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EO2025-0145_HR_Reparatie riolering bij calamiteiten\06. Aanbestedingsdocumenten\"/>
    </mc:Choice>
  </mc:AlternateContent>
  <xr:revisionPtr revIDLastSave="0" documentId="8_{8BA47BBD-FB72-4D38-A1C4-6C0B3FB038B7}" xr6:coauthVersionLast="47" xr6:coauthVersionMax="47" xr10:uidLastSave="{00000000-0000-0000-0000-000000000000}"/>
  <bookViews>
    <workbookView xWindow="-120" yWindow="-120" windowWidth="29040" windowHeight="1752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r:id="rId4"/>
    <sheet name="beoordeling opdrachtgever" sheetId="42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SEB'!$A$1:$N$38</definedName>
    <definedName name="_xlnm.Print_Area" localSheetId="1">'invulblad opdrachtnemer'!$A$1:$J$40</definedName>
    <definedName name="_xlnm.Print_Area" localSheetId="2">'logboek opdrachtnemer'!$A$1:$BO$40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31" l="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AA28" i="31"/>
  <c r="BB32" i="31"/>
  <c r="AO32" i="31" s="1"/>
  <c r="AA32" i="31" s="1"/>
  <c r="BB31" i="31"/>
  <c r="BB30" i="31"/>
  <c r="BB29" i="31"/>
  <c r="AO29" i="31" s="1"/>
  <c r="BB28" i="31"/>
  <c r="BB27" i="31"/>
  <c r="AO27" i="31" s="1"/>
  <c r="BB26" i="31"/>
  <c r="BB25" i="31"/>
  <c r="BB24" i="31"/>
  <c r="BB23" i="31"/>
  <c r="BB11" i="31"/>
  <c r="AO11" i="31" s="1"/>
  <c r="AA11" i="31" s="1"/>
  <c r="BB12" i="31"/>
  <c r="BB13" i="31"/>
  <c r="AO13" i="31" s="1"/>
  <c r="BB14" i="31"/>
  <c r="BB15" i="31"/>
  <c r="AO15" i="31" s="1"/>
  <c r="BB16" i="31"/>
  <c r="BB17" i="31"/>
  <c r="BB18" i="3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38" i="31"/>
  <c r="M56" i="31"/>
  <c r="M55" i="31"/>
  <c r="M54" i="31"/>
  <c r="M53" i="31"/>
  <c r="M52" i="31"/>
  <c r="M48" i="31"/>
  <c r="M47" i="31"/>
  <c r="M46" i="31"/>
  <c r="M45" i="31"/>
  <c r="M44" i="31"/>
  <c r="AA56" i="31"/>
  <c r="AA55" i="31"/>
  <c r="AA54" i="31"/>
  <c r="AA53" i="31"/>
  <c r="AA52" i="31"/>
  <c r="AO56" i="31"/>
  <c r="AO55" i="31"/>
  <c r="AO54" i="31"/>
  <c r="AO53" i="31"/>
  <c r="AO52" i="31"/>
  <c r="BC56" i="31"/>
  <c r="BC55" i="31"/>
  <c r="BC54" i="31"/>
  <c r="BC53" i="31"/>
  <c r="BC52" i="31"/>
  <c r="BC48" i="31"/>
  <c r="BC47" i="31"/>
  <c r="BC46" i="31"/>
  <c r="BC45" i="31"/>
  <c r="BC44" i="31"/>
  <c r="AO48" i="31"/>
  <c r="AO47" i="31"/>
  <c r="AO46" i="31"/>
  <c r="AO45" i="31"/>
  <c r="AO44" i="31"/>
  <c r="AA48" i="31"/>
  <c r="AA47" i="31"/>
  <c r="AA46" i="31"/>
  <c r="AA45" i="31"/>
  <c r="AA44" i="31"/>
  <c r="BC40" i="31"/>
  <c r="BC39" i="31"/>
  <c r="BC38" i="31"/>
  <c r="BC37" i="31"/>
  <c r="BC36" i="31"/>
  <c r="AO40" i="31"/>
  <c r="AO39" i="31"/>
  <c r="AO38" i="31"/>
  <c r="AO37" i="31"/>
  <c r="AO36" i="31"/>
  <c r="AA40" i="31"/>
  <c r="AA39" i="31"/>
  <c r="AA38" i="31"/>
  <c r="AA37" i="31"/>
  <c r="AA36" i="31"/>
  <c r="M40" i="31"/>
  <c r="M39" i="31"/>
  <c r="M37" i="31"/>
  <c r="M36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AO31" i="31"/>
  <c r="AA31" i="31" s="1"/>
  <c r="BC30" i="31"/>
  <c r="AO30" i="31"/>
  <c r="AA30" i="31" s="1"/>
  <c r="BC29" i="31"/>
  <c r="BC28" i="31"/>
  <c r="BC27" i="31"/>
  <c r="BC26" i="31"/>
  <c r="BC25" i="31"/>
  <c r="AO25" i="31"/>
  <c r="BC24" i="31"/>
  <c r="AO24" i="31"/>
  <c r="AA24" i="31" s="1"/>
  <c r="BC23" i="31"/>
  <c r="AO23" i="31"/>
  <c r="AO28" i="31"/>
  <c r="AO26" i="31"/>
  <c r="AA26" i="31"/>
  <c r="L32" i="31"/>
  <c r="L31" i="31"/>
  <c r="L30" i="31"/>
  <c r="L29" i="31"/>
  <c r="L28" i="31"/>
  <c r="L27" i="31"/>
  <c r="L26" i="31"/>
  <c r="L25" i="31"/>
  <c r="L24" i="31"/>
  <c r="L23" i="31"/>
  <c r="BC19" i="31"/>
  <c r="AO19" i="31" s="1"/>
  <c r="AA19" i="31" s="1"/>
  <c r="BC18" i="31"/>
  <c r="BC17" i="31"/>
  <c r="BC16" i="31"/>
  <c r="BC15" i="31"/>
  <c r="BC14" i="31"/>
  <c r="AO14" i="31"/>
  <c r="BC13" i="31"/>
  <c r="BC12" i="31"/>
  <c r="AO12" i="31" s="1"/>
  <c r="AA12" i="31" s="1"/>
  <c r="BC11" i="31"/>
  <c r="BC10" i="31"/>
  <c r="AO18" i="31"/>
  <c r="AO17" i="31"/>
  <c r="AO16" i="31"/>
  <c r="AA16" i="31" s="1"/>
  <c r="AA23" i="31" l="1"/>
  <c r="AA25" i="31"/>
  <c r="AA29" i="31"/>
  <c r="AA27" i="31"/>
  <c r="AA17" i="31"/>
  <c r="AA18" i="31"/>
  <c r="AA13" i="31"/>
  <c r="AA15" i="31"/>
  <c r="AA14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3" i="21" l="1"/>
  <c r="C8" i="36"/>
  <c r="D12" i="42" l="1"/>
  <c r="D10" i="42"/>
  <c r="D8" i="42"/>
  <c r="C21" i="36"/>
  <c r="C21" i="31"/>
  <c r="C8" i="31"/>
  <c r="C21" i="24"/>
  <c r="C8" i="24"/>
  <c r="M33" i="21"/>
  <c r="M32" i="21"/>
  <c r="M31" i="21"/>
  <c r="M30" i="21"/>
  <c r="M29" i="21"/>
  <c r="M28" i="21"/>
  <c r="M27" i="21"/>
  <c r="M26" i="21"/>
  <c r="M25" i="21"/>
  <c r="M24" i="21"/>
  <c r="M23" i="21"/>
  <c r="K33" i="21"/>
  <c r="K32" i="21"/>
  <c r="K31" i="21"/>
  <c r="K30" i="21"/>
  <c r="K29" i="21"/>
  <c r="K28" i="21"/>
  <c r="K27" i="21"/>
  <c r="K26" i="21"/>
  <c r="K25" i="21"/>
  <c r="K24" i="21"/>
  <c r="K23" i="21"/>
  <c r="I33" i="21"/>
  <c r="I32" i="21"/>
  <c r="I31" i="21"/>
  <c r="I30" i="21"/>
  <c r="I29" i="21"/>
  <c r="I28" i="21"/>
  <c r="I27" i="21"/>
  <c r="I26" i="21"/>
  <c r="I25" i="21"/>
  <c r="I24" i="21"/>
  <c r="I23" i="21"/>
  <c r="M16" i="21"/>
  <c r="M15" i="21"/>
  <c r="M14" i="21"/>
  <c r="K16" i="21"/>
  <c r="K15" i="21"/>
  <c r="K14" i="21"/>
  <c r="I15" i="21"/>
  <c r="I16" i="21"/>
  <c r="I14" i="21"/>
  <c r="G32" i="21"/>
  <c r="G31" i="21"/>
  <c r="G30" i="21"/>
  <c r="G29" i="21"/>
  <c r="G28" i="21"/>
  <c r="G27" i="21"/>
  <c r="G26" i="21"/>
  <c r="G25" i="21"/>
  <c r="G24" i="21"/>
  <c r="G23" i="21"/>
  <c r="G16" i="21"/>
  <c r="G15" i="21"/>
  <c r="G14" i="21"/>
  <c r="G8" i="24"/>
  <c r="J21" i="24"/>
  <c r="I21" i="24"/>
  <c r="H21" i="24"/>
  <c r="G21" i="24"/>
  <c r="J8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36" i="21"/>
  <c r="N19" i="21"/>
  <c r="D10" i="21" s="1"/>
  <c r="F24" i="36" l="1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3" i="21"/>
  <c r="L32" i="21"/>
  <c r="L31" i="21"/>
  <c r="L30" i="21"/>
  <c r="L29" i="21"/>
  <c r="L28" i="21"/>
  <c r="L27" i="21"/>
  <c r="L26" i="21"/>
  <c r="L25" i="21"/>
  <c r="L24" i="21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L16" i="21"/>
  <c r="L15" i="21"/>
  <c r="F11" i="31"/>
  <c r="F12" i="31"/>
  <c r="F13" i="31"/>
  <c r="AV50" i="31" l="1"/>
  <c r="AV42" i="31"/>
  <c r="AV34" i="31"/>
  <c r="R42" i="31"/>
  <c r="R34" i="31"/>
  <c r="R50" i="31"/>
  <c r="AH50" i="31"/>
  <c r="AH42" i="31"/>
  <c r="AH34" i="31"/>
  <c r="BJ50" i="31"/>
  <c r="BJ42" i="31"/>
  <c r="BJ34" i="31"/>
  <c r="K34" i="21"/>
  <c r="J23" i="21"/>
  <c r="J34" i="21" s="1"/>
  <c r="I34" i="21"/>
  <c r="H23" i="21"/>
  <c r="H34" i="21" s="1"/>
  <c r="G34" i="21"/>
  <c r="F23" i="21"/>
  <c r="F34" i="21" s="1"/>
  <c r="L34" i="21"/>
  <c r="M34" i="21"/>
  <c r="M17" i="21"/>
  <c r="L14" i="21"/>
  <c r="L17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M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5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<sst xmlns="http://schemas.openxmlformats.org/spreadsheetml/2006/main" count="784" uniqueCount="236">
  <si>
    <t>[naam opdracht ]</t>
  </si>
  <si>
    <t>Invulformulier</t>
  </si>
  <si>
    <t>Schoon- en Emissieloos Bouwen</t>
  </si>
  <si>
    <t xml:space="preserve">Instructie </t>
  </si>
  <si>
    <t>De fictieve meerwaarde wordt berekend automatisch o.b.v. 'invulblad opdrachtnemer'.</t>
  </si>
  <si>
    <t>Inschrijver</t>
  </si>
  <si>
    <t>Totale fictieve meerwaarde</t>
  </si>
  <si>
    <t>behaald</t>
  </si>
  <si>
    <t>maximaal te behalen</t>
  </si>
  <si>
    <t>WERKTUIGEN</t>
  </si>
  <si>
    <t>contractjaar</t>
  </si>
  <si>
    <t>EIS</t>
  </si>
  <si>
    <t>motor</t>
  </si>
  <si>
    <t>energiedrager</t>
  </si>
  <si>
    <t>weegfactor</t>
  </si>
  <si>
    <t xml:space="preserve">waardering </t>
  </si>
  <si>
    <t>ureninzet</t>
  </si>
  <si>
    <t>totaal</t>
  </si>
  <si>
    <t>Werktuigen:</t>
  </si>
  <si>
    <t>per 1 jan 2025</t>
  </si>
  <si>
    <t>per 1 jan 2026</t>
  </si>
  <si>
    <t>per 1 jan 2027</t>
  </si>
  <si>
    <t>elektromotor</t>
  </si>
  <si>
    <t>groene stroom</t>
  </si>
  <si>
    <t>Licht: tot 56kW</t>
  </si>
  <si>
    <t>Stage V + HVO 100</t>
  </si>
  <si>
    <t>100% Zero Emissie</t>
  </si>
  <si>
    <t>groene waterstof</t>
  </si>
  <si>
    <t>Middel: 56 tot 130kW</t>
  </si>
  <si>
    <t>stage V + HVO 100</t>
  </si>
  <si>
    <t>stage V</t>
  </si>
  <si>
    <t>biodiesel (HVO 100)</t>
  </si>
  <si>
    <t>Zwaar: vanaf 130kW</t>
  </si>
  <si>
    <t>behaalde fictieve meerwaarde</t>
  </si>
  <si>
    <t>maximaal te behalen fictieve meerwaarde</t>
  </si>
  <si>
    <t>TRANSPORTMIDDELEN (N1, N2 en N3)</t>
  </si>
  <si>
    <t>daginzet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</si>
  <si>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</si>
  <si>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</si>
  <si>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</si>
  <si>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plug-in hybride</t>
  </si>
  <si>
    <t>groen gas (BNG/LBG)</t>
  </si>
  <si>
    <t>aardgas (CNG/LNG)</t>
  </si>
  <si>
    <t>hybride</t>
  </si>
  <si>
    <t>verbrandingsmotor</t>
  </si>
  <si>
    <t>GEREEDSCHAPPEN</t>
  </si>
  <si>
    <t>Gereedschappen, aggregaten en bronbemaling</t>
  </si>
  <si>
    <t>Invulblad opdrachtnemer</t>
  </si>
  <si>
    <t>Instructie</t>
  </si>
  <si>
    <t>Inschrijver vult lichtblauwe velden in</t>
  </si>
  <si>
    <t>Vul in de tabel werktuigen alle werktuigen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</si>
  <si>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</si>
  <si>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vermogens-klasse (kW)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</si>
  <si>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</si>
  <si>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</si>
  <si>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</si>
  <si>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</si>
  <si>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MKB</t>
  </si>
  <si>
    <t>gedaan op (datum)</t>
  </si>
  <si>
    <t>handtekening</t>
  </si>
  <si>
    <t>Logboek opdrachtnemer</t>
  </si>
  <si>
    <t>Opdrachtnemer vult alle lichtblauwe velden in</t>
  </si>
  <si>
    <t>Opdrachtnemer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</si>
  <si>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</si>
  <si>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</si>
  <si>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</si>
  <si>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vermogen (kW)</t>
  </si>
  <si>
    <t>merk</t>
  </si>
  <si>
    <t xml:space="preserve">kenteken of registratienr. </t>
  </si>
  <si>
    <t>SSEB subsidie verkregen?</t>
  </si>
  <si>
    <t>bouwjaar</t>
  </si>
  <si>
    <t>belofte</t>
  </si>
  <si>
    <t>totale dageninzet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</si>
  <si>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</si>
  <si>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</si>
  <si>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</si>
  <si>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</si>
  <si>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</si>
  <si>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</si>
  <si>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</si>
  <si>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</si>
  <si>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</si>
  <si>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</si>
  <si>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</si>
  <si>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</si>
  <si>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ureninzet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</si>
  <si>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</si>
  <si>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</si>
  <si>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U rekent vanaf de 1e tot en met de laatste inzetdag van machines die voor de betreffende bouwwerkzaamheid aanwezig zijn.</t>
  </si>
  <si>
    <t>omschrijving gereedschap</t>
  </si>
  <si>
    <t>inschatting dagen inzet</t>
  </si>
  <si>
    <t>AGGREGAAT OF BATTERIJPAKKET</t>
  </si>
  <si>
    <t>U rekent vanaf de 1e tot en met de laatste inzetdag van machines die voor de betreffende bouwwerkzaamheid moeten opladen.</t>
  </si>
  <si>
    <t>batterijcapaciteit  (kWh)</t>
  </si>
  <si>
    <t>DC-LAADSTATION</t>
  </si>
  <si>
    <t>omschrijving laadstation</t>
  </si>
  <si>
    <t>categorie</t>
  </si>
  <si>
    <t>vermogensklasse</t>
  </si>
  <si>
    <t>subsidie per dag</t>
  </si>
  <si>
    <t>Subsidie SPUK SEB</t>
  </si>
  <si>
    <t>t/m 7 kW</t>
  </si>
  <si>
    <t>t/m 19 kW</t>
  </si>
  <si>
    <t xml:space="preserve">Vernieuw de filter in de cel 'Krijgen we subsidie?' met een klik op het grijze vierkantje &gt; ok. Vul alle lichtblauwe velden in. </t>
  </si>
  <si>
    <t>mini</t>
  </si>
  <si>
    <t>8 t/m 18 kW</t>
  </si>
  <si>
    <t>20 t/m 49 kW</t>
  </si>
  <si>
    <t>CPV-code</t>
  </si>
  <si>
    <t>startdatum</t>
  </si>
  <si>
    <t>einddatum</t>
  </si>
  <si>
    <t>aanneemsom</t>
  </si>
  <si>
    <t>schatting subsidie</t>
  </si>
  <si>
    <t>klein</t>
  </si>
  <si>
    <t>19 t/m 55 kW</t>
  </si>
  <si>
    <t>50 t/m 149 kW</t>
  </si>
  <si>
    <t>middel</t>
  </si>
  <si>
    <t>56 t/m 129 kW</t>
  </si>
  <si>
    <t>150 t/m 224 kW</t>
  </si>
  <si>
    <t>groot</t>
  </si>
  <si>
    <t>130 kW +</t>
  </si>
  <si>
    <t>225 t/m 349 kW</t>
  </si>
  <si>
    <t/>
  </si>
  <si>
    <t>350 t/m 599 kW</t>
  </si>
  <si>
    <t>600 kW +</t>
  </si>
  <si>
    <t>Krijgen we subsidie?</t>
  </si>
  <si>
    <t>schatting subsidiebedrag</t>
  </si>
  <si>
    <t>inzetdagen 
(min. 2 uur)</t>
  </si>
  <si>
    <t>Ja</t>
  </si>
  <si>
    <t>batterijcapaciteit (kWh)</t>
  </si>
  <si>
    <t xml:space="preserve">inzetdagen </t>
  </si>
  <si>
    <t>Beoordelingsformulier</t>
  </si>
  <si>
    <t>aantal inschrijvers</t>
  </si>
  <si>
    <t>inschrijver 1</t>
  </si>
  <si>
    <t>inschrijver 2</t>
  </si>
  <si>
    <t>inschrijver 3</t>
  </si>
  <si>
    <t>inschrijver 4</t>
  </si>
  <si>
    <t>inschrijver 5</t>
  </si>
  <si>
    <t>ingevuld door</t>
  </si>
  <si>
    <t>[ bedrijfsnaam ]</t>
  </si>
  <si>
    <t>totale fictieve meerwaarde</t>
  </si>
  <si>
    <t xml:space="preserve">totale fictieve meerwaarde </t>
  </si>
  <si>
    <t>inschrijvingssom</t>
  </si>
  <si>
    <t>evaluatieprijs</t>
  </si>
  <si>
    <t>uitslag</t>
  </si>
  <si>
    <t>opmerking(en) voor publicatie</t>
  </si>
  <si>
    <t>datum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</si>
  <si>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</si>
  <si>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</si>
  <si>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</si>
  <si>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</si>
  <si>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</si>
  <si>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</si>
  <si>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</si>
  <si>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</si>
  <si>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</si>
  <si>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</si>
  <si>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</si>
  <si>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</si>
  <si>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</si>
  <si>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</si>
  <si>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</si>
  <si>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</si>
  <si>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</si>
  <si>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</si>
  <si>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</si>
  <si>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</si>
  <si>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</si>
  <si>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</si>
  <si>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</si>
  <si>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</si>
  <si>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</si>
  <si>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</si>
  <si>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</si>
  <si>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</si>
  <si>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</si>
  <si>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</si>
  <si>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</si>
  <si>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</si>
  <si>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</si>
  <si>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</si>
  <si>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</si>
  <si>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</si>
  <si>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</si>
  <si>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</si>
  <si>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</si>
  <si>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</si>
  <si>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</si>
  <si>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</si>
  <si>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</si>
  <si>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</si>
  <si>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</si>
  <si>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</si>
  <si>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</si>
  <si>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</si>
  <si>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</si>
  <si>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</si>
  <si>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</si>
  <si>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</si>
  <si>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</si>
  <si>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</si>
  <si>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</si>
  <si>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</si>
  <si>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</si>
  <si>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 xml:space="preserve">A2.12 vliegwiel als vermogensvoorziening 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</si>
  <si>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</si>
  <si>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 Vervoerbare industriële uitrustingen (aggregaten, batterijpakketten, DC-laadstations)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</si>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</sst>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43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1" fontId="12" fillId="0" borderId="18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18" fillId="6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18" fillId="6" borderId="37" xfId="0" applyFont="1" applyFill="1" applyBorder="1" applyAlignment="1" applyProtection="1">
      <alignment horizontal="left" vertical="center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754856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/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4"/>
  <sheetViews>
    <sheetView showGridLines="0" tabSelected="1" zoomScaleNormal="100" workbookViewId="0">
      <selection activeCell="C1" sqref="C1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4" width="14.453125" customWidth="1"/>
    <col min="15" max="15" width="16" style="133" customWidth="1"/>
    <col min="16" max="16" width="27.7265625" style="133" customWidth="1"/>
    <col min="17" max="17" width="16.7265625" style="133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85" t="s">
        <v>0</v>
      </c>
    </row>
    <row r="2" spans="3:21" s="3" customFormat="1" ht="15" customHeight="1">
      <c r="C2" s="2" t="s">
        <v>1</v>
      </c>
      <c r="D2" s="2" t="s">
        <v>2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3</v>
      </c>
      <c r="D4" s="298" t="s">
        <v>4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5</v>
      </c>
      <c r="D6" s="129" t="str">
        <f>IF('invulblad opdrachtnemer'!D34="","",'invulblad opdrachtnemer'!D34)</f>
        <v/>
      </c>
      <c r="N6" s="11"/>
      <c r="R6" s="86"/>
      <c r="T6" s="4"/>
      <c r="U6" s="4"/>
    </row>
    <row r="7" spans="3:21" s="3" customFormat="1" ht="15" customHeight="1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11"/>
      <c r="R7" s="86"/>
      <c r="T7" s="4"/>
      <c r="U7" s="4"/>
    </row>
    <row r="8" spans="3:21" s="3" customFormat="1" ht="15" customHeight="1" thickBot="1">
      <c r="C8" s="14" t="s">
        <v>6</v>
      </c>
      <c r="D8"/>
      <c r="E8"/>
      <c r="G8" s="14"/>
      <c r="H8" s="14"/>
      <c r="I8" s="14"/>
      <c r="J8" s="14"/>
      <c r="K8" s="14"/>
      <c r="L8" s="14"/>
      <c r="M8" s="14"/>
      <c r="N8" s="14"/>
      <c r="R8" s="86"/>
      <c r="T8" s="4"/>
      <c r="U8" s="4"/>
    </row>
    <row r="9" spans="3:21" s="3" customFormat="1" ht="22" customHeight="1">
      <c r="C9" s="88" t="s">
        <v>7</v>
      </c>
      <c r="D9" s="29">
        <f>$N$18+$N$35</f>
        <v>0</v>
      </c>
      <c r="E9"/>
      <c r="F9" s="136"/>
      <c r="G9" s="14"/>
      <c r="H9" s="14"/>
      <c r="I9" s="14"/>
      <c r="J9" s="14"/>
      <c r="K9" s="14"/>
      <c r="L9" s="14"/>
      <c r="M9" s="14"/>
      <c r="N9" s="14"/>
      <c r="R9" s="86"/>
      <c r="T9" s="4"/>
      <c r="U9" s="4"/>
    </row>
    <row r="10" spans="3:21" s="3" customFormat="1" ht="22" customHeight="1" thickBot="1">
      <c r="C10" s="89" t="s">
        <v>8</v>
      </c>
      <c r="D10" s="28">
        <f>$N$19+$N$36</f>
        <v>0</v>
      </c>
      <c r="E10"/>
      <c r="F10" s="14"/>
      <c r="G10" s="14"/>
      <c r="H10" s="14"/>
      <c r="I10" s="14"/>
      <c r="J10" s="14"/>
      <c r="K10" s="14"/>
      <c r="L10" s="14"/>
      <c r="M10" s="14"/>
      <c r="N10" s="14"/>
      <c r="R10" s="86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6"/>
      <c r="T11" s="4"/>
      <c r="U11" s="4"/>
    </row>
    <row r="12" spans="3:21" s="3" customFormat="1" ht="32.15" customHeight="1" thickBot="1">
      <c r="C12" s="12" t="s">
        <v>9</v>
      </c>
      <c r="D12" s="13"/>
      <c r="E12" s="13"/>
      <c r="F12" s="90" t="s">
        <v>10</v>
      </c>
      <c r="G12" s="135">
        <v>1</v>
      </c>
      <c r="H12" s="90" t="s">
        <v>10</v>
      </c>
      <c r="I12" s="135">
        <v>2</v>
      </c>
      <c r="J12" s="90" t="s">
        <v>10</v>
      </c>
      <c r="K12" s="135">
        <v>3</v>
      </c>
      <c r="L12" s="90" t="s">
        <v>10</v>
      </c>
      <c r="M12" s="135">
        <v>4</v>
      </c>
      <c r="N12" s="91"/>
      <c r="P12" s="304" t="s">
        <v>11</v>
      </c>
      <c r="Q12" s="305"/>
      <c r="R12" s="305"/>
      <c r="S12" s="306"/>
    </row>
    <row r="13" spans="3:21" s="5" customFormat="1" ht="32.15" customHeight="1" thickBot="1">
      <c r="C13" s="92" t="s">
        <v>12</v>
      </c>
      <c r="D13" s="93" t="s">
        <v>13</v>
      </c>
      <c r="E13" s="94" t="s">
        <v>14</v>
      </c>
      <c r="F13" s="95" t="s">
        <v>15</v>
      </c>
      <c r="G13" s="96" t="s">
        <v>16</v>
      </c>
      <c r="H13" s="95" t="s">
        <v>15</v>
      </c>
      <c r="I13" s="96" t="s">
        <v>16</v>
      </c>
      <c r="J13" s="95" t="s">
        <v>15</v>
      </c>
      <c r="K13" s="96" t="s">
        <v>16</v>
      </c>
      <c r="L13" s="95" t="s">
        <v>15</v>
      </c>
      <c r="M13" s="96" t="s">
        <v>16</v>
      </c>
      <c r="N13" s="268" t="s">
        <v>17</v>
      </c>
      <c r="P13" s="317" t="s">
        <v>18</v>
      </c>
      <c r="Q13" s="318" t="s">
        <v>19</v>
      </c>
      <c r="R13" s="318" t="s">
        <v>20</v>
      </c>
      <c r="S13" s="319" t="s">
        <v>21</v>
      </c>
    </row>
    <row r="14" spans="3:21" s="3" customFormat="1" ht="15.65" customHeight="1">
      <c r="C14" s="97" t="s">
        <v>22</v>
      </c>
      <c r="D14" s="98" t="s">
        <v>23</v>
      </c>
      <c r="E14" s="99">
        <v>10</v>
      </c>
      <c r="F14" s="100">
        <f t="shared" ref="F14:F16" si="0">IFERROR(($E14*G14),0)</f>
        <v>0</v>
      </c>
      <c r="G14" s="101">
        <f>SUMIFS('invulblad opdrachtnemer'!G$10:G$19,'invulblad opdrachtnemer'!$D$10:$D$19,'gunningscriterium SEB'!$C14,'invulblad opdrachtnemer'!$E$10:$E$19,'gunningscriterium SEB'!$D14)</f>
        <v>0</v>
      </c>
      <c r="H14" s="102">
        <f t="shared" ref="H14:H16" si="1">IFERROR(($E14*I14),0)</f>
        <v>0</v>
      </c>
      <c r="I14" s="101">
        <f>SUMIFS('invulblad opdrachtnemer'!H$10:H$19,'invulblad opdrachtnemer'!$D$10:$D$19,'gunningscriterium SEB'!$C14,'invulblad opdrachtnemer'!$E$10:$E$19,'gunningscriterium SEB'!$D14)</f>
        <v>0</v>
      </c>
      <c r="J14" s="102">
        <f t="shared" ref="J14:J16" si="2">IFERROR(($E14*K14),0)</f>
        <v>0</v>
      </c>
      <c r="K14" s="101">
        <f>SUMIFS('invulblad opdrachtnemer'!I$10:I$19,'invulblad opdrachtnemer'!$D$10:$D$19,'gunningscriterium SEB'!$C14,'invulblad opdrachtnemer'!$E$10:$E$19,'gunningscriterium SEB'!$D14)</f>
        <v>0</v>
      </c>
      <c r="L14" s="102">
        <f t="shared" ref="L14:L16" si="3">IFERROR(($E14*M14),0)</f>
        <v>0</v>
      </c>
      <c r="M14" s="101">
        <f>SUMIFS('invulblad opdrachtnemer'!J$10:J$19,'invulblad opdrachtnemer'!$D$10:$D$19,'gunningscriterium SEB'!$C14,'invulblad opdrachtnemer'!$E$10:$E$19,'gunningscriterium SEB'!$D14)</f>
        <v>0</v>
      </c>
      <c r="N14" s="103"/>
      <c r="P14" s="320" t="s">
        <v>24</v>
      </c>
      <c r="Q14" s="396" t="s">
        <v>25</v>
      </c>
      <c r="R14" s="321" t="s">
        <v>26</v>
      </c>
      <c r="S14" s="322" t="s">
        <v>26</v>
      </c>
    </row>
    <row r="15" spans="3:21" s="3" customFormat="1">
      <c r="C15" s="104" t="s">
        <v>22</v>
      </c>
      <c r="D15" s="124" t="s">
        <v>27</v>
      </c>
      <c r="E15" s="307">
        <v>10</v>
      </c>
      <c r="F15" s="308">
        <f t="shared" si="0"/>
        <v>0</v>
      </c>
      <c r="G15" s="309">
        <f>SUMIFS('invulblad opdrachtnemer'!G$10:G$19,'invulblad opdrachtnemer'!$D$10:$D$19,'gunningscriterium SEB'!$C15,'invulblad opdrachtnemer'!$E$10:$E$19,'gunningscriterium SEB'!$D15)</f>
        <v>0</v>
      </c>
      <c r="H15" s="310">
        <f t="shared" si="1"/>
        <v>0</v>
      </c>
      <c r="I15" s="309">
        <f>SUMIFS('invulblad opdrachtnemer'!H$10:H$19,'invulblad opdrachtnemer'!$D$10:$D$19,'gunningscriterium SEB'!$C15,'invulblad opdrachtnemer'!$E$10:$E$19,'gunningscriterium SEB'!$D15)</f>
        <v>0</v>
      </c>
      <c r="J15" s="310">
        <f t="shared" si="2"/>
        <v>0</v>
      </c>
      <c r="K15" s="309">
        <f>SUMIFS('invulblad opdrachtnemer'!I$10:I$19,'invulblad opdrachtnemer'!$D$10:$D$19,'gunningscriterium SEB'!$C15,'invulblad opdrachtnemer'!$E$10:$E$19,'gunningscriterium SEB'!$D15)</f>
        <v>0</v>
      </c>
      <c r="L15" s="310">
        <f t="shared" si="3"/>
        <v>0</v>
      </c>
      <c r="M15" s="126">
        <f>SUMIFS('invulblad opdrachtnemer'!J$10:J$19,'invulblad opdrachtnemer'!$D$10:$D$19,'gunningscriterium SEB'!$C15,'invulblad opdrachtnemer'!$E$10:$E$19,'gunningscriterium SEB'!$D15)</f>
        <v>0</v>
      </c>
      <c r="N15" s="103"/>
      <c r="P15" s="320" t="s">
        <v>28</v>
      </c>
      <c r="Q15" s="396"/>
      <c r="R15" s="396" t="s">
        <v>29</v>
      </c>
      <c r="S15" s="398"/>
    </row>
    <row r="16" spans="3:21" s="3" customFormat="1" ht="15" thickBot="1">
      <c r="C16" s="104" t="s">
        <v>30</v>
      </c>
      <c r="D16" s="311" t="s">
        <v>31</v>
      </c>
      <c r="E16" s="312">
        <v>0</v>
      </c>
      <c r="F16" s="313">
        <f t="shared" si="0"/>
        <v>0</v>
      </c>
      <c r="G16" s="309">
        <f>SUMIFS('invulblad opdrachtnemer'!G$10:G$19,'invulblad opdrachtnemer'!$D$10:$D$19,'gunningscriterium SEB'!$C16,'invulblad opdrachtnemer'!$E$10:$E$19,'gunningscriterium SEB'!$D16)</f>
        <v>0</v>
      </c>
      <c r="H16" s="314">
        <f t="shared" si="1"/>
        <v>0</v>
      </c>
      <c r="I16" s="309">
        <f>SUMIFS('invulblad opdrachtnemer'!H$10:H$19,'invulblad opdrachtnemer'!$D$10:$D$19,'gunningscriterium SEB'!$C16,'invulblad opdrachtnemer'!$E$10:$E$19,'gunningscriterium SEB'!$D16)</f>
        <v>0</v>
      </c>
      <c r="J16" s="314">
        <f t="shared" si="2"/>
        <v>0</v>
      </c>
      <c r="K16" s="309">
        <f>SUMIFS('invulblad opdrachtnemer'!I$10:I$19,'invulblad opdrachtnemer'!$D$10:$D$19,'gunningscriterium SEB'!$C16,'invulblad opdrachtnemer'!$E$10:$E$19,'gunningscriterium SEB'!$D16)</f>
        <v>0</v>
      </c>
      <c r="L16" s="314">
        <f t="shared" si="3"/>
        <v>0</v>
      </c>
      <c r="M16" s="126">
        <f>SUMIFS('invulblad opdrachtnemer'!J$10:J$19,'invulblad opdrachtnemer'!$D$10:$D$19,'gunningscriterium SEB'!$C16,'invulblad opdrachtnemer'!$E$10:$E$19,'gunningscriterium SEB'!$D16)</f>
        <v>0</v>
      </c>
      <c r="N16" s="103"/>
      <c r="P16" s="323" t="s">
        <v>32</v>
      </c>
      <c r="Q16" s="397"/>
      <c r="R16" s="397"/>
      <c r="S16" s="399"/>
    </row>
    <row r="17" spans="3:19" s="10" customFormat="1" ht="15" customHeight="1" thickBot="1">
      <c r="C17" s="105"/>
      <c r="D17" s="106"/>
      <c r="E17" s="107" t="s">
        <v>17</v>
      </c>
      <c r="F17" s="52">
        <f t="shared" ref="F17:M17" si="4">SUM(F14:F16)</f>
        <v>0</v>
      </c>
      <c r="G17" s="53">
        <f t="shared" si="4"/>
        <v>0</v>
      </c>
      <c r="H17" s="52">
        <f t="shared" si="4"/>
        <v>0</v>
      </c>
      <c r="I17" s="53">
        <f t="shared" si="4"/>
        <v>0</v>
      </c>
      <c r="J17" s="52">
        <f t="shared" si="4"/>
        <v>0</v>
      </c>
      <c r="K17" s="53">
        <f t="shared" si="4"/>
        <v>0</v>
      </c>
      <c r="L17" s="52">
        <f t="shared" si="4"/>
        <v>0</v>
      </c>
      <c r="M17" s="54">
        <f t="shared" si="4"/>
        <v>0</v>
      </c>
      <c r="N17" s="108"/>
    </row>
    <row r="18" spans="3:19" s="10" customFormat="1" ht="20.149999999999999" customHeight="1">
      <c r="C18" s="109"/>
      <c r="D18" s="110"/>
      <c r="E18" s="111" t="s">
        <v>33</v>
      </c>
      <c r="F18" s="112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49"/>
      <c r="M18" s="50">
        <f>IFERROR(((L17/M17)/10)*M19,0)</f>
        <v>0</v>
      </c>
      <c r="N18" s="113">
        <f>SUM(F18:M18)</f>
        <v>0</v>
      </c>
    </row>
    <row r="19" spans="3:19" s="3" customFormat="1" ht="20.149999999999999" customHeight="1" thickBot="1">
      <c r="C19" s="114"/>
      <c r="D19" s="115"/>
      <c r="E19" s="116" t="s">
        <v>34</v>
      </c>
      <c r="F19" s="117"/>
      <c r="G19" s="137">
        <v>0</v>
      </c>
      <c r="H19" s="48"/>
      <c r="I19" s="137">
        <v>0</v>
      </c>
      <c r="J19" s="48"/>
      <c r="K19" s="137">
        <v>0</v>
      </c>
      <c r="L19" s="48"/>
      <c r="M19" s="137">
        <v>0</v>
      </c>
      <c r="N19" s="51">
        <f>SUM(F19:M19)</f>
        <v>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8"/>
    </row>
    <row r="21" spans="3:19" s="5" customFormat="1" ht="50.15" customHeight="1" thickBot="1">
      <c r="C21" s="12" t="s">
        <v>35</v>
      </c>
      <c r="D21" s="13"/>
      <c r="E21" s="13"/>
      <c r="F21" s="90" t="s">
        <v>10</v>
      </c>
      <c r="G21" s="135">
        <v>1</v>
      </c>
      <c r="H21" s="90" t="s">
        <v>10</v>
      </c>
      <c r="I21" s="135">
        <v>2</v>
      </c>
      <c r="J21" s="90" t="s">
        <v>10</v>
      </c>
      <c r="K21" s="135">
        <v>3</v>
      </c>
      <c r="L21" s="90" t="s">
        <v>10</v>
      </c>
      <c r="M21" s="135">
        <v>4</v>
      </c>
      <c r="N21" s="91"/>
      <c r="P21" s="304" t="s">
        <v>11</v>
      </c>
      <c r="Q21" s="305"/>
      <c r="R21" s="305"/>
      <c r="S21" s="306"/>
    </row>
    <row r="22" spans="3:19" s="3" customFormat="1" ht="32.15" customHeight="1" thickBot="1">
      <c r="C22" s="92" t="s">
        <v>12</v>
      </c>
      <c r="D22" s="93" t="s">
        <v>13</v>
      </c>
      <c r="E22" s="94" t="s">
        <v>14</v>
      </c>
      <c r="F22" s="92" t="s">
        <v>15</v>
      </c>
      <c r="G22" s="119" t="s">
        <v>36</v>
      </c>
      <c r="H22" s="120" t="s">
        <v>15</v>
      </c>
      <c r="I22" s="119" t="s">
        <v>36</v>
      </c>
      <c r="J22" s="120" t="s">
        <v>15</v>
      </c>
      <c r="K22" s="119" t="s">
        <v>36</v>
      </c>
      <c r="L22" s="120" t="s">
        <v>15</v>
      </c>
      <c r="M22" s="119" t="s">
        <v>36</v>
      </c>
      <c r="N22" s="268" t="s">
        <v>17</v>
      </c>
      <c r="P22" s="317" t="s">
        <v>37</v>
      </c>
      <c r="Q22" s="318" t="s">
        <v>19</v>
      </c>
      <c r="R22" s="318" t="s">
        <v>20</v>
      </c>
      <c r="S22" s="319" t="s">
        <v>21</v>
      </c>
    </row>
    <row r="23" spans="3:19" s="3" customFormat="1" ht="15" customHeight="1">
      <c r="C23" s="97" t="s">
        <v>22</v>
      </c>
      <c r="D23" s="98" t="s">
        <v>23</v>
      </c>
      <c r="E23" s="121">
        <v>10</v>
      </c>
      <c r="F23" s="26">
        <f t="shared" ref="F23:F33" si="5">$E23*G23</f>
        <v>0</v>
      </c>
      <c r="G23" s="122">
        <f>SUMIFS('invulblad opdrachtnemer'!G$23:G$32,'invulblad opdrachtnemer'!$D$23:$D$32,'gunningscriterium SEB'!$C23,'invulblad opdrachtnemer'!$E$23:$E$32,'gunningscriterium SEB'!$D23)</f>
        <v>0</v>
      </c>
      <c r="H23" s="27">
        <f t="shared" ref="H23:H33" si="6">$E23*I23</f>
        <v>0</v>
      </c>
      <c r="I23" s="122">
        <f>SUMIFS('invulblad opdrachtnemer'!H$23:H$32,'invulblad opdrachtnemer'!$D$23:$D$32,'gunningscriterium SEB'!$C23,'invulblad opdrachtnemer'!$E$23:$E$32,'gunningscriterium SEB'!$D23)</f>
        <v>0</v>
      </c>
      <c r="J23" s="27">
        <f t="shared" ref="J23:J33" si="7">$E23*K23</f>
        <v>0</v>
      </c>
      <c r="K23" s="122">
        <f>SUMIFS('invulblad opdrachtnemer'!I$23:I$32,'invulblad opdrachtnemer'!$D$23:$D$32,'gunningscriterium SEB'!$C23,'invulblad opdrachtnemer'!$E$23:$E$32,'gunningscriterium SEB'!$D23)</f>
        <v>0</v>
      </c>
      <c r="L23" s="27">
        <f>$E23*M23</f>
        <v>0</v>
      </c>
      <c r="M23" s="122">
        <f>SUMIFS('invulblad opdrachtnemer'!J$23:J$32,'invulblad opdrachtnemer'!$D$23:$D$32,'gunningscriterium SEB'!$C23,'invulblad opdrachtnemer'!$E$23:$E$32,'gunningscriterium SEB'!$D23)</f>
        <v>0</v>
      </c>
      <c r="N23" s="123"/>
      <c r="P23" s="400" t="s">
        <v>38</v>
      </c>
      <c r="Q23" s="403" t="s">
        <v>39</v>
      </c>
      <c r="R23" s="404"/>
      <c r="S23" s="405"/>
    </row>
    <row r="24" spans="3:19" s="3" customFormat="1" ht="15" customHeight="1">
      <c r="C24" s="104" t="s">
        <v>22</v>
      </c>
      <c r="D24" s="124" t="s">
        <v>27</v>
      </c>
      <c r="E24" s="125">
        <v>10</v>
      </c>
      <c r="F24" s="9">
        <f t="shared" si="5"/>
        <v>0</v>
      </c>
      <c r="G24" s="126">
        <f>SUMIFS('invulblad opdrachtnemer'!G$23:G$32,'invulblad opdrachtnemer'!$D$23:$D$32,'gunningscriterium SEB'!$C24,'invulblad opdrachtnemer'!$E$23:$E$32,'gunningscriterium SEB'!$D24)</f>
        <v>0</v>
      </c>
      <c r="H24" s="16">
        <f t="shared" si="6"/>
        <v>0</v>
      </c>
      <c r="I24" s="126">
        <f>SUMIFS('invulblad opdrachtnemer'!H$23:H$32,'invulblad opdrachtnemer'!$D$23:$D$32,'gunningscriterium SEB'!$C24,'invulblad opdrachtnemer'!$E$23:$E$32,'gunningscriterium SEB'!$D24)</f>
        <v>0</v>
      </c>
      <c r="J24" s="16">
        <f t="shared" si="7"/>
        <v>0</v>
      </c>
      <c r="K24" s="126">
        <f>SUMIFS('invulblad opdrachtnemer'!I$23:I$32,'invulblad opdrachtnemer'!$D$23:$D$32,'gunningscriterium SEB'!$C24,'invulblad opdrachtnemer'!$E$23:$E$32,'gunningscriterium SEB'!$D24)</f>
        <v>0</v>
      </c>
      <c r="L24" s="16">
        <f t="shared" ref="L24:L33" si="8">$E24*M24</f>
        <v>0</v>
      </c>
      <c r="M24" s="126">
        <f>SUMIFS('invulblad opdrachtnemer'!J$23:J$32,'invulblad opdrachtnemer'!$D$23:$D$32,'gunningscriterium SEB'!$C24,'invulblad opdrachtnemer'!$E$23:$E$32,'gunningscriterium SEB'!$D24)</f>
        <v>0</v>
      </c>
      <c r="N24" s="103"/>
      <c r="P24" s="401"/>
      <c r="Q24" s="404"/>
      <c r="R24" s="404"/>
      <c r="S24" s="405"/>
    </row>
    <row r="25" spans="3:19" s="3" customFormat="1" ht="15" customHeight="1">
      <c r="C25" s="315" t="s">
        <v>40</v>
      </c>
      <c r="D25" s="124" t="s">
        <v>41</v>
      </c>
      <c r="E25" s="316">
        <v>5.5</v>
      </c>
      <c r="F25" s="9">
        <f t="shared" si="5"/>
        <v>0</v>
      </c>
      <c r="G25" s="126">
        <f>SUMIFS('invulblad opdrachtnemer'!G$23:G$32,'invulblad opdrachtnemer'!$D$23:$D$32,'gunningscriterium SEB'!$C25,'invulblad opdrachtnemer'!$E$23:$E$32,'gunningscriterium SEB'!$D25)</f>
        <v>0</v>
      </c>
      <c r="H25" s="16">
        <f t="shared" si="6"/>
        <v>0</v>
      </c>
      <c r="I25" s="126">
        <f>SUMIFS('invulblad opdrachtnemer'!H$23:H$32,'invulblad opdrachtnemer'!$D$23:$D$32,'gunningscriterium SEB'!$C25,'invulblad opdrachtnemer'!$E$23:$E$32,'gunningscriterium SEB'!$D25)</f>
        <v>0</v>
      </c>
      <c r="J25" s="16">
        <f t="shared" si="7"/>
        <v>0</v>
      </c>
      <c r="K25" s="126">
        <f>SUMIFS('invulblad opdrachtnemer'!I$23:I$32,'invulblad opdrachtnemer'!$D$23:$D$32,'gunningscriterium SEB'!$C25,'invulblad opdrachtnemer'!$E$23:$E$32,'gunningscriterium SEB'!$D25)</f>
        <v>0</v>
      </c>
      <c r="L25" s="16">
        <f t="shared" si="8"/>
        <v>0</v>
      </c>
      <c r="M25" s="126">
        <f>SUMIFS('invulblad opdrachtnemer'!J$23:J$32,'invulblad opdrachtnemer'!$D$23:$D$32,'gunningscriterium SEB'!$C25,'invulblad opdrachtnemer'!$E$23:$E$32,'gunningscriterium SEB'!$D25)</f>
        <v>0</v>
      </c>
      <c r="N25" s="103"/>
      <c r="O25" s="118"/>
      <c r="P25" s="401"/>
      <c r="Q25" s="404"/>
      <c r="R25" s="404"/>
      <c r="S25" s="405"/>
    </row>
    <row r="26" spans="3:19" s="3" customFormat="1" ht="15" customHeight="1" thickBot="1">
      <c r="C26" s="104" t="s">
        <v>40</v>
      </c>
      <c r="D26" s="124" t="s">
        <v>42</v>
      </c>
      <c r="E26" s="125">
        <v>4.5</v>
      </c>
      <c r="F26" s="9">
        <f t="shared" si="5"/>
        <v>0</v>
      </c>
      <c r="G26" s="126">
        <f>SUMIFS('invulblad opdrachtnemer'!G$23:G$32,'invulblad opdrachtnemer'!$D$23:$D$32,'gunningscriterium SEB'!$C26,'invulblad opdrachtnemer'!$E$23:$E$32,'gunningscriterium SEB'!$D26)</f>
        <v>0</v>
      </c>
      <c r="H26" s="16">
        <f t="shared" si="6"/>
        <v>0</v>
      </c>
      <c r="I26" s="126">
        <f>SUMIFS('invulblad opdrachtnemer'!H$23:H$32,'invulblad opdrachtnemer'!$D$23:$D$32,'gunningscriterium SEB'!$C26,'invulblad opdrachtnemer'!$E$23:$E$32,'gunningscriterium SEB'!$D26)</f>
        <v>0</v>
      </c>
      <c r="J26" s="16">
        <f t="shared" si="7"/>
        <v>0</v>
      </c>
      <c r="K26" s="126">
        <f>SUMIFS('invulblad opdrachtnemer'!I$23:I$32,'invulblad opdrachtnemer'!$D$23:$D$32,'gunningscriterium SEB'!$C26,'invulblad opdrachtnemer'!$E$23:$E$32,'gunningscriterium SEB'!$D26)</f>
        <v>0</v>
      </c>
      <c r="L26" s="16">
        <f t="shared" si="8"/>
        <v>0</v>
      </c>
      <c r="M26" s="126">
        <f>SUMIFS('invulblad opdrachtnemer'!J$23:J$32,'invulblad opdrachtnemer'!$D$23:$D$32,'gunningscriterium SEB'!$C26,'invulblad opdrachtnemer'!$E$23:$E$32,'gunningscriterium SEB'!$D26)</f>
        <v>0</v>
      </c>
      <c r="N26" s="103"/>
      <c r="P26" s="402"/>
      <c r="Q26" s="406"/>
      <c r="R26" s="406"/>
      <c r="S26" s="407"/>
    </row>
    <row r="27" spans="3:19" s="3" customFormat="1" ht="15" customHeight="1">
      <c r="C27" s="104" t="s">
        <v>40</v>
      </c>
      <c r="D27" s="124" t="s">
        <v>31</v>
      </c>
      <c r="E27" s="125">
        <v>4.5</v>
      </c>
      <c r="F27" s="9">
        <f t="shared" si="5"/>
        <v>0</v>
      </c>
      <c r="G27" s="126">
        <f>SUMIFS('invulblad opdrachtnemer'!G$23:G$32,'invulblad opdrachtnemer'!$D$23:$D$32,'gunningscriterium SEB'!$C27,'invulblad opdrachtnemer'!$E$23:$E$32,'gunningscriterium SEB'!$D27)</f>
        <v>0</v>
      </c>
      <c r="H27" s="16">
        <f t="shared" si="6"/>
        <v>0</v>
      </c>
      <c r="I27" s="126">
        <f>SUMIFS('invulblad opdrachtnemer'!H$23:H$32,'invulblad opdrachtnemer'!$D$23:$D$32,'gunningscriterium SEB'!$C27,'invulblad opdrachtnemer'!$E$23:$E$32,'gunningscriterium SEB'!$D27)</f>
        <v>0</v>
      </c>
      <c r="J27" s="16">
        <f t="shared" si="7"/>
        <v>0</v>
      </c>
      <c r="K27" s="126">
        <f>SUMIFS('invulblad opdrachtnemer'!I$23:I$32,'invulblad opdrachtnemer'!$D$23:$D$32,'gunningscriterium SEB'!$C27,'invulblad opdrachtnemer'!$E$23:$E$32,'gunningscriterium SEB'!$D27)</f>
        <v>0</v>
      </c>
      <c r="L27" s="16">
        <f t="shared" si="8"/>
        <v>0</v>
      </c>
      <c r="M27" s="126">
        <f>SUMIFS('invulblad opdrachtnemer'!J$23:J$32,'invulblad opdrachtnemer'!$D$23:$D$32,'gunningscriterium SEB'!$C27,'invulblad opdrachtnemer'!$E$23:$E$32,'gunningscriterium SEB'!$D27)</f>
        <v>0</v>
      </c>
      <c r="N27" s="103"/>
    </row>
    <row r="28" spans="3:19" s="3" customFormat="1" ht="15" customHeight="1">
      <c r="C28" s="315" t="s">
        <v>43</v>
      </c>
      <c r="D28" s="124" t="s">
        <v>41</v>
      </c>
      <c r="E28" s="316">
        <v>3.5</v>
      </c>
      <c r="F28" s="9">
        <f t="shared" si="5"/>
        <v>0</v>
      </c>
      <c r="G28" s="126">
        <f>SUMIFS('invulblad opdrachtnemer'!G$23:G$32,'invulblad opdrachtnemer'!$D$23:$D$32,'gunningscriterium SEB'!$C28,'invulblad opdrachtnemer'!$E$23:$E$32,'gunningscriterium SEB'!$D28)</f>
        <v>0</v>
      </c>
      <c r="H28" s="16">
        <f t="shared" si="6"/>
        <v>0</v>
      </c>
      <c r="I28" s="126">
        <f>SUMIFS('invulblad opdrachtnemer'!H$23:H$32,'invulblad opdrachtnemer'!$D$23:$D$32,'gunningscriterium SEB'!$C28,'invulblad opdrachtnemer'!$E$23:$E$32,'gunningscriterium SEB'!$D28)</f>
        <v>0</v>
      </c>
      <c r="J28" s="16">
        <f t="shared" si="7"/>
        <v>0</v>
      </c>
      <c r="K28" s="126">
        <f>SUMIFS('invulblad opdrachtnemer'!I$23:I$32,'invulblad opdrachtnemer'!$D$23:$D$32,'gunningscriterium SEB'!$C28,'invulblad opdrachtnemer'!$E$23:$E$32,'gunningscriterium SEB'!$D28)</f>
        <v>0</v>
      </c>
      <c r="L28" s="16">
        <f t="shared" si="8"/>
        <v>0</v>
      </c>
      <c r="M28" s="126">
        <f>SUMIFS('invulblad opdrachtnemer'!J$23:J$32,'invulblad opdrachtnemer'!$D$23:$D$32,'gunningscriterium SEB'!$C28,'invulblad opdrachtnemer'!$E$23:$E$32,'gunningscriterium SEB'!$D28)</f>
        <v>0</v>
      </c>
      <c r="N28" s="103"/>
    </row>
    <row r="29" spans="3:19" s="3" customFormat="1" ht="15" customHeight="1">
      <c r="C29" s="104" t="s">
        <v>43</v>
      </c>
      <c r="D29" s="124" t="s">
        <v>42</v>
      </c>
      <c r="E29" s="125">
        <v>2.5</v>
      </c>
      <c r="F29" s="9">
        <f t="shared" si="5"/>
        <v>0</v>
      </c>
      <c r="G29" s="126">
        <f>SUMIFS('invulblad opdrachtnemer'!G$23:G$32,'invulblad opdrachtnemer'!$D$23:$D$32,'gunningscriterium SEB'!$C29,'invulblad opdrachtnemer'!$E$23:$E$32,'gunningscriterium SEB'!$D29)</f>
        <v>0</v>
      </c>
      <c r="H29" s="16">
        <f t="shared" si="6"/>
        <v>0</v>
      </c>
      <c r="I29" s="126">
        <f>SUMIFS('invulblad opdrachtnemer'!H$23:H$32,'invulblad opdrachtnemer'!$D$23:$D$32,'gunningscriterium SEB'!$C29,'invulblad opdrachtnemer'!$E$23:$E$32,'gunningscriterium SEB'!$D29)</f>
        <v>0</v>
      </c>
      <c r="J29" s="16">
        <f t="shared" si="7"/>
        <v>0</v>
      </c>
      <c r="K29" s="126">
        <f>SUMIFS('invulblad opdrachtnemer'!I$23:I$32,'invulblad opdrachtnemer'!$D$23:$D$32,'gunningscriterium SEB'!$C29,'invulblad opdrachtnemer'!$E$23:$E$32,'gunningscriterium SEB'!$D29)</f>
        <v>0</v>
      </c>
      <c r="L29" s="16">
        <f t="shared" si="8"/>
        <v>0</v>
      </c>
      <c r="M29" s="126">
        <f>SUMIFS('invulblad opdrachtnemer'!J$23:J$32,'invulblad opdrachtnemer'!$D$23:$D$32,'gunningscriterium SEB'!$C29,'invulblad opdrachtnemer'!$E$23:$E$32,'gunningscriterium SEB'!$D29)</f>
        <v>0</v>
      </c>
      <c r="N29" s="103"/>
    </row>
    <row r="30" spans="3:19" s="3" customFormat="1" ht="15" customHeight="1">
      <c r="C30" s="104" t="s">
        <v>43</v>
      </c>
      <c r="D30" s="124" t="s">
        <v>31</v>
      </c>
      <c r="E30" s="125">
        <v>2.5</v>
      </c>
      <c r="F30" s="9">
        <f t="shared" si="5"/>
        <v>0</v>
      </c>
      <c r="G30" s="126">
        <f>SUMIFS('invulblad opdrachtnemer'!G$23:G$32,'invulblad opdrachtnemer'!$D$23:$D$32,'gunningscriterium SEB'!$C30,'invulblad opdrachtnemer'!$E$23:$E$32,'gunningscriterium SEB'!$D30)</f>
        <v>0</v>
      </c>
      <c r="H30" s="16">
        <f t="shared" si="6"/>
        <v>0</v>
      </c>
      <c r="I30" s="126">
        <f>SUMIFS('invulblad opdrachtnemer'!H$23:H$32,'invulblad opdrachtnemer'!$D$23:$D$32,'gunningscriterium SEB'!$C30,'invulblad opdrachtnemer'!$E$23:$E$32,'gunningscriterium SEB'!$D30)</f>
        <v>0</v>
      </c>
      <c r="J30" s="16">
        <f t="shared" si="7"/>
        <v>0</v>
      </c>
      <c r="K30" s="126">
        <f>SUMIFS('invulblad opdrachtnemer'!I$23:I$32,'invulblad opdrachtnemer'!$D$23:$D$32,'gunningscriterium SEB'!$C30,'invulblad opdrachtnemer'!$E$23:$E$32,'gunningscriterium SEB'!$D30)</f>
        <v>0</v>
      </c>
      <c r="L30" s="16">
        <f t="shared" si="8"/>
        <v>0</v>
      </c>
      <c r="M30" s="126">
        <f>SUMIFS('invulblad opdrachtnemer'!J$23:J$32,'invulblad opdrachtnemer'!$D$23:$D$32,'gunningscriterium SEB'!$C30,'invulblad opdrachtnemer'!$E$23:$E$32,'gunningscriterium SEB'!$D30)</f>
        <v>0</v>
      </c>
      <c r="N30" s="103"/>
    </row>
    <row r="31" spans="3:19" s="3" customFormat="1" ht="15" customHeight="1">
      <c r="C31" s="104" t="s">
        <v>44</v>
      </c>
      <c r="D31" s="124" t="s">
        <v>41</v>
      </c>
      <c r="E31" s="316">
        <v>2</v>
      </c>
      <c r="F31" s="9">
        <f t="shared" si="5"/>
        <v>0</v>
      </c>
      <c r="G31" s="126">
        <f>SUMIFS('invulblad opdrachtnemer'!G$23:G$32,'invulblad opdrachtnemer'!$D$23:$D$32,'gunningscriterium SEB'!$C31,'invulblad opdrachtnemer'!$E$23:$E$32,'gunningscriterium SEB'!$D31)</f>
        <v>0</v>
      </c>
      <c r="H31" s="16">
        <f t="shared" si="6"/>
        <v>0</v>
      </c>
      <c r="I31" s="126">
        <f>SUMIFS('invulblad opdrachtnemer'!H$23:H$32,'invulblad opdrachtnemer'!$D$23:$D$32,'gunningscriterium SEB'!$C31,'invulblad opdrachtnemer'!$E$23:$E$32,'gunningscriterium SEB'!$D31)</f>
        <v>0</v>
      </c>
      <c r="J31" s="16">
        <f t="shared" si="7"/>
        <v>0</v>
      </c>
      <c r="K31" s="126">
        <f>SUMIFS('invulblad opdrachtnemer'!I$23:I$32,'invulblad opdrachtnemer'!$D$23:$D$32,'gunningscriterium SEB'!$C31,'invulblad opdrachtnemer'!$E$23:$E$32,'gunningscriterium SEB'!$D31)</f>
        <v>0</v>
      </c>
      <c r="L31" s="16">
        <f t="shared" si="8"/>
        <v>0</v>
      </c>
      <c r="M31" s="126">
        <f>SUMIFS('invulblad opdrachtnemer'!J$23:J$32,'invulblad opdrachtnemer'!$D$23:$D$32,'gunningscriterium SEB'!$C31,'invulblad opdrachtnemer'!$E$23:$E$32,'gunningscriterium SEB'!$D31)</f>
        <v>0</v>
      </c>
      <c r="N31" s="103"/>
    </row>
    <row r="32" spans="3:19" s="3" customFormat="1" ht="15" customHeight="1">
      <c r="C32" s="104" t="s">
        <v>44</v>
      </c>
      <c r="D32" s="328" t="s">
        <v>42</v>
      </c>
      <c r="E32" s="125">
        <v>0.5</v>
      </c>
      <c r="F32" s="9">
        <f t="shared" si="5"/>
        <v>0</v>
      </c>
      <c r="G32" s="126">
        <f>SUMIFS('invulblad opdrachtnemer'!G$23:G$32,'invulblad opdrachtnemer'!$D$23:$D$32,'gunningscriterium SEB'!$C32,'invulblad opdrachtnemer'!$E$23:$E$32,'gunningscriterium SEB'!$D32)</f>
        <v>0</v>
      </c>
      <c r="H32" s="16">
        <f t="shared" si="6"/>
        <v>0</v>
      </c>
      <c r="I32" s="126">
        <f>SUMIFS('invulblad opdrachtnemer'!H$23:H$32,'invulblad opdrachtnemer'!$D$23:$D$32,'gunningscriterium SEB'!$C32,'invulblad opdrachtnemer'!$E$23:$E$32,'gunningscriterium SEB'!$D32)</f>
        <v>0</v>
      </c>
      <c r="J32" s="16">
        <f t="shared" si="7"/>
        <v>0</v>
      </c>
      <c r="K32" s="126">
        <f>SUMIFS('invulblad opdrachtnemer'!I$23:I$32,'invulblad opdrachtnemer'!$D$23:$D$32,'gunningscriterium SEB'!$C32,'invulblad opdrachtnemer'!$E$23:$E$32,'gunningscriterium SEB'!$D32)</f>
        <v>0</v>
      </c>
      <c r="L32" s="16">
        <f t="shared" si="8"/>
        <v>0</v>
      </c>
      <c r="M32" s="126">
        <f>SUMIFS('invulblad opdrachtnemer'!J$23:J$32,'invulblad opdrachtnemer'!$D$23:$D$32,'gunningscriterium SEB'!$C32,'invulblad opdrachtnemer'!$E$23:$E$32,'gunningscriterium SEB'!$D32)</f>
        <v>0</v>
      </c>
      <c r="N32" s="103"/>
    </row>
    <row r="33" spans="3:21" s="3" customFormat="1" ht="15" customHeight="1" thickBot="1">
      <c r="C33" s="104" t="s">
        <v>44</v>
      </c>
      <c r="D33" s="329" t="s">
        <v>31</v>
      </c>
      <c r="E33" s="125">
        <v>0</v>
      </c>
      <c r="F33" s="9">
        <f t="shared" si="5"/>
        <v>0</v>
      </c>
      <c r="G33" s="126">
        <f>SUMIFS('invulblad opdrachtnemer'!G$23:G$32,'invulblad opdrachtnemer'!$D$23:$D$32,'gunningscriterium SEB'!$C33,'invulblad opdrachtnemer'!$E$23:$E$32,'gunningscriterium SEB'!$D33)</f>
        <v>0</v>
      </c>
      <c r="H33" s="16">
        <f t="shared" si="6"/>
        <v>0</v>
      </c>
      <c r="I33" s="126">
        <f>SUMIFS('invulblad opdrachtnemer'!H$23:H$32,'invulblad opdrachtnemer'!$D$23:$D$32,'gunningscriterium SEB'!$C33,'invulblad opdrachtnemer'!$E$23:$E$32,'gunningscriterium SEB'!$D33)</f>
        <v>0</v>
      </c>
      <c r="J33" s="16">
        <f t="shared" si="7"/>
        <v>0</v>
      </c>
      <c r="K33" s="126">
        <f>SUMIFS('invulblad opdrachtnemer'!I$23:I$32,'invulblad opdrachtnemer'!$D$23:$D$32,'gunningscriterium SEB'!$C33,'invulblad opdrachtnemer'!$E$23:$E$32,'gunningscriterium SEB'!$D33)</f>
        <v>0</v>
      </c>
      <c r="L33" s="16">
        <f t="shared" si="8"/>
        <v>0</v>
      </c>
      <c r="M33" s="126">
        <f>SUMIFS('invulblad opdrachtnemer'!J$23:J$32,'invulblad opdrachtnemer'!$D$23:$D$32,'gunningscriterium SEB'!$C33,'invulblad opdrachtnemer'!$E$23:$E$32,'gunningscriterium SEB'!$D33)</f>
        <v>0</v>
      </c>
      <c r="N33" s="103"/>
    </row>
    <row r="34" spans="3:21" s="3" customFormat="1" ht="15" customHeight="1" thickBot="1">
      <c r="C34" s="105"/>
      <c r="D34" s="106"/>
      <c r="E34" s="107" t="s">
        <v>17</v>
      </c>
      <c r="F34" s="52">
        <f t="shared" ref="F34:M34" si="9">SUM(F23:F33)</f>
        <v>0</v>
      </c>
      <c r="G34" s="53">
        <f t="shared" si="9"/>
        <v>0</v>
      </c>
      <c r="H34" s="52">
        <f t="shared" si="9"/>
        <v>0</v>
      </c>
      <c r="I34" s="53">
        <f t="shared" si="9"/>
        <v>0</v>
      </c>
      <c r="J34" s="52">
        <f t="shared" si="9"/>
        <v>0</v>
      </c>
      <c r="K34" s="53">
        <f t="shared" si="9"/>
        <v>0</v>
      </c>
      <c r="L34" s="52">
        <f t="shared" si="9"/>
        <v>0</v>
      </c>
      <c r="M34" s="54">
        <f t="shared" si="9"/>
        <v>0</v>
      </c>
      <c r="N34" s="108"/>
    </row>
    <row r="35" spans="3:21" s="10" customFormat="1" ht="20.149999999999999" customHeight="1">
      <c r="C35" s="109"/>
      <c r="D35" s="110"/>
      <c r="E35" s="111" t="s">
        <v>33</v>
      </c>
      <c r="F35" s="112"/>
      <c r="G35" s="50">
        <f>IFERROR(((F34/G34)/10)*G36,0)</f>
        <v>0</v>
      </c>
      <c r="H35" s="49"/>
      <c r="I35" s="50">
        <f>IFERROR(((H34/I34)/10)*I36,0)</f>
        <v>0</v>
      </c>
      <c r="J35" s="49"/>
      <c r="K35" s="50">
        <f>IFERROR(((J34/K34)/10)*K36,0)</f>
        <v>0</v>
      </c>
      <c r="L35" s="49"/>
      <c r="M35" s="50">
        <f>IFERROR(((L34/M34)/10)*M36,0)</f>
        <v>0</v>
      </c>
      <c r="N35" s="113">
        <f>SUM(F35:M35)</f>
        <v>0</v>
      </c>
    </row>
    <row r="36" spans="3:21" s="10" customFormat="1" ht="20.149999999999999" customHeight="1" thickBot="1">
      <c r="C36" s="114"/>
      <c r="D36" s="115"/>
      <c r="E36" s="116" t="s">
        <v>34</v>
      </c>
      <c r="F36" s="117"/>
      <c r="G36" s="137">
        <v>0</v>
      </c>
      <c r="H36" s="48"/>
      <c r="I36" s="137">
        <v>0</v>
      </c>
      <c r="J36" s="48"/>
      <c r="K36" s="137">
        <v>0</v>
      </c>
      <c r="L36" s="48"/>
      <c r="M36" s="137">
        <v>0</v>
      </c>
      <c r="N36" s="51">
        <f>SUM(F36:M36)</f>
        <v>0</v>
      </c>
    </row>
    <row r="37" spans="3:21" s="3" customFormat="1" ht="15" customHeight="1" thickBot="1">
      <c r="Q37" s="4"/>
    </row>
    <row r="38" spans="3:21" s="5" customFormat="1" ht="32.15" customHeight="1" thickBot="1">
      <c r="C38" s="12" t="s">
        <v>45</v>
      </c>
      <c r="D38" s="13"/>
      <c r="E38" s="13"/>
      <c r="F38" s="149"/>
      <c r="G38" s="135"/>
      <c r="H38" s="149"/>
      <c r="I38" s="135"/>
      <c r="J38" s="149"/>
      <c r="K38" s="135"/>
      <c r="L38" s="149"/>
      <c r="M38" s="135"/>
      <c r="N38" s="127"/>
      <c r="P38" s="304" t="s">
        <v>11</v>
      </c>
      <c r="Q38" s="305"/>
      <c r="R38" s="305"/>
      <c r="S38" s="306"/>
    </row>
    <row r="39" spans="3:21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317"/>
      <c r="Q39" s="318" t="s">
        <v>19</v>
      </c>
      <c r="R39" s="318" t="s">
        <v>20</v>
      </c>
      <c r="S39" s="319" t="s">
        <v>21</v>
      </c>
    </row>
    <row r="40" spans="3:21" s="3" customFormat="1" ht="15" customHeight="1">
      <c r="P40" s="400" t="s">
        <v>46</v>
      </c>
      <c r="Q40" s="409" t="s">
        <v>26</v>
      </c>
      <c r="R40" s="409"/>
      <c r="S40" s="410"/>
    </row>
    <row r="41" spans="3:21" s="3" customFormat="1" ht="15" customHeight="1">
      <c r="P41" s="400"/>
      <c r="Q41" s="409"/>
      <c r="R41" s="409"/>
      <c r="S41" s="410"/>
    </row>
    <row r="42" spans="3:21" s="3" customFormat="1" ht="15" customHeight="1" thickBot="1">
      <c r="P42" s="408"/>
      <c r="Q42" s="411"/>
      <c r="R42" s="411"/>
      <c r="S42" s="412"/>
    </row>
    <row r="43" spans="3:21" s="3" customFormat="1" ht="15" customHeight="1">
      <c r="O43" s="7"/>
      <c r="P43" s="7"/>
      <c r="Q43" s="7"/>
      <c r="R43" s="86"/>
      <c r="T43" s="4"/>
      <c r="U43" s="4"/>
    </row>
    <row r="44" spans="3:21" s="3" customFormat="1" ht="15" customHeight="1">
      <c r="Q44" s="4"/>
      <c r="R44" s="4"/>
      <c r="S44" s="4"/>
    </row>
    <row r="45" spans="3:21" s="3" customFormat="1" ht="10" customHeight="1">
      <c r="Q45" s="4"/>
      <c r="R45" s="4"/>
      <c r="S45" s="4"/>
    </row>
    <row r="46" spans="3:21" s="3" customFormat="1" ht="15" customHeight="1">
      <c r="Q46" s="4"/>
      <c r="R46" s="4"/>
      <c r="S46" s="4"/>
    </row>
    <row r="47" spans="3:21" s="3" customFormat="1" ht="10" customHeight="1"/>
    <row r="48" spans="3:21" s="3" customFormat="1" ht="15" customHeight="1"/>
    <row r="49" spans="3:17" s="3" customFormat="1" ht="10" customHeight="1"/>
    <row r="50" spans="3:17" s="3" customFormat="1" ht="15" customHeight="1">
      <c r="O50" s="131"/>
      <c r="Q50" s="4"/>
    </row>
    <row r="51" spans="3:17" s="3" customFormat="1" ht="10" customHeight="1">
      <c r="O51" s="131"/>
      <c r="Q51" s="4"/>
    </row>
    <row r="52" spans="3:17" s="3" customFormat="1" ht="76.5" customHeight="1">
      <c r="O52" s="131"/>
      <c r="Q52" s="4"/>
    </row>
    <row r="53" spans="3:17" s="3" customFormat="1" ht="15" customHeight="1">
      <c r="O53" s="131"/>
      <c r="Q53" s="4"/>
    </row>
    <row r="54" spans="3:17" s="3" customFormat="1" ht="10" customHeight="1">
      <c r="O54" s="131"/>
      <c r="Q54" s="4"/>
    </row>
    <row r="55" spans="3:17" s="3" customFormat="1" ht="15" customHeight="1">
      <c r="O55" s="131"/>
      <c r="Q55" s="4"/>
    </row>
    <row r="56" spans="3:17" s="3" customFormat="1" ht="10" customHeight="1">
      <c r="C56"/>
      <c r="D56" s="6"/>
      <c r="E56"/>
      <c r="F56"/>
      <c r="G56"/>
      <c r="H56"/>
      <c r="I56"/>
      <c r="J56"/>
      <c r="K56"/>
      <c r="L56"/>
      <c r="M56"/>
      <c r="N56"/>
      <c r="O56" s="131"/>
      <c r="Q56" s="4"/>
    </row>
    <row r="57" spans="3:17" s="3" customFormat="1" ht="54" customHeight="1">
      <c r="C57"/>
      <c r="D57" s="6"/>
      <c r="E57"/>
      <c r="F57"/>
      <c r="G57"/>
      <c r="H57"/>
      <c r="I57"/>
      <c r="J57"/>
      <c r="K57"/>
      <c r="L57"/>
      <c r="M57"/>
      <c r="N57"/>
      <c r="O57" s="131"/>
      <c r="Q57" s="4"/>
    </row>
    <row r="58" spans="3:17" s="3" customFormat="1" ht="10" customHeight="1">
      <c r="C58"/>
      <c r="D58" s="6"/>
      <c r="E58"/>
      <c r="F58"/>
      <c r="G58"/>
      <c r="H58"/>
      <c r="I58"/>
      <c r="J58"/>
      <c r="K58"/>
      <c r="L58"/>
      <c r="M58"/>
      <c r="N58"/>
      <c r="O58" s="131"/>
      <c r="Q58" s="4"/>
    </row>
    <row r="59" spans="3:17" s="3" customFormat="1" ht="15" customHeight="1">
      <c r="C59"/>
      <c r="D59" s="6"/>
      <c r="E59"/>
      <c r="F59"/>
      <c r="G59"/>
      <c r="H59"/>
      <c r="I59"/>
      <c r="J59"/>
      <c r="K59"/>
      <c r="L59"/>
      <c r="M59"/>
      <c r="N59"/>
      <c r="O59" s="131"/>
      <c r="Q59" s="4"/>
    </row>
    <row r="60" spans="3:17" ht="10" customHeight="1">
      <c r="O60" s="131"/>
    </row>
    <row r="61" spans="3:17" ht="15" customHeight="1">
      <c r="O61" s="131"/>
    </row>
    <row r="62" spans="3:17">
      <c r="O62" s="131"/>
    </row>
    <row r="63" spans="3:17" ht="15" customHeight="1">
      <c r="O63" s="131"/>
    </row>
    <row r="64" spans="3:17">
      <c r="O64" s="131"/>
    </row>
  </sheetData>
  <sheetProtection formatCells="0" formatColumns="0" formatRows="0" insertColumns="0" insertRows="0" sort="0" autoFilter="0" pivotTables="0"/>
  <mergeCells count="6">
    <mergeCell ref="Q14:Q16"/>
    <mergeCell ref="R15:S16"/>
    <mergeCell ref="P23:P26"/>
    <mergeCell ref="Q23:S26"/>
    <mergeCell ref="P40:P42"/>
    <mergeCell ref="Q40:S42"/>
  </mergeCells>
  <pageMargins left="0.25" right="0.25" top="0.75" bottom="0.75" header="0.3" footer="0.3"/>
  <pageSetup paperSize="9" scale="72" orientation="landscape" r:id="rId1"/>
  <ignoredErrors>
    <ignoredError sqref="F18 F20 F19 F22 L28:L30 L31:L33 L25:L27 L24 L14:L16 H18 J18:M18 L22 J22 H22 J19 L19 H19 G20:M20 G17:M17 G21:M21 G19 I19 M19 K19 G23:M23 G22 I22 K22 M22 G18 I18 G14:K16 M14:M16 G28:K30 G24:K24 M24 G25:K27 M25:M27 G34:M48 G31:K32 M31:M33 M28:M30 G33:K3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J40"/>
  <sheetViews>
    <sheetView showGridLines="0" zoomScaleNormal="100" workbookViewId="0">
      <selection activeCell="C10" sqref="C10"/>
    </sheetView>
  </sheetViews>
  <sheetFormatPr defaultColWidth="9.1796875" defaultRowHeight="14.5"/>
  <cols>
    <col min="1" max="1" width="2.54296875" customWidth="1"/>
    <col min="2" max="2" width="3" style="270" bestFit="1" customWidth="1"/>
    <col min="3" max="3" width="45.81640625" bestFit="1" customWidth="1"/>
    <col min="4" max="6" width="16.54296875" customWidth="1"/>
    <col min="7" max="10" width="16.453125" customWidth="1"/>
  </cols>
  <sheetData>
    <row r="1" spans="2:10" ht="20.149999999999999" customHeight="1">
      <c r="C1" s="85" t="str">
        <f>'gunningscriterium SEB'!C1</f>
        <v>[naam opdracht ]</v>
      </c>
      <c r="E1" s="413" t="e" vm="1">
        <v>#VALUE!</v>
      </c>
      <c r="F1" s="413"/>
    </row>
    <row r="2" spans="2:10" ht="15" customHeight="1">
      <c r="B2" s="271"/>
      <c r="C2" s="2" t="s">
        <v>47</v>
      </c>
      <c r="E2" s="413"/>
      <c r="F2" s="413"/>
    </row>
    <row r="3" spans="2:10" ht="15" customHeight="1">
      <c r="B3" s="271"/>
      <c r="C3" s="3"/>
    </row>
    <row r="4" spans="2:10" ht="15" customHeight="1">
      <c r="B4" s="271"/>
      <c r="C4" s="14" t="s">
        <v>48</v>
      </c>
      <c r="D4" s="138" t="s">
        <v>49</v>
      </c>
      <c r="E4" s="138"/>
    </row>
    <row r="5" spans="2:10" ht="15" customHeight="1">
      <c r="B5" s="271"/>
      <c r="C5" s="14"/>
      <c r="D5" s="14"/>
      <c r="E5" s="14"/>
      <c r="F5" s="14"/>
    </row>
    <row r="6" spans="2:10" ht="15" customHeight="1">
      <c r="B6" s="271"/>
      <c r="C6" s="14"/>
      <c r="D6" s="129"/>
      <c r="E6" s="3"/>
    </row>
    <row r="7" spans="2:10" ht="15" customHeight="1" thickBot="1">
      <c r="B7" s="271"/>
      <c r="D7" s="7"/>
      <c r="E7" s="7"/>
      <c r="F7" s="7"/>
    </row>
    <row r="8" spans="2:10" s="38" customFormat="1" ht="59.15" customHeight="1" thickBot="1">
      <c r="B8" s="271"/>
      <c r="C8" s="12" t="str">
        <f>'gunningscriterium SEB'!C12</f>
        <v>WERKTUIGEN</v>
      </c>
      <c r="D8" s="414" t="s">
        <v>50</v>
      </c>
      <c r="E8" s="415"/>
      <c r="F8" s="273" t="s">
        <v>10</v>
      </c>
      <c r="G8" s="274">
        <f>'gunningscriterium SEB'!G12</f>
        <v>1</v>
      </c>
      <c r="H8" s="277">
        <f>'gunningscriterium SEB'!I12</f>
        <v>2</v>
      </c>
      <c r="I8" s="275">
        <f>'gunningscriterium SEB'!K12</f>
        <v>3</v>
      </c>
      <c r="J8" s="276">
        <f>'gunningscriterium SEB'!M12</f>
        <v>4</v>
      </c>
    </row>
    <row r="9" spans="2:10" s="38" customFormat="1" ht="70.5" thickBot="1">
      <c r="B9" s="271"/>
      <c r="C9" s="139" t="s">
        <v>51</v>
      </c>
      <c r="D9" s="140" t="s">
        <v>12</v>
      </c>
      <c r="E9" s="141" t="s">
        <v>13</v>
      </c>
      <c r="F9" s="327" t="s">
        <v>52</v>
      </c>
      <c r="G9" s="35" t="s">
        <v>53</v>
      </c>
      <c r="H9" s="36" t="s">
        <v>53</v>
      </c>
      <c r="I9" s="36" t="s">
        <v>53</v>
      </c>
      <c r="J9" s="266" t="s">
        <v>53</v>
      </c>
    </row>
    <row r="10" spans="2:10" s="38" customFormat="1" ht="15" customHeight="1">
      <c r="B10" s="272">
        <v>1</v>
      </c>
      <c r="C10" s="31"/>
      <c r="D10" s="32"/>
      <c r="E10" s="69"/>
      <c r="F10" s="324"/>
      <c r="G10" s="278"/>
      <c r="H10" s="279"/>
      <c r="I10" s="279"/>
      <c r="J10" s="280"/>
    </row>
    <row r="11" spans="2:10" s="38" customFormat="1" ht="15" customHeight="1">
      <c r="B11" s="272">
        <v>2</v>
      </c>
      <c r="C11" s="31"/>
      <c r="D11" s="32"/>
      <c r="E11" s="69"/>
      <c r="F11" s="325"/>
      <c r="G11" s="281"/>
      <c r="H11" s="282"/>
      <c r="I11" s="282"/>
      <c r="J11" s="283"/>
    </row>
    <row r="12" spans="2:10" s="38" customFormat="1" ht="15" customHeight="1">
      <c r="B12" s="272">
        <v>3</v>
      </c>
      <c r="C12" s="31"/>
      <c r="D12" s="32"/>
      <c r="E12" s="69"/>
      <c r="F12" s="325"/>
      <c r="G12" s="281"/>
      <c r="H12" s="282"/>
      <c r="I12" s="282"/>
      <c r="J12" s="283"/>
    </row>
    <row r="13" spans="2:10" s="38" customFormat="1" ht="15" customHeight="1">
      <c r="B13" s="272">
        <v>4</v>
      </c>
      <c r="C13" s="31"/>
      <c r="D13" s="32"/>
      <c r="E13" s="69"/>
      <c r="F13" s="325"/>
      <c r="G13" s="281"/>
      <c r="H13" s="282"/>
      <c r="I13" s="282"/>
      <c r="J13" s="283"/>
    </row>
    <row r="14" spans="2:10" s="38" customFormat="1" ht="15" customHeight="1">
      <c r="B14" s="272">
        <v>5</v>
      </c>
      <c r="C14" s="31"/>
      <c r="D14" s="32"/>
      <c r="E14" s="69"/>
      <c r="F14" s="325"/>
      <c r="G14" s="281"/>
      <c r="H14" s="282"/>
      <c r="I14" s="282"/>
      <c r="J14" s="283"/>
    </row>
    <row r="15" spans="2:10" s="38" customFormat="1" ht="15" customHeight="1">
      <c r="B15" s="272">
        <v>6</v>
      </c>
      <c r="C15" s="31"/>
      <c r="D15" s="32"/>
      <c r="E15" s="69"/>
      <c r="F15" s="325"/>
      <c r="G15" s="281"/>
      <c r="H15" s="282"/>
      <c r="I15" s="282"/>
      <c r="J15" s="283"/>
    </row>
    <row r="16" spans="2:10" s="38" customFormat="1" ht="15" customHeight="1">
      <c r="B16" s="272">
        <v>7</v>
      </c>
      <c r="C16" s="31"/>
      <c r="D16" s="32"/>
      <c r="E16" s="69"/>
      <c r="F16" s="325"/>
      <c r="G16" s="281"/>
      <c r="H16" s="282"/>
      <c r="I16" s="282"/>
      <c r="J16" s="283"/>
    </row>
    <row r="17" spans="2:10" s="38" customFormat="1" ht="15" customHeight="1">
      <c r="B17" s="272">
        <v>8</v>
      </c>
      <c r="C17" s="31"/>
      <c r="D17" s="32"/>
      <c r="E17" s="69"/>
      <c r="F17" s="325"/>
      <c r="G17" s="281"/>
      <c r="H17" s="282"/>
      <c r="I17" s="282"/>
      <c r="J17" s="283"/>
    </row>
    <row r="18" spans="2:10" s="38" customFormat="1" ht="15" customHeight="1">
      <c r="B18" s="272">
        <v>9</v>
      </c>
      <c r="C18" s="78"/>
      <c r="D18" s="32"/>
      <c r="E18" s="269"/>
      <c r="F18" s="325"/>
      <c r="G18" s="281"/>
      <c r="H18" s="282"/>
      <c r="I18" s="282"/>
      <c r="J18" s="283"/>
    </row>
    <row r="19" spans="2:10" s="38" customFormat="1" ht="15" customHeight="1" thickBot="1">
      <c r="B19" s="272">
        <v>10</v>
      </c>
      <c r="C19" s="63"/>
      <c r="D19" s="33"/>
      <c r="E19" s="370"/>
      <c r="F19" s="326"/>
      <c r="G19" s="284"/>
      <c r="H19" s="285"/>
      <c r="I19" s="285"/>
      <c r="J19" s="286"/>
    </row>
    <row r="20" spans="2:10" ht="15" customHeight="1" thickBot="1">
      <c r="B20" s="271"/>
      <c r="C20" s="142"/>
      <c r="D20" s="143"/>
      <c r="E20" s="143"/>
      <c r="F20" s="142"/>
      <c r="G20" s="142"/>
    </row>
    <row r="21" spans="2:10" s="38" customFormat="1" ht="59.15" customHeight="1" thickBot="1">
      <c r="B21" s="271"/>
      <c r="C21" s="12" t="str">
        <f>'gunningscriterium SEB'!C21</f>
        <v>TRANSPORTMIDDELEN (N1, N2 en N3)</v>
      </c>
      <c r="D21" s="414" t="s">
        <v>54</v>
      </c>
      <c r="E21" s="414"/>
      <c r="F21" s="273" t="s">
        <v>10</v>
      </c>
      <c r="G21" s="274">
        <f>'gunningscriterium SEB'!G21</f>
        <v>1</v>
      </c>
      <c r="H21" s="277">
        <f>'gunningscriterium SEB'!I21</f>
        <v>2</v>
      </c>
      <c r="I21" s="275">
        <f>'gunningscriterium SEB'!K21</f>
        <v>3</v>
      </c>
      <c r="J21" s="276">
        <f>'gunningscriterium SEB'!M21</f>
        <v>4</v>
      </c>
    </row>
    <row r="22" spans="2:10" s="38" customFormat="1" ht="70.5" thickBot="1">
      <c r="B22" s="271"/>
      <c r="C22" s="139" t="s">
        <v>55</v>
      </c>
      <c r="D22" s="140" t="s">
        <v>12</v>
      </c>
      <c r="E22" s="141" t="s">
        <v>13</v>
      </c>
      <c r="F22" s="141" t="s">
        <v>52</v>
      </c>
      <c r="G22" s="35" t="s">
        <v>56</v>
      </c>
      <c r="H22" s="36" t="s">
        <v>56</v>
      </c>
      <c r="I22" s="36" t="s">
        <v>56</v>
      </c>
      <c r="J22" s="266" t="s">
        <v>56</v>
      </c>
    </row>
    <row r="23" spans="2:10" s="38" customFormat="1" ht="15" customHeight="1">
      <c r="B23" s="272">
        <v>1</v>
      </c>
      <c r="C23" s="66"/>
      <c r="D23" s="74"/>
      <c r="E23" s="74"/>
      <c r="F23" s="324"/>
      <c r="G23" s="278"/>
      <c r="H23" s="279"/>
      <c r="I23" s="279"/>
      <c r="J23" s="280"/>
    </row>
    <row r="24" spans="2:10" s="38" customFormat="1" ht="15" customHeight="1">
      <c r="B24" s="272">
        <v>2</v>
      </c>
      <c r="C24" s="78"/>
      <c r="D24" s="75"/>
      <c r="E24" s="77"/>
      <c r="F24" s="325"/>
      <c r="G24" s="281"/>
      <c r="H24" s="282"/>
      <c r="I24" s="282"/>
      <c r="J24" s="283"/>
    </row>
    <row r="25" spans="2:10" s="38" customFormat="1" ht="15" customHeight="1">
      <c r="B25" s="272">
        <v>3</v>
      </c>
      <c r="C25" s="78"/>
      <c r="D25" s="75"/>
      <c r="E25" s="77"/>
      <c r="F25" s="70"/>
      <c r="G25" s="281"/>
      <c r="H25" s="282"/>
      <c r="I25" s="282"/>
      <c r="J25" s="283"/>
    </row>
    <row r="26" spans="2:10" s="38" customFormat="1" ht="15" customHeight="1">
      <c r="B26" s="272">
        <v>4</v>
      </c>
      <c r="C26" s="78"/>
      <c r="D26" s="75"/>
      <c r="E26" s="75"/>
      <c r="F26" s="70"/>
      <c r="G26" s="281"/>
      <c r="H26" s="282"/>
      <c r="I26" s="282"/>
      <c r="J26" s="283"/>
    </row>
    <row r="27" spans="2:10" s="38" customFormat="1" ht="15" customHeight="1">
      <c r="B27" s="272">
        <v>5</v>
      </c>
      <c r="C27" s="78"/>
      <c r="D27" s="75"/>
      <c r="E27" s="77"/>
      <c r="F27" s="70"/>
      <c r="G27" s="281"/>
      <c r="H27" s="282"/>
      <c r="I27" s="282"/>
      <c r="J27" s="283"/>
    </row>
    <row r="28" spans="2:10" s="38" customFormat="1" ht="15" customHeight="1">
      <c r="B28" s="272">
        <v>6</v>
      </c>
      <c r="C28" s="78"/>
      <c r="D28" s="75"/>
      <c r="E28" s="77"/>
      <c r="F28" s="70"/>
      <c r="G28" s="281"/>
      <c r="H28" s="282"/>
      <c r="I28" s="282"/>
      <c r="J28" s="283"/>
    </row>
    <row r="29" spans="2:10" s="38" customFormat="1" ht="15" customHeight="1">
      <c r="B29" s="272">
        <v>7</v>
      </c>
      <c r="C29" s="78"/>
      <c r="D29" s="75"/>
      <c r="E29" s="77"/>
      <c r="F29" s="70"/>
      <c r="G29" s="281"/>
      <c r="H29" s="282"/>
      <c r="I29" s="282"/>
      <c r="J29" s="283"/>
    </row>
    <row r="30" spans="2:10" s="38" customFormat="1" ht="15" customHeight="1">
      <c r="B30" s="272">
        <v>8</v>
      </c>
      <c r="C30" s="78"/>
      <c r="D30" s="75"/>
      <c r="E30" s="77"/>
      <c r="F30" s="70"/>
      <c r="G30" s="281"/>
      <c r="H30" s="282"/>
      <c r="I30" s="282"/>
      <c r="J30" s="283"/>
    </row>
    <row r="31" spans="2:10" s="38" customFormat="1" ht="15" customHeight="1">
      <c r="B31" s="272">
        <v>9</v>
      </c>
      <c r="C31" s="78"/>
      <c r="D31" s="75"/>
      <c r="E31" s="77"/>
      <c r="F31" s="70"/>
      <c r="G31" s="281"/>
      <c r="H31" s="282"/>
      <c r="I31" s="282"/>
      <c r="J31" s="283"/>
    </row>
    <row r="32" spans="2:10" s="38" customFormat="1" ht="15" customHeight="1" thickBot="1">
      <c r="B32" s="272">
        <v>10</v>
      </c>
      <c r="C32" s="63"/>
      <c r="D32" s="76"/>
      <c r="E32" s="76"/>
      <c r="F32" s="371"/>
      <c r="G32" s="284"/>
      <c r="H32" s="285"/>
      <c r="I32" s="285"/>
      <c r="J32" s="286"/>
    </row>
    <row r="33" spans="2:9" ht="15" customHeight="1">
      <c r="B33" s="271"/>
      <c r="C33" s="142"/>
      <c r="D33" s="143"/>
      <c r="E33" s="143"/>
      <c r="F33" s="142"/>
    </row>
    <row r="34" spans="2:9" ht="15" customHeight="1">
      <c r="C34" s="128" t="s">
        <v>5</v>
      </c>
      <c r="D34" s="79"/>
      <c r="E34" s="299"/>
      <c r="F34" s="3"/>
      <c r="G34" s="5"/>
      <c r="H34" s="5"/>
      <c r="I34" s="3"/>
    </row>
    <row r="35" spans="2:9" ht="15" customHeight="1">
      <c r="C35" s="128"/>
      <c r="D35" s="3"/>
      <c r="E35" s="3"/>
      <c r="F35" s="3"/>
      <c r="G35" s="5"/>
      <c r="H35" s="5"/>
      <c r="I35" s="3"/>
    </row>
    <row r="36" spans="2:9">
      <c r="C36" s="128" t="s">
        <v>57</v>
      </c>
      <c r="D36" s="79"/>
      <c r="E36" s="3"/>
      <c r="F36" s="3"/>
      <c r="G36" s="5"/>
      <c r="H36" s="5"/>
      <c r="I36" s="3"/>
    </row>
    <row r="37" spans="2:9">
      <c r="C37" s="128"/>
      <c r="D37" s="130"/>
      <c r="E37" s="5"/>
      <c r="F37" s="5"/>
      <c r="G37" s="5"/>
      <c r="H37" s="5"/>
      <c r="I37" s="3"/>
    </row>
    <row r="38" spans="2:9">
      <c r="C38" s="128" t="s">
        <v>58</v>
      </c>
      <c r="D38" s="80"/>
      <c r="E38" s="3"/>
      <c r="F38" s="3"/>
      <c r="G38" s="131"/>
      <c r="H38" s="131"/>
      <c r="I38" s="131"/>
    </row>
    <row r="39" spans="2:9">
      <c r="C39" s="128"/>
      <c r="D39" s="130"/>
      <c r="E39" s="5"/>
      <c r="F39" s="5"/>
      <c r="G39" s="131"/>
      <c r="H39" s="131"/>
      <c r="I39" s="131"/>
    </row>
    <row r="40" spans="2:9" ht="84" customHeight="1">
      <c r="C40" s="128" t="s">
        <v>59</v>
      </c>
      <c r="D40" s="79"/>
      <c r="E40" s="299"/>
      <c r="F40" s="299"/>
      <c r="G40" s="131"/>
      <c r="H40" s="131"/>
      <c r="I40" s="131"/>
    </row>
  </sheetData>
  <sheetProtection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3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6"/>
  <sheetViews>
    <sheetView showGridLines="0" zoomScaleNormal="100" workbookViewId="0">
      <selection activeCell="G10" sqref="G10"/>
    </sheetView>
  </sheetViews>
  <sheetFormatPr defaultColWidth="9.1796875" defaultRowHeight="14.5"/>
  <cols>
    <col min="1" max="1" width="2.7265625" style="169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72" customWidth="1"/>
    <col min="8" max="10" width="16.54296875" style="6" customWidth="1"/>
    <col min="11" max="12" width="16.54296875" style="72" customWidth="1"/>
    <col min="13" max="13" width="16.54296875" style="133" customWidth="1"/>
    <col min="14" max="15" width="4.54296875" style="133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5" t="str">
        <f>'gunningscriterium SEB'!C1</f>
        <v>[naam opdracht ]</v>
      </c>
      <c r="E1" s="413"/>
      <c r="F1" s="413"/>
      <c r="G1" s="71"/>
      <c r="K1" s="71"/>
      <c r="L1" s="71"/>
    </row>
    <row r="2" spans="1:67" s="3" customFormat="1" ht="15" customHeight="1">
      <c r="A2" s="10"/>
      <c r="C2" s="2" t="s">
        <v>60</v>
      </c>
      <c r="E2" s="413"/>
      <c r="F2" s="413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48</v>
      </c>
      <c r="D4" s="138" t="s">
        <v>61</v>
      </c>
      <c r="E4" s="132"/>
      <c r="F4" s="132"/>
      <c r="G4" s="4"/>
      <c r="K4" s="4"/>
      <c r="L4" s="4"/>
      <c r="M4" s="4"/>
      <c r="N4" s="145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46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62</v>
      </c>
      <c r="D6" s="3" t="str">
        <f>IF('invulblad opdrachtnemer'!D34="","",'invulblad opdrachtnemer'!D34)</f>
        <v/>
      </c>
      <c r="G6" s="4"/>
      <c r="K6" s="4"/>
      <c r="L6" s="4"/>
      <c r="N6" s="146"/>
      <c r="P6" s="86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6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10</v>
      </c>
      <c r="O8" s="148"/>
      <c r="P8" s="148"/>
      <c r="Q8" s="148"/>
      <c r="R8" s="13">
        <f>'gunningscriterium SEB'!G12</f>
        <v>1</v>
      </c>
      <c r="S8" s="416" t="s">
        <v>63</v>
      </c>
      <c r="T8" s="416"/>
      <c r="U8" s="416"/>
      <c r="V8" s="416"/>
      <c r="W8" s="416"/>
      <c r="X8" s="416"/>
      <c r="Y8" s="417"/>
      <c r="Z8" s="368"/>
      <c r="AA8" s="368"/>
      <c r="AB8" s="148"/>
      <c r="AC8" s="148"/>
      <c r="AD8" s="148"/>
      <c r="AE8" s="148"/>
      <c r="AF8" s="148"/>
      <c r="AG8" s="149" t="s">
        <v>10</v>
      </c>
      <c r="AH8" s="13">
        <f>'gunningscriterium SEB'!I12</f>
        <v>2</v>
      </c>
      <c r="AI8" s="148"/>
      <c r="AJ8" s="148"/>
      <c r="AK8" s="148"/>
      <c r="AL8" s="148"/>
      <c r="AM8" s="150"/>
      <c r="AN8" s="148"/>
      <c r="AO8" s="148"/>
      <c r="AP8" s="148"/>
      <c r="AQ8" s="148"/>
      <c r="AR8" s="148"/>
      <c r="AS8" s="148"/>
      <c r="AT8" s="148"/>
      <c r="AU8" s="149" t="s">
        <v>10</v>
      </c>
      <c r="AV8" s="13">
        <f>'gunningscriterium SEB'!K12</f>
        <v>3</v>
      </c>
      <c r="AW8" s="148"/>
      <c r="AX8" s="148"/>
      <c r="AY8" s="148"/>
      <c r="AZ8" s="148"/>
      <c r="BA8" s="150"/>
      <c r="BB8" s="148"/>
      <c r="BC8" s="148"/>
      <c r="BD8" s="148"/>
      <c r="BE8" s="148"/>
      <c r="BF8" s="148"/>
      <c r="BG8" s="148"/>
      <c r="BH8" s="148"/>
      <c r="BI8" s="149" t="s">
        <v>10</v>
      </c>
      <c r="BJ8" s="13">
        <f>'gunningscriterium SEB'!M12</f>
        <v>4</v>
      </c>
      <c r="BK8" s="148"/>
      <c r="BL8" s="148"/>
      <c r="BM8" s="148"/>
      <c r="BN8" s="148"/>
      <c r="BO8" s="150"/>
    </row>
    <row r="9" spans="1:67" s="34" customFormat="1" ht="32.15" customHeight="1" thickBot="1">
      <c r="A9" s="151"/>
      <c r="C9" s="152" t="s">
        <v>64</v>
      </c>
      <c r="D9" s="153" t="s">
        <v>12</v>
      </c>
      <c r="E9" s="154" t="s">
        <v>13</v>
      </c>
      <c r="F9" s="61" t="s">
        <v>65</v>
      </c>
      <c r="G9" s="73" t="s">
        <v>66</v>
      </c>
      <c r="H9" s="60" t="s">
        <v>67</v>
      </c>
      <c r="I9" s="60" t="s">
        <v>68</v>
      </c>
      <c r="J9" s="61" t="s">
        <v>69</v>
      </c>
      <c r="K9" s="73" t="s">
        <v>70</v>
      </c>
      <c r="L9" s="375" t="s">
        <v>71</v>
      </c>
      <c r="M9" s="357" t="s">
        <v>72</v>
      </c>
      <c r="N9" s="158" t="s">
        <v>73</v>
      </c>
      <c r="O9" s="156" t="s">
        <v>74</v>
      </c>
      <c r="P9" s="157" t="s">
        <v>75</v>
      </c>
      <c r="Q9" s="158" t="s">
        <v>76</v>
      </c>
      <c r="R9" s="159" t="s">
        <v>77</v>
      </c>
      <c r="S9" s="157" t="s">
        <v>78</v>
      </c>
      <c r="T9" s="160" t="s">
        <v>79</v>
      </c>
      <c r="U9" s="159" t="s">
        <v>80</v>
      </c>
      <c r="V9" s="157" t="s">
        <v>81</v>
      </c>
      <c r="W9" s="160" t="s">
        <v>82</v>
      </c>
      <c r="X9" s="159" t="s">
        <v>83</v>
      </c>
      <c r="Y9" s="161" t="s">
        <v>84</v>
      </c>
      <c r="Z9" s="375" t="s">
        <v>71</v>
      </c>
      <c r="AA9" s="357" t="s">
        <v>85</v>
      </c>
      <c r="AB9" s="155" t="s">
        <v>73</v>
      </c>
      <c r="AC9" s="156" t="s">
        <v>74</v>
      </c>
      <c r="AD9" s="157" t="s">
        <v>75</v>
      </c>
      <c r="AE9" s="158" t="s">
        <v>76</v>
      </c>
      <c r="AF9" s="159" t="s">
        <v>77</v>
      </c>
      <c r="AG9" s="157" t="s">
        <v>78</v>
      </c>
      <c r="AH9" s="160" t="s">
        <v>79</v>
      </c>
      <c r="AI9" s="159" t="s">
        <v>80</v>
      </c>
      <c r="AJ9" s="157" t="s">
        <v>81</v>
      </c>
      <c r="AK9" s="160" t="s">
        <v>82</v>
      </c>
      <c r="AL9" s="159" t="s">
        <v>83</v>
      </c>
      <c r="AM9" s="161" t="s">
        <v>84</v>
      </c>
      <c r="AN9" s="375" t="s">
        <v>71</v>
      </c>
      <c r="AO9" s="357" t="s">
        <v>85</v>
      </c>
      <c r="AP9" s="155" t="s">
        <v>73</v>
      </c>
      <c r="AQ9" s="156" t="s">
        <v>74</v>
      </c>
      <c r="AR9" s="157" t="s">
        <v>75</v>
      </c>
      <c r="AS9" s="158" t="s">
        <v>76</v>
      </c>
      <c r="AT9" s="159" t="s">
        <v>77</v>
      </c>
      <c r="AU9" s="157" t="s">
        <v>78</v>
      </c>
      <c r="AV9" s="160" t="s">
        <v>79</v>
      </c>
      <c r="AW9" s="159" t="s">
        <v>80</v>
      </c>
      <c r="AX9" s="157" t="s">
        <v>81</v>
      </c>
      <c r="AY9" s="160" t="s">
        <v>82</v>
      </c>
      <c r="AZ9" s="159" t="s">
        <v>83</v>
      </c>
      <c r="BA9" s="161" t="s">
        <v>84</v>
      </c>
      <c r="BB9" s="375" t="s">
        <v>71</v>
      </c>
      <c r="BC9" s="357" t="s">
        <v>85</v>
      </c>
      <c r="BD9" s="155" t="s">
        <v>73</v>
      </c>
      <c r="BE9" s="156" t="s">
        <v>74</v>
      </c>
      <c r="BF9" s="157" t="s">
        <v>75</v>
      </c>
      <c r="BG9" s="158" t="s">
        <v>76</v>
      </c>
      <c r="BH9" s="159" t="s">
        <v>77</v>
      </c>
      <c r="BI9" s="157" t="s">
        <v>78</v>
      </c>
      <c r="BJ9" s="160" t="s">
        <v>79</v>
      </c>
      <c r="BK9" s="159" t="s">
        <v>80</v>
      </c>
      <c r="BL9" s="157" t="s">
        <v>81</v>
      </c>
      <c r="BM9" s="160" t="s">
        <v>82</v>
      </c>
      <c r="BN9" s="159" t="s">
        <v>83</v>
      </c>
      <c r="BO9" s="161" t="s">
        <v>84</v>
      </c>
    </row>
    <row r="10" spans="1:67" s="3" customFormat="1" ht="15" customHeight="1">
      <c r="A10" s="65"/>
      <c r="B10" s="3">
        <v>1</v>
      </c>
      <c r="C10" s="39" t="str">
        <f>IF('invulblad opdrachtnemer'!C10="","",'invulblad opdrachtnemer'!C10)</f>
        <v/>
      </c>
      <c r="D10" s="56" t="str">
        <f>IF('invulblad opdrachtnemer'!D10="","",'invulblad opdrachtnemer'!D10)</f>
        <v/>
      </c>
      <c r="E10" s="64" t="str">
        <f>IF('invulblad opdrachtnemer'!E10="","",'invulblad opdrachtnemer'!E10)</f>
        <v/>
      </c>
      <c r="F10" s="56" t="str">
        <f>IF('invulblad opdrachtnemer'!F10="","",'invulblad opdrachtnemer'!F10)</f>
        <v/>
      </c>
      <c r="G10" s="170"/>
      <c r="H10" s="171"/>
      <c r="I10" s="171"/>
      <c r="J10" s="171"/>
      <c r="K10" s="372"/>
      <c r="L10" s="376">
        <f>'invulblad opdrachtnemer'!G10</f>
        <v>0</v>
      </c>
      <c r="M10" s="380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76">
        <f>'invulblad opdrachtnemer'!H10</f>
        <v>0</v>
      </c>
      <c r="AA10" s="380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76">
        <f>'invulblad opdrachtnemer'!I10</f>
        <v>0</v>
      </c>
      <c r="AO10" s="380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76">
        <f>'invulblad opdrachtnemer'!J10</f>
        <v>0</v>
      </c>
      <c r="BC10" s="380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7"/>
      <c r="B11" s="3">
        <v>2</v>
      </c>
      <c r="C11" s="17" t="str">
        <f>IF('invulblad opdrachtnemer'!C11="","",'invulblad opdrachtnemer'!C11)</f>
        <v/>
      </c>
      <c r="D11" s="57" t="str">
        <f>IF('invulblad opdrachtnemer'!D11="","",'invulblad opdrachtnemer'!D11)</f>
        <v/>
      </c>
      <c r="E11" s="162" t="str">
        <f>IF('invulblad opdrachtnemer'!E11="","",'invulblad opdrachtnemer'!E11)</f>
        <v/>
      </c>
      <c r="F11" s="57" t="str">
        <f>IF('invulblad opdrachtnemer'!F11="","",'invulblad opdrachtnemer'!F11)</f>
        <v/>
      </c>
      <c r="G11" s="173"/>
      <c r="H11" s="174"/>
      <c r="I11" s="174"/>
      <c r="J11" s="174"/>
      <c r="K11" s="373"/>
      <c r="L11" s="377">
        <f>'invulblad opdrachtnemer'!G11</f>
        <v>0</v>
      </c>
      <c r="M11" s="381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77">
        <f>'invulblad opdrachtnemer'!H11</f>
        <v>0</v>
      </c>
      <c r="AA11" s="381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77">
        <f>'invulblad opdrachtnemer'!I11</f>
        <v>0</v>
      </c>
      <c r="AO11" s="381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77">
        <f>'invulblad opdrachtnemer'!J11</f>
        <v>0</v>
      </c>
      <c r="BC11" s="381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7"/>
      <c r="B12" s="3">
        <v>3</v>
      </c>
      <c r="C12" s="17" t="str">
        <f>IF('invulblad opdrachtnemer'!C12="","",'invulblad opdrachtnemer'!C12)</f>
        <v/>
      </c>
      <c r="D12" s="57" t="str">
        <f>IF('invulblad opdrachtnemer'!D12="","",'invulblad opdrachtnemer'!D12)</f>
        <v/>
      </c>
      <c r="E12" s="162" t="str">
        <f>IF('invulblad opdrachtnemer'!E12="","",'invulblad opdrachtnemer'!E12)</f>
        <v/>
      </c>
      <c r="F12" s="57" t="str">
        <f>IF('invulblad opdrachtnemer'!F12="","",'invulblad opdrachtnemer'!F12)</f>
        <v/>
      </c>
      <c r="G12" s="173"/>
      <c r="H12" s="174"/>
      <c r="I12" s="174"/>
      <c r="J12" s="174"/>
      <c r="K12" s="373"/>
      <c r="L12" s="377">
        <f>'invulblad opdrachtnemer'!G12</f>
        <v>0</v>
      </c>
      <c r="M12" s="381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77">
        <f>'invulblad opdrachtnemer'!H12</f>
        <v>0</v>
      </c>
      <c r="AA12" s="381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77">
        <f>'invulblad opdrachtnemer'!I12</f>
        <v>0</v>
      </c>
      <c r="AO12" s="381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77">
        <f>'invulblad opdrachtnemer'!J12</f>
        <v>0</v>
      </c>
      <c r="BC12" s="381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7"/>
      <c r="B13" s="3">
        <v>4</v>
      </c>
      <c r="C13" s="17" t="str">
        <f>IF('invulblad opdrachtnemer'!C13="","",'invulblad opdrachtnemer'!C13)</f>
        <v/>
      </c>
      <c r="D13" s="57" t="str">
        <f>IF('invulblad opdrachtnemer'!D13="","",'invulblad opdrachtnemer'!D13)</f>
        <v/>
      </c>
      <c r="E13" s="162" t="str">
        <f>IF('invulblad opdrachtnemer'!E13="","",'invulblad opdrachtnemer'!E13)</f>
        <v/>
      </c>
      <c r="F13" s="57" t="str">
        <f>IF('invulblad opdrachtnemer'!F13="","",'invulblad opdrachtnemer'!F13)</f>
        <v/>
      </c>
      <c r="G13" s="173"/>
      <c r="H13" s="174"/>
      <c r="I13" s="174"/>
      <c r="J13" s="174"/>
      <c r="K13" s="373"/>
      <c r="L13" s="377">
        <f>'invulblad opdrachtnemer'!G13</f>
        <v>0</v>
      </c>
      <c r="M13" s="381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77">
        <f>'invulblad opdrachtnemer'!H13</f>
        <v>0</v>
      </c>
      <c r="AA13" s="381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77">
        <f>'invulblad opdrachtnemer'!I13</f>
        <v>0</v>
      </c>
      <c r="AO13" s="381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77">
        <f>'invulblad opdrachtnemer'!J13</f>
        <v>0</v>
      </c>
      <c r="BC13" s="381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7"/>
      <c r="B14" s="3">
        <v>5</v>
      </c>
      <c r="C14" s="17" t="str">
        <f>IF('invulblad opdrachtnemer'!C14="","",'invulblad opdrachtnemer'!C14)</f>
        <v/>
      </c>
      <c r="D14" s="57" t="str">
        <f>IF('invulblad opdrachtnemer'!D14="","",'invulblad opdrachtnemer'!D14)</f>
        <v/>
      </c>
      <c r="E14" s="57" t="str">
        <f>IF('invulblad opdrachtnemer'!E14="","",'invulblad opdrachtnemer'!E14)</f>
        <v/>
      </c>
      <c r="F14" s="57" t="str">
        <f>IF('invulblad opdrachtnemer'!F14="","",'invulblad opdrachtnemer'!F14)</f>
        <v/>
      </c>
      <c r="G14" s="173"/>
      <c r="H14" s="174"/>
      <c r="I14" s="174"/>
      <c r="J14" s="174"/>
      <c r="K14" s="373"/>
      <c r="L14" s="377">
        <f>'invulblad opdrachtnemer'!G14</f>
        <v>0</v>
      </c>
      <c r="M14" s="381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77">
        <f>'invulblad opdrachtnemer'!H14</f>
        <v>0</v>
      </c>
      <c r="AA14" s="381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77">
        <f>'invulblad opdrachtnemer'!I14</f>
        <v>0</v>
      </c>
      <c r="AO14" s="381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77">
        <f>'invulblad opdrachtnemer'!J14</f>
        <v>0</v>
      </c>
      <c r="BC14" s="381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5"/>
      <c r="B15" s="3">
        <v>6</v>
      </c>
      <c r="C15" s="17" t="str">
        <f>IF('invulblad opdrachtnemer'!C15="","",'invulblad opdrachtnemer'!C15)</f>
        <v/>
      </c>
      <c r="D15" s="57" t="str">
        <f>IF('invulblad opdrachtnemer'!D15="","",'invulblad opdrachtnemer'!D15)</f>
        <v/>
      </c>
      <c r="E15" s="57" t="str">
        <f>IF('invulblad opdrachtnemer'!E15="","",'invulblad opdrachtnemer'!E15)</f>
        <v/>
      </c>
      <c r="F15" s="57" t="str">
        <f>IF('invulblad opdrachtnemer'!F15="","",'invulblad opdrachtnemer'!F15)</f>
        <v/>
      </c>
      <c r="G15" s="173"/>
      <c r="H15" s="174"/>
      <c r="I15" s="174"/>
      <c r="J15" s="174"/>
      <c r="K15" s="373"/>
      <c r="L15" s="377">
        <f>'invulblad opdrachtnemer'!G15</f>
        <v>0</v>
      </c>
      <c r="M15" s="381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77">
        <f>'invulblad opdrachtnemer'!H15</f>
        <v>0</v>
      </c>
      <c r="AA15" s="381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77">
        <f>'invulblad opdrachtnemer'!I15</f>
        <v>0</v>
      </c>
      <c r="AO15" s="381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77">
        <f>'invulblad opdrachtnemer'!J15</f>
        <v>0</v>
      </c>
      <c r="BC15" s="381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7"/>
      <c r="B16" s="3">
        <v>7</v>
      </c>
      <c r="C16" s="17" t="str">
        <f>IF('invulblad opdrachtnemer'!C16="","",'invulblad opdrachtnemer'!C16)</f>
        <v/>
      </c>
      <c r="D16" s="57" t="str">
        <f>IF('invulblad opdrachtnemer'!D16="","",'invulblad opdrachtnemer'!D16)</f>
        <v/>
      </c>
      <c r="E16" s="57" t="str">
        <f>IF('invulblad opdrachtnemer'!E16="","",'invulblad opdrachtnemer'!E16)</f>
        <v/>
      </c>
      <c r="F16" s="57" t="str">
        <f>IF('invulblad opdrachtnemer'!F16="","",'invulblad opdrachtnemer'!F16)</f>
        <v/>
      </c>
      <c r="G16" s="173"/>
      <c r="H16" s="174"/>
      <c r="I16" s="174"/>
      <c r="J16" s="174"/>
      <c r="K16" s="373"/>
      <c r="L16" s="377">
        <f>'invulblad opdrachtnemer'!G16</f>
        <v>0</v>
      </c>
      <c r="M16" s="381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77">
        <f>'invulblad opdrachtnemer'!H16</f>
        <v>0</v>
      </c>
      <c r="AA16" s="381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77">
        <f>'invulblad opdrachtnemer'!I16</f>
        <v>0</v>
      </c>
      <c r="AO16" s="381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77">
        <f>'invulblad opdrachtnemer'!J16</f>
        <v>0</v>
      </c>
      <c r="BC16" s="381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7"/>
      <c r="B17" s="3">
        <v>8</v>
      </c>
      <c r="C17" s="17" t="str">
        <f>IF('invulblad opdrachtnemer'!C17="","",'invulblad opdrachtnemer'!C17)</f>
        <v/>
      </c>
      <c r="D17" s="57" t="str">
        <f>IF('invulblad opdrachtnemer'!D17="","",'invulblad opdrachtnemer'!D17)</f>
        <v/>
      </c>
      <c r="E17" s="57" t="str">
        <f>IF('invulblad opdrachtnemer'!E17="","",'invulblad opdrachtnemer'!E17)</f>
        <v/>
      </c>
      <c r="F17" s="57" t="str">
        <f>IF('invulblad opdrachtnemer'!F17="","",'invulblad opdrachtnemer'!F17)</f>
        <v/>
      </c>
      <c r="G17" s="173"/>
      <c r="H17" s="174"/>
      <c r="I17" s="174"/>
      <c r="J17" s="174"/>
      <c r="K17" s="373"/>
      <c r="L17" s="377">
        <f>'invulblad opdrachtnemer'!G17</f>
        <v>0</v>
      </c>
      <c r="M17" s="381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77">
        <f>'invulblad opdrachtnemer'!H17</f>
        <v>0</v>
      </c>
      <c r="AA17" s="381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77">
        <f>'invulblad opdrachtnemer'!I17</f>
        <v>0</v>
      </c>
      <c r="AO17" s="381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77">
        <f>'invulblad opdrachtnemer'!J17</f>
        <v>0</v>
      </c>
      <c r="BC17" s="381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7"/>
      <c r="B18" s="3">
        <v>9</v>
      </c>
      <c r="C18" s="17" t="str">
        <f>IF('invulblad opdrachtnemer'!C18="","",'invulblad opdrachtnemer'!C18)</f>
        <v/>
      </c>
      <c r="D18" s="57" t="str">
        <f>IF('invulblad opdrachtnemer'!D18="","",'invulblad opdrachtnemer'!D18)</f>
        <v/>
      </c>
      <c r="E18" s="57" t="str">
        <f>IF('invulblad opdrachtnemer'!E18="","",'invulblad opdrachtnemer'!E18)</f>
        <v/>
      </c>
      <c r="F18" s="57" t="str">
        <f>IF('invulblad opdrachtnemer'!F18="","",'invulblad opdrachtnemer'!F18)</f>
        <v/>
      </c>
      <c r="G18" s="173"/>
      <c r="H18" s="174"/>
      <c r="I18" s="174"/>
      <c r="J18" s="174"/>
      <c r="K18" s="373"/>
      <c r="L18" s="377">
        <f>'invulblad opdrachtnemer'!G18</f>
        <v>0</v>
      </c>
      <c r="M18" s="381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77">
        <f>'invulblad opdrachtnemer'!H18</f>
        <v>0</v>
      </c>
      <c r="AA18" s="381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77">
        <f>'invulblad opdrachtnemer'!I18</f>
        <v>0</v>
      </c>
      <c r="AO18" s="381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77">
        <f>'invulblad opdrachtnemer'!J18</f>
        <v>0</v>
      </c>
      <c r="BC18" s="381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7"/>
      <c r="B19" s="3">
        <v>10</v>
      </c>
      <c r="C19" s="40" t="str">
        <f>IF('invulblad opdrachtnemer'!C19="","",'invulblad opdrachtnemer'!C19)</f>
        <v/>
      </c>
      <c r="D19" s="59" t="str">
        <f>IF('invulblad opdrachtnemer'!D19="","",'invulblad opdrachtnemer'!D19)</f>
        <v/>
      </c>
      <c r="E19" s="59" t="str">
        <f>IF('invulblad opdrachtnemer'!E19="","",'invulblad opdrachtnemer'!E19)</f>
        <v/>
      </c>
      <c r="F19" s="59" t="str">
        <f>IF('invulblad opdrachtnemer'!F19="","",'invulblad opdrachtnemer'!F19)</f>
        <v/>
      </c>
      <c r="G19" s="179"/>
      <c r="H19" s="180"/>
      <c r="I19" s="180"/>
      <c r="J19" s="180"/>
      <c r="K19" s="374"/>
      <c r="L19" s="378">
        <f>'invulblad opdrachtnemer'!G19</f>
        <v>0</v>
      </c>
      <c r="M19" s="382">
        <f t="shared" si="3"/>
        <v>0</v>
      </c>
      <c r="N19" s="291"/>
      <c r="O19" s="289"/>
      <c r="P19" s="290"/>
      <c r="Q19" s="291"/>
      <c r="R19" s="292"/>
      <c r="S19" s="290"/>
      <c r="T19" s="293"/>
      <c r="U19" s="292"/>
      <c r="V19" s="290"/>
      <c r="W19" s="293"/>
      <c r="X19" s="292"/>
      <c r="Y19" s="41"/>
      <c r="Z19" s="378">
        <f>'invulblad opdrachtnemer'!H19</f>
        <v>0</v>
      </c>
      <c r="AA19" s="382">
        <f t="shared" si="0"/>
        <v>0</v>
      </c>
      <c r="AB19" s="288"/>
      <c r="AC19" s="289"/>
      <c r="AD19" s="290"/>
      <c r="AE19" s="291"/>
      <c r="AF19" s="292"/>
      <c r="AG19" s="290"/>
      <c r="AH19" s="293"/>
      <c r="AI19" s="292"/>
      <c r="AJ19" s="290"/>
      <c r="AK19" s="293"/>
      <c r="AL19" s="292"/>
      <c r="AM19" s="41"/>
      <c r="AN19" s="378">
        <f>'invulblad opdrachtnemer'!I19</f>
        <v>0</v>
      </c>
      <c r="AO19" s="382">
        <f t="shared" si="1"/>
        <v>0</v>
      </c>
      <c r="AP19" s="288"/>
      <c r="AQ19" s="289"/>
      <c r="AR19" s="290"/>
      <c r="AS19" s="291"/>
      <c r="AT19" s="292"/>
      <c r="AU19" s="290"/>
      <c r="AV19" s="293"/>
      <c r="AW19" s="292"/>
      <c r="AX19" s="290"/>
      <c r="AY19" s="293"/>
      <c r="AZ19" s="292"/>
      <c r="BA19" s="41"/>
      <c r="BB19" s="378">
        <f>'invulblad opdrachtnemer'!J19</f>
        <v>0</v>
      </c>
      <c r="BC19" s="382">
        <f t="shared" si="2"/>
        <v>0</v>
      </c>
      <c r="BD19" s="288"/>
      <c r="BE19" s="289"/>
      <c r="BF19" s="290"/>
      <c r="BG19" s="291"/>
      <c r="BH19" s="292"/>
      <c r="BI19" s="290"/>
      <c r="BJ19" s="293"/>
      <c r="BK19" s="292"/>
      <c r="BL19" s="290"/>
      <c r="BM19" s="293"/>
      <c r="BN19" s="292"/>
      <c r="BO19" s="41"/>
    </row>
    <row r="20" spans="1:67" s="3" customFormat="1" ht="15" thickBot="1">
      <c r="A20" s="144"/>
      <c r="G20" s="4"/>
      <c r="K20" s="4"/>
      <c r="L20" s="4"/>
      <c r="M20" s="4"/>
      <c r="N20" s="118"/>
      <c r="O20" s="4"/>
      <c r="AB20" s="118"/>
      <c r="AC20" s="4"/>
      <c r="AP20" s="118"/>
      <c r="AQ20" s="4"/>
      <c r="BD20" s="118"/>
      <c r="BE20" s="4"/>
    </row>
    <row r="21" spans="1:67" s="5" customFormat="1" ht="50.25" customHeight="1" thickBot="1">
      <c r="A21" s="164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10</v>
      </c>
      <c r="O21" s="148"/>
      <c r="P21" s="148"/>
      <c r="Q21" s="148"/>
      <c r="R21" s="13">
        <f>'gunningscriterium SEB'!G21</f>
        <v>1</v>
      </c>
      <c r="S21" s="416" t="s">
        <v>63</v>
      </c>
      <c r="T21" s="416"/>
      <c r="U21" s="416"/>
      <c r="V21" s="416"/>
      <c r="W21" s="416"/>
      <c r="X21" s="416"/>
      <c r="Y21" s="417"/>
      <c r="Z21" s="368"/>
      <c r="AA21" s="368"/>
      <c r="AB21" s="148"/>
      <c r="AC21" s="148"/>
      <c r="AD21" s="148"/>
      <c r="AE21" s="148"/>
      <c r="AF21" s="148"/>
      <c r="AG21" s="149" t="s">
        <v>10</v>
      </c>
      <c r="AH21" s="13">
        <f>'gunningscriterium SEB'!I21</f>
        <v>2</v>
      </c>
      <c r="AI21" s="148"/>
      <c r="AJ21" s="148"/>
      <c r="AK21" s="148"/>
      <c r="AL21" s="148"/>
      <c r="AM21" s="150"/>
      <c r="AN21" s="148"/>
      <c r="AO21" s="148"/>
      <c r="AP21" s="148"/>
      <c r="AQ21" s="148"/>
      <c r="AR21" s="148"/>
      <c r="AS21" s="148"/>
      <c r="AT21" s="148"/>
      <c r="AU21" s="149" t="s">
        <v>10</v>
      </c>
      <c r="AV21" s="13">
        <f>'gunningscriterium SEB'!K21</f>
        <v>3</v>
      </c>
      <c r="AW21" s="148"/>
      <c r="AX21" s="148"/>
      <c r="AY21" s="148"/>
      <c r="AZ21" s="148"/>
      <c r="BA21" s="150"/>
      <c r="BB21" s="148"/>
      <c r="BC21" s="148"/>
      <c r="BD21" s="148"/>
      <c r="BE21" s="148"/>
      <c r="BF21" s="148"/>
      <c r="BG21" s="148"/>
      <c r="BH21" s="148"/>
      <c r="BI21" s="149" t="s">
        <v>10</v>
      </c>
      <c r="BJ21" s="13">
        <f>'gunningscriterium SEB'!M21</f>
        <v>4</v>
      </c>
      <c r="BK21" s="148"/>
      <c r="BL21" s="148"/>
      <c r="BM21" s="148"/>
      <c r="BN21" s="148"/>
      <c r="BO21" s="150"/>
    </row>
    <row r="22" spans="1:67" s="37" customFormat="1" ht="32.15" customHeight="1" thickBot="1">
      <c r="A22" s="165"/>
      <c r="C22" s="152" t="s">
        <v>64</v>
      </c>
      <c r="D22" s="166" t="s">
        <v>12</v>
      </c>
      <c r="E22" s="167" t="s">
        <v>13</v>
      </c>
      <c r="F22" s="61" t="s">
        <v>65</v>
      </c>
      <c r="G22" s="73" t="s">
        <v>66</v>
      </c>
      <c r="H22" s="60" t="s">
        <v>67</v>
      </c>
      <c r="I22" s="60" t="s">
        <v>68</v>
      </c>
      <c r="J22" s="61" t="s">
        <v>69</v>
      </c>
      <c r="K22" s="73" t="s">
        <v>70</v>
      </c>
      <c r="L22" s="379" t="s">
        <v>71</v>
      </c>
      <c r="M22" s="266" t="s">
        <v>72</v>
      </c>
      <c r="N22" s="155" t="s">
        <v>73</v>
      </c>
      <c r="O22" s="156" t="s">
        <v>74</v>
      </c>
      <c r="P22" s="159" t="s">
        <v>75</v>
      </c>
      <c r="Q22" s="168" t="s">
        <v>76</v>
      </c>
      <c r="R22" s="159" t="s">
        <v>77</v>
      </c>
      <c r="S22" s="159" t="s">
        <v>78</v>
      </c>
      <c r="T22" s="168" t="s">
        <v>79</v>
      </c>
      <c r="U22" s="159" t="s">
        <v>80</v>
      </c>
      <c r="V22" s="157" t="s">
        <v>81</v>
      </c>
      <c r="W22" s="159" t="s">
        <v>82</v>
      </c>
      <c r="X22" s="159" t="s">
        <v>83</v>
      </c>
      <c r="Y22" s="161" t="s">
        <v>84</v>
      </c>
      <c r="Z22" s="379" t="s">
        <v>71</v>
      </c>
      <c r="AA22" s="266" t="s">
        <v>72</v>
      </c>
      <c r="AB22" s="155" t="s">
        <v>73</v>
      </c>
      <c r="AC22" s="156" t="s">
        <v>74</v>
      </c>
      <c r="AD22" s="159" t="s">
        <v>75</v>
      </c>
      <c r="AE22" s="168" t="s">
        <v>76</v>
      </c>
      <c r="AF22" s="159" t="s">
        <v>77</v>
      </c>
      <c r="AG22" s="159" t="s">
        <v>78</v>
      </c>
      <c r="AH22" s="168" t="s">
        <v>79</v>
      </c>
      <c r="AI22" s="159" t="s">
        <v>80</v>
      </c>
      <c r="AJ22" s="157" t="s">
        <v>81</v>
      </c>
      <c r="AK22" s="159" t="s">
        <v>82</v>
      </c>
      <c r="AL22" s="159" t="s">
        <v>83</v>
      </c>
      <c r="AM22" s="161" t="s">
        <v>84</v>
      </c>
      <c r="AN22" s="379" t="s">
        <v>71</v>
      </c>
      <c r="AO22" s="266" t="s">
        <v>72</v>
      </c>
      <c r="AP22" s="155" t="s">
        <v>73</v>
      </c>
      <c r="AQ22" s="156" t="s">
        <v>74</v>
      </c>
      <c r="AR22" s="159" t="s">
        <v>75</v>
      </c>
      <c r="AS22" s="168" t="s">
        <v>76</v>
      </c>
      <c r="AT22" s="159" t="s">
        <v>77</v>
      </c>
      <c r="AU22" s="159" t="s">
        <v>78</v>
      </c>
      <c r="AV22" s="168" t="s">
        <v>79</v>
      </c>
      <c r="AW22" s="159" t="s">
        <v>80</v>
      </c>
      <c r="AX22" s="157" t="s">
        <v>81</v>
      </c>
      <c r="AY22" s="159" t="s">
        <v>82</v>
      </c>
      <c r="AZ22" s="159" t="s">
        <v>83</v>
      </c>
      <c r="BA22" s="161" t="s">
        <v>84</v>
      </c>
      <c r="BB22" s="379" t="s">
        <v>71</v>
      </c>
      <c r="BC22" s="266" t="s">
        <v>72</v>
      </c>
      <c r="BD22" s="155" t="s">
        <v>73</v>
      </c>
      <c r="BE22" s="156" t="s">
        <v>74</v>
      </c>
      <c r="BF22" s="159" t="s">
        <v>75</v>
      </c>
      <c r="BG22" s="168" t="s">
        <v>76</v>
      </c>
      <c r="BH22" s="159" t="s">
        <v>77</v>
      </c>
      <c r="BI22" s="159" t="s">
        <v>78</v>
      </c>
      <c r="BJ22" s="168" t="s">
        <v>79</v>
      </c>
      <c r="BK22" s="159" t="s">
        <v>80</v>
      </c>
      <c r="BL22" s="157" t="s">
        <v>81</v>
      </c>
      <c r="BM22" s="159" t="s">
        <v>82</v>
      </c>
      <c r="BN22" s="159" t="s">
        <v>83</v>
      </c>
      <c r="BO22" s="161" t="s">
        <v>84</v>
      </c>
    </row>
    <row r="23" spans="1:67" s="3" customFormat="1" ht="15" customHeight="1">
      <c r="A23" s="65"/>
      <c r="B23" s="3">
        <v>1</v>
      </c>
      <c r="C23" s="39" t="str">
        <f>IF('invulblad opdrachtnemer'!C23="","",'invulblad opdrachtnemer'!C23)</f>
        <v/>
      </c>
      <c r="D23" s="56" t="str">
        <f>IF('invulblad opdrachtnemer'!D23="","",'invulblad opdrachtnemer'!D23)</f>
        <v/>
      </c>
      <c r="E23" s="64" t="str">
        <f>IF('invulblad opdrachtnemer'!E23="","",'invulblad opdrachtnemer'!E23)</f>
        <v/>
      </c>
      <c r="F23" s="56" t="str">
        <f>IF('invulblad opdrachtnemer'!F23="","",'invulblad opdrachtnemer'!F23)</f>
        <v/>
      </c>
      <c r="G23" s="170"/>
      <c r="H23" s="171"/>
      <c r="I23" s="171"/>
      <c r="J23" s="171"/>
      <c r="K23" s="172"/>
      <c r="L23" s="383">
        <f>'invulblad opdrachtnemer'!G23</f>
        <v>0</v>
      </c>
      <c r="M23" s="380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76">
        <f>'invulblad opdrachtnemer'!H23</f>
        <v>0</v>
      </c>
      <c r="AA23" s="380">
        <f>SUM(AB23:CC23)</f>
        <v>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76">
        <f>'invulblad opdrachtnemer'!I23</f>
        <v>0</v>
      </c>
      <c r="AO23" s="380">
        <f>SUM(AP23:CQ23)</f>
        <v>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76">
        <f>'invulblad opdrachtnemer'!J23</f>
        <v>0</v>
      </c>
      <c r="BC23" s="380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7"/>
      <c r="B24" s="3">
        <v>2</v>
      </c>
      <c r="C24" s="17" t="str">
        <f>IF('invulblad opdrachtnemer'!C24="","",'invulblad opdrachtnemer'!C24)</f>
        <v/>
      </c>
      <c r="D24" s="57" t="str">
        <f>IF('invulblad opdrachtnemer'!D24="","",'invulblad opdrachtnemer'!D24)</f>
        <v/>
      </c>
      <c r="E24" s="162" t="str">
        <f>IF('invulblad opdrachtnemer'!E24="","",'invulblad opdrachtnemer'!E24)</f>
        <v/>
      </c>
      <c r="F24" s="57" t="str">
        <f>IF('invulblad opdrachtnemer'!F24="","",'invulblad opdrachtnemer'!F24)</f>
        <v/>
      </c>
      <c r="G24" s="173"/>
      <c r="H24" s="174"/>
      <c r="I24" s="174"/>
      <c r="J24" s="174"/>
      <c r="K24" s="175"/>
      <c r="L24" s="384">
        <f>'invulblad opdrachtnemer'!G24</f>
        <v>0</v>
      </c>
      <c r="M24" s="381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77">
        <f>'invulblad opdrachtnemer'!H24</f>
        <v>0</v>
      </c>
      <c r="AA24" s="381">
        <f t="shared" ref="AA24:AA32" si="4">SUM(AB24:CC24)</f>
        <v>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77">
        <f>'invulblad opdrachtnemer'!I24</f>
        <v>0</v>
      </c>
      <c r="AO24" s="381">
        <f t="shared" ref="AO24:AO32" si="5">SUM(AP24:CQ24)</f>
        <v>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77">
        <f>'invulblad opdrachtnemer'!J24</f>
        <v>0</v>
      </c>
      <c r="BC24" s="381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7"/>
      <c r="B25" s="3">
        <v>3</v>
      </c>
      <c r="C25" s="17" t="str">
        <f>IF('invulblad opdrachtnemer'!C25="","",'invulblad opdrachtnemer'!C25)</f>
        <v/>
      </c>
      <c r="D25" s="57" t="str">
        <f>IF('invulblad opdrachtnemer'!D25="","",'invulblad opdrachtnemer'!D25)</f>
        <v/>
      </c>
      <c r="E25" s="162" t="str">
        <f>IF('invulblad opdrachtnemer'!E25="","",'invulblad opdrachtnemer'!E25)</f>
        <v/>
      </c>
      <c r="F25" s="57" t="str">
        <f>IF('invulblad opdrachtnemer'!F25="","",'invulblad opdrachtnemer'!F25)</f>
        <v/>
      </c>
      <c r="G25" s="173"/>
      <c r="H25" s="174"/>
      <c r="I25" s="174"/>
      <c r="J25" s="174"/>
      <c r="K25" s="175"/>
      <c r="L25" s="384">
        <f>'invulblad opdrachtnemer'!G25</f>
        <v>0</v>
      </c>
      <c r="M25" s="381">
        <f t="shared" ref="M25:M32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77">
        <f>'invulblad opdrachtnemer'!H25</f>
        <v>0</v>
      </c>
      <c r="AA25" s="381">
        <f t="shared" si="4"/>
        <v>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77">
        <f>'invulblad opdrachtnemer'!I25</f>
        <v>0</v>
      </c>
      <c r="AO25" s="381">
        <f t="shared" si="5"/>
        <v>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77">
        <f>'invulblad opdrachtnemer'!J25</f>
        <v>0</v>
      </c>
      <c r="BC25" s="381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7"/>
      <c r="B26" s="3">
        <v>4</v>
      </c>
      <c r="C26" s="17" t="str">
        <f>IF('invulblad opdrachtnemer'!C26="","",'invulblad opdrachtnemer'!C26)</f>
        <v/>
      </c>
      <c r="D26" s="57" t="str">
        <f>IF('invulblad opdrachtnemer'!D26="","",'invulblad opdrachtnemer'!D26)</f>
        <v/>
      </c>
      <c r="E26" s="162" t="str">
        <f>IF('invulblad opdrachtnemer'!E26="","",'invulblad opdrachtnemer'!E26)</f>
        <v/>
      </c>
      <c r="F26" s="57" t="str">
        <f>IF('invulblad opdrachtnemer'!F26="","",'invulblad opdrachtnemer'!F26)</f>
        <v/>
      </c>
      <c r="G26" s="173"/>
      <c r="H26" s="174"/>
      <c r="I26" s="174"/>
      <c r="J26" s="174"/>
      <c r="K26" s="175"/>
      <c r="L26" s="384">
        <f>'invulblad opdrachtnemer'!G26</f>
        <v>0</v>
      </c>
      <c r="M26" s="381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77">
        <f>'invulblad opdrachtnemer'!H26</f>
        <v>0</v>
      </c>
      <c r="AA26" s="381">
        <f t="shared" si="4"/>
        <v>0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77">
        <f>'invulblad opdrachtnemer'!I26</f>
        <v>0</v>
      </c>
      <c r="AO26" s="381">
        <f t="shared" si="5"/>
        <v>0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77">
        <f>'invulblad opdrachtnemer'!J26</f>
        <v>0</v>
      </c>
      <c r="BC26" s="381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7"/>
      <c r="B27" s="3">
        <v>5</v>
      </c>
      <c r="C27" s="55" t="str">
        <f>IF('invulblad opdrachtnemer'!C27="","",'invulblad opdrachtnemer'!C27)</f>
        <v/>
      </c>
      <c r="D27" s="58" t="str">
        <f>IF('invulblad opdrachtnemer'!D27="","",'invulblad opdrachtnemer'!D27)</f>
        <v/>
      </c>
      <c r="E27" s="163" t="str">
        <f>IF('invulblad opdrachtnemer'!E27="","",'invulblad opdrachtnemer'!E27)</f>
        <v/>
      </c>
      <c r="F27" s="58" t="str">
        <f>IF('invulblad opdrachtnemer'!F27="","",'invulblad opdrachtnemer'!F27)</f>
        <v/>
      </c>
      <c r="G27" s="176"/>
      <c r="H27" s="177"/>
      <c r="I27" s="177"/>
      <c r="J27" s="177"/>
      <c r="K27" s="178"/>
      <c r="L27" s="384">
        <f>'invulblad opdrachtnemer'!G27</f>
        <v>0</v>
      </c>
      <c r="M27" s="381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77">
        <f>'invulblad opdrachtnemer'!H27</f>
        <v>0</v>
      </c>
      <c r="AA27" s="381">
        <f t="shared" si="4"/>
        <v>0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77">
        <f>'invulblad opdrachtnemer'!I27</f>
        <v>0</v>
      </c>
      <c r="AO27" s="381">
        <f t="shared" si="5"/>
        <v>0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77">
        <f>'invulblad opdrachtnemer'!J27</f>
        <v>0</v>
      </c>
      <c r="BC27" s="381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7"/>
      <c r="B28" s="3">
        <v>6</v>
      </c>
      <c r="C28" s="55" t="str">
        <f>IF('invulblad opdrachtnemer'!C28="","",'invulblad opdrachtnemer'!C28)</f>
        <v/>
      </c>
      <c r="D28" s="58" t="str">
        <f>IF('invulblad opdrachtnemer'!D28="","",'invulblad opdrachtnemer'!D28)</f>
        <v/>
      </c>
      <c r="E28" s="163" t="str">
        <f>IF('invulblad opdrachtnemer'!E28="","",'invulblad opdrachtnemer'!E28)</f>
        <v/>
      </c>
      <c r="F28" s="58" t="str">
        <f>IF('invulblad opdrachtnemer'!F28="","",'invulblad opdrachtnemer'!F28)</f>
        <v/>
      </c>
      <c r="G28" s="176"/>
      <c r="H28" s="177"/>
      <c r="I28" s="177"/>
      <c r="J28" s="177"/>
      <c r="K28" s="178"/>
      <c r="L28" s="384">
        <f>'invulblad opdrachtnemer'!G28</f>
        <v>0</v>
      </c>
      <c r="M28" s="381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77">
        <f>'invulblad opdrachtnemer'!H28</f>
        <v>0</v>
      </c>
      <c r="AA28" s="381">
        <f t="shared" si="4"/>
        <v>0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77">
        <f>'invulblad opdrachtnemer'!I28</f>
        <v>0</v>
      </c>
      <c r="AO28" s="381">
        <f t="shared" si="5"/>
        <v>0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77">
        <f>'invulblad opdrachtnemer'!J28</f>
        <v>0</v>
      </c>
      <c r="BC28" s="381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7"/>
      <c r="B29" s="3">
        <v>7</v>
      </c>
      <c r="C29" s="55" t="str">
        <f>IF('invulblad opdrachtnemer'!C29="","",'invulblad opdrachtnemer'!C29)</f>
        <v/>
      </c>
      <c r="D29" s="58" t="str">
        <f>IF('invulblad opdrachtnemer'!D29="","",'invulblad opdrachtnemer'!D29)</f>
        <v/>
      </c>
      <c r="E29" s="163" t="str">
        <f>IF('invulblad opdrachtnemer'!E29="","",'invulblad opdrachtnemer'!E29)</f>
        <v/>
      </c>
      <c r="F29" s="58" t="str">
        <f>IF('invulblad opdrachtnemer'!F29="","",'invulblad opdrachtnemer'!F29)</f>
        <v/>
      </c>
      <c r="G29" s="176"/>
      <c r="H29" s="177"/>
      <c r="I29" s="177"/>
      <c r="J29" s="177"/>
      <c r="K29" s="178"/>
      <c r="L29" s="384">
        <f>'invulblad opdrachtnemer'!G29</f>
        <v>0</v>
      </c>
      <c r="M29" s="381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77">
        <f>'invulblad opdrachtnemer'!H29</f>
        <v>0</v>
      </c>
      <c r="AA29" s="381">
        <f t="shared" si="4"/>
        <v>0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77">
        <f>'invulblad opdrachtnemer'!I29</f>
        <v>0</v>
      </c>
      <c r="AO29" s="381">
        <f t="shared" si="5"/>
        <v>0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77">
        <f>'invulblad opdrachtnemer'!J29</f>
        <v>0</v>
      </c>
      <c r="BC29" s="381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7"/>
      <c r="B30" s="3">
        <v>8</v>
      </c>
      <c r="C30" s="55" t="str">
        <f>IF('invulblad opdrachtnemer'!C30="","",'invulblad opdrachtnemer'!C30)</f>
        <v/>
      </c>
      <c r="D30" s="58" t="str">
        <f>IF('invulblad opdrachtnemer'!D30="","",'invulblad opdrachtnemer'!D30)</f>
        <v/>
      </c>
      <c r="E30" s="163" t="str">
        <f>IF('invulblad opdrachtnemer'!E30="","",'invulblad opdrachtnemer'!E30)</f>
        <v/>
      </c>
      <c r="F30" s="58" t="str">
        <f>IF('invulblad opdrachtnemer'!F30="","",'invulblad opdrachtnemer'!F30)</f>
        <v/>
      </c>
      <c r="G30" s="176"/>
      <c r="H30" s="177"/>
      <c r="I30" s="177"/>
      <c r="J30" s="177"/>
      <c r="K30" s="178"/>
      <c r="L30" s="384">
        <f>'invulblad opdrachtnemer'!G30</f>
        <v>0</v>
      </c>
      <c r="M30" s="381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77">
        <f>'invulblad opdrachtnemer'!H30</f>
        <v>0</v>
      </c>
      <c r="AA30" s="381">
        <f t="shared" si="4"/>
        <v>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77">
        <f>'invulblad opdrachtnemer'!I30</f>
        <v>0</v>
      </c>
      <c r="AO30" s="381">
        <f t="shared" si="5"/>
        <v>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77">
        <f>'invulblad opdrachtnemer'!J30</f>
        <v>0</v>
      </c>
      <c r="BC30" s="381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7"/>
      <c r="B31" s="3">
        <v>9</v>
      </c>
      <c r="C31" s="55" t="str">
        <f>IF('invulblad opdrachtnemer'!C31="","",'invulblad opdrachtnemer'!C31)</f>
        <v/>
      </c>
      <c r="D31" s="58" t="str">
        <f>IF('invulblad opdrachtnemer'!D31="","",'invulblad opdrachtnemer'!D31)</f>
        <v/>
      </c>
      <c r="E31" s="163" t="str">
        <f>IF('invulblad opdrachtnemer'!E31="","",'invulblad opdrachtnemer'!E31)</f>
        <v/>
      </c>
      <c r="F31" s="58" t="str">
        <f>IF('invulblad opdrachtnemer'!F31="","",'invulblad opdrachtnemer'!F31)</f>
        <v/>
      </c>
      <c r="G31" s="176"/>
      <c r="H31" s="177"/>
      <c r="I31" s="177"/>
      <c r="J31" s="177"/>
      <c r="K31" s="178"/>
      <c r="L31" s="384">
        <f>'invulblad opdrachtnemer'!G31</f>
        <v>0</v>
      </c>
      <c r="M31" s="381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77">
        <f>'invulblad opdrachtnemer'!H31</f>
        <v>0</v>
      </c>
      <c r="AA31" s="381">
        <f t="shared" si="4"/>
        <v>0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77">
        <f>'invulblad opdrachtnemer'!I31</f>
        <v>0</v>
      </c>
      <c r="AO31" s="381">
        <f t="shared" si="5"/>
        <v>0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77">
        <f>'invulblad opdrachtnemer'!J31</f>
        <v>0</v>
      </c>
      <c r="BC31" s="381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 thickBot="1">
      <c r="A32" s="287"/>
      <c r="B32" s="3">
        <v>10</v>
      </c>
      <c r="C32" s="40" t="str">
        <f>IF('invulblad opdrachtnemer'!C32="","",'invulblad opdrachtnemer'!C32)</f>
        <v/>
      </c>
      <c r="D32" s="59" t="str">
        <f>IF('invulblad opdrachtnemer'!D32="","",'invulblad opdrachtnemer'!D32)</f>
        <v/>
      </c>
      <c r="E32" s="59" t="str">
        <f>IF('invulblad opdrachtnemer'!E32="","",'invulblad opdrachtnemer'!E32)</f>
        <v/>
      </c>
      <c r="F32" s="59" t="str">
        <f>IF('invulblad opdrachtnemer'!F32="","",'invulblad opdrachtnemer'!F32)</f>
        <v/>
      </c>
      <c r="G32" s="179"/>
      <c r="H32" s="180"/>
      <c r="I32" s="180"/>
      <c r="J32" s="180"/>
      <c r="K32" s="294"/>
      <c r="L32" s="385">
        <f>'invulblad opdrachtnemer'!G32</f>
        <v>0</v>
      </c>
      <c r="M32" s="382">
        <f t="shared" si="7"/>
        <v>0</v>
      </c>
      <c r="N32" s="288"/>
      <c r="O32" s="289"/>
      <c r="P32" s="290"/>
      <c r="Q32" s="291"/>
      <c r="R32" s="292"/>
      <c r="S32" s="290"/>
      <c r="T32" s="293"/>
      <c r="U32" s="292"/>
      <c r="V32" s="290"/>
      <c r="W32" s="293"/>
      <c r="X32" s="292"/>
      <c r="Y32" s="41"/>
      <c r="Z32" s="378">
        <f>'invulblad opdrachtnemer'!H32</f>
        <v>0</v>
      </c>
      <c r="AA32" s="382">
        <f t="shared" si="4"/>
        <v>0</v>
      </c>
      <c r="AB32" s="288"/>
      <c r="AC32" s="289"/>
      <c r="AD32" s="290"/>
      <c r="AE32" s="291"/>
      <c r="AF32" s="292"/>
      <c r="AG32" s="290"/>
      <c r="AH32" s="293"/>
      <c r="AI32" s="292"/>
      <c r="AJ32" s="290"/>
      <c r="AK32" s="293"/>
      <c r="AL32" s="292"/>
      <c r="AM32" s="41"/>
      <c r="AN32" s="378">
        <f>'invulblad opdrachtnemer'!I32</f>
        <v>0</v>
      </c>
      <c r="AO32" s="382">
        <f t="shared" si="5"/>
        <v>0</v>
      </c>
      <c r="AP32" s="288"/>
      <c r="AQ32" s="289"/>
      <c r="AR32" s="290"/>
      <c r="AS32" s="291"/>
      <c r="AT32" s="292"/>
      <c r="AU32" s="290"/>
      <c r="AV32" s="293"/>
      <c r="AW32" s="292"/>
      <c r="AX32" s="290"/>
      <c r="AY32" s="293"/>
      <c r="AZ32" s="292"/>
      <c r="BA32" s="41"/>
      <c r="BB32" s="378">
        <f>'invulblad opdrachtnemer'!J32</f>
        <v>0</v>
      </c>
      <c r="BC32" s="382">
        <f t="shared" si="6"/>
        <v>0</v>
      </c>
      <c r="BD32" s="288"/>
      <c r="BE32" s="289"/>
      <c r="BF32" s="290"/>
      <c r="BG32" s="291"/>
      <c r="BH32" s="292"/>
      <c r="BI32" s="290"/>
      <c r="BJ32" s="293"/>
      <c r="BK32" s="292"/>
      <c r="BL32" s="290"/>
      <c r="BM32" s="293"/>
      <c r="BN32" s="292"/>
      <c r="BO32" s="41"/>
    </row>
    <row r="33" spans="1:67" s="10" customFormat="1" ht="1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ht="50.25" customHeight="1" thickBot="1">
      <c r="C34" s="12" t="s">
        <v>86</v>
      </c>
      <c r="D34" s="414" t="s">
        <v>87</v>
      </c>
      <c r="E34" s="414"/>
      <c r="F34" s="414"/>
      <c r="G34" s="148"/>
      <c r="H34" s="148"/>
      <c r="I34" s="148"/>
      <c r="J34" s="148"/>
      <c r="K34" s="369"/>
      <c r="L34" s="418" t="s">
        <v>88</v>
      </c>
      <c r="M34" s="419"/>
      <c r="N34" s="13" t="s">
        <v>10</v>
      </c>
      <c r="O34" s="148"/>
      <c r="P34" s="148"/>
      <c r="Q34" s="148"/>
      <c r="R34" s="13">
        <f>$R$21</f>
        <v>1</v>
      </c>
      <c r="S34" s="416" t="s">
        <v>63</v>
      </c>
      <c r="T34" s="416"/>
      <c r="U34" s="416"/>
      <c r="V34" s="416"/>
      <c r="W34" s="416"/>
      <c r="X34" s="416"/>
      <c r="Y34" s="417"/>
      <c r="Z34" s="368"/>
      <c r="AA34" s="368"/>
      <c r="AB34" s="148"/>
      <c r="AC34" s="148"/>
      <c r="AD34" s="148"/>
      <c r="AE34" s="148"/>
      <c r="AF34" s="148"/>
      <c r="AG34" s="149" t="s">
        <v>10</v>
      </c>
      <c r="AH34" s="13">
        <f>AH21</f>
        <v>2</v>
      </c>
      <c r="AI34" s="148"/>
      <c r="AJ34" s="148"/>
      <c r="AK34" s="148"/>
      <c r="AL34" s="148"/>
      <c r="AM34" s="150"/>
      <c r="AN34" s="148"/>
      <c r="AO34" s="148"/>
      <c r="AP34" s="148"/>
      <c r="AQ34" s="148"/>
      <c r="AR34" s="148"/>
      <c r="AS34" s="148"/>
      <c r="AT34" s="148"/>
      <c r="AU34" s="149" t="s">
        <v>10</v>
      </c>
      <c r="AV34" s="13">
        <f>AV21</f>
        <v>3</v>
      </c>
      <c r="AW34" s="148"/>
      <c r="AX34" s="148"/>
      <c r="AY34" s="148"/>
      <c r="AZ34" s="148"/>
      <c r="BA34" s="150"/>
      <c r="BB34" s="148"/>
      <c r="BC34" s="148"/>
      <c r="BD34" s="148"/>
      <c r="BE34" s="148"/>
      <c r="BF34" s="148"/>
      <c r="BG34" s="148"/>
      <c r="BH34" s="148"/>
      <c r="BI34" s="149" t="s">
        <v>10</v>
      </c>
      <c r="BJ34" s="13">
        <f>$BJ$21</f>
        <v>4</v>
      </c>
      <c r="BK34" s="148"/>
      <c r="BL34" s="148"/>
      <c r="BM34" s="148"/>
      <c r="BN34" s="148"/>
      <c r="BO34" s="150"/>
    </row>
    <row r="35" spans="1:67" s="38" customFormat="1" ht="32.15" customHeight="1" thickBot="1">
      <c r="A35" s="14"/>
      <c r="C35" s="330" t="s">
        <v>89</v>
      </c>
      <c r="D35" s="331"/>
      <c r="E35" s="331"/>
      <c r="F35" s="60" t="s">
        <v>65</v>
      </c>
      <c r="G35" s="352"/>
      <c r="H35" s="36" t="s">
        <v>67</v>
      </c>
      <c r="I35" s="200"/>
      <c r="J35" s="335"/>
      <c r="K35" s="336"/>
      <c r="L35" s="347" t="s">
        <v>90</v>
      </c>
      <c r="M35" s="266" t="s">
        <v>72</v>
      </c>
      <c r="N35" s="155" t="s">
        <v>73</v>
      </c>
      <c r="O35" s="156" t="s">
        <v>74</v>
      </c>
      <c r="P35" s="159" t="s">
        <v>75</v>
      </c>
      <c r="Q35" s="168" t="s">
        <v>76</v>
      </c>
      <c r="R35" s="159" t="s">
        <v>77</v>
      </c>
      <c r="S35" s="159" t="s">
        <v>78</v>
      </c>
      <c r="T35" s="168" t="s">
        <v>79</v>
      </c>
      <c r="U35" s="159" t="s">
        <v>80</v>
      </c>
      <c r="V35" s="157" t="s">
        <v>81</v>
      </c>
      <c r="W35" s="159" t="s">
        <v>82</v>
      </c>
      <c r="X35" s="159" t="s">
        <v>83</v>
      </c>
      <c r="Y35" s="161" t="s">
        <v>84</v>
      </c>
      <c r="Z35" s="347" t="s">
        <v>90</v>
      </c>
      <c r="AA35" s="266" t="s">
        <v>72</v>
      </c>
      <c r="AB35" s="155" t="s">
        <v>73</v>
      </c>
      <c r="AC35" s="156" t="s">
        <v>74</v>
      </c>
      <c r="AD35" s="159" t="s">
        <v>75</v>
      </c>
      <c r="AE35" s="168" t="s">
        <v>76</v>
      </c>
      <c r="AF35" s="159" t="s">
        <v>77</v>
      </c>
      <c r="AG35" s="159" t="s">
        <v>78</v>
      </c>
      <c r="AH35" s="168" t="s">
        <v>79</v>
      </c>
      <c r="AI35" s="159" t="s">
        <v>80</v>
      </c>
      <c r="AJ35" s="157" t="s">
        <v>81</v>
      </c>
      <c r="AK35" s="159" t="s">
        <v>82</v>
      </c>
      <c r="AL35" s="159" t="s">
        <v>83</v>
      </c>
      <c r="AM35" s="161" t="s">
        <v>84</v>
      </c>
      <c r="AN35" s="347" t="s">
        <v>90</v>
      </c>
      <c r="AO35" s="266" t="s">
        <v>72</v>
      </c>
      <c r="AP35" s="155" t="s">
        <v>73</v>
      </c>
      <c r="AQ35" s="156" t="s">
        <v>74</v>
      </c>
      <c r="AR35" s="159" t="s">
        <v>75</v>
      </c>
      <c r="AS35" s="168" t="s">
        <v>76</v>
      </c>
      <c r="AT35" s="159" t="s">
        <v>77</v>
      </c>
      <c r="AU35" s="159" t="s">
        <v>78</v>
      </c>
      <c r="AV35" s="168" t="s">
        <v>79</v>
      </c>
      <c r="AW35" s="159" t="s">
        <v>80</v>
      </c>
      <c r="AX35" s="157" t="s">
        <v>81</v>
      </c>
      <c r="AY35" s="159" t="s">
        <v>82</v>
      </c>
      <c r="AZ35" s="159" t="s">
        <v>83</v>
      </c>
      <c r="BA35" s="161" t="s">
        <v>84</v>
      </c>
      <c r="BB35" s="347" t="s">
        <v>90</v>
      </c>
      <c r="BC35" s="266" t="s">
        <v>72</v>
      </c>
      <c r="BD35" s="155" t="s">
        <v>73</v>
      </c>
      <c r="BE35" s="156" t="s">
        <v>74</v>
      </c>
      <c r="BF35" s="159" t="s">
        <v>75</v>
      </c>
      <c r="BG35" s="168" t="s">
        <v>76</v>
      </c>
      <c r="BH35" s="159" t="s">
        <v>77</v>
      </c>
      <c r="BI35" s="159" t="s">
        <v>78</v>
      </c>
      <c r="BJ35" s="168" t="s">
        <v>79</v>
      </c>
      <c r="BK35" s="159" t="s">
        <v>80</v>
      </c>
      <c r="BL35" s="157" t="s">
        <v>81</v>
      </c>
      <c r="BM35" s="159" t="s">
        <v>82</v>
      </c>
      <c r="BN35" s="159" t="s">
        <v>83</v>
      </c>
      <c r="BO35" s="161" t="s">
        <v>84</v>
      </c>
    </row>
    <row r="36" spans="1:67" ht="15" customHeight="1">
      <c r="A36" s="65"/>
      <c r="B36" s="3">
        <v>1</v>
      </c>
      <c r="C36" s="426"/>
      <c r="D36" s="427"/>
      <c r="E36" s="428"/>
      <c r="F36" s="332"/>
      <c r="G36" s="353"/>
      <c r="H36" s="171"/>
      <c r="I36" s="337"/>
      <c r="J36" s="338"/>
      <c r="K36" s="339"/>
      <c r="L36" s="386"/>
      <c r="M36" s="380">
        <f>SUM(N36:Y36)</f>
        <v>0</v>
      </c>
      <c r="N36" s="18"/>
      <c r="O36" s="19"/>
      <c r="P36" s="46"/>
      <c r="Q36" s="42"/>
      <c r="R36" s="20"/>
      <c r="S36" s="46"/>
      <c r="T36" s="44"/>
      <c r="U36" s="20"/>
      <c r="V36" s="46"/>
      <c r="W36" s="44"/>
      <c r="X36" s="20"/>
      <c r="Y36" s="21"/>
      <c r="Z36" s="386"/>
      <c r="AA36" s="380">
        <f>SUM(AB36:AM36)</f>
        <v>0</v>
      </c>
      <c r="AB36" s="18"/>
      <c r="AC36" s="19"/>
      <c r="AD36" s="46"/>
      <c r="AE36" s="42"/>
      <c r="AF36" s="20"/>
      <c r="AG36" s="46"/>
      <c r="AH36" s="44"/>
      <c r="AI36" s="20"/>
      <c r="AJ36" s="46"/>
      <c r="AK36" s="44"/>
      <c r="AL36" s="20"/>
      <c r="AM36" s="21"/>
      <c r="AN36" s="386"/>
      <c r="AO36" s="380">
        <f>SUM(AP36:BA36)</f>
        <v>0</v>
      </c>
      <c r="AP36" s="18"/>
      <c r="AQ36" s="19"/>
      <c r="AR36" s="46"/>
      <c r="AS36" s="42"/>
      <c r="AT36" s="20"/>
      <c r="AU36" s="46"/>
      <c r="AV36" s="44"/>
      <c r="AW36" s="20"/>
      <c r="AX36" s="46"/>
      <c r="AY36" s="44"/>
      <c r="AZ36" s="20"/>
      <c r="BA36" s="21"/>
      <c r="BB36" s="386"/>
      <c r="BC36" s="380">
        <f>SUM(BD36:BO36)</f>
        <v>0</v>
      </c>
      <c r="BD36" s="18"/>
      <c r="BE36" s="19"/>
      <c r="BF36" s="46"/>
      <c r="BG36" s="42"/>
      <c r="BH36" s="20"/>
      <c r="BI36" s="46"/>
      <c r="BJ36" s="44"/>
      <c r="BK36" s="20"/>
      <c r="BL36" s="46"/>
      <c r="BM36" s="44"/>
      <c r="BN36" s="20"/>
      <c r="BO36" s="21"/>
    </row>
    <row r="37" spans="1:67" ht="15" customHeight="1">
      <c r="A37" s="287"/>
      <c r="B37" s="3">
        <v>2</v>
      </c>
      <c r="C37" s="423"/>
      <c r="D37" s="424"/>
      <c r="E37" s="425"/>
      <c r="F37" s="333"/>
      <c r="G37" s="354"/>
      <c r="H37" s="174"/>
      <c r="I37" s="340"/>
      <c r="J37" s="341"/>
      <c r="K37" s="342"/>
      <c r="L37" s="387"/>
      <c r="M37" s="381">
        <f>SUM(N37:Y37)</f>
        <v>0</v>
      </c>
      <c r="N37" s="22"/>
      <c r="O37" s="23"/>
      <c r="P37" s="47"/>
      <c r="Q37" s="43"/>
      <c r="R37" s="24"/>
      <c r="S37" s="47"/>
      <c r="T37" s="45"/>
      <c r="U37" s="24"/>
      <c r="V37" s="47"/>
      <c r="W37" s="45"/>
      <c r="X37" s="24"/>
      <c r="Y37" s="25"/>
      <c r="Z37" s="387"/>
      <c r="AA37" s="381">
        <f>SUM(AB37:AM37)</f>
        <v>0</v>
      </c>
      <c r="AB37" s="22"/>
      <c r="AC37" s="23"/>
      <c r="AD37" s="47"/>
      <c r="AE37" s="43"/>
      <c r="AF37" s="24"/>
      <c r="AG37" s="47"/>
      <c r="AH37" s="45"/>
      <c r="AI37" s="24"/>
      <c r="AJ37" s="47"/>
      <c r="AK37" s="45"/>
      <c r="AL37" s="24"/>
      <c r="AM37" s="25"/>
      <c r="AN37" s="387"/>
      <c r="AO37" s="381">
        <f>SUM(AP37:BA37)</f>
        <v>0</v>
      </c>
      <c r="AP37" s="22"/>
      <c r="AQ37" s="23"/>
      <c r="AR37" s="47"/>
      <c r="AS37" s="43"/>
      <c r="AT37" s="24"/>
      <c r="AU37" s="47"/>
      <c r="AV37" s="45"/>
      <c r="AW37" s="24"/>
      <c r="AX37" s="47"/>
      <c r="AY37" s="45"/>
      <c r="AZ37" s="24"/>
      <c r="BA37" s="25"/>
      <c r="BB37" s="387"/>
      <c r="BC37" s="381">
        <f>SUM(BD37:BO37)</f>
        <v>0</v>
      </c>
      <c r="BD37" s="22"/>
      <c r="BE37" s="23"/>
      <c r="BF37" s="47"/>
      <c r="BG37" s="43"/>
      <c r="BH37" s="24"/>
      <c r="BI37" s="47"/>
      <c r="BJ37" s="45"/>
      <c r="BK37" s="24"/>
      <c r="BL37" s="47"/>
      <c r="BM37" s="45"/>
      <c r="BN37" s="24"/>
      <c r="BO37" s="25"/>
    </row>
    <row r="38" spans="1:67" ht="15" customHeight="1">
      <c r="A38" s="287"/>
      <c r="B38" s="3">
        <v>3</v>
      </c>
      <c r="C38" s="423"/>
      <c r="D38" s="424"/>
      <c r="E38" s="425"/>
      <c r="F38" s="333"/>
      <c r="G38" s="354"/>
      <c r="H38" s="174"/>
      <c r="I38" s="340"/>
      <c r="J38" s="341"/>
      <c r="K38" s="342"/>
      <c r="L38" s="387"/>
      <c r="M38" s="381">
        <f>SUM(N38:Y38)</f>
        <v>0</v>
      </c>
      <c r="N38" s="22"/>
      <c r="O38" s="23"/>
      <c r="P38" s="47"/>
      <c r="Q38" s="43"/>
      <c r="R38" s="24"/>
      <c r="S38" s="47"/>
      <c r="T38" s="45"/>
      <c r="U38" s="24"/>
      <c r="V38" s="47"/>
      <c r="W38" s="45"/>
      <c r="X38" s="24"/>
      <c r="Y38" s="25"/>
      <c r="Z38" s="387"/>
      <c r="AA38" s="381">
        <f t="shared" ref="AA38:AA40" si="8">SUM(AB38:AM38)</f>
        <v>0</v>
      </c>
      <c r="AB38" s="22"/>
      <c r="AC38" s="23"/>
      <c r="AD38" s="47"/>
      <c r="AE38" s="43"/>
      <c r="AF38" s="24"/>
      <c r="AG38" s="47"/>
      <c r="AH38" s="45"/>
      <c r="AI38" s="24"/>
      <c r="AJ38" s="47"/>
      <c r="AK38" s="45"/>
      <c r="AL38" s="24"/>
      <c r="AM38" s="25"/>
      <c r="AN38" s="387"/>
      <c r="AO38" s="381">
        <f t="shared" ref="AO38:AO40" si="9">SUM(AP38:BA38)</f>
        <v>0</v>
      </c>
      <c r="AP38" s="22"/>
      <c r="AQ38" s="23"/>
      <c r="AR38" s="47"/>
      <c r="AS38" s="43"/>
      <c r="AT38" s="24"/>
      <c r="AU38" s="47"/>
      <c r="AV38" s="45"/>
      <c r="AW38" s="24"/>
      <c r="AX38" s="47"/>
      <c r="AY38" s="45"/>
      <c r="AZ38" s="24"/>
      <c r="BA38" s="25"/>
      <c r="BB38" s="387"/>
      <c r="BC38" s="381">
        <f t="shared" ref="BC38:BC40" si="10">SUM(BD38:BO38)</f>
        <v>0</v>
      </c>
      <c r="BD38" s="22"/>
      <c r="BE38" s="23"/>
      <c r="BF38" s="47"/>
      <c r="BG38" s="43"/>
      <c r="BH38" s="24"/>
      <c r="BI38" s="47"/>
      <c r="BJ38" s="45"/>
      <c r="BK38" s="24"/>
      <c r="BL38" s="47"/>
      <c r="BM38" s="45"/>
      <c r="BN38" s="24"/>
      <c r="BO38" s="25"/>
    </row>
    <row r="39" spans="1:67" ht="15" customHeight="1">
      <c r="A39" s="287"/>
      <c r="B39" s="3">
        <v>4</v>
      </c>
      <c r="C39" s="423"/>
      <c r="D39" s="424"/>
      <c r="E39" s="425"/>
      <c r="F39" s="333"/>
      <c r="G39" s="354"/>
      <c r="H39" s="174"/>
      <c r="I39" s="340"/>
      <c r="J39" s="341"/>
      <c r="K39" s="342"/>
      <c r="L39" s="387"/>
      <c r="M39" s="381">
        <f t="shared" ref="M39:M40" si="11"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87"/>
      <c r="AA39" s="381">
        <f t="shared" si="8"/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87"/>
      <c r="AO39" s="381">
        <f t="shared" si="9"/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87"/>
      <c r="BC39" s="381">
        <f t="shared" si="10"/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 thickBot="1">
      <c r="A40" s="287"/>
      <c r="B40" s="3">
        <v>5</v>
      </c>
      <c r="C40" s="420"/>
      <c r="D40" s="421"/>
      <c r="E40" s="422"/>
      <c r="F40" s="334"/>
      <c r="G40" s="355"/>
      <c r="H40" s="180"/>
      <c r="I40" s="343"/>
      <c r="J40" s="344"/>
      <c r="K40" s="345"/>
      <c r="L40" s="388"/>
      <c r="M40" s="382">
        <f t="shared" si="11"/>
        <v>0</v>
      </c>
      <c r="N40" s="288"/>
      <c r="O40" s="289"/>
      <c r="P40" s="290"/>
      <c r="Q40" s="291"/>
      <c r="R40" s="292"/>
      <c r="S40" s="290"/>
      <c r="T40" s="293"/>
      <c r="U40" s="292"/>
      <c r="V40" s="290"/>
      <c r="W40" s="293"/>
      <c r="X40" s="292"/>
      <c r="Y40" s="41"/>
      <c r="Z40" s="388"/>
      <c r="AA40" s="382">
        <f t="shared" si="8"/>
        <v>0</v>
      </c>
      <c r="AB40" s="288"/>
      <c r="AC40" s="289"/>
      <c r="AD40" s="290"/>
      <c r="AE40" s="291"/>
      <c r="AF40" s="292"/>
      <c r="AG40" s="290"/>
      <c r="AH40" s="293"/>
      <c r="AI40" s="292"/>
      <c r="AJ40" s="290"/>
      <c r="AK40" s="293"/>
      <c r="AL40" s="292"/>
      <c r="AM40" s="41"/>
      <c r="AN40" s="388"/>
      <c r="AO40" s="382">
        <f t="shared" si="9"/>
        <v>0</v>
      </c>
      <c r="AP40" s="288"/>
      <c r="AQ40" s="289"/>
      <c r="AR40" s="290"/>
      <c r="AS40" s="291"/>
      <c r="AT40" s="292"/>
      <c r="AU40" s="290"/>
      <c r="AV40" s="293"/>
      <c r="AW40" s="292"/>
      <c r="AX40" s="290"/>
      <c r="AY40" s="293"/>
      <c r="AZ40" s="292"/>
      <c r="BA40" s="41"/>
      <c r="BB40" s="388"/>
      <c r="BC40" s="382">
        <f t="shared" si="10"/>
        <v>0</v>
      </c>
      <c r="BD40" s="288"/>
      <c r="BE40" s="289"/>
      <c r="BF40" s="290"/>
      <c r="BG40" s="291"/>
      <c r="BH40" s="292"/>
      <c r="BI40" s="290"/>
      <c r="BJ40" s="293"/>
      <c r="BK40" s="292"/>
      <c r="BL40" s="290"/>
      <c r="BM40" s="293"/>
      <c r="BN40" s="292"/>
      <c r="BO40" s="41"/>
    </row>
    <row r="41" spans="1:67" ht="15" thickBot="1"/>
    <row r="42" spans="1:67" ht="50.25" customHeight="1" thickBot="1">
      <c r="C42" s="147" t="s">
        <v>91</v>
      </c>
      <c r="D42" s="148"/>
      <c r="E42" s="148"/>
      <c r="F42" s="148"/>
      <c r="G42" s="148"/>
      <c r="H42" s="148"/>
      <c r="I42" s="148"/>
      <c r="J42" s="148"/>
      <c r="K42" s="369"/>
      <c r="L42" s="418" t="s">
        <v>92</v>
      </c>
      <c r="M42" s="419"/>
      <c r="N42" s="13" t="s">
        <v>10</v>
      </c>
      <c r="O42" s="148"/>
      <c r="P42" s="148"/>
      <c r="Q42" s="148"/>
      <c r="R42" s="13">
        <f>$R$21</f>
        <v>1</v>
      </c>
      <c r="S42" s="416" t="s">
        <v>63</v>
      </c>
      <c r="T42" s="416"/>
      <c r="U42" s="416"/>
      <c r="V42" s="416"/>
      <c r="W42" s="416"/>
      <c r="X42" s="416"/>
      <c r="Y42" s="417"/>
      <c r="Z42" s="368"/>
      <c r="AA42" s="368"/>
      <c r="AB42" s="148"/>
      <c r="AC42" s="148"/>
      <c r="AD42" s="148"/>
      <c r="AE42" s="148"/>
      <c r="AF42" s="148"/>
      <c r="AG42" s="149" t="s">
        <v>10</v>
      </c>
      <c r="AH42" s="13">
        <f>$AH$21</f>
        <v>2</v>
      </c>
      <c r="AI42" s="148"/>
      <c r="AJ42" s="148"/>
      <c r="AK42" s="148"/>
      <c r="AL42" s="148"/>
      <c r="AM42" s="150"/>
      <c r="AN42" s="148"/>
      <c r="AO42" s="148"/>
      <c r="AP42" s="148"/>
      <c r="AQ42" s="148"/>
      <c r="AR42" s="148"/>
      <c r="AS42" s="148"/>
      <c r="AT42" s="148"/>
      <c r="AU42" s="149" t="s">
        <v>10</v>
      </c>
      <c r="AV42" s="13">
        <f>$AV$21</f>
        <v>3</v>
      </c>
      <c r="AW42" s="148"/>
      <c r="AX42" s="148"/>
      <c r="AY42" s="148"/>
      <c r="AZ42" s="148"/>
      <c r="BA42" s="150"/>
      <c r="BB42" s="148"/>
      <c r="BC42" s="148"/>
      <c r="BD42" s="148"/>
      <c r="BE42" s="148"/>
      <c r="BF42" s="148"/>
      <c r="BG42" s="148"/>
      <c r="BH42" s="148"/>
      <c r="BI42" s="149" t="s">
        <v>10</v>
      </c>
      <c r="BJ42" s="13">
        <f>$BJ$21</f>
        <v>4</v>
      </c>
      <c r="BK42" s="148"/>
      <c r="BL42" s="148"/>
      <c r="BM42" s="148"/>
      <c r="BN42" s="148"/>
      <c r="BO42" s="150"/>
    </row>
    <row r="43" spans="1:67" ht="31.5" thickBot="1">
      <c r="B43" s="38"/>
      <c r="C43" s="330" t="s">
        <v>89</v>
      </c>
      <c r="D43" s="331"/>
      <c r="E43" s="346"/>
      <c r="F43" s="36" t="s">
        <v>93</v>
      </c>
      <c r="G43" s="352"/>
      <c r="H43" s="36" t="s">
        <v>67</v>
      </c>
      <c r="I43" s="200"/>
      <c r="J43" s="335"/>
      <c r="K43" s="336"/>
      <c r="L43" s="35" t="s">
        <v>90</v>
      </c>
      <c r="M43" s="389" t="s">
        <v>72</v>
      </c>
      <c r="N43" s="155" t="s">
        <v>73</v>
      </c>
      <c r="O43" s="156" t="s">
        <v>74</v>
      </c>
      <c r="P43" s="159" t="s">
        <v>75</v>
      </c>
      <c r="Q43" s="168" t="s">
        <v>76</v>
      </c>
      <c r="R43" s="159" t="s">
        <v>77</v>
      </c>
      <c r="S43" s="159" t="s">
        <v>78</v>
      </c>
      <c r="T43" s="168" t="s">
        <v>79</v>
      </c>
      <c r="U43" s="159" t="s">
        <v>80</v>
      </c>
      <c r="V43" s="157" t="s">
        <v>81</v>
      </c>
      <c r="W43" s="159" t="s">
        <v>82</v>
      </c>
      <c r="X43" s="159" t="s">
        <v>83</v>
      </c>
      <c r="Y43" s="161" t="s">
        <v>84</v>
      </c>
      <c r="Z43" s="347" t="s">
        <v>90</v>
      </c>
      <c r="AA43" s="266" t="s">
        <v>72</v>
      </c>
      <c r="AB43" s="155" t="s">
        <v>73</v>
      </c>
      <c r="AC43" s="156" t="s">
        <v>74</v>
      </c>
      <c r="AD43" s="159" t="s">
        <v>75</v>
      </c>
      <c r="AE43" s="168" t="s">
        <v>76</v>
      </c>
      <c r="AF43" s="159" t="s">
        <v>77</v>
      </c>
      <c r="AG43" s="159" t="s">
        <v>78</v>
      </c>
      <c r="AH43" s="168" t="s">
        <v>79</v>
      </c>
      <c r="AI43" s="159" t="s">
        <v>80</v>
      </c>
      <c r="AJ43" s="157" t="s">
        <v>81</v>
      </c>
      <c r="AK43" s="159" t="s">
        <v>82</v>
      </c>
      <c r="AL43" s="159" t="s">
        <v>83</v>
      </c>
      <c r="AM43" s="161" t="s">
        <v>84</v>
      </c>
      <c r="AN43" s="347" t="s">
        <v>90</v>
      </c>
      <c r="AO43" s="266" t="s">
        <v>72</v>
      </c>
      <c r="AP43" s="155" t="s">
        <v>73</v>
      </c>
      <c r="AQ43" s="156" t="s">
        <v>74</v>
      </c>
      <c r="AR43" s="159" t="s">
        <v>75</v>
      </c>
      <c r="AS43" s="168" t="s">
        <v>76</v>
      </c>
      <c r="AT43" s="159" t="s">
        <v>77</v>
      </c>
      <c r="AU43" s="159" t="s">
        <v>78</v>
      </c>
      <c r="AV43" s="168" t="s">
        <v>79</v>
      </c>
      <c r="AW43" s="159" t="s">
        <v>80</v>
      </c>
      <c r="AX43" s="157" t="s">
        <v>81</v>
      </c>
      <c r="AY43" s="159" t="s">
        <v>82</v>
      </c>
      <c r="AZ43" s="159" t="s">
        <v>83</v>
      </c>
      <c r="BA43" s="161" t="s">
        <v>84</v>
      </c>
      <c r="BB43" s="347" t="s">
        <v>90</v>
      </c>
      <c r="BC43" s="266" t="s">
        <v>72</v>
      </c>
      <c r="BD43" s="155" t="s">
        <v>73</v>
      </c>
      <c r="BE43" s="156" t="s">
        <v>74</v>
      </c>
      <c r="BF43" s="159" t="s">
        <v>75</v>
      </c>
      <c r="BG43" s="168" t="s">
        <v>76</v>
      </c>
      <c r="BH43" s="159" t="s">
        <v>77</v>
      </c>
      <c r="BI43" s="159" t="s">
        <v>78</v>
      </c>
      <c r="BJ43" s="168" t="s">
        <v>79</v>
      </c>
      <c r="BK43" s="159" t="s">
        <v>80</v>
      </c>
      <c r="BL43" s="157" t="s">
        <v>81</v>
      </c>
      <c r="BM43" s="159" t="s">
        <v>82</v>
      </c>
      <c r="BN43" s="159" t="s">
        <v>83</v>
      </c>
      <c r="BO43" s="161" t="s">
        <v>84</v>
      </c>
    </row>
    <row r="44" spans="1:67" ht="15.5">
      <c r="B44" s="3">
        <v>1</v>
      </c>
      <c r="C44" s="429"/>
      <c r="D44" s="430"/>
      <c r="E44" s="431"/>
      <c r="F44" s="364"/>
      <c r="G44" s="353"/>
      <c r="H44" s="171"/>
      <c r="I44" s="337"/>
      <c r="J44" s="338"/>
      <c r="K44" s="339"/>
      <c r="L44" s="393"/>
      <c r="M44" s="390">
        <f>SUM(N44:Y44)</f>
        <v>0</v>
      </c>
      <c r="N44" s="18"/>
      <c r="O44" s="19"/>
      <c r="P44" s="46"/>
      <c r="Q44" s="42"/>
      <c r="R44" s="20"/>
      <c r="S44" s="46"/>
      <c r="T44" s="44"/>
      <c r="U44" s="20"/>
      <c r="V44" s="46"/>
      <c r="W44" s="44"/>
      <c r="X44" s="20"/>
      <c r="Y44" s="21"/>
      <c r="Z44" s="386"/>
      <c r="AA44" s="380">
        <f>SUM(AB44:AM44)</f>
        <v>0</v>
      </c>
      <c r="AB44" s="18"/>
      <c r="AC44" s="19"/>
      <c r="AD44" s="46"/>
      <c r="AE44" s="42"/>
      <c r="AF44" s="20"/>
      <c r="AG44" s="46"/>
      <c r="AH44" s="44"/>
      <c r="AI44" s="20"/>
      <c r="AJ44" s="46"/>
      <c r="AK44" s="44"/>
      <c r="AL44" s="20"/>
      <c r="AM44" s="21"/>
      <c r="AN44" s="386"/>
      <c r="AO44" s="380">
        <f>SUM(AP44:BA44)</f>
        <v>0</v>
      </c>
      <c r="AP44" s="18"/>
      <c r="AQ44" s="19"/>
      <c r="AR44" s="46"/>
      <c r="AS44" s="42"/>
      <c r="AT44" s="20"/>
      <c r="AU44" s="46"/>
      <c r="AV44" s="44"/>
      <c r="AW44" s="20"/>
      <c r="AX44" s="46"/>
      <c r="AY44" s="44"/>
      <c r="AZ44" s="20"/>
      <c r="BA44" s="21"/>
      <c r="BB44" s="386"/>
      <c r="BC44" s="380">
        <f>SUM(BD44:BO44)</f>
        <v>0</v>
      </c>
      <c r="BD44" s="18"/>
      <c r="BE44" s="19"/>
      <c r="BF44" s="46"/>
      <c r="BG44" s="42"/>
      <c r="BH44" s="20"/>
      <c r="BI44" s="46"/>
      <c r="BJ44" s="44"/>
      <c r="BK44" s="20"/>
      <c r="BL44" s="46"/>
      <c r="BM44" s="44"/>
      <c r="BN44" s="20"/>
      <c r="BO44" s="21"/>
    </row>
    <row r="45" spans="1:67" ht="15.5">
      <c r="B45" s="3">
        <v>2</v>
      </c>
      <c r="C45" s="423"/>
      <c r="D45" s="424"/>
      <c r="E45" s="425"/>
      <c r="F45" s="365"/>
      <c r="G45" s="354"/>
      <c r="H45" s="174"/>
      <c r="I45" s="340"/>
      <c r="J45" s="341"/>
      <c r="K45" s="342"/>
      <c r="L45" s="394"/>
      <c r="M45" s="391">
        <f>SUM(N45:Y45)</f>
        <v>0</v>
      </c>
      <c r="N45" s="22"/>
      <c r="O45" s="23"/>
      <c r="P45" s="47"/>
      <c r="Q45" s="43"/>
      <c r="R45" s="24"/>
      <c r="S45" s="47"/>
      <c r="T45" s="45"/>
      <c r="U45" s="24"/>
      <c r="V45" s="47"/>
      <c r="W45" s="45"/>
      <c r="X45" s="24"/>
      <c r="Y45" s="25"/>
      <c r="Z45" s="387"/>
      <c r="AA45" s="381">
        <f>SUM(AB45:AM45)</f>
        <v>0</v>
      </c>
      <c r="AB45" s="22"/>
      <c r="AC45" s="23"/>
      <c r="AD45" s="47"/>
      <c r="AE45" s="43"/>
      <c r="AF45" s="24"/>
      <c r="AG45" s="47"/>
      <c r="AH45" s="45"/>
      <c r="AI45" s="24"/>
      <c r="AJ45" s="47"/>
      <c r="AK45" s="45"/>
      <c r="AL45" s="24"/>
      <c r="AM45" s="25"/>
      <c r="AN45" s="387"/>
      <c r="AO45" s="381">
        <f>SUM(AP45:BA45)</f>
        <v>0</v>
      </c>
      <c r="AP45" s="22"/>
      <c r="AQ45" s="23"/>
      <c r="AR45" s="47"/>
      <c r="AS45" s="43"/>
      <c r="AT45" s="24"/>
      <c r="AU45" s="47"/>
      <c r="AV45" s="45"/>
      <c r="AW45" s="24"/>
      <c r="AX45" s="47"/>
      <c r="AY45" s="45"/>
      <c r="AZ45" s="24"/>
      <c r="BA45" s="25"/>
      <c r="BB45" s="387"/>
      <c r="BC45" s="381">
        <f>SUM(BD45:BO45)</f>
        <v>0</v>
      </c>
      <c r="BD45" s="22"/>
      <c r="BE45" s="23"/>
      <c r="BF45" s="47"/>
      <c r="BG45" s="43"/>
      <c r="BH45" s="24"/>
      <c r="BI45" s="47"/>
      <c r="BJ45" s="45"/>
      <c r="BK45" s="24"/>
      <c r="BL45" s="47"/>
      <c r="BM45" s="45"/>
      <c r="BN45" s="24"/>
      <c r="BO45" s="25"/>
    </row>
    <row r="46" spans="1:67" ht="15.5">
      <c r="B46" s="3">
        <v>3</v>
      </c>
      <c r="C46" s="423"/>
      <c r="D46" s="424"/>
      <c r="E46" s="425"/>
      <c r="F46" s="365"/>
      <c r="G46" s="354"/>
      <c r="H46" s="174"/>
      <c r="I46" s="340"/>
      <c r="J46" s="341"/>
      <c r="K46" s="342"/>
      <c r="L46" s="394"/>
      <c r="M46" s="391">
        <f t="shared" ref="M46:M48" si="12">SUM(N46:Y46)</f>
        <v>0</v>
      </c>
      <c r="N46" s="22"/>
      <c r="O46" s="23"/>
      <c r="P46" s="47"/>
      <c r="Q46" s="43"/>
      <c r="R46" s="24"/>
      <c r="S46" s="47"/>
      <c r="T46" s="45"/>
      <c r="U46" s="24"/>
      <c r="V46" s="47"/>
      <c r="W46" s="45"/>
      <c r="X46" s="24"/>
      <c r="Y46" s="25"/>
      <c r="Z46" s="387"/>
      <c r="AA46" s="381">
        <f t="shared" ref="AA46:AA48" si="13">SUM(AB46:AM46)</f>
        <v>0</v>
      </c>
      <c r="AB46" s="22"/>
      <c r="AC46" s="23"/>
      <c r="AD46" s="47"/>
      <c r="AE46" s="43"/>
      <c r="AF46" s="24"/>
      <c r="AG46" s="47"/>
      <c r="AH46" s="45"/>
      <c r="AI46" s="24"/>
      <c r="AJ46" s="47"/>
      <c r="AK46" s="45"/>
      <c r="AL46" s="24"/>
      <c r="AM46" s="25"/>
      <c r="AN46" s="387"/>
      <c r="AO46" s="381">
        <f t="shared" ref="AO46:AO48" si="14">SUM(AP46:BA46)</f>
        <v>0</v>
      </c>
      <c r="AP46" s="22"/>
      <c r="AQ46" s="23"/>
      <c r="AR46" s="47"/>
      <c r="AS46" s="43"/>
      <c r="AT46" s="24"/>
      <c r="AU46" s="47"/>
      <c r="AV46" s="45"/>
      <c r="AW46" s="24"/>
      <c r="AX46" s="47"/>
      <c r="AY46" s="45"/>
      <c r="AZ46" s="24"/>
      <c r="BA46" s="25"/>
      <c r="BB46" s="387"/>
      <c r="BC46" s="381">
        <f t="shared" ref="BC46:BC48" si="15">SUM(BD46:BO46)</f>
        <v>0</v>
      </c>
      <c r="BD46" s="22"/>
      <c r="BE46" s="23"/>
      <c r="BF46" s="47"/>
      <c r="BG46" s="43"/>
      <c r="BH46" s="24"/>
      <c r="BI46" s="47"/>
      <c r="BJ46" s="45"/>
      <c r="BK46" s="24"/>
      <c r="BL46" s="47"/>
      <c r="BM46" s="45"/>
      <c r="BN46" s="24"/>
      <c r="BO46" s="25"/>
    </row>
    <row r="47" spans="1:67" ht="15.5">
      <c r="B47" s="3">
        <v>4</v>
      </c>
      <c r="C47" s="423"/>
      <c r="D47" s="424"/>
      <c r="E47" s="425"/>
      <c r="F47" s="365"/>
      <c r="G47" s="354"/>
      <c r="H47" s="174"/>
      <c r="I47" s="340"/>
      <c r="J47" s="341"/>
      <c r="K47" s="342"/>
      <c r="L47" s="394"/>
      <c r="M47" s="391">
        <f t="shared" si="12"/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87"/>
      <c r="AA47" s="381">
        <f t="shared" si="13"/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87"/>
      <c r="AO47" s="381">
        <f t="shared" si="14"/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87"/>
      <c r="BC47" s="381">
        <f t="shared" si="15"/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6" thickBot="1">
      <c r="B48" s="3">
        <v>5</v>
      </c>
      <c r="C48" s="420"/>
      <c r="D48" s="421"/>
      <c r="E48" s="422"/>
      <c r="F48" s="366"/>
      <c r="G48" s="355"/>
      <c r="H48" s="180"/>
      <c r="I48" s="343"/>
      <c r="J48" s="344"/>
      <c r="K48" s="345"/>
      <c r="L48" s="395"/>
      <c r="M48" s="392">
        <f t="shared" si="12"/>
        <v>0</v>
      </c>
      <c r="N48" s="288"/>
      <c r="O48" s="289"/>
      <c r="P48" s="290"/>
      <c r="Q48" s="291"/>
      <c r="R48" s="292"/>
      <c r="S48" s="290"/>
      <c r="T48" s="293"/>
      <c r="U48" s="292"/>
      <c r="V48" s="290"/>
      <c r="W48" s="293"/>
      <c r="X48" s="292"/>
      <c r="Y48" s="41"/>
      <c r="Z48" s="388"/>
      <c r="AA48" s="382">
        <f t="shared" si="13"/>
        <v>0</v>
      </c>
      <c r="AB48" s="288"/>
      <c r="AC48" s="289"/>
      <c r="AD48" s="290"/>
      <c r="AE48" s="291"/>
      <c r="AF48" s="292"/>
      <c r="AG48" s="290"/>
      <c r="AH48" s="293"/>
      <c r="AI48" s="292"/>
      <c r="AJ48" s="290"/>
      <c r="AK48" s="293"/>
      <c r="AL48" s="292"/>
      <c r="AM48" s="41"/>
      <c r="AN48" s="388"/>
      <c r="AO48" s="382">
        <f t="shared" si="14"/>
        <v>0</v>
      </c>
      <c r="AP48" s="288"/>
      <c r="AQ48" s="289"/>
      <c r="AR48" s="290"/>
      <c r="AS48" s="291"/>
      <c r="AT48" s="292"/>
      <c r="AU48" s="290"/>
      <c r="AV48" s="293"/>
      <c r="AW48" s="292"/>
      <c r="AX48" s="290"/>
      <c r="AY48" s="293"/>
      <c r="AZ48" s="292"/>
      <c r="BA48" s="41"/>
      <c r="BB48" s="388"/>
      <c r="BC48" s="382">
        <f t="shared" si="15"/>
        <v>0</v>
      </c>
      <c r="BD48" s="288"/>
      <c r="BE48" s="289"/>
      <c r="BF48" s="290"/>
      <c r="BG48" s="291"/>
      <c r="BH48" s="292"/>
      <c r="BI48" s="290"/>
      <c r="BJ48" s="293"/>
      <c r="BK48" s="292"/>
      <c r="BL48" s="290"/>
      <c r="BM48" s="293"/>
      <c r="BN48" s="292"/>
      <c r="BO48" s="41"/>
    </row>
    <row r="49" spans="2:67" ht="15" thickBot="1"/>
    <row r="50" spans="2:67" ht="61.5" customHeight="1" thickBot="1">
      <c r="C50" s="147" t="s">
        <v>94</v>
      </c>
      <c r="D50" s="369"/>
      <c r="E50" s="369"/>
      <c r="F50" s="369"/>
      <c r="G50" s="148"/>
      <c r="H50" s="148"/>
      <c r="I50" s="148"/>
      <c r="J50" s="148"/>
      <c r="K50" s="369"/>
      <c r="L50" s="418" t="s">
        <v>92</v>
      </c>
      <c r="M50" s="419"/>
      <c r="N50" s="13" t="s">
        <v>10</v>
      </c>
      <c r="O50" s="148"/>
      <c r="P50" s="148"/>
      <c r="Q50" s="148"/>
      <c r="R50" s="13">
        <f>$R$21</f>
        <v>1</v>
      </c>
      <c r="S50" s="416" t="s">
        <v>63</v>
      </c>
      <c r="T50" s="416"/>
      <c r="U50" s="416"/>
      <c r="V50" s="416"/>
      <c r="W50" s="416"/>
      <c r="X50" s="416"/>
      <c r="Y50" s="417"/>
      <c r="Z50" s="368"/>
      <c r="AA50" s="368"/>
      <c r="AB50" s="148"/>
      <c r="AC50" s="148"/>
      <c r="AD50" s="148"/>
      <c r="AE50" s="148"/>
      <c r="AF50" s="148"/>
      <c r="AG50" s="149" t="s">
        <v>10</v>
      </c>
      <c r="AH50" s="13">
        <f>$AH$21</f>
        <v>2</v>
      </c>
      <c r="AI50" s="148"/>
      <c r="AJ50" s="148"/>
      <c r="AK50" s="148"/>
      <c r="AL50" s="148"/>
      <c r="AM50" s="150"/>
      <c r="AN50" s="148"/>
      <c r="AO50" s="148"/>
      <c r="AP50" s="148"/>
      <c r="AQ50" s="148"/>
      <c r="AR50" s="148"/>
      <c r="AS50" s="148"/>
      <c r="AT50" s="148"/>
      <c r="AU50" s="149" t="s">
        <v>10</v>
      </c>
      <c r="AV50" s="13">
        <f>$AV$21</f>
        <v>3</v>
      </c>
      <c r="AW50" s="148"/>
      <c r="AX50" s="148"/>
      <c r="AY50" s="148"/>
      <c r="AZ50" s="148"/>
      <c r="BA50" s="150"/>
      <c r="BB50" s="148"/>
      <c r="BC50" s="148"/>
      <c r="BD50" s="148"/>
      <c r="BE50" s="148"/>
      <c r="BF50" s="148"/>
      <c r="BG50" s="148"/>
      <c r="BH50" s="148"/>
      <c r="BI50" s="149" t="s">
        <v>10</v>
      </c>
      <c r="BJ50" s="13">
        <f>$BJ$21</f>
        <v>4</v>
      </c>
      <c r="BK50" s="148"/>
      <c r="BL50" s="148"/>
      <c r="BM50" s="148"/>
      <c r="BN50" s="148"/>
      <c r="BO50" s="150"/>
    </row>
    <row r="51" spans="2:67" ht="31.5" thickBot="1">
      <c r="B51" s="38"/>
      <c r="C51" s="330" t="s">
        <v>95</v>
      </c>
      <c r="D51" s="331"/>
      <c r="E51" s="346"/>
      <c r="F51" s="36" t="s">
        <v>65</v>
      </c>
      <c r="G51" s="352"/>
      <c r="H51" s="36" t="s">
        <v>67</v>
      </c>
      <c r="I51" s="200"/>
      <c r="J51" s="335"/>
      <c r="K51" s="336"/>
      <c r="L51" s="35" t="s">
        <v>90</v>
      </c>
      <c r="M51" s="389" t="s">
        <v>72</v>
      </c>
      <c r="N51" s="155" t="s">
        <v>73</v>
      </c>
      <c r="O51" s="156" t="s">
        <v>74</v>
      </c>
      <c r="P51" s="159" t="s">
        <v>75</v>
      </c>
      <c r="Q51" s="168" t="s">
        <v>76</v>
      </c>
      <c r="R51" s="159" t="s">
        <v>77</v>
      </c>
      <c r="S51" s="159" t="s">
        <v>78</v>
      </c>
      <c r="T51" s="168" t="s">
        <v>79</v>
      </c>
      <c r="U51" s="159" t="s">
        <v>80</v>
      </c>
      <c r="V51" s="157" t="s">
        <v>81</v>
      </c>
      <c r="W51" s="159" t="s">
        <v>82</v>
      </c>
      <c r="X51" s="159" t="s">
        <v>83</v>
      </c>
      <c r="Y51" s="161" t="s">
        <v>84</v>
      </c>
      <c r="Z51" s="347" t="s">
        <v>90</v>
      </c>
      <c r="AA51" s="266" t="s">
        <v>72</v>
      </c>
      <c r="AB51" s="155" t="s">
        <v>73</v>
      </c>
      <c r="AC51" s="156" t="s">
        <v>74</v>
      </c>
      <c r="AD51" s="159" t="s">
        <v>75</v>
      </c>
      <c r="AE51" s="168" t="s">
        <v>76</v>
      </c>
      <c r="AF51" s="159" t="s">
        <v>77</v>
      </c>
      <c r="AG51" s="159" t="s">
        <v>78</v>
      </c>
      <c r="AH51" s="168" t="s">
        <v>79</v>
      </c>
      <c r="AI51" s="159" t="s">
        <v>80</v>
      </c>
      <c r="AJ51" s="157" t="s">
        <v>81</v>
      </c>
      <c r="AK51" s="159" t="s">
        <v>82</v>
      </c>
      <c r="AL51" s="159" t="s">
        <v>83</v>
      </c>
      <c r="AM51" s="161" t="s">
        <v>84</v>
      </c>
      <c r="AN51" s="347" t="s">
        <v>90</v>
      </c>
      <c r="AO51" s="266" t="s">
        <v>72</v>
      </c>
      <c r="AP51" s="155" t="s">
        <v>73</v>
      </c>
      <c r="AQ51" s="156" t="s">
        <v>74</v>
      </c>
      <c r="AR51" s="159" t="s">
        <v>75</v>
      </c>
      <c r="AS51" s="168" t="s">
        <v>76</v>
      </c>
      <c r="AT51" s="159" t="s">
        <v>77</v>
      </c>
      <c r="AU51" s="159" t="s">
        <v>78</v>
      </c>
      <c r="AV51" s="168" t="s">
        <v>79</v>
      </c>
      <c r="AW51" s="159" t="s">
        <v>80</v>
      </c>
      <c r="AX51" s="157" t="s">
        <v>81</v>
      </c>
      <c r="AY51" s="159" t="s">
        <v>82</v>
      </c>
      <c r="AZ51" s="159" t="s">
        <v>83</v>
      </c>
      <c r="BA51" s="161" t="s">
        <v>84</v>
      </c>
      <c r="BB51" s="347" t="s">
        <v>90</v>
      </c>
      <c r="BC51" s="266" t="s">
        <v>72</v>
      </c>
      <c r="BD51" s="155" t="s">
        <v>73</v>
      </c>
      <c r="BE51" s="156" t="s">
        <v>74</v>
      </c>
      <c r="BF51" s="159" t="s">
        <v>75</v>
      </c>
      <c r="BG51" s="168" t="s">
        <v>76</v>
      </c>
      <c r="BH51" s="159" t="s">
        <v>77</v>
      </c>
      <c r="BI51" s="159" t="s">
        <v>78</v>
      </c>
      <c r="BJ51" s="168" t="s">
        <v>79</v>
      </c>
      <c r="BK51" s="159" t="s">
        <v>80</v>
      </c>
      <c r="BL51" s="157" t="s">
        <v>81</v>
      </c>
      <c r="BM51" s="159" t="s">
        <v>82</v>
      </c>
      <c r="BN51" s="159" t="s">
        <v>83</v>
      </c>
      <c r="BO51" s="161" t="s">
        <v>84</v>
      </c>
    </row>
    <row r="52" spans="2:67" ht="15.5">
      <c r="B52" s="3">
        <v>1</v>
      </c>
      <c r="C52" s="429"/>
      <c r="D52" s="430"/>
      <c r="E52" s="431"/>
      <c r="F52" s="356"/>
      <c r="G52" s="353"/>
      <c r="H52" s="171"/>
      <c r="I52" s="337"/>
      <c r="J52" s="338"/>
      <c r="K52" s="339"/>
      <c r="L52" s="393"/>
      <c r="M52" s="390">
        <f>SUM(N52:Y52)</f>
        <v>0</v>
      </c>
      <c r="N52" s="18"/>
      <c r="O52" s="19"/>
      <c r="P52" s="46"/>
      <c r="Q52" s="42"/>
      <c r="R52" s="20"/>
      <c r="S52" s="46"/>
      <c r="T52" s="44"/>
      <c r="U52" s="20"/>
      <c r="V52" s="46"/>
      <c r="W52" s="44"/>
      <c r="X52" s="20"/>
      <c r="Y52" s="21"/>
      <c r="Z52" s="386"/>
      <c r="AA52" s="380">
        <f>SUM(AB52:AM52)</f>
        <v>0</v>
      </c>
      <c r="AB52" s="18"/>
      <c r="AC52" s="19"/>
      <c r="AD52" s="46"/>
      <c r="AE52" s="42"/>
      <c r="AF52" s="20"/>
      <c r="AG52" s="46"/>
      <c r="AH52" s="44"/>
      <c r="AI52" s="20"/>
      <c r="AJ52" s="46"/>
      <c r="AK52" s="44"/>
      <c r="AL52" s="20"/>
      <c r="AM52" s="21"/>
      <c r="AN52" s="386"/>
      <c r="AO52" s="380">
        <f>SUM(AP52:BA52)</f>
        <v>0</v>
      </c>
      <c r="AP52" s="18"/>
      <c r="AQ52" s="19"/>
      <c r="AR52" s="46"/>
      <c r="AS52" s="42"/>
      <c r="AT52" s="20"/>
      <c r="AU52" s="46"/>
      <c r="AV52" s="44"/>
      <c r="AW52" s="20"/>
      <c r="AX52" s="46"/>
      <c r="AY52" s="44"/>
      <c r="AZ52" s="20"/>
      <c r="BA52" s="21"/>
      <c r="BB52" s="386"/>
      <c r="BC52" s="380">
        <f>SUM(BD52:BO52)</f>
        <v>0</v>
      </c>
      <c r="BD52" s="18"/>
      <c r="BE52" s="19"/>
      <c r="BF52" s="46"/>
      <c r="BG52" s="42"/>
      <c r="BH52" s="20"/>
      <c r="BI52" s="46"/>
      <c r="BJ52" s="44"/>
      <c r="BK52" s="20"/>
      <c r="BL52" s="46"/>
      <c r="BM52" s="44"/>
      <c r="BN52" s="20"/>
      <c r="BO52" s="21"/>
    </row>
    <row r="53" spans="2:67" ht="15.5">
      <c r="B53" s="3">
        <v>2</v>
      </c>
      <c r="C53" s="423"/>
      <c r="D53" s="424"/>
      <c r="E53" s="425"/>
      <c r="F53" s="367"/>
      <c r="G53" s="354"/>
      <c r="H53" s="174"/>
      <c r="I53" s="340"/>
      <c r="J53" s="341"/>
      <c r="K53" s="342"/>
      <c r="L53" s="394"/>
      <c r="M53" s="391">
        <f>SUM(N53:Y53)</f>
        <v>0</v>
      </c>
      <c r="N53" s="22"/>
      <c r="O53" s="23"/>
      <c r="P53" s="47"/>
      <c r="Q53" s="43"/>
      <c r="R53" s="24"/>
      <c r="S53" s="47"/>
      <c r="T53" s="45"/>
      <c r="U53" s="24"/>
      <c r="V53" s="47"/>
      <c r="W53" s="45"/>
      <c r="X53" s="24"/>
      <c r="Y53" s="25"/>
      <c r="Z53" s="387"/>
      <c r="AA53" s="381">
        <f>SUM(AB53:AM53)</f>
        <v>0</v>
      </c>
      <c r="AB53" s="22"/>
      <c r="AC53" s="23"/>
      <c r="AD53" s="47"/>
      <c r="AE53" s="43"/>
      <c r="AF53" s="24"/>
      <c r="AG53" s="47"/>
      <c r="AH53" s="45"/>
      <c r="AI53" s="24"/>
      <c r="AJ53" s="47"/>
      <c r="AK53" s="45"/>
      <c r="AL53" s="24"/>
      <c r="AM53" s="25"/>
      <c r="AN53" s="387"/>
      <c r="AO53" s="381">
        <f>SUM(AP53:BA53)</f>
        <v>0</v>
      </c>
      <c r="AP53" s="22"/>
      <c r="AQ53" s="23"/>
      <c r="AR53" s="47"/>
      <c r="AS53" s="43"/>
      <c r="AT53" s="24"/>
      <c r="AU53" s="47"/>
      <c r="AV53" s="45"/>
      <c r="AW53" s="24"/>
      <c r="AX53" s="47"/>
      <c r="AY53" s="45"/>
      <c r="AZ53" s="24"/>
      <c r="BA53" s="25"/>
      <c r="BB53" s="387"/>
      <c r="BC53" s="381">
        <f>SUM(BD53:BO53)</f>
        <v>0</v>
      </c>
      <c r="BD53" s="22"/>
      <c r="BE53" s="23"/>
      <c r="BF53" s="47"/>
      <c r="BG53" s="43"/>
      <c r="BH53" s="24"/>
      <c r="BI53" s="47"/>
      <c r="BJ53" s="45"/>
      <c r="BK53" s="24"/>
      <c r="BL53" s="47"/>
      <c r="BM53" s="45"/>
      <c r="BN53" s="24"/>
      <c r="BO53" s="25"/>
    </row>
    <row r="54" spans="2:67" ht="15.5">
      <c r="B54" s="3">
        <v>3</v>
      </c>
      <c r="C54" s="423"/>
      <c r="D54" s="424"/>
      <c r="E54" s="425"/>
      <c r="F54" s="333"/>
      <c r="G54" s="354"/>
      <c r="H54" s="174"/>
      <c r="I54" s="340"/>
      <c r="J54" s="341"/>
      <c r="K54" s="342"/>
      <c r="L54" s="394"/>
      <c r="M54" s="391">
        <f t="shared" ref="M54:M56" si="16">SUM(N54:Y54)</f>
        <v>0</v>
      </c>
      <c r="N54" s="22"/>
      <c r="O54" s="23"/>
      <c r="P54" s="47"/>
      <c r="Q54" s="43"/>
      <c r="R54" s="24"/>
      <c r="S54" s="47"/>
      <c r="T54" s="45"/>
      <c r="U54" s="24"/>
      <c r="V54" s="47"/>
      <c r="W54" s="45"/>
      <c r="X54" s="24"/>
      <c r="Y54" s="25"/>
      <c r="Z54" s="387"/>
      <c r="AA54" s="381">
        <f t="shared" ref="AA54:AA56" si="17">SUM(AB54:AM54)</f>
        <v>0</v>
      </c>
      <c r="AB54" s="22"/>
      <c r="AC54" s="23"/>
      <c r="AD54" s="47"/>
      <c r="AE54" s="43"/>
      <c r="AF54" s="24"/>
      <c r="AG54" s="47"/>
      <c r="AH54" s="45"/>
      <c r="AI54" s="24"/>
      <c r="AJ54" s="47"/>
      <c r="AK54" s="45"/>
      <c r="AL54" s="24"/>
      <c r="AM54" s="25"/>
      <c r="AN54" s="387"/>
      <c r="AO54" s="381">
        <f t="shared" ref="AO54:AO56" si="18">SUM(AP54:BA54)</f>
        <v>0</v>
      </c>
      <c r="AP54" s="22"/>
      <c r="AQ54" s="23"/>
      <c r="AR54" s="47"/>
      <c r="AS54" s="43"/>
      <c r="AT54" s="24"/>
      <c r="AU54" s="47"/>
      <c r="AV54" s="45"/>
      <c r="AW54" s="24"/>
      <c r="AX54" s="47"/>
      <c r="AY54" s="45"/>
      <c r="AZ54" s="24"/>
      <c r="BA54" s="25"/>
      <c r="BB54" s="387"/>
      <c r="BC54" s="381">
        <f t="shared" ref="BC54:BC56" si="19">SUM(BD54:BO54)</f>
        <v>0</v>
      </c>
      <c r="BD54" s="22"/>
      <c r="BE54" s="23"/>
      <c r="BF54" s="47"/>
      <c r="BG54" s="43"/>
      <c r="BH54" s="24"/>
      <c r="BI54" s="47"/>
      <c r="BJ54" s="45"/>
      <c r="BK54" s="24"/>
      <c r="BL54" s="47"/>
      <c r="BM54" s="45"/>
      <c r="BN54" s="24"/>
      <c r="BO54" s="25"/>
    </row>
    <row r="55" spans="2:67" ht="15.5">
      <c r="B55" s="3">
        <v>4</v>
      </c>
      <c r="C55" s="423"/>
      <c r="D55" s="424"/>
      <c r="E55" s="425"/>
      <c r="F55" s="333"/>
      <c r="G55" s="354"/>
      <c r="H55" s="174"/>
      <c r="I55" s="340"/>
      <c r="J55" s="341"/>
      <c r="K55" s="342"/>
      <c r="L55" s="394"/>
      <c r="M55" s="391">
        <f t="shared" si="16"/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87"/>
      <c r="AA55" s="381">
        <f t="shared" si="17"/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87"/>
      <c r="AO55" s="381">
        <f t="shared" si="18"/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87"/>
      <c r="BC55" s="381">
        <f t="shared" si="19"/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6" thickBot="1">
      <c r="B56" s="3">
        <v>5</v>
      </c>
      <c r="C56" s="420"/>
      <c r="D56" s="421"/>
      <c r="E56" s="422"/>
      <c r="F56" s="334"/>
      <c r="G56" s="355"/>
      <c r="H56" s="180"/>
      <c r="I56" s="343"/>
      <c r="J56" s="344"/>
      <c r="K56" s="345"/>
      <c r="L56" s="395"/>
      <c r="M56" s="392">
        <f t="shared" si="16"/>
        <v>0</v>
      </c>
      <c r="N56" s="288"/>
      <c r="O56" s="289"/>
      <c r="P56" s="290"/>
      <c r="Q56" s="291"/>
      <c r="R56" s="292"/>
      <c r="S56" s="290"/>
      <c r="T56" s="293"/>
      <c r="U56" s="292"/>
      <c r="V56" s="290"/>
      <c r="W56" s="293"/>
      <c r="X56" s="292"/>
      <c r="Y56" s="41"/>
      <c r="Z56" s="388"/>
      <c r="AA56" s="382">
        <f t="shared" si="17"/>
        <v>0</v>
      </c>
      <c r="AB56" s="288"/>
      <c r="AC56" s="289"/>
      <c r="AD56" s="290"/>
      <c r="AE56" s="291"/>
      <c r="AF56" s="292"/>
      <c r="AG56" s="290"/>
      <c r="AH56" s="293"/>
      <c r="AI56" s="292"/>
      <c r="AJ56" s="290"/>
      <c r="AK56" s="293"/>
      <c r="AL56" s="292"/>
      <c r="AM56" s="41"/>
      <c r="AN56" s="388"/>
      <c r="AO56" s="382">
        <f t="shared" si="18"/>
        <v>0</v>
      </c>
      <c r="AP56" s="288"/>
      <c r="AQ56" s="289"/>
      <c r="AR56" s="290"/>
      <c r="AS56" s="291"/>
      <c r="AT56" s="292"/>
      <c r="AU56" s="290"/>
      <c r="AV56" s="293"/>
      <c r="AW56" s="292"/>
      <c r="AX56" s="290"/>
      <c r="AY56" s="293"/>
      <c r="AZ56" s="292"/>
      <c r="BA56" s="41"/>
      <c r="BB56" s="388"/>
      <c r="BC56" s="382">
        <f t="shared" si="19"/>
        <v>0</v>
      </c>
      <c r="BD56" s="288"/>
      <c r="BE56" s="289"/>
      <c r="BF56" s="290"/>
      <c r="BG56" s="291"/>
      <c r="BH56" s="292"/>
      <c r="BI56" s="290"/>
      <c r="BJ56" s="293"/>
      <c r="BK56" s="292"/>
      <c r="BL56" s="290"/>
      <c r="BM56" s="293"/>
      <c r="BN56" s="292"/>
      <c r="BO56" s="41"/>
    </row>
  </sheetData>
  <sheetProtection formatCells="0" formatColumns="0" formatRows="0" insertColumns="0" insertRows="0" insertHyperlinks="0" sort="0" autoFilter="0" pivotTables="0"/>
  <mergeCells count="25">
    <mergeCell ref="C52:E52"/>
    <mergeCell ref="C53:E53"/>
    <mergeCell ref="C54:E54"/>
    <mergeCell ref="C55:E55"/>
    <mergeCell ref="C56:E56"/>
    <mergeCell ref="C47:E47"/>
    <mergeCell ref="C48:E48"/>
    <mergeCell ref="S50:Y50"/>
    <mergeCell ref="L50:M50"/>
    <mergeCell ref="C44:E44"/>
    <mergeCell ref="C45:E45"/>
    <mergeCell ref="C46:E46"/>
    <mergeCell ref="S42:Y42"/>
    <mergeCell ref="L42:M42"/>
    <mergeCell ref="E1:F2"/>
    <mergeCell ref="S8:Y8"/>
    <mergeCell ref="S21:Y21"/>
    <mergeCell ref="S34:Y34"/>
    <mergeCell ref="D34:F34"/>
    <mergeCell ref="L34:M34"/>
    <mergeCell ref="C40:E40"/>
    <mergeCell ref="C39:E39"/>
    <mergeCell ref="C38:E38"/>
    <mergeCell ref="C37:E37"/>
    <mergeCell ref="C36:E36"/>
  </mergeCells>
  <dataValidations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33" customWidth="1"/>
    <col min="15" max="15" width="16.54296875" style="133" customWidth="1"/>
    <col min="16" max="16" width="14.453125" bestFit="1" customWidth="1"/>
  </cols>
  <sheetData>
    <row r="1" spans="1:16" s="1" customFormat="1" ht="20.149999999999999" customHeight="1" thickBot="1">
      <c r="C1" s="85" t="str">
        <f>'gunningscriterium SEB'!C1</f>
        <v>[naam opdracht ]</v>
      </c>
      <c r="E1" s="432"/>
      <c r="F1" s="432"/>
      <c r="K1" s="181" t="s">
        <v>96</v>
      </c>
      <c r="L1" s="105" t="s">
        <v>97</v>
      </c>
      <c r="M1" s="182" t="s">
        <v>98</v>
      </c>
      <c r="O1" s="362" t="s">
        <v>97</v>
      </c>
      <c r="P1" s="182" t="s">
        <v>98</v>
      </c>
    </row>
    <row r="2" spans="1:16" s="3" customFormat="1" ht="15" customHeight="1">
      <c r="C2" s="2" t="s">
        <v>99</v>
      </c>
      <c r="D2" s="2"/>
      <c r="E2" s="432"/>
      <c r="F2" s="432"/>
      <c r="G2" s="10"/>
      <c r="J2" s="1"/>
      <c r="K2" s="183"/>
      <c r="L2" s="183" t="s">
        <v>100</v>
      </c>
      <c r="M2" s="184">
        <v>0</v>
      </c>
      <c r="N2" s="4"/>
      <c r="O2" s="363" t="s">
        <v>101</v>
      </c>
      <c r="P2" s="184">
        <v>0</v>
      </c>
    </row>
    <row r="3" spans="1:16" s="3" customFormat="1" ht="15" customHeight="1">
      <c r="C3" s="14" t="s">
        <v>48</v>
      </c>
      <c r="D3" s="138" t="s">
        <v>102</v>
      </c>
      <c r="E3" s="132"/>
      <c r="F3" s="132"/>
      <c r="G3" s="132"/>
      <c r="H3" s="132"/>
      <c r="I3" s="132"/>
      <c r="K3" s="185" t="s">
        <v>103</v>
      </c>
      <c r="L3" s="186" t="s">
        <v>104</v>
      </c>
      <c r="M3" s="187">
        <v>30</v>
      </c>
      <c r="N3" s="4"/>
      <c r="O3" s="190" t="s">
        <v>105</v>
      </c>
      <c r="P3" s="191">
        <v>13</v>
      </c>
    </row>
    <row r="4" spans="1:16" s="3" customFormat="1" ht="15" customHeight="1" thickBot="1">
      <c r="D4" s="188" t="s">
        <v>106</v>
      </c>
      <c r="E4" t="s">
        <v>107</v>
      </c>
      <c r="F4" t="s">
        <v>108</v>
      </c>
      <c r="G4" s="3" t="s">
        <v>109</v>
      </c>
      <c r="H4" t="s">
        <v>57</v>
      </c>
      <c r="I4" s="3" t="s">
        <v>110</v>
      </c>
      <c r="K4" s="189" t="s">
        <v>111</v>
      </c>
      <c r="L4" s="190" t="s">
        <v>112</v>
      </c>
      <c r="M4" s="191">
        <v>54</v>
      </c>
      <c r="N4" s="4"/>
      <c r="O4" s="190" t="s">
        <v>113</v>
      </c>
      <c r="P4" s="191">
        <v>32</v>
      </c>
    </row>
    <row r="5" spans="1:16" s="3" customFormat="1" ht="15" customHeight="1" thickBot="1">
      <c r="D5" s="67"/>
      <c r="E5" s="68"/>
      <c r="F5" s="68"/>
      <c r="G5" s="67"/>
      <c r="H5" s="192" t="str">
        <f>IF('invulblad opdrachtnemer'!D36="","",'invulblad opdrachtnemer'!D36)</f>
        <v/>
      </c>
      <c r="I5" s="193">
        <f>SUM(H10:H19)+SUM(H23:H32)+SUM(H36:H56)</f>
        <v>0</v>
      </c>
      <c r="K5" s="194" t="s">
        <v>114</v>
      </c>
      <c r="L5" s="195" t="s">
        <v>115</v>
      </c>
      <c r="M5" s="196">
        <v>240</v>
      </c>
      <c r="N5" s="4"/>
      <c r="O5" s="190" t="s">
        <v>116</v>
      </c>
      <c r="P5" s="191">
        <v>93</v>
      </c>
    </row>
    <row r="6" spans="1:16" s="3" customFormat="1" ht="15" customHeight="1" thickBot="1">
      <c r="C6" s="14" t="s">
        <v>5</v>
      </c>
      <c r="D6" s="3" t="str">
        <f>IF('invulblad opdrachtnemer'!D34="","",'invulblad opdrachtnemer'!D34)</f>
        <v/>
      </c>
      <c r="K6" s="197" t="s">
        <v>117</v>
      </c>
      <c r="L6" s="198" t="s">
        <v>118</v>
      </c>
      <c r="M6" s="199">
        <v>450</v>
      </c>
      <c r="N6" s="4"/>
      <c r="O6" s="190" t="s">
        <v>119</v>
      </c>
      <c r="P6" s="191">
        <v>138</v>
      </c>
    </row>
    <row r="7" spans="1:16" s="3" customFormat="1" ht="15" customHeight="1" thickBot="1">
      <c r="C7" s="433" t="s">
        <v>120</v>
      </c>
      <c r="D7" s="433"/>
      <c r="K7" s="188"/>
      <c r="L7" s="188"/>
      <c r="M7" s="188"/>
      <c r="N7" s="4"/>
      <c r="O7" s="190" t="s">
        <v>121</v>
      </c>
      <c r="P7" s="191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8"/>
      <c r="L8" s="188"/>
      <c r="M8" s="188"/>
      <c r="N8" s="4"/>
      <c r="O8" s="198" t="s">
        <v>122</v>
      </c>
      <c r="P8" s="199">
        <v>352</v>
      </c>
    </row>
    <row r="9" spans="1:16" s="3" customFormat="1" ht="32.15" customHeight="1" thickBot="1">
      <c r="A9" s="34"/>
      <c r="B9" s="5"/>
      <c r="C9" s="35" t="s">
        <v>64</v>
      </c>
      <c r="D9" s="36" t="s">
        <v>12</v>
      </c>
      <c r="E9" s="200" t="s">
        <v>13</v>
      </c>
      <c r="F9" s="36" t="s">
        <v>65</v>
      </c>
      <c r="G9" s="357" t="s">
        <v>123</v>
      </c>
      <c r="H9" s="36" t="s">
        <v>124</v>
      </c>
      <c r="I9" s="266" t="s">
        <v>125</v>
      </c>
      <c r="J9" s="5"/>
      <c r="N9" s="4"/>
    </row>
    <row r="10" spans="1:16" s="5" customFormat="1" ht="15" hidden="1" customHeight="1">
      <c r="A10" s="65"/>
      <c r="B10" s="3">
        <v>1</v>
      </c>
      <c r="C10" s="201" t="str">
        <f>IF('invulblad opdrachtnemer'!C10="","",'invulblad opdrachtnemer'!C10)</f>
        <v/>
      </c>
      <c r="D10" s="202" t="str">
        <f>IF('invulblad opdrachtnemer'!D10="","",'invulblad opdrachtnemer'!D10)</f>
        <v/>
      </c>
      <c r="E10" s="202" t="str">
        <f>IF('invulblad opdrachtnemer'!E10="","",'invulblad opdrachtnemer'!E10)</f>
        <v/>
      </c>
      <c r="F10" s="202" t="str">
        <f>IF('invulblad opdrachtnemer'!F10="","",'invulblad opdrachtnemer'!F10)</f>
        <v/>
      </c>
      <c r="G10" s="358" t="str">
        <f t="shared" ref="G10:G19" si="0">IFERROR(IF(AND(COUNTIF(machinelijst,C10),D10="elektromotor",NOT(F10=$L$2)),"Ja","Nee"),"")</f>
        <v>Nee</v>
      </c>
      <c r="H10" s="203">
        <f t="shared" ref="H10:H19" si="1">IF(AND(COUNTIF(machinelijst,C10),D10="elektromotor",G10="ja"),_xlfn.XLOOKUP(F10,$L$2:$L$6,$M$2:$M$6)*I10,)</f>
        <v>0</v>
      </c>
      <c r="I10" s="295" t="str">
        <f>IF(G10="ja",(_xlfn.CEILING.MATH(SUM('invulblad opdrachtnemer'!G10:J10)/8)),"")</f>
        <v/>
      </c>
      <c r="J10" s="3"/>
    </row>
    <row r="11" spans="1:16" s="3" customFormat="1" ht="15" hidden="1" customHeight="1">
      <c r="A11" s="287"/>
      <c r="B11" s="3">
        <v>2</v>
      </c>
      <c r="C11" s="204" t="str">
        <f>IF('invulblad opdrachtnemer'!C11="","",'invulblad opdrachtnemer'!C11)</f>
        <v/>
      </c>
      <c r="D11" s="205" t="str">
        <f>IF('invulblad opdrachtnemer'!D11="","",'invulblad opdrachtnemer'!D11)</f>
        <v/>
      </c>
      <c r="E11" s="205" t="str">
        <f>IF('invulblad opdrachtnemer'!E11="","",'invulblad opdrachtnemer'!E11)</f>
        <v/>
      </c>
      <c r="F11" s="205" t="str">
        <f>IF('invulblad opdrachtnemer'!F11="","",'invulblad opdrachtnemer'!F11)</f>
        <v/>
      </c>
      <c r="G11" s="359" t="str">
        <f t="shared" si="0"/>
        <v>Nee</v>
      </c>
      <c r="H11" s="206">
        <f t="shared" si="1"/>
        <v>0</v>
      </c>
      <c r="I11" s="296" t="str">
        <f>IF(G11="ja",(_xlfn.CEILING.MATH(SUM('invulblad opdrachtnemer'!G11:J11)/8)),"")</f>
        <v/>
      </c>
    </row>
    <row r="12" spans="1:16" s="3" customFormat="1" ht="15" hidden="1" customHeight="1">
      <c r="A12" s="65"/>
      <c r="B12" s="3">
        <v>3</v>
      </c>
      <c r="C12" s="204" t="str">
        <f>IF('invulblad opdrachtnemer'!C12="","",'invulblad opdrachtnemer'!C12)</f>
        <v/>
      </c>
      <c r="D12" s="205" t="str">
        <f>IF('invulblad opdrachtnemer'!D12="","",'invulblad opdrachtnemer'!D12)</f>
        <v/>
      </c>
      <c r="E12" s="205" t="str">
        <f>IF('invulblad opdrachtnemer'!E12="","",'invulblad opdrachtnemer'!E12)</f>
        <v/>
      </c>
      <c r="F12" s="205" t="str">
        <f>IF('invulblad opdrachtnemer'!F12="","",'invulblad opdrachtnemer'!F12)</f>
        <v/>
      </c>
      <c r="G12" s="359" t="str">
        <f t="shared" si="0"/>
        <v>Nee</v>
      </c>
      <c r="H12" s="206">
        <f t="shared" si="1"/>
        <v>0</v>
      </c>
      <c r="I12" s="296" t="str">
        <f>IF(G12="ja",(_xlfn.CEILING.MATH(SUM('invulblad opdrachtnemer'!G12:J12)/8)),"")</f>
        <v/>
      </c>
    </row>
    <row r="13" spans="1:16" s="3" customFormat="1" ht="15" hidden="1" customHeight="1">
      <c r="A13" s="287"/>
      <c r="B13" s="3">
        <v>4</v>
      </c>
      <c r="C13" s="204" t="str">
        <f>IF('invulblad opdrachtnemer'!C13="","",'invulblad opdrachtnemer'!C13)</f>
        <v/>
      </c>
      <c r="D13" s="205" t="str">
        <f>IF('invulblad opdrachtnemer'!D13="","",'invulblad opdrachtnemer'!D13)</f>
        <v/>
      </c>
      <c r="E13" s="205" t="str">
        <f>IF('invulblad opdrachtnemer'!E13="","",'invulblad opdrachtnemer'!E13)</f>
        <v/>
      </c>
      <c r="F13" s="205" t="str">
        <f>IF('invulblad opdrachtnemer'!F13="","",'invulblad opdrachtnemer'!F13)</f>
        <v/>
      </c>
      <c r="G13" s="359" t="str">
        <f t="shared" si="0"/>
        <v>Nee</v>
      </c>
      <c r="H13" s="206">
        <f t="shared" si="1"/>
        <v>0</v>
      </c>
      <c r="I13" s="296" t="str">
        <f>IF(G13="ja",(_xlfn.CEILING.MATH(SUM('invulblad opdrachtnemer'!G13:J13)/8)),"")</f>
        <v/>
      </c>
    </row>
    <row r="14" spans="1:16" s="3" customFormat="1" ht="15" hidden="1" customHeight="1">
      <c r="A14" s="65"/>
      <c r="B14" s="3">
        <v>5</v>
      </c>
      <c r="C14" s="204" t="str">
        <f>IF('invulblad opdrachtnemer'!C14="","",'invulblad opdrachtnemer'!C14)</f>
        <v/>
      </c>
      <c r="D14" s="205" t="str">
        <f>IF('invulblad opdrachtnemer'!D14="","",'invulblad opdrachtnemer'!D14)</f>
        <v/>
      </c>
      <c r="E14" s="205" t="str">
        <f>IF('invulblad opdrachtnemer'!E14="","",'invulblad opdrachtnemer'!E14)</f>
        <v/>
      </c>
      <c r="F14" s="205" t="str">
        <f>IF('invulblad opdrachtnemer'!F14="","",'invulblad opdrachtnemer'!F14)</f>
        <v/>
      </c>
      <c r="G14" s="359" t="str">
        <f t="shared" si="0"/>
        <v>Nee</v>
      </c>
      <c r="H14" s="206">
        <f t="shared" si="1"/>
        <v>0</v>
      </c>
      <c r="I14" s="296" t="str">
        <f>IF(G14="ja",(_xlfn.CEILING.MATH(SUM('invulblad opdrachtnemer'!G14:J14)/8)),"")</f>
        <v/>
      </c>
    </row>
    <row r="15" spans="1:16" s="3" customFormat="1" ht="15" hidden="1" customHeight="1">
      <c r="A15" s="287"/>
      <c r="B15" s="3">
        <v>6</v>
      </c>
      <c r="C15" s="204" t="str">
        <f>IF('invulblad opdrachtnemer'!C15="","",'invulblad opdrachtnemer'!C15)</f>
        <v/>
      </c>
      <c r="D15" s="205" t="str">
        <f>IF('invulblad opdrachtnemer'!D15="","",'invulblad opdrachtnemer'!D15)</f>
        <v/>
      </c>
      <c r="E15" s="205" t="str">
        <f>IF('invulblad opdrachtnemer'!E15="","",'invulblad opdrachtnemer'!E15)</f>
        <v/>
      </c>
      <c r="F15" s="205" t="str">
        <f>IF('invulblad opdrachtnemer'!F15="","",'invulblad opdrachtnemer'!F15)</f>
        <v/>
      </c>
      <c r="G15" s="359" t="str">
        <f t="shared" si="0"/>
        <v>Nee</v>
      </c>
      <c r="H15" s="206">
        <f t="shared" si="1"/>
        <v>0</v>
      </c>
      <c r="I15" s="296" t="str">
        <f>IF(G15="ja",(_xlfn.CEILING.MATH(SUM('invulblad opdrachtnemer'!G15:J15)/8)),"")</f>
        <v/>
      </c>
    </row>
    <row r="16" spans="1:16" s="3" customFormat="1" ht="15" hidden="1" customHeight="1">
      <c r="A16" s="65"/>
      <c r="B16" s="3">
        <v>7</v>
      </c>
      <c r="C16" s="204" t="str">
        <f>IF('invulblad opdrachtnemer'!C16="","",'invulblad opdrachtnemer'!C16)</f>
        <v/>
      </c>
      <c r="D16" s="205" t="str">
        <f>IF('invulblad opdrachtnemer'!D16="","",'invulblad opdrachtnemer'!D16)</f>
        <v/>
      </c>
      <c r="E16" s="205" t="str">
        <f>IF('invulblad opdrachtnemer'!E16="","",'invulblad opdrachtnemer'!E16)</f>
        <v/>
      </c>
      <c r="F16" s="205" t="str">
        <f>IF('invulblad opdrachtnemer'!F16="","",'invulblad opdrachtnemer'!F16)</f>
        <v/>
      </c>
      <c r="G16" s="359" t="str">
        <f t="shared" si="0"/>
        <v>Nee</v>
      </c>
      <c r="H16" s="206">
        <f t="shared" si="1"/>
        <v>0</v>
      </c>
      <c r="I16" s="296" t="str">
        <f>IF(G16="ja",(_xlfn.CEILING.MATH(SUM('invulblad opdrachtnemer'!G16:J16)/8)),"")</f>
        <v/>
      </c>
    </row>
    <row r="17" spans="1:14" s="3" customFormat="1" ht="15" hidden="1" customHeight="1">
      <c r="A17" s="287"/>
      <c r="B17" s="3">
        <v>8</v>
      </c>
      <c r="C17" s="204" t="str">
        <f>IF('invulblad opdrachtnemer'!C17="","",'invulblad opdrachtnemer'!C17)</f>
        <v/>
      </c>
      <c r="D17" s="205" t="str">
        <f>IF('invulblad opdrachtnemer'!D17="","",'invulblad opdrachtnemer'!D17)</f>
        <v/>
      </c>
      <c r="E17" s="205" t="str">
        <f>IF('invulblad opdrachtnemer'!E17="","",'invulblad opdrachtnemer'!E17)</f>
        <v/>
      </c>
      <c r="F17" s="205" t="str">
        <f>IF('invulblad opdrachtnemer'!F17="","",'invulblad opdrachtnemer'!F17)</f>
        <v/>
      </c>
      <c r="G17" s="359" t="str">
        <f t="shared" si="0"/>
        <v>Nee</v>
      </c>
      <c r="H17" s="206">
        <f t="shared" si="1"/>
        <v>0</v>
      </c>
      <c r="I17" s="296" t="str">
        <f>IF(G17="ja",(_xlfn.CEILING.MATH(SUM('invulblad opdrachtnemer'!G17:J17)/8)),"")</f>
        <v/>
      </c>
    </row>
    <row r="18" spans="1:14" s="3" customFormat="1" ht="15" hidden="1" customHeight="1">
      <c r="A18" s="65"/>
      <c r="B18" s="3">
        <v>9</v>
      </c>
      <c r="C18" s="204" t="str">
        <f>IF('invulblad opdrachtnemer'!C18="","",'invulblad opdrachtnemer'!C18)</f>
        <v/>
      </c>
      <c r="D18" s="205" t="str">
        <f>IF('invulblad opdrachtnemer'!D18="","",'invulblad opdrachtnemer'!D18)</f>
        <v/>
      </c>
      <c r="E18" s="205" t="str">
        <f>IF('invulblad opdrachtnemer'!E18="","",'invulblad opdrachtnemer'!E18)</f>
        <v/>
      </c>
      <c r="F18" s="205" t="str">
        <f>IF('invulblad opdrachtnemer'!F18="","",'invulblad opdrachtnemer'!F18)</f>
        <v/>
      </c>
      <c r="G18" s="359" t="str">
        <f t="shared" si="0"/>
        <v>Nee</v>
      </c>
      <c r="H18" s="206">
        <f t="shared" si="1"/>
        <v>0</v>
      </c>
      <c r="I18" s="296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7"/>
      <c r="B19" s="3">
        <v>10</v>
      </c>
      <c r="C19" s="207" t="str">
        <f>IF('invulblad opdrachtnemer'!C19="","",'invulblad opdrachtnemer'!C19)</f>
        <v/>
      </c>
      <c r="D19" s="208" t="str">
        <f>IF('invulblad opdrachtnemer'!D19="","",'invulblad opdrachtnemer'!D19)</f>
        <v/>
      </c>
      <c r="E19" s="208" t="str">
        <f>IF('invulblad opdrachtnemer'!E19="","",'invulblad opdrachtnemer'!E19)</f>
        <v/>
      </c>
      <c r="F19" s="208" t="str">
        <f>IF('invulblad opdrachtnemer'!F19="","",'invulblad opdrachtnemer'!F19)</f>
        <v/>
      </c>
      <c r="G19" s="360" t="str">
        <f t="shared" si="0"/>
        <v>Nee</v>
      </c>
      <c r="H19" s="209">
        <f t="shared" si="1"/>
        <v>0</v>
      </c>
      <c r="I19" s="297" t="str">
        <f>IF(G19="ja",(_xlfn.CEILING.MATH(SUM('invulblad opdrachtnemer'!G19:J19)/8)),"")</f>
        <v/>
      </c>
    </row>
    <row r="20" spans="1:14" s="3" customFormat="1" ht="15" customHeight="1" thickBot="1">
      <c r="A20" s="62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64</v>
      </c>
      <c r="D22" s="36" t="s">
        <v>12</v>
      </c>
      <c r="E22" s="200" t="s">
        <v>13</v>
      </c>
      <c r="F22" s="36" t="s">
        <v>65</v>
      </c>
      <c r="G22" s="357" t="s">
        <v>123</v>
      </c>
      <c r="H22" s="36" t="s">
        <v>124</v>
      </c>
      <c r="I22" s="266" t="s">
        <v>125</v>
      </c>
      <c r="J22" s="3"/>
    </row>
    <row r="23" spans="1:14" s="3" customFormat="1" ht="15" hidden="1" customHeight="1">
      <c r="A23" s="65"/>
      <c r="B23" s="3">
        <v>1</v>
      </c>
      <c r="C23" s="201" t="str">
        <f>IF('invulblad opdrachtnemer'!C23="","",'invulblad opdrachtnemer'!C23)</f>
        <v/>
      </c>
      <c r="D23" s="202" t="str">
        <f>IF('invulblad opdrachtnemer'!D23="","",'invulblad opdrachtnemer'!D23)</f>
        <v/>
      </c>
      <c r="E23" s="202" t="str">
        <f>IF('invulblad opdrachtnemer'!E23="","",'invulblad opdrachtnemer'!E23)</f>
        <v/>
      </c>
      <c r="F23" s="202" t="str">
        <f>IF('invulblad opdrachtnemer'!F23="","",'invulblad opdrachtnemer'!F23)</f>
        <v/>
      </c>
      <c r="G23" s="358" t="str">
        <f t="shared" ref="G23:G27" si="2">IFERROR(IF(AND(COUNTIF(machinelijst,C23),D23="elektromotor",NOT(F23=$L$2)),"Ja","Nee"),"")</f>
        <v>Nee</v>
      </c>
      <c r="H23" s="203">
        <f t="shared" ref="H23:H27" si="3">IF(AND(COUNTIF(machinelijst,C23),D23="elektromotor",G23="ja"),_xlfn.XLOOKUP(F23,$L$2:$L$6,$M$2:$M$6)*I23,)</f>
        <v>0</v>
      </c>
      <c r="I23" s="295" t="str">
        <f>IF(G23="ja",(SUM('invulblad opdrachtnemer'!G23:J23)),"")</f>
        <v/>
      </c>
    </row>
    <row r="24" spans="1:14" s="3" customFormat="1" ht="15" hidden="1" customHeight="1">
      <c r="A24" s="287"/>
      <c r="B24" s="3">
        <v>2</v>
      </c>
      <c r="C24" s="204" t="str">
        <f>IF('invulblad opdrachtnemer'!C24="","",'invulblad opdrachtnemer'!C24)</f>
        <v/>
      </c>
      <c r="D24" s="205" t="str">
        <f>IF('invulblad opdrachtnemer'!D24="","",'invulblad opdrachtnemer'!D24)</f>
        <v/>
      </c>
      <c r="E24" s="205" t="str">
        <f>IF('invulblad opdrachtnemer'!E24="","",'invulblad opdrachtnemer'!E24)</f>
        <v/>
      </c>
      <c r="F24" s="205" t="str">
        <f>IF('invulblad opdrachtnemer'!F24="","",'invulblad opdrachtnemer'!F24)</f>
        <v/>
      </c>
      <c r="G24" s="359" t="str">
        <f t="shared" si="2"/>
        <v>Nee</v>
      </c>
      <c r="H24" s="206">
        <f>IF(AND(COUNTIF(machinelijst,C24),D24="elektromotor",G24="ja"),_xlfn.XLOOKUP(F24,$L$2:$L$6,$M$2:$M$6)*I24,)</f>
        <v>0</v>
      </c>
      <c r="I24" s="296" t="str">
        <f>IF(G24="ja",(SUM('invulblad opdrachtnemer'!G24:J24)),"")</f>
        <v/>
      </c>
    </row>
    <row r="25" spans="1:14" s="3" customFormat="1" ht="15" hidden="1" customHeight="1">
      <c r="A25" s="65"/>
      <c r="B25" s="3">
        <v>3</v>
      </c>
      <c r="C25" s="204" t="str">
        <f>IF('invulblad opdrachtnemer'!C25="","",'invulblad opdrachtnemer'!C25)</f>
        <v/>
      </c>
      <c r="D25" s="205" t="str">
        <f>IF('invulblad opdrachtnemer'!D25="","",'invulblad opdrachtnemer'!D25)</f>
        <v/>
      </c>
      <c r="E25" s="205" t="str">
        <f>IF('invulblad opdrachtnemer'!E25="","",'invulblad opdrachtnemer'!E25)</f>
        <v/>
      </c>
      <c r="F25" s="205" t="str">
        <f>IF('invulblad opdrachtnemer'!F25="","",'invulblad opdrachtnemer'!F25)</f>
        <v/>
      </c>
      <c r="G25" s="359" t="str">
        <f t="shared" si="2"/>
        <v>Nee</v>
      </c>
      <c r="H25" s="206">
        <f t="shared" si="3"/>
        <v>0</v>
      </c>
      <c r="I25" s="296" t="str">
        <f>IF(G25="ja",(SUM('invulblad opdrachtnemer'!G25:J25)),"")</f>
        <v/>
      </c>
    </row>
    <row r="26" spans="1:14" s="3" customFormat="1" ht="15" hidden="1" customHeight="1">
      <c r="A26" s="287"/>
      <c r="B26" s="3">
        <v>4</v>
      </c>
      <c r="C26" s="204" t="str">
        <f>IF('invulblad opdrachtnemer'!C26="","",'invulblad opdrachtnemer'!C26)</f>
        <v/>
      </c>
      <c r="D26" s="205" t="str">
        <f>IF('invulblad opdrachtnemer'!D26="","",'invulblad opdrachtnemer'!D26)</f>
        <v/>
      </c>
      <c r="E26" s="205" t="str">
        <f>IF('invulblad opdrachtnemer'!E26="","",'invulblad opdrachtnemer'!E26)</f>
        <v/>
      </c>
      <c r="F26" s="205" t="str">
        <f>IF('invulblad opdrachtnemer'!F26="","",'invulblad opdrachtnemer'!F26)</f>
        <v/>
      </c>
      <c r="G26" s="359" t="str">
        <f t="shared" si="2"/>
        <v>Nee</v>
      </c>
      <c r="H26" s="206">
        <f t="shared" si="3"/>
        <v>0</v>
      </c>
      <c r="I26" s="296" t="str">
        <f>IF(G26="ja",(SUM('invulblad opdrachtnemer'!G26:J26)),"")</f>
        <v/>
      </c>
    </row>
    <row r="27" spans="1:14" s="3" customFormat="1" ht="15" hidden="1" customHeight="1">
      <c r="A27" s="65"/>
      <c r="B27" s="3">
        <v>5</v>
      </c>
      <c r="C27" s="204" t="str">
        <f>IF('invulblad opdrachtnemer'!C27="","",'invulblad opdrachtnemer'!C27)</f>
        <v/>
      </c>
      <c r="D27" s="205" t="str">
        <f>IF('invulblad opdrachtnemer'!D27="","",'invulblad opdrachtnemer'!D27)</f>
        <v/>
      </c>
      <c r="E27" s="205" t="str">
        <f>IF('invulblad opdrachtnemer'!E27="","",'invulblad opdrachtnemer'!E27)</f>
        <v/>
      </c>
      <c r="F27" s="205" t="str">
        <f>IF('invulblad opdrachtnemer'!F27="","",'invulblad opdrachtnemer'!F27)</f>
        <v/>
      </c>
      <c r="G27" s="359" t="str">
        <f t="shared" si="2"/>
        <v>Nee</v>
      </c>
      <c r="H27" s="206">
        <f t="shared" si="3"/>
        <v>0</v>
      </c>
      <c r="I27" s="296" t="str">
        <f>IF(G27="ja",(SUM('invulblad opdrachtnemer'!G27:J27)),"")</f>
        <v/>
      </c>
    </row>
    <row r="28" spans="1:14" s="3" customFormat="1" ht="15" hidden="1" customHeight="1">
      <c r="A28" s="287"/>
      <c r="B28" s="3">
        <v>6</v>
      </c>
      <c r="C28" s="204" t="str">
        <f>IF('invulblad opdrachtnemer'!C28="","",'invulblad opdrachtnemer'!C28)</f>
        <v/>
      </c>
      <c r="D28" s="205" t="str">
        <f>IF('invulblad opdrachtnemer'!D28="","",'invulblad opdrachtnemer'!D28)</f>
        <v/>
      </c>
      <c r="E28" s="205" t="str">
        <f>IF('invulblad opdrachtnemer'!E28="","",'invulblad opdrachtnemer'!E28)</f>
        <v/>
      </c>
      <c r="F28" s="205" t="str">
        <f>IF('invulblad opdrachtnemer'!F28="","",'invulblad opdrachtnemer'!F28)</f>
        <v/>
      </c>
      <c r="G28" s="359" t="str">
        <f t="shared" ref="G28:G32" si="4">IFERROR(IF(AND(COUNTIF(machinelijst,C28),D28="elektromotor",NOT(F28=$L$2)),"Ja","Nee"),"")</f>
        <v>Nee</v>
      </c>
      <c r="H28" s="206">
        <f t="shared" ref="H28:H32" si="5">IF(AND(COUNTIF(machinelijst,C28),D28="elektromotor",G28="ja"),_xlfn.XLOOKUP(F28,$L$2:$L$6,$M$2:$M$6)*I28,)</f>
        <v>0</v>
      </c>
      <c r="I28" s="296" t="str">
        <f>IF(G28="ja",(SUM('invulblad opdrachtnemer'!G28:J28)),"")</f>
        <v/>
      </c>
    </row>
    <row r="29" spans="1:14" s="3" customFormat="1" ht="15" hidden="1" customHeight="1">
      <c r="A29" s="65"/>
      <c r="B29" s="3">
        <v>7</v>
      </c>
      <c r="C29" s="204" t="str">
        <f>IF('invulblad opdrachtnemer'!C29="","",'invulblad opdrachtnemer'!C29)</f>
        <v/>
      </c>
      <c r="D29" s="205" t="str">
        <f>IF('invulblad opdrachtnemer'!D29="","",'invulblad opdrachtnemer'!D29)</f>
        <v/>
      </c>
      <c r="E29" s="205" t="str">
        <f>IF('invulblad opdrachtnemer'!E29="","",'invulblad opdrachtnemer'!E29)</f>
        <v/>
      </c>
      <c r="F29" s="205" t="str">
        <f>IF('invulblad opdrachtnemer'!F29="","",'invulblad opdrachtnemer'!F29)</f>
        <v/>
      </c>
      <c r="G29" s="359" t="str">
        <f t="shared" si="4"/>
        <v>Nee</v>
      </c>
      <c r="H29" s="206">
        <f t="shared" si="5"/>
        <v>0</v>
      </c>
      <c r="I29" s="296" t="str">
        <f>IF(G29="ja",(SUM('invulblad opdrachtnemer'!G29:J29)),"")</f>
        <v/>
      </c>
    </row>
    <row r="30" spans="1:14" s="3" customFormat="1" ht="15" hidden="1" customHeight="1">
      <c r="A30" s="287"/>
      <c r="B30" s="3">
        <v>8</v>
      </c>
      <c r="C30" s="204" t="str">
        <f>IF('invulblad opdrachtnemer'!C30="","",'invulblad opdrachtnemer'!C30)</f>
        <v/>
      </c>
      <c r="D30" s="205" t="str">
        <f>IF('invulblad opdrachtnemer'!D30="","",'invulblad opdrachtnemer'!D30)</f>
        <v/>
      </c>
      <c r="E30" s="205" t="str">
        <f>IF('invulblad opdrachtnemer'!E30="","",'invulblad opdrachtnemer'!E30)</f>
        <v/>
      </c>
      <c r="F30" s="205" t="str">
        <f>IF('invulblad opdrachtnemer'!F30="","",'invulblad opdrachtnemer'!F30)</f>
        <v/>
      </c>
      <c r="G30" s="359" t="str">
        <f t="shared" si="4"/>
        <v>Nee</v>
      </c>
      <c r="H30" s="206">
        <f t="shared" si="5"/>
        <v>0</v>
      </c>
      <c r="I30" s="296" t="str">
        <f>IF(G30="ja",(SUM('invulblad opdrachtnemer'!G30:J30)),"")</f>
        <v/>
      </c>
    </row>
    <row r="31" spans="1:14" s="3" customFormat="1" ht="15" hidden="1" customHeight="1">
      <c r="A31" s="65"/>
      <c r="B31" s="3">
        <v>9</v>
      </c>
      <c r="C31" s="204" t="str">
        <f>IF('invulblad opdrachtnemer'!C31="","",'invulblad opdrachtnemer'!C31)</f>
        <v/>
      </c>
      <c r="D31" s="205" t="str">
        <f>IF('invulblad opdrachtnemer'!D31="","",'invulblad opdrachtnemer'!D31)</f>
        <v/>
      </c>
      <c r="E31" s="205" t="str">
        <f>IF('invulblad opdrachtnemer'!E31="","",'invulblad opdrachtnemer'!E31)</f>
        <v/>
      </c>
      <c r="F31" s="205" t="str">
        <f>IF('invulblad opdrachtnemer'!F31="","",'invulblad opdrachtnemer'!F31)</f>
        <v/>
      </c>
      <c r="G31" s="359" t="str">
        <f t="shared" si="4"/>
        <v>Nee</v>
      </c>
      <c r="H31" s="206">
        <f t="shared" si="5"/>
        <v>0</v>
      </c>
      <c r="I31" s="296" t="str">
        <f>IF(G31="ja",(SUM('invulblad opdrachtnemer'!G31:J31)),"")</f>
        <v/>
      </c>
    </row>
    <row r="32" spans="1:14" s="3" customFormat="1" ht="15" hidden="1" customHeight="1" thickBot="1">
      <c r="A32" s="287"/>
      <c r="B32" s="3">
        <v>10</v>
      </c>
      <c r="C32" s="207" t="str">
        <f>IF('invulblad opdrachtnemer'!C32="","",'invulblad opdrachtnemer'!C32)</f>
        <v/>
      </c>
      <c r="D32" s="208" t="str">
        <f>IF('invulblad opdrachtnemer'!D32="","",'invulblad opdrachtnemer'!D32)</f>
        <v/>
      </c>
      <c r="E32" s="208" t="str">
        <f>IF('invulblad opdrachtnemer'!E32="","",'invulblad opdrachtnemer'!E32)</f>
        <v/>
      </c>
      <c r="F32" s="208" t="str">
        <f>IF('invulblad opdrachtnemer'!F32="","",'invulblad opdrachtnemer'!F32)</f>
        <v/>
      </c>
      <c r="G32" s="360" t="str">
        <f t="shared" si="4"/>
        <v>Nee</v>
      </c>
      <c r="H32" s="209">
        <f t="shared" si="5"/>
        <v>0</v>
      </c>
      <c r="I32" s="297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45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47" t="s">
        <v>64</v>
      </c>
      <c r="D35" s="348"/>
      <c r="E35" s="348"/>
      <c r="F35" s="36" t="s">
        <v>65</v>
      </c>
      <c r="G35" s="357" t="s">
        <v>123</v>
      </c>
      <c r="H35" s="36" t="s">
        <v>124</v>
      </c>
      <c r="I35" s="266" t="s">
        <v>125</v>
      </c>
      <c r="N35"/>
      <c r="O35"/>
    </row>
    <row r="36" spans="1:15" ht="15" hidden="1" customHeight="1">
      <c r="A36" s="65"/>
      <c r="B36" s="3">
        <v>1</v>
      </c>
      <c r="C36" s="440" t="str">
        <f>IF('logboek opdrachtnemer'!C36="","",'logboek opdrachtnemer'!C36)</f>
        <v/>
      </c>
      <c r="D36" s="441"/>
      <c r="E36" s="442"/>
      <c r="F36" s="202" t="str">
        <f>IF('logboek opdrachtnemer'!F36="","",'logboek opdrachtnemer'!F36)</f>
        <v/>
      </c>
      <c r="G36" s="358" t="str">
        <f>IFERROR(IF(AND(COUNTIF(machinelijst,C36),NOT(C36=""),NOT(F36=$L$2)),"Ja","Nee"),"")</f>
        <v>Nee</v>
      </c>
      <c r="H36" s="203">
        <f>IF(AND(COUNTIF(machinelijst,C36),G36="Ja"),_xlfn.XLOOKUP(F36,$L$2:$L$6,$M$2:$M$6)*I36,0)</f>
        <v>0</v>
      </c>
      <c r="I36" s="295" t="str">
        <f>IF(G36="ja",(SUM('logboek opdrachtnemer'!L36)),"")</f>
        <v/>
      </c>
      <c r="N36"/>
      <c r="O36"/>
    </row>
    <row r="37" spans="1:15" ht="15" hidden="1" customHeight="1">
      <c r="A37" s="287"/>
      <c r="B37" s="3">
        <v>2</v>
      </c>
      <c r="C37" s="437" t="str">
        <f>IF('logboek opdrachtnemer'!C37="","",'logboek opdrachtnemer'!C37)</f>
        <v/>
      </c>
      <c r="D37" s="438"/>
      <c r="E37" s="439"/>
      <c r="F37" s="205" t="str">
        <f>IF('logboek opdrachtnemer'!F37="","",'logboek opdrachtnemer'!F37)</f>
        <v/>
      </c>
      <c r="G37" s="359" t="str">
        <f>IFERROR(IF(AND(COUNTIF(machinelijst,C37),NOT(C37=""),NOT(F37=$L$2)),"Ja","Nee"),"")</f>
        <v>Nee</v>
      </c>
      <c r="H37" s="206">
        <f>IF(AND(COUNTIF(machinelijst,C37),G37="Ja"),_xlfn.XLOOKUP(F37,$L$2:$L$6,$M$2:$M$6)*I37,0)</f>
        <v>0</v>
      </c>
      <c r="I37" s="296" t="str">
        <f>IF(G37="ja",(SUM('logboek opdrachtnemer'!L37)),"")</f>
        <v/>
      </c>
      <c r="N37"/>
      <c r="O37"/>
    </row>
    <row r="38" spans="1:15" ht="15" hidden="1" customHeight="1">
      <c r="A38" s="65"/>
      <c r="B38" s="3">
        <v>3</v>
      </c>
      <c r="C38" s="437" t="str">
        <f>IF('logboek opdrachtnemer'!C38="","",'logboek opdrachtnemer'!C38)</f>
        <v/>
      </c>
      <c r="D38" s="438"/>
      <c r="E38" s="439"/>
      <c r="F38" s="205" t="str">
        <f>IF('logboek opdrachtnemer'!F38="","",'logboek opdrachtnemer'!F38)</f>
        <v/>
      </c>
      <c r="G38" s="359" t="str">
        <f>IFERROR(IF(AND(COUNTIF(machinelijst,C38),NOT(C38=""),NOT(F38=$L$2)),"Ja","Nee"),"")</f>
        <v>Nee</v>
      </c>
      <c r="H38" s="206">
        <f>IF(AND(COUNTIF(machinelijst,C38),G38="Ja"),_xlfn.XLOOKUP(F38,$L$2:$L$6,$M$2:$M$6)*I38,0)</f>
        <v>0</v>
      </c>
      <c r="I38" s="296" t="str">
        <f>IF(G38="ja",(SUM('logboek opdrachtnemer'!L38)),"")</f>
        <v/>
      </c>
      <c r="N38"/>
      <c r="O38"/>
    </row>
    <row r="39" spans="1:15" ht="15" hidden="1" customHeight="1">
      <c r="A39" s="287"/>
      <c r="B39" s="3">
        <v>4</v>
      </c>
      <c r="C39" s="437" t="str">
        <f>IF('logboek opdrachtnemer'!C39="","",'logboek opdrachtnemer'!C39)</f>
        <v/>
      </c>
      <c r="D39" s="438"/>
      <c r="E39" s="439"/>
      <c r="F39" s="205" t="str">
        <f>IF('logboek opdrachtnemer'!F39="","",'logboek opdrachtnemer'!F39)</f>
        <v/>
      </c>
      <c r="G39" s="359" t="str">
        <f>IFERROR(IF(AND(COUNTIF(machinelijst,C39),NOT(C39=""),NOT(F39=$L$2)),"Ja","Nee"),"")</f>
        <v>Nee</v>
      </c>
      <c r="H39" s="206">
        <f>IF(AND(COUNTIF(machinelijst,C39),G39="Ja"),_xlfn.XLOOKUP(F39,$L$2:$L$6,$M$2:$M$6)*I39,0)</f>
        <v>0</v>
      </c>
      <c r="I39" s="296" t="str">
        <f>IF(G39="ja",(SUM('logboek opdrachtnemer'!L39)),"")</f>
        <v/>
      </c>
      <c r="N39"/>
      <c r="O39"/>
    </row>
    <row r="40" spans="1:15" ht="15" hidden="1" customHeight="1" thickBot="1">
      <c r="A40" s="65"/>
      <c r="B40" s="3">
        <v>5</v>
      </c>
      <c r="C40" s="434" t="str">
        <f>IF('logboek opdrachtnemer'!C40="","",'logboek opdrachtnemer'!C40)</f>
        <v/>
      </c>
      <c r="D40" s="435"/>
      <c r="E40" s="436"/>
      <c r="F40" s="208" t="str">
        <f>IF('logboek opdrachtnemer'!F40="","",'logboek opdrachtnemer'!F40)</f>
        <v/>
      </c>
      <c r="G40" s="360" t="str">
        <f>IFERROR(IF(AND(COUNTIF(machinelijst,C40),NOT(C40=""),NOT(F40=$L$2)),"Ja","Nee"),"")</f>
        <v>Nee</v>
      </c>
      <c r="H40" s="209">
        <f>IF(AND(COUNTIF(machinelijst,C40),G40="Ja"),_xlfn.XLOOKUP(F40,$L$2:$L$6,$M$2:$M$6)*I40,0)</f>
        <v>0</v>
      </c>
      <c r="I40" s="297" t="str">
        <f>IF(G40="ja",(SUM('logboek opdrachtnemer'!L40)),"")</f>
        <v/>
      </c>
      <c r="N40"/>
      <c r="O40"/>
    </row>
    <row r="41" spans="1:15" ht="15" customHeight="1" thickBot="1">
      <c r="A41" s="287"/>
      <c r="B41" s="3"/>
      <c r="G41" s="267" t="s">
        <v>126</v>
      </c>
      <c r="N41"/>
      <c r="O41"/>
    </row>
    <row r="42" spans="1:15" ht="32.25" customHeight="1" thickBot="1">
      <c r="A42" s="65"/>
      <c r="B42" s="3"/>
      <c r="C42" s="12" t="s">
        <v>91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7"/>
      <c r="B43" s="3"/>
      <c r="C43" s="347" t="s">
        <v>64</v>
      </c>
      <c r="D43" s="348"/>
      <c r="E43" s="348"/>
      <c r="F43" s="361" t="s">
        <v>127</v>
      </c>
      <c r="G43" s="357" t="s">
        <v>123</v>
      </c>
      <c r="H43" s="36" t="s">
        <v>124</v>
      </c>
      <c r="I43" s="266" t="s">
        <v>128</v>
      </c>
      <c r="N43"/>
      <c r="O43"/>
    </row>
    <row r="44" spans="1:15" ht="15" hidden="1" customHeight="1">
      <c r="A44" s="65"/>
      <c r="B44" s="3">
        <v>1</v>
      </c>
      <c r="C44" s="440" t="str">
        <f>IF('logboek opdrachtnemer'!C44="","",'logboek opdrachtnemer'!C44)</f>
        <v/>
      </c>
      <c r="D44" s="441"/>
      <c r="E44" s="442"/>
      <c r="F44" s="351" t="str">
        <f>IF('logboek opdrachtnemer'!F44="","",'logboek opdrachtnemer'!F44)</f>
        <v/>
      </c>
      <c r="G44" s="358" t="str">
        <f>IF(AND(COUNTIF(machinelijst,C44),NOT(C44 = "")),"Ja","Nee")</f>
        <v>Nee</v>
      </c>
      <c r="H44" s="206">
        <f>IF(G44="Ja",I44*0.4*F44,0)</f>
        <v>0</v>
      </c>
      <c r="I44" s="295" t="str">
        <f>IF(G44="ja",(SUM('logboek opdrachtnemer'!L44)),"")</f>
        <v/>
      </c>
      <c r="N44"/>
      <c r="O44"/>
    </row>
    <row r="45" spans="1:15" ht="15" hidden="1" customHeight="1">
      <c r="A45" s="287"/>
      <c r="B45" s="3">
        <v>2</v>
      </c>
      <c r="C45" s="437" t="str">
        <f>IF('logboek opdrachtnemer'!C45="","",'logboek opdrachtnemer'!C45)</f>
        <v/>
      </c>
      <c r="D45" s="438"/>
      <c r="E45" s="439"/>
      <c r="F45" s="349" t="str">
        <f>IF('logboek opdrachtnemer'!F45="","",'logboek opdrachtnemer'!F45)</f>
        <v/>
      </c>
      <c r="G45" s="359" t="str">
        <f>IF(AND(COUNTIF(machinelijst,C45),NOT(C45 = "")),"Ja","Nee")</f>
        <v>Nee</v>
      </c>
      <c r="H45" s="206">
        <f>IF(G45="Ja",I45*0.4*F45,0)</f>
        <v>0</v>
      </c>
      <c r="I45" s="296" t="str">
        <f>IF(G45="ja",(SUM('logboek opdrachtnemer'!L45)),"")</f>
        <v/>
      </c>
      <c r="N45"/>
      <c r="O45"/>
    </row>
    <row r="46" spans="1:15" ht="15" hidden="1" customHeight="1">
      <c r="A46" s="65"/>
      <c r="B46" s="3">
        <v>3</v>
      </c>
      <c r="C46" s="437" t="str">
        <f>IF('logboek opdrachtnemer'!C46="","",'logboek opdrachtnemer'!C46)</f>
        <v/>
      </c>
      <c r="D46" s="438"/>
      <c r="E46" s="439"/>
      <c r="F46" s="349" t="str">
        <f>IF('logboek opdrachtnemer'!F46="","",'logboek opdrachtnemer'!F46)</f>
        <v/>
      </c>
      <c r="G46" s="359" t="str">
        <f>IF(AND(COUNTIF(machinelijst,C46),NOT(C46 = "")),"Ja","Nee")</f>
        <v>Nee</v>
      </c>
      <c r="H46" s="206">
        <f>IF(AND(COUNTIF(machinelijst,C46),G46="Ja"),I46*0.4*F46,0)</f>
        <v>0</v>
      </c>
      <c r="I46" s="296" t="str">
        <f>IF(G46="ja",(SUM('logboek opdrachtnemer'!L46)),"")</f>
        <v/>
      </c>
      <c r="N46"/>
      <c r="O46"/>
    </row>
    <row r="47" spans="1:15" ht="15" hidden="1" customHeight="1">
      <c r="A47" s="287"/>
      <c r="B47" s="3">
        <v>4</v>
      </c>
      <c r="C47" s="437" t="str">
        <f>IF('logboek opdrachtnemer'!C47="","",'logboek opdrachtnemer'!C47)</f>
        <v/>
      </c>
      <c r="D47" s="438"/>
      <c r="E47" s="439"/>
      <c r="F47" s="349" t="str">
        <f>IF('logboek opdrachtnemer'!F47="","",'logboek opdrachtnemer'!F47)</f>
        <v/>
      </c>
      <c r="G47" s="359" t="str">
        <f>IF(AND(COUNTIF(machinelijst,C47),NOT(C47 = "")),"Ja","Nee")</f>
        <v>Nee</v>
      </c>
      <c r="H47" s="206">
        <f>IF(AND(COUNTIF(machinelijst,C47),G47="Ja"),I47*0.4*F47,0)</f>
        <v>0</v>
      </c>
      <c r="I47" s="296" t="str">
        <f>IF(G47="ja",(SUM('logboek opdrachtnemer'!L47)),"")</f>
        <v/>
      </c>
      <c r="N47"/>
      <c r="O47"/>
    </row>
    <row r="48" spans="1:15" ht="15" hidden="1" customHeight="1" thickBot="1">
      <c r="A48" s="65"/>
      <c r="B48" s="3">
        <v>5</v>
      </c>
      <c r="C48" s="434" t="str">
        <f>IF('logboek opdrachtnemer'!C48="","",'logboek opdrachtnemer'!C48)</f>
        <v/>
      </c>
      <c r="D48" s="435"/>
      <c r="E48" s="436"/>
      <c r="F48" s="350" t="str">
        <f>IF('logboek opdrachtnemer'!F48="","",'logboek opdrachtnemer'!F48)</f>
        <v/>
      </c>
      <c r="G48" s="360" t="str">
        <f>IF(AND(COUNTIF(machinelijst,C48),NOT(C48 = "")),"Ja","Nee")</f>
        <v>Nee</v>
      </c>
      <c r="H48" s="209">
        <f>IF(AND(COUNTIF(machinelijst,C48),G48="Ja"),I48*0.4*F48,0)</f>
        <v>0</v>
      </c>
      <c r="I48" s="297" t="str">
        <f>IF(G48="ja",(SUM('logboek opdrachtnemer'!L48)),"")</f>
        <v/>
      </c>
      <c r="N48"/>
      <c r="O48"/>
    </row>
    <row r="49" spans="1:15" ht="15" customHeight="1" thickBot="1">
      <c r="A49" s="287"/>
      <c r="B49" s="3"/>
      <c r="N49"/>
      <c r="O49"/>
    </row>
    <row r="50" spans="1:15" ht="32.25" customHeight="1" thickBot="1">
      <c r="A50" s="65"/>
      <c r="B50" s="3"/>
      <c r="C50" s="12" t="s">
        <v>94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7"/>
      <c r="B51" s="3"/>
      <c r="C51" s="347" t="s">
        <v>64</v>
      </c>
      <c r="D51" s="348"/>
      <c r="E51" s="348"/>
      <c r="F51" s="361" t="s">
        <v>65</v>
      </c>
      <c r="G51" s="357" t="s">
        <v>123</v>
      </c>
      <c r="H51" s="36" t="s">
        <v>124</v>
      </c>
      <c r="I51" s="266" t="s">
        <v>128</v>
      </c>
      <c r="N51"/>
      <c r="O51"/>
    </row>
    <row r="52" spans="1:15" ht="15" hidden="1" customHeight="1">
      <c r="A52" s="65"/>
      <c r="B52" s="3">
        <v>1</v>
      </c>
      <c r="C52" s="440" t="str">
        <f>IF('logboek opdrachtnemer'!C52="","",'logboek opdrachtnemer'!C52)</f>
        <v/>
      </c>
      <c r="D52" s="441"/>
      <c r="E52" s="442"/>
      <c r="F52" s="351" t="str">
        <f>IF('logboek opdrachtnemer'!F52="","",'logboek opdrachtnemer'!F52)</f>
        <v/>
      </c>
      <c r="G52" s="358" t="str">
        <f>IF(AND(COUNTIF(machinelijst,C52),NOT(C52 = "")),"Ja","Nee")</f>
        <v>Nee</v>
      </c>
      <c r="H52" s="203">
        <f>IF(AND(COUNTIF(machinelijst,C52),G52="Ja"),_xlfn.XLOOKUP(F52,$O$2:$O$8,$P$2:$P$8)*I52,0)</f>
        <v>0</v>
      </c>
      <c r="I52" s="295" t="str">
        <f>IF(G52="ja",(SUM('logboek opdrachtnemer'!L52)),"")</f>
        <v/>
      </c>
      <c r="N52"/>
      <c r="O52"/>
    </row>
    <row r="53" spans="1:15" ht="15" hidden="1" customHeight="1">
      <c r="A53" s="287"/>
      <c r="B53" s="3">
        <v>2</v>
      </c>
      <c r="C53" s="437" t="str">
        <f>IF('logboek opdrachtnemer'!C53="","",'logboek opdrachtnemer'!C53)</f>
        <v/>
      </c>
      <c r="D53" s="438"/>
      <c r="E53" s="439"/>
      <c r="F53" s="349" t="str">
        <f>IF('logboek opdrachtnemer'!F53="","",'logboek opdrachtnemer'!F53)</f>
        <v/>
      </c>
      <c r="G53" s="359" t="str">
        <f>IF(AND(COUNTIF(machinelijst,C53),NOT(C53 = "")),"Ja","Nee")</f>
        <v>Nee</v>
      </c>
      <c r="H53" s="206">
        <f>IF(AND(COUNTIF(machinelijst,C53),G53="Ja"),_xlfn.XLOOKUP(F53,$O$2:$O$8,$P$2:$P$8)*I53,0)</f>
        <v>0</v>
      </c>
      <c r="I53" s="296" t="str">
        <f>IF(G53="ja",(SUM('logboek opdrachtnemer'!L53)),"")</f>
        <v/>
      </c>
      <c r="N53"/>
      <c r="O53"/>
    </row>
    <row r="54" spans="1:15" ht="15" hidden="1" customHeight="1">
      <c r="A54" s="65"/>
      <c r="B54" s="3">
        <v>3</v>
      </c>
      <c r="C54" s="437" t="str">
        <f>IF('logboek opdrachtnemer'!C54="","",'logboek opdrachtnemer'!C54)</f>
        <v/>
      </c>
      <c r="D54" s="438"/>
      <c r="E54" s="439"/>
      <c r="F54" s="349" t="str">
        <f>IF('logboek opdrachtnemer'!F54="","",'logboek opdrachtnemer'!F54)</f>
        <v/>
      </c>
      <c r="G54" s="359" t="str">
        <f>IF(AND(COUNTIF(machinelijst,C54),NOT(C54 = "")),"Ja","Nee")</f>
        <v>Nee</v>
      </c>
      <c r="H54" s="206">
        <f>IF(AND(COUNTIF(machinelijst,C54),G54="Ja"),_xlfn.XLOOKUP(F54,$O$2:$O$8,$P$2:$P$8)*I54,0)</f>
        <v>0</v>
      </c>
      <c r="I54" s="296" t="str">
        <f>IF(G54="ja",(SUM('logboek opdrachtnemer'!L54)),"")</f>
        <v/>
      </c>
      <c r="N54"/>
      <c r="O54"/>
    </row>
    <row r="55" spans="1:15" ht="15" hidden="1" customHeight="1">
      <c r="A55" s="287"/>
      <c r="B55" s="3">
        <v>4</v>
      </c>
      <c r="C55" s="437" t="str">
        <f>IF('logboek opdrachtnemer'!C55="","",'logboek opdrachtnemer'!C55)</f>
        <v/>
      </c>
      <c r="D55" s="438"/>
      <c r="E55" s="439"/>
      <c r="F55" s="349" t="str">
        <f>IF('logboek opdrachtnemer'!F55="","",'logboek opdrachtnemer'!F55)</f>
        <v/>
      </c>
      <c r="G55" s="359" t="str">
        <f>IF(AND(COUNTIF(machinelijst,C55),NOT(C55 = "")),"Ja","Nee")</f>
        <v>Nee</v>
      </c>
      <c r="H55" s="206">
        <f>IF(AND(COUNTIF(machinelijst,C55),G55="Ja"),_xlfn.XLOOKUP(F55,$O$2:$O$8,$P$2:$P$8)*I55,0)</f>
        <v>0</v>
      </c>
      <c r="I55" s="296" t="str">
        <f>IF(G55="ja",(SUM('logboek opdrachtnemer'!L55)),"")</f>
        <v/>
      </c>
      <c r="N55"/>
      <c r="O55"/>
    </row>
    <row r="56" spans="1:15" ht="16" hidden="1" thickBot="1">
      <c r="B56" s="3">
        <v>5</v>
      </c>
      <c r="C56" s="434" t="str">
        <f>IF('logboek opdrachtnemer'!C56="","",'logboek opdrachtnemer'!C56)</f>
        <v/>
      </c>
      <c r="D56" s="435"/>
      <c r="E56" s="436"/>
      <c r="F56" s="350" t="str">
        <f>IF('logboek opdrachtnemer'!F56="","",'logboek opdrachtnemer'!F56)</f>
        <v/>
      </c>
      <c r="G56" s="360" t="str">
        <f>IF(AND(COUNTIF(machinelijst,C56),NOT(C56 = "")),"Ja","Nee")</f>
        <v>Nee</v>
      </c>
      <c r="H56" s="209">
        <f>IF(AND(COUNTIF(machinelijst,C56),G56="Ja"),_xlfn.XLOOKUP(F56,$O$2:$O$8,$P$2:$P$8)*I56,0)</f>
        <v>0</v>
      </c>
      <c r="I56" s="297" t="str">
        <f>IF(G56="ja",(SUM('logboek opdrachtnemer'!L56)),"")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C52:E52"/>
    <mergeCell ref="C53:E53"/>
    <mergeCell ref="C54:E54"/>
    <mergeCell ref="C55:E55"/>
    <mergeCell ref="C56:E56"/>
    <mergeCell ref="C44:E44"/>
    <mergeCell ref="C45:E45"/>
    <mergeCell ref="C46:E46"/>
    <mergeCell ref="C47:E47"/>
    <mergeCell ref="C48:E48"/>
    <mergeCell ref="E1:F2"/>
    <mergeCell ref="C7:D7"/>
    <mergeCell ref="C40:E40"/>
    <mergeCell ref="C39:E39"/>
    <mergeCell ref="C38:E38"/>
    <mergeCell ref="C37:E37"/>
    <mergeCell ref="C36:E3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4" sqref="D4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11" customWidth="1"/>
    <col min="6" max="6" width="22.81640625" customWidth="1"/>
    <col min="7" max="7" width="2.54296875" style="211" customWidth="1"/>
    <col min="8" max="8" width="22.81640625" customWidth="1"/>
    <col min="9" max="9" width="2.54296875" style="211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300" customFormat="1" ht="20.149999999999999" customHeight="1">
      <c r="C1" s="301" t="str">
        <f>'gunningscriterium SEB'!C1</f>
        <v>[naam opdracht ]</v>
      </c>
      <c r="D1" s="302"/>
      <c r="E1" s="303"/>
      <c r="G1" s="303"/>
      <c r="I1" s="303"/>
    </row>
    <row r="2" spans="1:14" s="3" customFormat="1" ht="15" customHeight="1">
      <c r="C2" s="210" t="s">
        <v>129</v>
      </c>
      <c r="D2" s="212"/>
      <c r="E2" s="212"/>
      <c r="G2" s="213"/>
    </row>
    <row r="3" spans="1:14" s="3" customFormat="1" ht="15" customHeight="1" thickBot="1">
      <c r="C3" s="210"/>
      <c r="D3" s="212"/>
      <c r="E3" s="212"/>
      <c r="F3" s="213"/>
      <c r="G3" s="213"/>
      <c r="H3" s="213"/>
      <c r="I3" s="213"/>
      <c r="J3" s="213"/>
      <c r="K3" s="214"/>
      <c r="L3" s="214"/>
      <c r="M3" s="214"/>
      <c r="N3" s="214"/>
    </row>
    <row r="4" spans="1:14" s="37" customFormat="1" ht="25" customHeight="1">
      <c r="C4" s="215" t="s">
        <v>130</v>
      </c>
      <c r="D4" s="81"/>
      <c r="E4" s="216"/>
      <c r="F4" s="217" t="s">
        <v>131</v>
      </c>
      <c r="G4" s="218"/>
      <c r="H4" s="217" t="s">
        <v>132</v>
      </c>
      <c r="I4" s="213"/>
      <c r="J4" s="217" t="s">
        <v>133</v>
      </c>
      <c r="K4" s="214"/>
      <c r="L4" s="217" t="s">
        <v>134</v>
      </c>
      <c r="M4" s="214"/>
      <c r="N4" s="217" t="s">
        <v>135</v>
      </c>
    </row>
    <row r="5" spans="1:14" s="219" customFormat="1" ht="10" customHeight="1">
      <c r="E5" s="216"/>
      <c r="F5" s="218"/>
      <c r="G5" s="213"/>
      <c r="H5" s="218"/>
      <c r="I5" s="213"/>
      <c r="J5" s="218"/>
      <c r="K5" s="213"/>
      <c r="L5" s="218"/>
      <c r="M5" s="213"/>
      <c r="N5" s="218"/>
    </row>
    <row r="6" spans="1:14" s="37" customFormat="1" ht="25" customHeight="1" thickBot="1">
      <c r="C6" s="37" t="s">
        <v>136</v>
      </c>
      <c r="D6" s="83"/>
      <c r="E6" s="216"/>
      <c r="F6" s="251" t="s">
        <v>137</v>
      </c>
      <c r="G6" s="213"/>
      <c r="H6" s="251" t="s">
        <v>137</v>
      </c>
      <c r="I6" s="213"/>
      <c r="J6" s="251" t="s">
        <v>137</v>
      </c>
      <c r="K6" s="214"/>
      <c r="L6" s="251" t="s">
        <v>137</v>
      </c>
      <c r="M6" s="214"/>
      <c r="N6" s="251" t="s">
        <v>137</v>
      </c>
    </row>
    <row r="7" spans="1:14" s="220" customFormat="1" ht="10" customHeight="1">
      <c r="C7" s="210"/>
      <c r="E7" s="212"/>
      <c r="F7" s="221"/>
      <c r="G7" s="222"/>
      <c r="H7" s="221"/>
      <c r="I7" s="222"/>
      <c r="J7" s="221"/>
      <c r="K7" s="222"/>
      <c r="L7" s="221"/>
      <c r="M7" s="222"/>
      <c r="N7" s="221"/>
    </row>
    <row r="8" spans="1:14" s="129" customFormat="1" ht="25" customHeight="1">
      <c r="C8" s="223" t="s">
        <v>138</v>
      </c>
      <c r="D8" s="212" t="str">
        <f>'gunningscriterium SEB'!C12</f>
        <v>WERKTUIGEN</v>
      </c>
      <c r="E8" s="224"/>
      <c r="F8" s="252"/>
      <c r="G8" s="224"/>
      <c r="H8" s="252">
        <v>0</v>
      </c>
      <c r="I8" s="224"/>
      <c r="J8" s="252">
        <v>0</v>
      </c>
      <c r="K8" s="224"/>
      <c r="L8" s="252">
        <v>0</v>
      </c>
      <c r="M8" s="224"/>
      <c r="N8" s="252">
        <v>0</v>
      </c>
    </row>
    <row r="9" spans="1:14" s="220" customFormat="1" ht="10" customHeight="1">
      <c r="A9" s="225"/>
      <c r="B9" s="225"/>
      <c r="C9" s="226"/>
      <c r="D9" s="226"/>
      <c r="E9" s="227"/>
      <c r="F9" s="228"/>
      <c r="G9" s="229"/>
      <c r="H9" s="229"/>
      <c r="I9" s="229"/>
      <c r="J9" s="229"/>
      <c r="K9" s="229"/>
      <c r="L9" s="229"/>
      <c r="M9" s="229"/>
      <c r="N9" s="229"/>
    </row>
    <row r="10" spans="1:14" s="129" customFormat="1" ht="25" customHeight="1">
      <c r="A10" s="230"/>
      <c r="B10" s="230"/>
      <c r="C10" s="231" t="s">
        <v>139</v>
      </c>
      <c r="D10" s="232" t="str">
        <f>'gunningscriterium SEB'!C21</f>
        <v>TRANSPORTMIDDELEN (N1, N2 en N3)</v>
      </c>
      <c r="E10" s="232"/>
      <c r="F10" s="252"/>
      <c r="G10" s="224"/>
      <c r="H10" s="252">
        <v>0</v>
      </c>
      <c r="I10" s="224"/>
      <c r="J10" s="252">
        <v>0</v>
      </c>
      <c r="K10" s="224"/>
      <c r="L10" s="252">
        <v>0</v>
      </c>
      <c r="M10" s="224"/>
      <c r="N10" s="252">
        <v>0</v>
      </c>
    </row>
    <row r="11" spans="1:14" s="220" customFormat="1" ht="10" customHeight="1">
      <c r="A11" s="225"/>
      <c r="B11" s="225"/>
      <c r="C11" s="226"/>
      <c r="D11" s="226"/>
      <c r="E11" s="227"/>
      <c r="F11" s="228"/>
      <c r="G11" s="233"/>
      <c r="H11" s="229"/>
      <c r="I11" s="233"/>
      <c r="J11" s="229"/>
      <c r="K11" s="233"/>
      <c r="L11" s="229"/>
      <c r="M11" s="233"/>
      <c r="N11" s="229"/>
    </row>
    <row r="12" spans="1:14" s="130" customFormat="1" ht="40" customHeight="1">
      <c r="A12" s="234"/>
      <c r="B12" s="234"/>
      <c r="C12" s="231" t="s">
        <v>139</v>
      </c>
      <c r="D12" s="232" t="str">
        <f>'gunningscriterium SEB'!D2</f>
        <v>Schoon- en Emissieloos Bouwen</v>
      </c>
      <c r="E12" s="235"/>
      <c r="F12" s="236">
        <f>SUM(F8:F10)</f>
        <v>0</v>
      </c>
      <c r="G12" s="224"/>
      <c r="H12" s="236">
        <f>SUM(H8:H10)</f>
        <v>0</v>
      </c>
      <c r="I12" s="237"/>
      <c r="J12" s="236">
        <f>SUM(J8:J10)</f>
        <v>0</v>
      </c>
      <c r="K12" s="224"/>
      <c r="L12" s="236">
        <f>SUM(L8:L10)</f>
        <v>0</v>
      </c>
      <c r="M12" s="224"/>
      <c r="N12" s="236">
        <f>SUM(N8:N10)</f>
        <v>0</v>
      </c>
    </row>
    <row r="13" spans="1:14" s="3" customFormat="1" ht="10" customHeight="1">
      <c r="A13" s="225"/>
      <c r="B13" s="225"/>
      <c r="C13" s="226"/>
      <c r="D13" s="226"/>
      <c r="E13" s="227"/>
      <c r="F13" s="238"/>
      <c r="G13" s="233"/>
      <c r="H13" s="239"/>
      <c r="I13" s="233"/>
      <c r="J13" s="239"/>
      <c r="K13" s="240"/>
      <c r="L13" s="239"/>
      <c r="M13" s="240"/>
      <c r="N13" s="239"/>
    </row>
    <row r="14" spans="1:14" ht="40" customHeight="1">
      <c r="A14" s="241"/>
      <c r="B14" s="241"/>
      <c r="C14" s="231" t="s">
        <v>140</v>
      </c>
      <c r="D14" s="242"/>
      <c r="F14" s="253">
        <v>0</v>
      </c>
      <c r="G14" s="224"/>
      <c r="H14" s="253">
        <v>0</v>
      </c>
      <c r="I14" s="224"/>
      <c r="J14" s="253">
        <v>0</v>
      </c>
      <c r="K14" s="224"/>
      <c r="L14" s="253">
        <v>0</v>
      </c>
      <c r="M14" s="224"/>
      <c r="N14" s="253">
        <v>0</v>
      </c>
    </row>
    <row r="15" spans="1:14" s="211" customFormat="1" ht="10" customHeight="1" thickBot="1">
      <c r="A15" s="225"/>
      <c r="B15" s="225"/>
      <c r="C15" s="226"/>
      <c r="D15" s="226"/>
      <c r="E15" s="227"/>
      <c r="F15" s="84"/>
      <c r="G15" s="82"/>
      <c r="H15" s="82"/>
      <c r="I15" s="82"/>
      <c r="J15" s="82"/>
      <c r="K15" s="82"/>
      <c r="L15" s="82"/>
      <c r="M15" s="82"/>
      <c r="N15" s="82"/>
    </row>
    <row r="16" spans="1:14" s="211" customFormat="1" ht="40" customHeight="1" thickBot="1">
      <c r="C16" s="243" t="s">
        <v>141</v>
      </c>
      <c r="D16" s="244"/>
      <c r="F16" s="245">
        <f>F14-F12</f>
        <v>0</v>
      </c>
      <c r="G16" s="82"/>
      <c r="H16" s="245">
        <f>H14-H12</f>
        <v>0</v>
      </c>
      <c r="I16" s="82"/>
      <c r="J16" s="245">
        <f>J14-J12</f>
        <v>0</v>
      </c>
      <c r="K16" s="82"/>
      <c r="L16" s="245">
        <f>L14-L12</f>
        <v>0</v>
      </c>
      <c r="M16" s="82"/>
      <c r="N16" s="245">
        <f>N14-N12</f>
        <v>0</v>
      </c>
    </row>
    <row r="17" spans="3:14" ht="10" customHeight="1" thickBot="1"/>
    <row r="18" spans="3:14" s="211" customFormat="1" ht="40" customHeight="1" thickBot="1">
      <c r="C18" s="215" t="s">
        <v>142</v>
      </c>
      <c r="D18" s="246"/>
      <c r="F18" s="247" t="str">
        <f>IF($D$4=1,1,IF($D$4=2,RANK(F16,$F$16:$H$16,1),(IF($D$4=3,RANK(F16,$F$16:$J$16,1),IF($D$4=4,RANK(F16,$F$16:$L$16,1),IF($D$4=5,RANK(F16,$F$16:$N$16,1),""))))))</f>
        <v/>
      </c>
      <c r="G18" s="248"/>
      <c r="H18" s="247" t="str">
        <f>IF($D$4=2,RANK(H16,$F$16:$H$16,1),(IF($D$4=3,RANK(H16,$F$16:$J$16,1),IF($D$4=4,RANK(H16,$F$16:$L$16,1),IF($D$4=5,RANK(H16,$F$16:$N$16,1),"")))))</f>
        <v/>
      </c>
      <c r="I18" s="248"/>
      <c r="J18" s="247" t="str">
        <f>IF($D$4=2,"",IF($D$4=3,RANK(J16,$F$16:$J$16,1),IF($D$4=4,RANK(J16,$F$16:$L$16,1),IF($D$4=5,RANK(J16,$F$16:$N$16,1),""))))</f>
        <v/>
      </c>
      <c r="K18" s="248"/>
      <c r="L18" s="247" t="str">
        <f>IF($D$4=2,"",IF($D$4=3,"",IF($D$4=4,RANK(L16,$F$16:$L$16,1),IF($D$4=5,RANK(L16,$F$16:$N$16,1),""))))</f>
        <v/>
      </c>
      <c r="M18" s="248"/>
      <c r="N18" s="247" t="str">
        <f>IF($D$4=2,"",IF($D$4=3,"",IF($D$4=4,"",IF($D$4=5,RANK(N16,$F$16:$N$16,1),""))))</f>
        <v/>
      </c>
    </row>
    <row r="19" spans="3:14" s="211" customFormat="1" ht="10" customHeight="1">
      <c r="C19" s="215"/>
      <c r="D19" s="246"/>
      <c r="F19" s="249"/>
      <c r="G19" s="248"/>
      <c r="H19" s="249"/>
      <c r="I19" s="248"/>
      <c r="J19" s="249"/>
      <c r="K19" s="248"/>
      <c r="L19" s="249"/>
      <c r="M19" s="248"/>
      <c r="N19" s="249"/>
    </row>
    <row r="20" spans="3:14" s="211" customFormat="1" ht="54" customHeight="1">
      <c r="C20" s="223" t="s">
        <v>143</v>
      </c>
      <c r="D20" s="246"/>
      <c r="F20" s="254"/>
      <c r="G20" s="248"/>
      <c r="H20" s="254"/>
      <c r="I20" s="248"/>
      <c r="J20" s="254"/>
      <c r="K20" s="248"/>
      <c r="L20" s="254"/>
      <c r="M20" s="248"/>
      <c r="N20" s="254"/>
    </row>
    <row r="22" spans="3:14" ht="54" customHeight="1">
      <c r="C22" t="s">
        <v>59</v>
      </c>
      <c r="D22" s="255"/>
      <c r="E22" s="250"/>
      <c r="F22" s="250"/>
      <c r="G22" s="250"/>
    </row>
    <row r="24" spans="3:14" ht="15" customHeight="1">
      <c r="C24" t="s">
        <v>144</v>
      </c>
      <c r="D24" s="256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265625" defaultRowHeight="21.75" customHeight="1"/>
  <cols>
    <col min="1" max="1" width="19.453125" style="258" customWidth="1"/>
    <col min="2" max="2" width="8.7265625" style="258"/>
    <col min="3" max="3" width="141.54296875" style="258" bestFit="1" customWidth="1"/>
    <col min="4" max="4" width="18" style="258" hidden="1" customWidth="1"/>
    <col min="5" max="5" width="8.453125" style="258" hidden="1" customWidth="1"/>
    <col min="6" max="7" width="8.7265625" style="258" customWidth="1"/>
    <col min="8" max="16384" width="8.7265625" style="258"/>
  </cols>
  <sheetData>
    <row r="1" spans="1:7" ht="21.75" customHeight="1">
      <c r="A1" s="257" t="s">
        <v>145</v>
      </c>
      <c r="B1" s="257"/>
      <c r="D1" s="259"/>
      <c r="E1" s="259"/>
      <c r="F1" s="259"/>
      <c r="G1" s="259"/>
    </row>
    <row r="3" spans="1:7" ht="21.75" customHeight="1">
      <c r="B3" s="260"/>
    </row>
    <row r="4" spans="1:7" ht="21.75" customHeight="1">
      <c r="A4" s="260" t="s">
        <v>146</v>
      </c>
      <c r="B4" s="261" t="s">
        <v>147</v>
      </c>
      <c r="C4" s="262"/>
    </row>
    <row r="5" spans="1:7" ht="21.75" customHeight="1">
      <c r="C5" t="s">
        <v>148</v>
      </c>
      <c r="D5" s="263" t="s">
        <v>149</v>
      </c>
      <c r="E5" s="263" t="s">
        <v>149</v>
      </c>
    </row>
    <row r="6" spans="1:7" ht="21.75" customHeight="1">
      <c r="C6" t="s">
        <v>150</v>
      </c>
      <c r="D6" s="263" t="s">
        <v>149</v>
      </c>
      <c r="E6" s="263" t="s">
        <v>149</v>
      </c>
    </row>
    <row r="7" spans="1:7" ht="21.75" customHeight="1">
      <c r="C7" t="s">
        <v>151</v>
      </c>
      <c r="D7" s="263" t="s">
        <v>149</v>
      </c>
      <c r="E7" s="263" t="s">
        <v>149</v>
      </c>
    </row>
    <row r="8" spans="1:7" ht="21.75" customHeight="1">
      <c r="C8" t="s">
        <v>152</v>
      </c>
      <c r="D8" s="263" t="s">
        <v>149</v>
      </c>
      <c r="E8" s="263" t="s">
        <v>149</v>
      </c>
      <c r="F8" s="263"/>
    </row>
    <row r="9" spans="1:7" ht="21.75" customHeight="1">
      <c r="C9" t="s">
        <v>153</v>
      </c>
      <c r="D9" s="263" t="s">
        <v>149</v>
      </c>
      <c r="E9" s="263" t="s">
        <v>149</v>
      </c>
      <c r="F9" s="263"/>
    </row>
    <row r="10" spans="1:7" ht="21.75" customHeight="1">
      <c r="C10" t="s">
        <v>154</v>
      </c>
      <c r="D10" s="263" t="s">
        <v>149</v>
      </c>
      <c r="E10" s="263" t="s">
        <v>149</v>
      </c>
      <c r="F10" s="263"/>
    </row>
    <row r="11" spans="1:7" ht="21.75" customHeight="1">
      <c r="C11" t="s">
        <v>155</v>
      </c>
      <c r="D11" s="263" t="s">
        <v>149</v>
      </c>
      <c r="E11" s="263" t="s">
        <v>149</v>
      </c>
      <c r="F11" s="263"/>
    </row>
    <row r="12" spans="1:7" ht="21.75" customHeight="1">
      <c r="C12" t="s">
        <v>156</v>
      </c>
      <c r="D12" s="263" t="s">
        <v>149</v>
      </c>
      <c r="E12" s="263" t="s">
        <v>149</v>
      </c>
      <c r="F12" s="263"/>
    </row>
    <row r="13" spans="1:7" ht="21.75" customHeight="1">
      <c r="C13" t="s">
        <v>157</v>
      </c>
      <c r="D13" s="263" t="s">
        <v>149</v>
      </c>
      <c r="E13" s="263" t="s">
        <v>149</v>
      </c>
      <c r="F13" s="263"/>
    </row>
    <row r="14" spans="1:7" ht="21.75" customHeight="1">
      <c r="C14" t="s">
        <v>158</v>
      </c>
      <c r="D14" s="263" t="s">
        <v>149</v>
      </c>
      <c r="E14" s="263" t="s">
        <v>149</v>
      </c>
      <c r="F14" s="263"/>
    </row>
    <row r="15" spans="1:7" ht="21.75" customHeight="1">
      <c r="C15" t="s">
        <v>159</v>
      </c>
      <c r="D15" s="263" t="s">
        <v>149</v>
      </c>
      <c r="E15" s="263" t="s">
        <v>149</v>
      </c>
      <c r="F15" s="263"/>
    </row>
    <row r="16" spans="1:7" ht="21.75" customHeight="1">
      <c r="C16" t="s">
        <v>160</v>
      </c>
      <c r="D16" s="263" t="s">
        <v>149</v>
      </c>
      <c r="E16" s="263" t="s">
        <v>149</v>
      </c>
      <c r="F16" s="263"/>
    </row>
    <row r="17" spans="3:6" ht="21.75" customHeight="1">
      <c r="C17" t="s">
        <v>161</v>
      </c>
      <c r="D17" s="263" t="s">
        <v>149</v>
      </c>
      <c r="E17" s="263" t="s">
        <v>149</v>
      </c>
      <c r="F17" s="263"/>
    </row>
    <row r="18" spans="3:6" ht="21.75" customHeight="1">
      <c r="C18" t="s">
        <v>162</v>
      </c>
      <c r="D18" s="263" t="s">
        <v>149</v>
      </c>
      <c r="E18" s="263" t="s">
        <v>149</v>
      </c>
      <c r="F18" s="263"/>
    </row>
    <row r="19" spans="3:6" ht="21.75" customHeight="1">
      <c r="C19" t="s">
        <v>163</v>
      </c>
      <c r="D19" s="263" t="s">
        <v>149</v>
      </c>
      <c r="E19" s="263" t="s">
        <v>149</v>
      </c>
      <c r="F19" s="263"/>
    </row>
    <row r="20" spans="3:6" ht="21.75" customHeight="1">
      <c r="C20" t="s">
        <v>164</v>
      </c>
      <c r="D20" s="263" t="s">
        <v>149</v>
      </c>
      <c r="E20" s="263" t="s">
        <v>149</v>
      </c>
      <c r="F20" s="263"/>
    </row>
    <row r="21" spans="3:6" ht="21.75" customHeight="1">
      <c r="C21" t="s">
        <v>165</v>
      </c>
      <c r="D21" s="263" t="s">
        <v>149</v>
      </c>
      <c r="E21" s="263" t="s">
        <v>166</v>
      </c>
      <c r="F21" s="263"/>
    </row>
    <row r="22" spans="3:6" ht="21.75" customHeight="1">
      <c r="C22" t="s">
        <v>167</v>
      </c>
      <c r="D22" s="263" t="s">
        <v>149</v>
      </c>
      <c r="E22" s="263" t="s">
        <v>149</v>
      </c>
      <c r="F22" s="263"/>
    </row>
    <row r="23" spans="3:6" ht="21.75" customHeight="1">
      <c r="C23" t="s">
        <v>168</v>
      </c>
      <c r="D23" s="263" t="s">
        <v>149</v>
      </c>
      <c r="E23" s="263" t="s">
        <v>149</v>
      </c>
      <c r="F23" s="263"/>
    </row>
    <row r="24" spans="3:6" ht="21.75" customHeight="1">
      <c r="C24" t="s">
        <v>169</v>
      </c>
      <c r="D24" s="263" t="s">
        <v>149</v>
      </c>
      <c r="E24" s="263" t="s">
        <v>149</v>
      </c>
      <c r="F24" s="263"/>
    </row>
    <row r="25" spans="3:6" ht="21.75" customHeight="1">
      <c r="C25" t="s">
        <v>170</v>
      </c>
      <c r="D25" s="263" t="s">
        <v>149</v>
      </c>
      <c r="E25" s="263" t="s">
        <v>149</v>
      </c>
      <c r="F25" s="263"/>
    </row>
    <row r="26" spans="3:6" ht="21.75" customHeight="1">
      <c r="C26" t="s">
        <v>171</v>
      </c>
      <c r="D26" s="263" t="s">
        <v>149</v>
      </c>
      <c r="E26" s="263" t="s">
        <v>149</v>
      </c>
      <c r="F26" s="263"/>
    </row>
    <row r="27" spans="3:6" ht="21.75" customHeight="1">
      <c r="C27" t="s">
        <v>172</v>
      </c>
      <c r="D27" s="263" t="s">
        <v>149</v>
      </c>
      <c r="E27" s="263" t="s">
        <v>149</v>
      </c>
      <c r="F27" s="263"/>
    </row>
    <row r="28" spans="3:6" ht="21.75" customHeight="1">
      <c r="C28" t="s">
        <v>173</v>
      </c>
      <c r="D28" s="263" t="s">
        <v>149</v>
      </c>
      <c r="E28" s="263" t="s">
        <v>149</v>
      </c>
      <c r="F28" s="263"/>
    </row>
    <row r="29" spans="3:6" ht="21.75" customHeight="1">
      <c r="C29" t="s">
        <v>174</v>
      </c>
      <c r="D29" s="263" t="s">
        <v>149</v>
      </c>
      <c r="E29" s="263" t="s">
        <v>149</v>
      </c>
      <c r="F29" s="263"/>
    </row>
    <row r="30" spans="3:6" ht="21.75" customHeight="1">
      <c r="C30" t="s">
        <v>175</v>
      </c>
      <c r="D30" s="263" t="s">
        <v>149</v>
      </c>
      <c r="E30" s="263" t="s">
        <v>166</v>
      </c>
      <c r="F30" s="263"/>
    </row>
    <row r="31" spans="3:6" ht="21.75" customHeight="1">
      <c r="C31" t="s">
        <v>176</v>
      </c>
      <c r="D31" s="263" t="s">
        <v>149</v>
      </c>
      <c r="E31" s="263" t="s">
        <v>149</v>
      </c>
      <c r="F31" s="263"/>
    </row>
    <row r="32" spans="3:6" ht="21.75" customHeight="1">
      <c r="C32" t="s">
        <v>177</v>
      </c>
      <c r="D32" s="263" t="s">
        <v>149</v>
      </c>
      <c r="E32" s="263" t="s">
        <v>149</v>
      </c>
      <c r="F32" s="263"/>
    </row>
    <row r="33" spans="3:6" ht="21.75" customHeight="1">
      <c r="C33" t="s">
        <v>178</v>
      </c>
      <c r="D33" s="263" t="s">
        <v>149</v>
      </c>
      <c r="E33" s="263" t="s">
        <v>149</v>
      </c>
      <c r="F33" s="263"/>
    </row>
    <row r="34" spans="3:6" ht="21.75" customHeight="1">
      <c r="C34" t="s">
        <v>179</v>
      </c>
      <c r="D34" s="263" t="s">
        <v>149</v>
      </c>
      <c r="E34" s="263" t="s">
        <v>149</v>
      </c>
      <c r="F34" s="263"/>
    </row>
    <row r="35" spans="3:6" ht="21.75" customHeight="1">
      <c r="C35" t="s">
        <v>180</v>
      </c>
      <c r="D35" s="263" t="s">
        <v>149</v>
      </c>
      <c r="E35" s="263" t="s">
        <v>149</v>
      </c>
      <c r="F35" s="263"/>
    </row>
    <row r="36" spans="3:6" ht="21.75" customHeight="1">
      <c r="C36" t="s">
        <v>181</v>
      </c>
      <c r="D36" s="263" t="s">
        <v>149</v>
      </c>
      <c r="E36" s="263" t="s">
        <v>149</v>
      </c>
      <c r="F36" s="263"/>
    </row>
    <row r="37" spans="3:6" ht="21.75" customHeight="1">
      <c r="C37" t="s">
        <v>182</v>
      </c>
      <c r="D37" s="263" t="s">
        <v>149</v>
      </c>
      <c r="E37" s="263" t="s">
        <v>149</v>
      </c>
      <c r="F37" s="263"/>
    </row>
    <row r="38" spans="3:6" ht="21.75" customHeight="1">
      <c r="C38" t="s">
        <v>183</v>
      </c>
      <c r="D38" s="263" t="s">
        <v>149</v>
      </c>
      <c r="E38" s="263" t="s">
        <v>149</v>
      </c>
      <c r="F38" s="263"/>
    </row>
    <row r="39" spans="3:6" ht="21.75" customHeight="1">
      <c r="C39" t="s">
        <v>184</v>
      </c>
      <c r="D39" s="263" t="s">
        <v>149</v>
      </c>
      <c r="E39" s="263" t="s">
        <v>149</v>
      </c>
      <c r="F39" s="263"/>
    </row>
    <row r="40" spans="3:6" ht="21.75" customHeight="1">
      <c r="C40" t="s">
        <v>185</v>
      </c>
      <c r="D40" s="263" t="s">
        <v>149</v>
      </c>
      <c r="E40" s="263" t="s">
        <v>149</v>
      </c>
      <c r="F40" s="263"/>
    </row>
    <row r="41" spans="3:6" ht="21.75" customHeight="1">
      <c r="C41" t="s">
        <v>186</v>
      </c>
      <c r="D41" s="263" t="s">
        <v>149</v>
      </c>
      <c r="E41" s="263" t="s">
        <v>149</v>
      </c>
      <c r="F41" s="263"/>
    </row>
    <row r="42" spans="3:6" ht="21.75" customHeight="1">
      <c r="C42" t="s">
        <v>187</v>
      </c>
      <c r="D42" s="263" t="s">
        <v>149</v>
      </c>
      <c r="E42" s="263" t="s">
        <v>149</v>
      </c>
      <c r="F42" s="263"/>
    </row>
    <row r="43" spans="3:6" ht="21.75" customHeight="1">
      <c r="C43" t="s">
        <v>188</v>
      </c>
      <c r="D43" s="263" t="s">
        <v>149</v>
      </c>
      <c r="E43" s="263" t="s">
        <v>149</v>
      </c>
      <c r="F43" s="263"/>
    </row>
    <row r="44" spans="3:6" ht="21.75" customHeight="1">
      <c r="C44" t="s">
        <v>189</v>
      </c>
      <c r="D44" s="263" t="s">
        <v>149</v>
      </c>
      <c r="E44" s="263" t="s">
        <v>149</v>
      </c>
      <c r="F44" s="263"/>
    </row>
    <row r="45" spans="3:6" ht="21.75" customHeight="1">
      <c r="C45" t="s">
        <v>190</v>
      </c>
      <c r="D45" s="263" t="s">
        <v>149</v>
      </c>
      <c r="E45" s="263" t="s">
        <v>149</v>
      </c>
      <c r="F45" s="263"/>
    </row>
    <row r="46" spans="3:6" ht="21.75" customHeight="1">
      <c r="C46" t="s">
        <v>191</v>
      </c>
      <c r="D46" s="263" t="s">
        <v>149</v>
      </c>
      <c r="E46" s="263" t="s">
        <v>149</v>
      </c>
      <c r="F46" s="263"/>
    </row>
    <row r="47" spans="3:6" ht="21.75" customHeight="1">
      <c r="C47" t="s">
        <v>192</v>
      </c>
      <c r="D47" s="263" t="s">
        <v>149</v>
      </c>
      <c r="E47" s="263" t="s">
        <v>149</v>
      </c>
      <c r="F47" s="263"/>
    </row>
    <row r="48" spans="3:6" ht="21.75" customHeight="1">
      <c r="C48" t="s">
        <v>193</v>
      </c>
      <c r="D48" s="263" t="s">
        <v>149</v>
      </c>
      <c r="E48" s="263" t="s">
        <v>149</v>
      </c>
    </row>
    <row r="49" spans="1:6" ht="21.75" customHeight="1">
      <c r="B49" s="264" t="s">
        <v>194</v>
      </c>
      <c r="C49" s="262"/>
      <c r="D49" s="263"/>
      <c r="E49" s="263"/>
      <c r="F49" s="134" t="s">
        <v>195</v>
      </c>
    </row>
    <row r="50" spans="1:6" ht="21.75" customHeight="1">
      <c r="C50" t="s">
        <v>196</v>
      </c>
      <c r="D50" s="263" t="s">
        <v>149</v>
      </c>
      <c r="E50" s="263" t="s">
        <v>166</v>
      </c>
      <c r="F50" s="263"/>
    </row>
    <row r="51" spans="1:6" ht="21.75" customHeight="1">
      <c r="C51" t="s">
        <v>197</v>
      </c>
      <c r="D51" s="263" t="s">
        <v>149</v>
      </c>
      <c r="E51" s="263" t="s">
        <v>149</v>
      </c>
      <c r="F51" s="263"/>
    </row>
    <row r="52" spans="1:6" ht="21.75" customHeight="1">
      <c r="C52" t="s">
        <v>198</v>
      </c>
      <c r="D52" s="263" t="s">
        <v>149</v>
      </c>
      <c r="E52" s="263" t="s">
        <v>166</v>
      </c>
      <c r="F52" s="263"/>
    </row>
    <row r="53" spans="1:6" ht="21.75" customHeight="1">
      <c r="C53" t="s">
        <v>199</v>
      </c>
      <c r="D53" s="263" t="s">
        <v>149</v>
      </c>
      <c r="E53" s="263" t="s">
        <v>166</v>
      </c>
      <c r="F53" s="263"/>
    </row>
    <row r="54" spans="1:6" ht="21.75" customHeight="1">
      <c r="C54" t="s">
        <v>200</v>
      </c>
      <c r="D54" s="263" t="s">
        <v>149</v>
      </c>
      <c r="E54" s="263" t="s">
        <v>166</v>
      </c>
      <c r="F54" s="263"/>
    </row>
    <row r="55" spans="1:6" ht="21.75" customHeight="1">
      <c r="C55" t="s">
        <v>201</v>
      </c>
      <c r="D55" s="263" t="s">
        <v>149</v>
      </c>
      <c r="E55" s="263" t="s">
        <v>166</v>
      </c>
      <c r="F55" s="263"/>
    </row>
    <row r="56" spans="1:6" ht="21.75" customHeight="1">
      <c r="C56" t="s">
        <v>202</v>
      </c>
      <c r="D56" s="263" t="s">
        <v>149</v>
      </c>
      <c r="E56" s="265" t="s">
        <v>203</v>
      </c>
      <c r="F56" s="265"/>
    </row>
    <row r="57" spans="1:6" ht="21.75" customHeight="1">
      <c r="B57" s="264" t="s">
        <v>204</v>
      </c>
      <c r="C57"/>
      <c r="D57" s="263"/>
      <c r="E57" s="263"/>
      <c r="F57" s="263"/>
    </row>
    <row r="58" spans="1:6" ht="21.75" customHeight="1">
      <c r="C58" t="s">
        <v>205</v>
      </c>
      <c r="D58" s="263"/>
      <c r="E58" s="263"/>
      <c r="F58" s="263"/>
    </row>
    <row r="59" spans="1:6" ht="21.75" customHeight="1">
      <c r="C59" t="s">
        <v>206</v>
      </c>
      <c r="D59" s="263"/>
      <c r="E59" s="263"/>
      <c r="F59" s="263"/>
    </row>
    <row r="60" spans="1:6" ht="21.75" customHeight="1">
      <c r="C60" t="s">
        <v>207</v>
      </c>
      <c r="D60" s="263"/>
      <c r="E60" s="263"/>
      <c r="F60" s="263"/>
    </row>
    <row r="61" spans="1:6" ht="21.75" customHeight="1">
      <c r="C61" t="s">
        <v>208</v>
      </c>
      <c r="D61" s="263"/>
      <c r="E61" s="263"/>
      <c r="F61" s="263"/>
    </row>
    <row r="62" spans="1:6" ht="21.75" customHeight="1">
      <c r="C62" t="s">
        <v>209</v>
      </c>
      <c r="D62" s="263"/>
      <c r="E62" s="263"/>
      <c r="F62" s="263"/>
    </row>
    <row r="63" spans="1:6" ht="21.75" customHeight="1">
      <c r="A63" s="260" t="s">
        <v>210</v>
      </c>
      <c r="B63" s="261" t="s">
        <v>211</v>
      </c>
      <c r="C63" s="262"/>
      <c r="D63" s="263"/>
      <c r="E63" s="263"/>
      <c r="F63" s="263"/>
    </row>
    <row r="64" spans="1:6" ht="21.75" customHeight="1">
      <c r="C64" t="s">
        <v>212</v>
      </c>
      <c r="D64" s="263" t="s">
        <v>149</v>
      </c>
      <c r="E64" s="263" t="s">
        <v>149</v>
      </c>
      <c r="F64" s="263"/>
    </row>
    <row r="65" spans="1:6" ht="21.75" customHeight="1">
      <c r="C65" t="s">
        <v>213</v>
      </c>
      <c r="D65" s="263" t="s">
        <v>149</v>
      </c>
      <c r="E65" s="263" t="s">
        <v>149</v>
      </c>
      <c r="F65" s="263"/>
    </row>
    <row r="66" spans="1:6" ht="21.75" customHeight="1">
      <c r="C66" t="s">
        <v>214</v>
      </c>
      <c r="D66" s="263" t="s">
        <v>149</v>
      </c>
      <c r="E66" s="263" t="s">
        <v>149</v>
      </c>
      <c r="F66" s="263"/>
    </row>
    <row r="67" spans="1:6" ht="21.75" customHeight="1">
      <c r="C67" t="s">
        <v>215</v>
      </c>
      <c r="D67" s="263" t="s">
        <v>149</v>
      </c>
      <c r="E67" s="263" t="s">
        <v>149</v>
      </c>
      <c r="F67" s="263"/>
    </row>
    <row r="68" spans="1:6" ht="21.75" customHeight="1">
      <c r="C68" t="s">
        <v>216</v>
      </c>
      <c r="D68" s="263" t="s">
        <v>149</v>
      </c>
      <c r="E68" s="263" t="s">
        <v>149</v>
      </c>
      <c r="F68" s="263"/>
    </row>
    <row r="69" spans="1:6" ht="21.75" customHeight="1">
      <c r="C69" t="s">
        <v>217</v>
      </c>
      <c r="D69" s="263" t="s">
        <v>149</v>
      </c>
      <c r="E69" s="263" t="s">
        <v>149</v>
      </c>
      <c r="F69" s="263"/>
    </row>
    <row r="70" spans="1:6" ht="21.75" customHeight="1">
      <c r="C70" t="s">
        <v>218</v>
      </c>
      <c r="D70" s="263" t="s">
        <v>149</v>
      </c>
      <c r="E70" s="263" t="s">
        <v>149</v>
      </c>
      <c r="F70" s="263"/>
    </row>
    <row r="71" spans="1:6" ht="21.75" customHeight="1">
      <c r="C71" t="s">
        <v>219</v>
      </c>
      <c r="D71" s="263" t="s">
        <v>149</v>
      </c>
      <c r="E71" s="263" t="s">
        <v>149</v>
      </c>
      <c r="F71" s="263"/>
    </row>
    <row r="72" spans="1:6" ht="21.75" customHeight="1">
      <c r="C72" t="s">
        <v>220</v>
      </c>
      <c r="D72" s="263" t="s">
        <v>149</v>
      </c>
      <c r="E72" s="263" t="s">
        <v>149</v>
      </c>
      <c r="F72" s="263"/>
    </row>
    <row r="73" spans="1:6" ht="21.75" customHeight="1">
      <c r="C73" t="s">
        <v>221</v>
      </c>
      <c r="D73" s="263" t="s">
        <v>149</v>
      </c>
      <c r="E73" s="263" t="s">
        <v>149</v>
      </c>
      <c r="F73" s="263"/>
    </row>
    <row r="74" spans="1:6" ht="21.75" customHeight="1">
      <c r="C74" t="s">
        <v>222</v>
      </c>
      <c r="D74" s="263" t="s">
        <v>149</v>
      </c>
      <c r="E74" s="263" t="s">
        <v>149</v>
      </c>
      <c r="F74" s="263"/>
    </row>
    <row r="75" spans="1:6" ht="21.75" customHeight="1">
      <c r="C75" t="s">
        <v>223</v>
      </c>
      <c r="D75" s="263"/>
      <c r="E75" s="263"/>
      <c r="F75" s="263"/>
    </row>
    <row r="76" spans="1:6" ht="21.75" customHeight="1">
      <c r="B76" s="261" t="s">
        <v>224</v>
      </c>
      <c r="D76" s="263" t="s">
        <v>149</v>
      </c>
      <c r="E76" s="263" t="s">
        <v>149</v>
      </c>
      <c r="F76" s="263"/>
    </row>
    <row r="77" spans="1:6" ht="21.75" customHeight="1">
      <c r="C77" t="s">
        <v>225</v>
      </c>
      <c r="D77" s="263" t="s">
        <v>149</v>
      </c>
      <c r="E77" s="263" t="s">
        <v>149</v>
      </c>
      <c r="F77" s="263"/>
    </row>
    <row r="78" spans="1:6" ht="21.75" customHeight="1">
      <c r="C78" t="s">
        <v>226</v>
      </c>
      <c r="D78" s="263" t="s">
        <v>149</v>
      </c>
      <c r="E78" s="263" t="s">
        <v>166</v>
      </c>
      <c r="F78" s="263"/>
    </row>
    <row r="79" spans="1:6" ht="21.75" customHeight="1">
      <c r="C79" t="s">
        <v>227</v>
      </c>
      <c r="D79" s="263" t="s">
        <v>149</v>
      </c>
      <c r="E79" s="263" t="s">
        <v>149</v>
      </c>
      <c r="F79" s="263"/>
    </row>
    <row r="80" spans="1:6" ht="21.75" customHeight="1">
      <c r="A80" s="260" t="s">
        <v>228</v>
      </c>
      <c r="C80" s="262"/>
      <c r="D80" s="263"/>
      <c r="E80" s="263"/>
      <c r="F80" s="263"/>
    </row>
    <row r="81" spans="3:6" ht="21.75" customHeight="1">
      <c r="C81" t="s">
        <v>229</v>
      </c>
      <c r="D81" s="263" t="s">
        <v>149</v>
      </c>
      <c r="E81" s="263" t="s">
        <v>149</v>
      </c>
      <c r="F81" s="263"/>
    </row>
    <row r="82" spans="3:6" ht="21.75" customHeight="1">
      <c r="C82" t="s">
        <v>230</v>
      </c>
      <c r="D82" s="263" t="s">
        <v>149</v>
      </c>
      <c r="E82" s="263" t="s">
        <v>149</v>
      </c>
      <c r="F82" s="263"/>
    </row>
    <row r="83" spans="3:6" ht="21.75" customHeight="1">
      <c r="C83" t="s">
        <v>231</v>
      </c>
      <c r="D83" s="263"/>
      <c r="E83" s="263"/>
    </row>
    <row r="84" spans="3:6" ht="21.75" customHeight="1">
      <c r="C84" t="s">
        <v>232</v>
      </c>
      <c r="D84" s="263"/>
      <c r="E84" s="263"/>
    </row>
    <row r="85" spans="3:6" ht="21.75" customHeight="1">
      <c r="C85" t="s">
        <v>233</v>
      </c>
      <c r="D85" s="263"/>
      <c r="E85" s="263"/>
    </row>
    <row r="86" spans="3:6" ht="21.75" customHeight="1">
      <c r="C86" t="s">
        <v>234</v>
      </c>
      <c r="D86" s="263"/>
      <c r="E86" s="263"/>
    </row>
    <row r="87" spans="3:6" ht="21.75" customHeight="1">
      <c r="C87" t="s">
        <v>235</v>
      </c>
      <c r="D87" s="263"/>
      <c r="E87" s="263"/>
    </row>
    <row r="88" spans="3:6" ht="21.75" customHeight="1">
      <c r="C88" s="262"/>
      <c r="D88" s="263"/>
      <c r="E88" s="263"/>
    </row>
    <row r="89" spans="3:6" ht="21.75" customHeight="1">
      <c r="D89" s="263"/>
      <c r="E89" s="263"/>
    </row>
    <row r="90" spans="3:6" ht="21.75" customHeight="1">
      <c r="D90" s="263"/>
      <c r="E90" s="263"/>
    </row>
    <row r="91" spans="3:6" ht="21.75" customHeight="1">
      <c r="D91" s="263"/>
      <c r="E91" s="263"/>
    </row>
    <row r="92" spans="3:6" ht="21.75" customHeight="1">
      <c r="D92" s="263"/>
      <c r="E92" s="263"/>
    </row>
    <row r="93" spans="3:6" ht="21.75" customHeight="1">
      <c r="D93" s="263"/>
      <c r="E93" s="263"/>
    </row>
    <row r="94" spans="3:6" ht="21.75" customHeight="1">
      <c r="D94" s="263"/>
      <c r="E94" s="263"/>
    </row>
    <row r="95" spans="3:6" ht="21.75" customHeight="1">
      <c r="D95" s="263"/>
      <c r="E95" s="263"/>
    </row>
    <row r="96" spans="3:6" ht="21.75" customHeight="1">
      <c r="D96" s="263"/>
      <c r="E96" s="263"/>
    </row>
    <row r="97" spans="4:5" ht="21.75" customHeight="1">
      <c r="D97" s="263"/>
      <c r="E97" s="263"/>
    </row>
    <row r="98" spans="4:5" ht="21.75" customHeight="1">
      <c r="D98" s="263"/>
      <c r="E98" s="263"/>
    </row>
    <row r="99" spans="4:5" ht="21.75" customHeight="1">
      <c r="D99" s="263"/>
      <c r="E99" s="263"/>
    </row>
    <row r="100" spans="4:5" ht="21.75" customHeight="1">
      <c r="D100" s="263"/>
      <c r="E100" s="263"/>
    </row>
    <row r="101" spans="4:5" ht="21.75" customHeight="1">
      <c r="D101" s="263"/>
      <c r="E101" s="263"/>
    </row>
    <row r="102" spans="4:5" ht="21.75" customHeight="1">
      <c r="D102" s="263"/>
      <c r="E102" s="263"/>
    </row>
    <row r="103" spans="4:5" ht="21.75" customHeight="1">
      <c r="D103" s="263"/>
      <c r="E103" s="263"/>
    </row>
    <row r="104" spans="4:5" ht="21.75" customHeight="1">
      <c r="D104" s="263"/>
      <c r="E104" s="263"/>
    </row>
    <row r="105" spans="4:5" ht="21.75" customHeight="1">
      <c r="D105" s="263"/>
      <c r="E105" s="263"/>
    </row>
    <row r="106" spans="4:5" ht="21.75" customHeight="1">
      <c r="D106" s="263"/>
      <c r="E106" s="263"/>
    </row>
    <row r="107" spans="4:5" ht="21.75" customHeight="1">
      <c r="D107" s="263"/>
      <c r="E107" s="263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schemas.microsoft.com/office/infopath/2007/PartnerControls"/>
    <ds:schemaRef ds:uri="d3caa92a-fb89-4e47-bb28-69eff7395f95"/>
  </ds:schemaRefs>
</ds:datastoreItem>
</file>

<file path=customXml/itemProps2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Henk de Ruiter</cp:lastModifiedBy>
  <cp:revision/>
  <dcterms:created xsi:type="dcterms:W3CDTF">2020-05-26T14:06:55Z</dcterms:created>
  <dcterms:modified xsi:type="dcterms:W3CDTF">2025-09-17T13:11:43Z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