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06"/>
  <workbookPr defaultThemeVersion="166925"/>
  <mc:AlternateContent xmlns:mc="http://schemas.openxmlformats.org/markup-compatibility/2006">
    <mc:Choice Requires="x15">
      <x15ac:absPath xmlns:x15ac="http://schemas.microsoft.com/office/spreadsheetml/2010/11/ac" url="https://old.sharepoint.com/sites/ProgrammamanagementDordthuis-Aanbestedingen-Horeca/Gedeelde documenten/Horeca Warme dranken/Definitieve documenten/"/>
    </mc:Choice>
  </mc:AlternateContent>
  <xr:revisionPtr revIDLastSave="86" documentId="8_{9EC4A89C-C76E-4E7D-9749-985A0DD8EBC5}" xr6:coauthVersionLast="47" xr6:coauthVersionMax="47" xr10:uidLastSave="{1703B2D5-DDB2-4B10-B2A7-B7F1796ECC2A}"/>
  <workbookProtection workbookAlgorithmName="SHA-512" workbookHashValue="fVjQc644N8C/x+/NqU61HYv0NuXWoA99wq2w+QWZxKKO9vqphNFcmDsH602OoQkhl2irIDRQ0tBrFhHpo4WLEg==" workbookSaltValue="qk8qAwUODiQtvVTems+fLA==" workbookSpinCount="100000" lockStructure="1"/>
  <bookViews>
    <workbookView xWindow="-108" yWindow="-108" windowWidth="23256" windowHeight="12456" tabRatio="752" xr2:uid="{00000000-000D-0000-FFFF-FFFF00000000}"/>
  </bookViews>
  <sheets>
    <sheet name="Instructie" sheetId="6" r:id="rId1"/>
    <sheet name="Ondertekening" sheetId="7" r:id="rId2"/>
    <sheet name="Vaste kosten " sheetId="5" r:id="rId3"/>
    <sheet name="Ingr. 'Basis' automaat" sheetId="4" r:id="rId4"/>
    <sheet name="Ingr. 'Standaard' automaat " sheetId="10" r:id="rId5"/>
    <sheet name="Ingr. 'Luxe' automaat" sheetId="11" r:id="rId6"/>
    <sheet name="Overige kosten" sheetId="12" r:id="rId7"/>
    <sheet name="Totaaloverzicht kosten" sheetId="3" r:id="rId8"/>
    <sheet name="Locatieoverzicht" sheetId="13" r:id="rId9"/>
  </sheets>
  <definedNames>
    <definedName name="_xlnm._FilterDatabase" localSheetId="8" hidden="1">Locatieoverzicht!$A$1:$F$34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 i="10" l="1"/>
  <c r="I12" i="4"/>
  <c r="F32" i="13"/>
  <c r="F31" i="13"/>
  <c r="F30" i="13"/>
  <c r="F29" i="13"/>
  <c r="F28" i="13"/>
  <c r="F27" i="13"/>
  <c r="F26" i="13"/>
  <c r="F25" i="13"/>
  <c r="F24" i="13"/>
  <c r="F23" i="13"/>
  <c r="F22" i="13"/>
  <c r="F21" i="13"/>
  <c r="F20" i="13"/>
  <c r="F19" i="13"/>
  <c r="F11" i="13"/>
  <c r="F8" i="13"/>
  <c r="F7" i="13"/>
  <c r="F6" i="13"/>
  <c r="F5" i="13"/>
  <c r="F4" i="13"/>
  <c r="E33" i="13"/>
  <c r="D33" i="13"/>
  <c r="C33" i="13"/>
  <c r="F33" i="13" l="1"/>
  <c r="E34" i="13"/>
  <c r="F34" i="13" l="1"/>
  <c r="F41" i="11"/>
  <c r="F26" i="11" s="1"/>
  <c r="H26" i="11" s="1"/>
  <c r="I41" i="11"/>
  <c r="F36" i="11"/>
  <c r="H36" i="11" s="1"/>
  <c r="F34" i="11"/>
  <c r="H34" i="11" s="1"/>
  <c r="F33" i="11"/>
  <c r="H33" i="11" s="1"/>
  <c r="F22" i="11"/>
  <c r="H22" i="11" s="1"/>
  <c r="F21" i="11"/>
  <c r="H21" i="11" s="1"/>
  <c r="I11" i="11"/>
  <c r="I10" i="11"/>
  <c r="I9" i="11"/>
  <c r="I8" i="11"/>
  <c r="I7" i="11"/>
  <c r="I6" i="11"/>
  <c r="F41" i="10"/>
  <c r="F35" i="10" s="1"/>
  <c r="H35" i="10" s="1"/>
  <c r="I41" i="10"/>
  <c r="F36" i="10"/>
  <c r="H36" i="10" s="1"/>
  <c r="F40" i="10"/>
  <c r="H40" i="10" s="1"/>
  <c r="F39" i="10"/>
  <c r="H39" i="10" s="1"/>
  <c r="F38" i="10"/>
  <c r="H38" i="10" s="1"/>
  <c r="F37" i="10"/>
  <c r="H37" i="10" s="1"/>
  <c r="F31" i="10"/>
  <c r="H31" i="10" s="1"/>
  <c r="F30" i="10"/>
  <c r="H30" i="10" s="1"/>
  <c r="F29" i="10"/>
  <c r="H29" i="10" s="1"/>
  <c r="F28" i="10"/>
  <c r="H28" i="10" s="1"/>
  <c r="F27" i="10"/>
  <c r="H27" i="10" s="1"/>
  <c r="F26" i="10"/>
  <c r="H26" i="10" s="1"/>
  <c r="I11" i="10"/>
  <c r="I9" i="10"/>
  <c r="I8" i="10"/>
  <c r="I7" i="10"/>
  <c r="I6" i="10"/>
  <c r="I11" i="4"/>
  <c r="F24" i="4"/>
  <c r="F30" i="4"/>
  <c r="F31" i="4"/>
  <c r="F41" i="4"/>
  <c r="F21" i="4" s="1"/>
  <c r="I10" i="4"/>
  <c r="I9" i="4"/>
  <c r="I8" i="4"/>
  <c r="I7" i="4"/>
  <c r="I6" i="4"/>
  <c r="F23" i="11" l="1"/>
  <c r="H23" i="11" s="1"/>
  <c r="F25" i="11"/>
  <c r="H25" i="11" s="1"/>
  <c r="F31" i="11"/>
  <c r="H31" i="11" s="1"/>
  <c r="F27" i="11"/>
  <c r="H27" i="11" s="1"/>
  <c r="F28" i="11"/>
  <c r="H28" i="11" s="1"/>
  <c r="F29" i="11"/>
  <c r="H29" i="11" s="1"/>
  <c r="F32" i="11"/>
  <c r="H32" i="11" s="1"/>
  <c r="F21" i="10"/>
  <c r="H21" i="10" s="1"/>
  <c r="F32" i="10"/>
  <c r="H32" i="10" s="1"/>
  <c r="F22" i="10"/>
  <c r="H22" i="10" s="1"/>
  <c r="F33" i="10"/>
  <c r="H33" i="10" s="1"/>
  <c r="F23" i="10"/>
  <c r="H23" i="10" s="1"/>
  <c r="F34" i="10"/>
  <c r="H34" i="10" s="1"/>
  <c r="F24" i="10"/>
  <c r="H24" i="10" s="1"/>
  <c r="F25" i="10"/>
  <c r="H25" i="10" s="1"/>
  <c r="F23" i="4"/>
  <c r="F22" i="4"/>
  <c r="F29" i="4"/>
  <c r="F40" i="4"/>
  <c r="F28" i="4"/>
  <c r="F36" i="4"/>
  <c r="F35" i="4"/>
  <c r="F33" i="4"/>
  <c r="F39" i="4"/>
  <c r="F27" i="4"/>
  <c r="F38" i="4"/>
  <c r="F26" i="4"/>
  <c r="F37" i="4"/>
  <c r="F25" i="4"/>
  <c r="F34" i="4"/>
  <c r="F32" i="4"/>
  <c r="F37" i="11"/>
  <c r="H37" i="11" s="1"/>
  <c r="F38" i="11"/>
  <c r="H38" i="11" s="1"/>
  <c r="F39" i="11"/>
  <c r="H39" i="11" s="1"/>
  <c r="F40" i="11"/>
  <c r="H40" i="11" s="1"/>
  <c r="F35" i="11"/>
  <c r="H35" i="11" s="1"/>
  <c r="F24" i="11"/>
  <c r="H24" i="11" s="1"/>
  <c r="F30" i="11"/>
  <c r="H30" i="11" s="1"/>
  <c r="H41" i="10" l="1"/>
  <c r="E18" i="3" s="1"/>
  <c r="H41" i="11"/>
  <c r="E26" i="3" s="1"/>
  <c r="D33" i="5" l="1"/>
  <c r="C38" i="3" s="1"/>
  <c r="E38" i="3" s="1"/>
  <c r="D26" i="5"/>
  <c r="D25" i="5"/>
  <c r="C25" i="3" s="1"/>
  <c r="E25" i="3" s="1"/>
  <c r="D24" i="5"/>
  <c r="C24" i="3" s="1"/>
  <c r="D18" i="5"/>
  <c r="D17" i="5"/>
  <c r="C17" i="3" s="1"/>
  <c r="E17" i="3" s="1"/>
  <c r="D16" i="5"/>
  <c r="C16" i="3" s="1"/>
  <c r="D10" i="5"/>
  <c r="D9" i="5"/>
  <c r="C9" i="3" s="1"/>
  <c r="E9" i="3" s="1"/>
  <c r="D8" i="5"/>
  <c r="C8" i="3" l="1"/>
  <c r="D19" i="5"/>
  <c r="E16" i="3" s="1"/>
  <c r="E19" i="3" s="1"/>
  <c r="E36" i="3" s="1"/>
  <c r="D27" i="5"/>
  <c r="E24" i="3" s="1"/>
  <c r="E27" i="3" s="1"/>
  <c r="E37" i="3" s="1"/>
  <c r="H25" i="4" l="1"/>
  <c r="H29" i="4"/>
  <c r="H33" i="4"/>
  <c r="H37" i="4"/>
  <c r="H40" i="4"/>
  <c r="I41" i="4"/>
  <c r="H39" i="4"/>
  <c r="H38" i="4"/>
  <c r="H36" i="4"/>
  <c r="H35" i="4"/>
  <c r="H34" i="4"/>
  <c r="H32" i="4"/>
  <c r="H31" i="4"/>
  <c r="H30" i="4"/>
  <c r="H28" i="4"/>
  <c r="H27" i="4"/>
  <c r="H26" i="4"/>
  <c r="H24" i="4"/>
  <c r="H23" i="4"/>
  <c r="H22" i="4"/>
  <c r="H21" i="4"/>
  <c r="D11" i="5"/>
  <c r="E8" i="3" s="1"/>
  <c r="H41" i="4" l="1"/>
  <c r="E10" i="3" s="1"/>
  <c r="E11" i="3" s="1"/>
  <c r="E35" i="3" s="1"/>
  <c r="E39" i="3" l="1"/>
</calcChain>
</file>

<file path=xl/sharedStrings.xml><?xml version="1.0" encoding="utf-8"?>
<sst xmlns="http://schemas.openxmlformats.org/spreadsheetml/2006/main" count="410" uniqueCount="154">
  <si>
    <t>Invulinstructie &amp; voorwaarden:</t>
  </si>
  <si>
    <t xml:space="preserve">Inschrijver dient alleen de grijze cellen in te vullen. </t>
  </si>
  <si>
    <t>Prijzen zijn exclusief BTW, tenzij anders aangegeven.</t>
  </si>
  <si>
    <t>Het invoeren van een negatieve prijs is niet toegestaan, dit leidt tot uitsluiting.</t>
  </si>
  <si>
    <t>Kosten moeten worden toegekend aan de posten waar ze toebehoren.</t>
  </si>
  <si>
    <t>De kosten omvatten alle kosten voor het uitvoeren van de werkzaamheden/ dienstverlening.</t>
  </si>
  <si>
    <t>Naast de genoemde kosten kunnen er geen andere kosten door inschrijver bij opdrachtgever in rekening worden gebracht.</t>
  </si>
  <si>
    <t>Aan eventueel ingevulde aantallen kunnen geen rechten worden ontleend, deze zijn puur indicatief.</t>
  </si>
  <si>
    <t>Prijzenblad Europese Aanbesteding Warme drankenautomaten</t>
  </si>
  <si>
    <t>De hierna genoemde Inschrijver:</t>
  </si>
  <si>
    <t>Rechtsgeldig vertegenwoordigd door:</t>
  </si>
  <si>
    <t>Functie:</t>
  </si>
  <si>
    <t>Postbus of adres:</t>
  </si>
  <si>
    <t>Postcode en plaats:</t>
  </si>
  <si>
    <t>Handelsregister nr.</t>
  </si>
  <si>
    <t>Telefoonnummer(s):</t>
  </si>
  <si>
    <t>Verklaart zich door ondertekening van dit prijzenblad, zonder voorbehoud, bereid tot:</t>
  </si>
  <si>
    <t>De uitvoering van de Opdracht zoals omschreven in het Aanbestedingsdocument en de bijbehorende bijlagen.</t>
  </si>
  <si>
    <t>Aan te nemen voor de bedragen die zijn ingevuld in het onderhavige inschrijfprijzenblad.</t>
  </si>
  <si>
    <t>met referentienummer van Inschrijver:</t>
  </si>
  <si>
    <t xml:space="preserve">De Inschrijver verklaart deze aanbieding gestand te doen overeenkomstig de bepalingen van de Aanbestedingsstukken </t>
  </si>
  <si>
    <t>en met inachtneming van de bepalingen en de gegevens zoals deze zijn omschreven in de bijlagen, alsmede de Nota's van Inlichtingen.</t>
  </si>
  <si>
    <t>Ondertekening</t>
  </si>
  <si>
    <t>Plaats:</t>
  </si>
  <si>
    <t>Datum:</t>
  </si>
  <si>
    <t>Naam ondertekenaar:</t>
  </si>
  <si>
    <t>Handtekening:</t>
  </si>
  <si>
    <t>De kosten per automaat</t>
  </si>
  <si>
    <t>'Basis' automaat, op basis van de instant zetmethodiek</t>
  </si>
  <si>
    <t>Vaste kosten</t>
  </si>
  <si>
    <t>Kosten/maand</t>
  </si>
  <si>
    <t>Kosten/jaar</t>
  </si>
  <si>
    <t xml:space="preserve">Huur machine </t>
  </si>
  <si>
    <t>Verzorging van de automaten, inclusief het bijvullen van ingrediënten</t>
  </si>
  <si>
    <t>Technisch onderhoud en service</t>
  </si>
  <si>
    <t>Totaalprijs automaat</t>
  </si>
  <si>
    <t>'Standaard' automaat, op basis van de espresso zetmethodiek</t>
  </si>
  <si>
    <t>'Luxe' automaat, op basis van de espresso zetmethodiek met de optie voor verse melk</t>
  </si>
  <si>
    <t>De kosten per onderkast</t>
  </si>
  <si>
    <t xml:space="preserve">Onderzetkast </t>
  </si>
  <si>
    <t>Specificatie ingredientkosten 'Basis' automaat, op basis van de instant zetmethodiek</t>
  </si>
  <si>
    <t xml:space="preserve"> Ingredienten </t>
  </si>
  <si>
    <t>Standaard dosering per consumptie</t>
  </si>
  <si>
    <t xml:space="preserve">Verkoop eenheid </t>
  </si>
  <si>
    <t xml:space="preserve">Netto prijs per verkoopeenheid </t>
  </si>
  <si>
    <t>Prijs per consumptiecomponent</t>
  </si>
  <si>
    <t>Koffie - gelieve te specificeren (2 melanges)</t>
  </si>
  <si>
    <t>gram / stuk</t>
  </si>
  <si>
    <t>Melk - gelieve te specificeren</t>
  </si>
  <si>
    <t>Suiker - gelieve te specificeren</t>
  </si>
  <si>
    <t>Thee - gelieve te specificeren</t>
  </si>
  <si>
    <t>Cacao - gelieve te specificeren</t>
  </si>
  <si>
    <t>Soep(zakje) - gelieve te specificeren</t>
  </si>
  <si>
    <t>Overige</t>
  </si>
  <si>
    <r>
      <t xml:space="preserve">Hier vult Inschrijver alle ingrediënten in die nodig zijn voor (minimaal) de onderstaande consumpties. Voorbeeld: </t>
    </r>
    <r>
      <rPr>
        <b/>
        <sz val="8"/>
        <rFont val="Arial"/>
        <family val="2"/>
      </rPr>
      <t>Ingrediënten</t>
    </r>
    <r>
      <rPr>
        <sz val="8"/>
        <rFont val="Arial"/>
        <family val="2"/>
      </rPr>
      <t xml:space="preserve">: Koffiebonen merk x, </t>
    </r>
    <r>
      <rPr>
        <b/>
        <sz val="8"/>
        <rFont val="Arial"/>
        <family val="2"/>
      </rPr>
      <t>Standaard dosering</t>
    </r>
    <r>
      <rPr>
        <sz val="8"/>
        <rFont val="Arial"/>
        <family val="2"/>
      </rPr>
      <t xml:space="preserve">: x gram, </t>
    </r>
    <r>
      <rPr>
        <b/>
        <sz val="8"/>
        <rFont val="Arial"/>
        <family val="2"/>
      </rPr>
      <t>Verkoop eenheid</t>
    </r>
    <r>
      <rPr>
        <sz val="8"/>
        <rFont val="Arial"/>
        <family val="2"/>
      </rPr>
      <t xml:space="preserve">:1000 gram, </t>
    </r>
    <r>
      <rPr>
        <b/>
        <sz val="8"/>
        <rFont val="Arial"/>
        <family val="2"/>
      </rPr>
      <t>Netto prijs per verkoopeenheid</t>
    </r>
    <r>
      <rPr>
        <sz val="8"/>
        <rFont val="Arial"/>
        <family val="2"/>
      </rPr>
      <t>: x euro</t>
    </r>
  </si>
  <si>
    <t>In het geval van de instant koffie dient Inschrijver te rekenen met een standaard dosering van 1,6 gram: na afloop van de smaaktest zal het definitieve grammage bepaald worden.</t>
  </si>
  <si>
    <t>Ingredientkosten per consumptie</t>
  </si>
  <si>
    <t>Soorten consumpties</t>
  </si>
  <si>
    <t>Prijs per consumptie excl. beker</t>
  </si>
  <si>
    <t>Consumpties / jaar</t>
  </si>
  <si>
    <t>Jaarprijs</t>
  </si>
  <si>
    <t>Salesmix *</t>
  </si>
  <si>
    <t>Koffie</t>
  </si>
  <si>
    <t>Zwart</t>
  </si>
  <si>
    <t>Suiker</t>
  </si>
  <si>
    <t>Melk</t>
  </si>
  <si>
    <t>Suiker en Melk</t>
  </si>
  <si>
    <t>Espresso</t>
  </si>
  <si>
    <t xml:space="preserve">Cappuccino </t>
  </si>
  <si>
    <t> </t>
  </si>
  <si>
    <t>Cappuccino</t>
  </si>
  <si>
    <t>Wiener melange</t>
  </si>
  <si>
    <t xml:space="preserve">Wiener melange </t>
  </si>
  <si>
    <t>Cafe au lait</t>
  </si>
  <si>
    <t xml:space="preserve">Cafe au lait </t>
  </si>
  <si>
    <t>Chocolade</t>
  </si>
  <si>
    <t>Choco de Luxe</t>
  </si>
  <si>
    <t>Choco café</t>
  </si>
  <si>
    <t>Thee</t>
  </si>
  <si>
    <t>Heet water</t>
  </si>
  <si>
    <t>Totaal consumpties incl. heet water</t>
  </si>
  <si>
    <t>* De salesmix zoals hierboven is weergegeven, is fictief.</t>
  </si>
  <si>
    <t xml:space="preserve">In de tabel vult Inschrijver de prijs per consumptie in op basis van de prijzen per consumptiecomponent zoals gecalculeerd in kolom i, zodat de werkelijke kosten per soort consumptie en de jaarprijs van de ingredienten inzichtelijk wordt. </t>
  </si>
  <si>
    <t>Het totaal aantal consumpties dat bij de Opdrachtgever wordt afgenomen, bedraagt ongeveer 1,95 miljoen.</t>
  </si>
  <si>
    <t xml:space="preserve">Ten behoeve van de inschrijfprijs van Inschrijver, gaat Opdrachtgever ervan uit dat 30% van dit aantal in de nieuwe situatie afgenomen zal gaan worden uit de 'Basis' automaat. </t>
  </si>
  <si>
    <t>Dit is een inschatting waar geen rechten aan ontleend kunnen worden.</t>
  </si>
  <si>
    <t>Specificatie ingredientkosten 'Standaard' automaat, op basis van de espresso zetmethodiek</t>
  </si>
  <si>
    <t xml:space="preserve">Ten behoeve van de inschrijfprijs van Inschrijver, gaat Opdrachtgever ervan uit dat 60% van dit aantal in de nieuwe situatie afgenomen zal gaan worden uit de 'Standaard' automaat. </t>
  </si>
  <si>
    <t>Specificatie ingredientkosten 'Standaard' automaat, op basis van de espresso zetmethodiek met de optie voor verse melk</t>
  </si>
  <si>
    <t xml:space="preserve">Ten behoeve van de inschrijfprijs van Inschrijver, gaat Opdrachtgever ervan uit dat 60% van dit aantal in de nieuwe situatie afgenomen zal gaan worden uit de 'Luxe' automaat. </t>
  </si>
  <si>
    <t xml:space="preserve">De kosten voor het verplaatsen van een automaat binnen een locatie </t>
  </si>
  <si>
    <t>Variabele kosten</t>
  </si>
  <si>
    <t>Kosten/keer</t>
  </si>
  <si>
    <t xml:space="preserve">Verplaatsen automaat binnen een locatie </t>
  </si>
  <si>
    <t>Koelunit voor basis en standaard automaat per stuk</t>
  </si>
  <si>
    <t xml:space="preserve">Totaal kosten per automaat type </t>
  </si>
  <si>
    <t>Kosten</t>
  </si>
  <si>
    <t>Kosten/Jaar</t>
  </si>
  <si>
    <t># automaten</t>
  </si>
  <si>
    <t>Huur machine en technisch onderhoud &amp; service</t>
  </si>
  <si>
    <t>Verzorging en bijvullen automaten</t>
  </si>
  <si>
    <t>Jaarprijs ingredienten</t>
  </si>
  <si>
    <t>Inschrijfprijs</t>
  </si>
  <si>
    <t xml:space="preserve"># </t>
  </si>
  <si>
    <t>Kosten 'Basis' automaten</t>
  </si>
  <si>
    <t>Kosten 'Luxe' automaten</t>
  </si>
  <si>
    <t>Kosten 'Standaard' automaten</t>
  </si>
  <si>
    <t>Onderzetkast</t>
  </si>
  <si>
    <t>Regiopartner</t>
  </si>
  <si>
    <t>Locatie</t>
  </si>
  <si>
    <t>Basis</t>
  </si>
  <si>
    <t>Standaard</t>
  </si>
  <si>
    <t>Luxe</t>
  </si>
  <si>
    <t>Verzorging</t>
  </si>
  <si>
    <t>Gemeente Dordrecht</t>
  </si>
  <si>
    <t>Dordthuis</t>
  </si>
  <si>
    <t>GR-Sociaal</t>
  </si>
  <si>
    <t>Achterom</t>
  </si>
  <si>
    <t xml:space="preserve">Gemeente Dordrecht meldkamer </t>
  </si>
  <si>
    <t>Biesboschcentrum</t>
  </si>
  <si>
    <t>Gemeente Dordrecht Stadsbeheer</t>
  </si>
  <si>
    <t>Gemeente Dordrecht Stadhuis</t>
  </si>
  <si>
    <t>Gemeente Dordrecht Weizigt</t>
  </si>
  <si>
    <t>Gemeente Dordrecht Vorrinklaan</t>
  </si>
  <si>
    <t>Sportbedrijf Dordrecht</t>
  </si>
  <si>
    <t>Bedrijfsvoering Drechtsteden</t>
  </si>
  <si>
    <t>Drechtwerk</t>
  </si>
  <si>
    <t>Drechtwerk Holding</t>
  </si>
  <si>
    <t>Drechtwerk DW Groen Bakestein</t>
  </si>
  <si>
    <t>Drechtwerk DW Groen Sionspolder</t>
  </si>
  <si>
    <t>Drechtwerk Groen Lokhorst</t>
  </si>
  <si>
    <t>Drechtwerk DW Groen Pieter Zeeman</t>
  </si>
  <si>
    <t>GRS Drechtwerk Holding</t>
  </si>
  <si>
    <t>Drechtwerk actief/Short Stay West</t>
  </si>
  <si>
    <t>Gemeente Alblasserdam</t>
  </si>
  <si>
    <t>Gemeentehuis Alblasserdam</t>
  </si>
  <si>
    <t>Gemeentewerf Alblasserdam</t>
  </si>
  <si>
    <t>Gemeente Hardinxveld -Giessendam</t>
  </si>
  <si>
    <t>Gemeentewerf Hardinxveld Giessendam</t>
  </si>
  <si>
    <t>Gemeentehuis Hendrik Ido Ambacht</t>
  </si>
  <si>
    <t>Gemeente Papendrecht</t>
  </si>
  <si>
    <t>Gemeentehuis Papendrecht</t>
  </si>
  <si>
    <t>Gemeentewerf Papendrecht</t>
  </si>
  <si>
    <t>Gemeente Sliedrecht</t>
  </si>
  <si>
    <t>Gemeente Sliedrecht Gemeentekantoor</t>
  </si>
  <si>
    <t>Gemeentekantoor Sliedrecht GRD</t>
  </si>
  <si>
    <t>Gemeente Sliedrecht Het Bonkelaarhuis</t>
  </si>
  <si>
    <t>Gemeente Sliedrecht Gemeentewerf</t>
  </si>
  <si>
    <t>Gemeente Zwijndrecht</t>
  </si>
  <si>
    <t>Gemeentehuis Raadhuis</t>
  </si>
  <si>
    <t>Gemeente Zwijndrecht Kiboehoeve</t>
  </si>
  <si>
    <t>Gemeentewerf Zwijndrecht</t>
  </si>
  <si>
    <t>Totaal</t>
  </si>
  <si>
    <t>Totaal Generaal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</si>
</sst>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quot;€&quot;\ * #,##0.00_ ;_ &quot;€&quot;\ * \-#,##0.00_ ;_ &quot;€&quot;\ * &quot;-&quot;??_ ;_ @_ "/>
    <numFmt numFmtId="164" formatCode="&quot;€&quot;\ #,##0.00"/>
    <numFmt numFmtId="165" formatCode="_ &quot;€&quot;\ * #,##0_ ;_ &quot;€&quot;\ * \-#,##0_ ;_ &quot;€&quot;\ * &quot;-&quot;??_ ;_ @_ "/>
    <numFmt numFmtId="166" formatCode="0_)"/>
    <numFmt numFmtId="167" formatCode="_ [$€-413]\ * #,##0.00_ ;_ [$€-413]\ * \-#,##0.00_ ;_ [$€-413]\ * &quot;-&quot;??_ ;_ @_ "/>
    <numFmt numFmtId="168" formatCode="_ [$€-413]\ * #,##0.0000_ ;_ [$€-413]\ * \-#,##0.0000_ ;_ [$€-413]\ * &quot;-&quot;????_ ;_ @_ "/>
    <numFmt numFmtId="169" formatCode="_ [$€-413]\ * #,##0.000_ ;_ [$€-413]\ * \-#,##0.000_ ;_ [$€-413]\ * &quot;-&quot;????_ ;_ @_ "/>
    <numFmt numFmtId="170" formatCode="_ [$€-413]\ * #,##0.0000_ ;_ [$€-413]\ * \-#,##0.0000_ ;_ [$€-413]\ * &quot;-&quot;??_ ;_ @_ "/>
    <numFmt numFmtId="171" formatCode="#,##0_ ;\-#,##0\ "/>
  </numFmts>
  <fonts count="23">
    <font>
      <sz val="11"/>
      <color theme="1"/>
      <name val="Calibri"/>
      <family val="2"/>
      <scheme val="minor"/>
    </font>
    <font>
      <sz val="11"/>
      <color theme="1"/>
      <name val="Calibri"/>
      <family val="2"/>
      <scheme val="minor"/>
    </font>
    <font>
      <sz val="8"/>
      <name val="Arial"/>
      <family val="2"/>
    </font>
    <font>
      <b/>
      <sz val="8"/>
      <name val="Arial"/>
      <family val="2"/>
    </font>
    <font>
      <sz val="10"/>
      <name val="Arial"/>
      <family val="2"/>
    </font>
    <font>
      <b/>
      <sz val="10"/>
      <color theme="1"/>
      <name val="Arial"/>
      <family val="2"/>
    </font>
    <font>
      <b/>
      <sz val="10"/>
      <color rgb="FFFF0000"/>
      <name val="Arial"/>
      <family val="2"/>
    </font>
    <font>
      <sz val="11"/>
      <color theme="1"/>
      <name val="Calibri"/>
      <scheme val="minor"/>
    </font>
    <font>
      <b/>
      <sz val="11"/>
      <color theme="1"/>
      <name val="Aptos"/>
      <family val="2"/>
    </font>
    <font>
      <sz val="11"/>
      <color theme="1"/>
      <name val="Aptos"/>
      <family val="2"/>
    </font>
    <font>
      <b/>
      <sz val="10"/>
      <color theme="0"/>
      <name val="Aptos"/>
      <family val="2"/>
    </font>
    <font>
      <sz val="10"/>
      <name val="Aptos"/>
      <family val="2"/>
    </font>
    <font>
      <b/>
      <sz val="10"/>
      <name val="Aptos"/>
      <family val="2"/>
    </font>
    <font>
      <b/>
      <sz val="11"/>
      <color theme="0"/>
      <name val="Aptos"/>
      <family val="2"/>
    </font>
    <font>
      <sz val="10"/>
      <color theme="1"/>
      <name val="Aptos"/>
      <family val="2"/>
    </font>
    <font>
      <b/>
      <sz val="12"/>
      <color theme="0"/>
      <name val="Aptos"/>
      <family val="2"/>
    </font>
    <font>
      <u/>
      <sz val="11"/>
      <color theme="1"/>
      <name val="Aptos"/>
      <family val="2"/>
    </font>
    <font>
      <b/>
      <sz val="11"/>
      <color theme="1"/>
      <name val="Arial"/>
      <family val="2"/>
    </font>
    <font>
      <sz val="10"/>
      <color theme="1"/>
      <name val="Arial"/>
      <family val="2"/>
    </font>
    <font>
      <b/>
      <sz val="10"/>
      <name val="Arial"/>
      <family val="2"/>
    </font>
    <font>
      <sz val="10"/>
      <color rgb="FFFF0000"/>
      <name val="Arial"/>
      <family val="2"/>
    </font>
    <font>
      <b/>
      <sz val="9"/>
      <color theme="0"/>
      <name val="Aptos"/>
      <family val="2"/>
    </font>
    <font>
      <b/>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0070C0"/>
        <bgColor indexed="64"/>
      </patternFill>
    </fill>
    <fill>
      <patternFill patternType="solid">
        <fgColor theme="0" tint="-0.14999847407452621"/>
        <bgColor indexed="64"/>
      </patternFill>
    </fill>
  </fills>
  <borders count="33">
    <border>
      <left/>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thin">
        <color indexed="64"/>
      </top>
      <bottom/>
      <diagonal/>
    </border>
  </borders>
  <cellStyleXfs count="7">
    <xf numFmtId="0" fontId="0" fillId="0" borderId="0"/>
    <xf numFmtId="9" fontId="4"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0" fontId="4" fillId="0" borderId="0" applyFill="0"/>
    <xf numFmtId="0" fontId="7" fillId="0" borderId="0"/>
  </cellStyleXfs>
  <cellXfs count="138">
    <xf numFmtId="0" fontId="0" fillId="0" borderId="0" xfId="0"/>
    <xf numFmtId="0" fontId="2" fillId="2" borderId="0" xfId="0" applyFont="1" applyFill="1" applyAlignment="1">
      <alignment vertical="center"/>
    </xf>
    <xf numFmtId="0" fontId="8" fillId="2" borderId="0" xfId="0" applyFont="1" applyFill="1"/>
    <xf numFmtId="0" fontId="9" fillId="2" borderId="0" xfId="0" applyFont="1" applyFill="1"/>
    <xf numFmtId="0" fontId="10" fillId="4" borderId="7" xfId="5" applyFont="1" applyFill="1" applyBorder="1" applyAlignment="1">
      <alignment horizontal="left" vertical="center"/>
    </xf>
    <xf numFmtId="0" fontId="10" fillId="4" borderId="8" xfId="5" applyFont="1" applyFill="1" applyBorder="1" applyAlignment="1">
      <alignment horizontal="center" vertical="center"/>
    </xf>
    <xf numFmtId="0" fontId="10" fillId="4" borderId="11" xfId="5" applyFont="1" applyFill="1" applyBorder="1" applyAlignment="1">
      <alignment horizontal="center" vertical="center"/>
    </xf>
    <xf numFmtId="0" fontId="12" fillId="2" borderId="0" xfId="0" applyFont="1" applyFill="1" applyAlignment="1">
      <alignment horizontal="left" vertical="center"/>
    </xf>
    <xf numFmtId="0" fontId="13" fillId="2" borderId="0" xfId="0" applyFont="1" applyFill="1"/>
    <xf numFmtId="0" fontId="9" fillId="2" borderId="15" xfId="0" applyFont="1" applyFill="1" applyBorder="1"/>
    <xf numFmtId="0" fontId="13" fillId="4" borderId="2" xfId="0" applyFont="1" applyFill="1" applyBorder="1"/>
    <xf numFmtId="0" fontId="13" fillId="4" borderId="9" xfId="0" applyFont="1" applyFill="1" applyBorder="1"/>
    <xf numFmtId="0" fontId="9" fillId="2" borderId="15" xfId="0" applyFont="1" applyFill="1" applyBorder="1" applyAlignment="1">
      <alignment vertical="center"/>
    </xf>
    <xf numFmtId="0" fontId="10" fillId="4" borderId="22" xfId="5" applyFont="1" applyFill="1" applyBorder="1" applyAlignment="1">
      <alignment horizontal="left" vertical="center"/>
    </xf>
    <xf numFmtId="0" fontId="12" fillId="2" borderId="5" xfId="0" applyFont="1" applyFill="1" applyBorder="1" applyAlignment="1">
      <alignment vertical="center"/>
    </xf>
    <xf numFmtId="0" fontId="14" fillId="2" borderId="0" xfId="0" applyFont="1" applyFill="1"/>
    <xf numFmtId="0" fontId="11" fillId="3" borderId="4" xfId="0" applyFont="1" applyFill="1" applyBorder="1"/>
    <xf numFmtId="0" fontId="11" fillId="3" borderId="12" xfId="0" applyFont="1" applyFill="1" applyBorder="1"/>
    <xf numFmtId="44" fontId="11" fillId="2" borderId="12" xfId="0" applyNumberFormat="1" applyFont="1" applyFill="1" applyBorder="1" applyAlignment="1">
      <alignment horizontal="right" vertical="center"/>
    </xf>
    <xf numFmtId="10" fontId="11" fillId="2" borderId="10" xfId="3" applyNumberFormat="1" applyFont="1" applyFill="1" applyBorder="1" applyAlignment="1" applyProtection="1">
      <alignment horizontal="center" vertical="center"/>
      <protection locked="0"/>
    </xf>
    <xf numFmtId="0" fontId="11" fillId="3" borderId="1" xfId="0" applyFont="1" applyFill="1" applyBorder="1"/>
    <xf numFmtId="0" fontId="11" fillId="3" borderId="15" xfId="0" applyFont="1" applyFill="1" applyBorder="1"/>
    <xf numFmtId="44" fontId="11" fillId="2" borderId="15" xfId="0" applyNumberFormat="1" applyFont="1" applyFill="1" applyBorder="1" applyAlignment="1">
      <alignment horizontal="right" vertical="center"/>
    </xf>
    <xf numFmtId="10" fontId="11" fillId="2" borderId="3" xfId="3" applyNumberFormat="1" applyFont="1" applyFill="1" applyBorder="1" applyAlignment="1" applyProtection="1">
      <alignment horizontal="center" vertical="center"/>
      <protection locked="0"/>
    </xf>
    <xf numFmtId="10" fontId="11" fillId="0" borderId="3" xfId="3" applyNumberFormat="1" applyFont="1" applyFill="1" applyBorder="1" applyAlignment="1" applyProtection="1">
      <alignment horizontal="center" vertical="center"/>
      <protection locked="0"/>
    </xf>
    <xf numFmtId="0" fontId="11" fillId="0" borderId="1" xfId="0" applyFont="1" applyBorder="1"/>
    <xf numFmtId="166" fontId="11" fillId="0" borderId="1" xfId="0" applyNumberFormat="1" applyFont="1" applyBorder="1" applyAlignment="1">
      <alignment horizontal="left" vertical="center"/>
    </xf>
    <xf numFmtId="166" fontId="11" fillId="0" borderId="15" xfId="0" applyNumberFormat="1" applyFont="1" applyBorder="1" applyAlignment="1">
      <alignment horizontal="left" vertical="center"/>
    </xf>
    <xf numFmtId="44" fontId="11" fillId="0" borderId="15" xfId="0" applyNumberFormat="1" applyFont="1" applyBorder="1" applyAlignment="1">
      <alignment horizontal="right" vertical="center"/>
    </xf>
    <xf numFmtId="166" fontId="11" fillId="2" borderId="1" xfId="0" applyNumberFormat="1" applyFont="1" applyFill="1" applyBorder="1" applyAlignment="1">
      <alignment horizontal="left" vertical="center"/>
    </xf>
    <xf numFmtId="166" fontId="11" fillId="2" borderId="15" xfId="0" applyNumberFormat="1" applyFont="1" applyFill="1" applyBorder="1" applyAlignment="1">
      <alignment horizontal="left" vertical="center"/>
    </xf>
    <xf numFmtId="44" fontId="11" fillId="2" borderId="18" xfId="0" applyNumberFormat="1" applyFont="1" applyFill="1" applyBorder="1" applyAlignment="1">
      <alignment horizontal="right" vertical="center"/>
    </xf>
    <xf numFmtId="10" fontId="11" fillId="2" borderId="17" xfId="3" applyNumberFormat="1" applyFont="1" applyFill="1" applyBorder="1" applyAlignment="1" applyProtection="1">
      <alignment horizontal="center" vertical="center"/>
      <protection locked="0"/>
    </xf>
    <xf numFmtId="0" fontId="12" fillId="2" borderId="19" xfId="0" applyFont="1" applyFill="1" applyBorder="1" applyAlignment="1">
      <alignment vertical="center"/>
    </xf>
    <xf numFmtId="44" fontId="12" fillId="2" borderId="20" xfId="0" applyNumberFormat="1" applyFont="1" applyFill="1" applyBorder="1" applyAlignment="1">
      <alignment horizontal="right" vertical="center"/>
    </xf>
    <xf numFmtId="10" fontId="14" fillId="2" borderId="14" xfId="3" applyNumberFormat="1" applyFont="1" applyFill="1" applyBorder="1" applyAlignment="1">
      <alignment horizontal="center" vertical="center"/>
    </xf>
    <xf numFmtId="0" fontId="12" fillId="2" borderId="0" xfId="0" applyFont="1" applyFill="1" applyAlignment="1">
      <alignment vertical="center"/>
    </xf>
    <xf numFmtId="164" fontId="12" fillId="2" borderId="0" xfId="0" applyNumberFormat="1" applyFont="1" applyFill="1" applyAlignment="1">
      <alignment horizontal="center" vertical="center"/>
    </xf>
    <xf numFmtId="0" fontId="14" fillId="2" borderId="0" xfId="0" applyFont="1" applyFill="1" applyAlignment="1">
      <alignment vertical="center"/>
    </xf>
    <xf numFmtId="3" fontId="11" fillId="2" borderId="0" xfId="0" applyNumberFormat="1" applyFont="1" applyFill="1" applyAlignment="1">
      <alignment horizontal="right" vertical="center"/>
    </xf>
    <xf numFmtId="44" fontId="12" fillId="2" borderId="0" xfId="0" applyNumberFormat="1" applyFont="1" applyFill="1" applyAlignment="1">
      <alignment horizontal="right" vertical="center"/>
    </xf>
    <xf numFmtId="10" fontId="14" fillId="2" borderId="0" xfId="3" applyNumberFormat="1" applyFont="1" applyFill="1" applyBorder="1" applyAlignment="1">
      <alignment horizontal="center" vertical="center"/>
    </xf>
    <xf numFmtId="0" fontId="11" fillId="2" borderId="0" xfId="0" applyFont="1" applyFill="1" applyAlignment="1">
      <alignment horizontal="left" vertical="center"/>
    </xf>
    <xf numFmtId="0" fontId="11" fillId="2" borderId="1" xfId="0" applyFont="1" applyFill="1" applyBorder="1" applyAlignment="1">
      <alignment vertical="center" wrapText="1"/>
    </xf>
    <xf numFmtId="0" fontId="16" fillId="2" borderId="0" xfId="0" quotePrefix="1" applyFont="1" applyFill="1"/>
    <xf numFmtId="0" fontId="11" fillId="2" borderId="24" xfId="0" applyFont="1" applyFill="1" applyBorder="1" applyAlignment="1">
      <alignment vertical="center" wrapText="1"/>
    </xf>
    <xf numFmtId="0" fontId="9" fillId="2" borderId="0" xfId="0" applyFont="1" applyFill="1" applyAlignment="1">
      <alignment horizontal="right"/>
    </xf>
    <xf numFmtId="0" fontId="8" fillId="2" borderId="0" xfId="0" applyFont="1" applyFill="1" applyAlignment="1">
      <alignment horizontal="right"/>
    </xf>
    <xf numFmtId="0" fontId="10" fillId="4" borderId="25" xfId="5" applyFont="1" applyFill="1" applyBorder="1" applyAlignment="1">
      <alignment horizontal="right" vertical="center"/>
    </xf>
    <xf numFmtId="0" fontId="10" fillId="4" borderId="23" xfId="5" applyFont="1" applyFill="1" applyBorder="1" applyAlignment="1">
      <alignment horizontal="right" vertical="center"/>
    </xf>
    <xf numFmtId="44" fontId="11" fillId="2" borderId="21" xfId="4" applyFont="1" applyFill="1" applyBorder="1" applyAlignment="1">
      <alignment horizontal="right" vertical="center" wrapText="1"/>
    </xf>
    <xf numFmtId="44" fontId="11" fillId="2" borderId="17" xfId="4" applyFont="1" applyFill="1" applyBorder="1" applyAlignment="1">
      <alignment horizontal="right" vertical="center" wrapText="1"/>
    </xf>
    <xf numFmtId="0" fontId="12" fillId="2" borderId="27" xfId="0" applyFont="1" applyFill="1" applyBorder="1" applyAlignment="1">
      <alignment horizontal="right" vertical="center"/>
    </xf>
    <xf numFmtId="44" fontId="12" fillId="2" borderId="14" xfId="0" applyNumberFormat="1" applyFont="1" applyFill="1" applyBorder="1" applyAlignment="1">
      <alignment horizontal="right" vertical="center" wrapText="1"/>
    </xf>
    <xf numFmtId="0" fontId="12" fillId="2" borderId="0" xfId="0" applyFont="1" applyFill="1" applyAlignment="1">
      <alignment horizontal="right" vertical="center"/>
    </xf>
    <xf numFmtId="44" fontId="11" fillId="2" borderId="28" xfId="4" applyFont="1" applyFill="1" applyBorder="1" applyAlignment="1">
      <alignment horizontal="right" vertical="center" wrapText="1"/>
    </xf>
    <xf numFmtId="0" fontId="17" fillId="2" borderId="0" xfId="0" applyFont="1" applyFill="1" applyAlignment="1">
      <alignment horizontal="left" vertical="center"/>
    </xf>
    <xf numFmtId="0" fontId="5" fillId="2" borderId="0" xfId="0" applyFont="1" applyFill="1" applyAlignment="1">
      <alignment horizontal="center" vertical="center"/>
    </xf>
    <xf numFmtId="0" fontId="6" fillId="2" borderId="0" xfId="0" applyFont="1" applyFill="1" applyAlignment="1">
      <alignment vertical="center"/>
    </xf>
    <xf numFmtId="0" fontId="18" fillId="2" borderId="0" xfId="0" applyFont="1" applyFill="1" applyAlignment="1">
      <alignment vertical="center"/>
    </xf>
    <xf numFmtId="0" fontId="4" fillId="2" borderId="0" xfId="0" applyFont="1" applyFill="1" applyAlignment="1">
      <alignment vertical="center"/>
    </xf>
    <xf numFmtId="0" fontId="19" fillId="2" borderId="0" xfId="0" applyFont="1" applyFill="1" applyAlignment="1">
      <alignment vertical="center"/>
    </xf>
    <xf numFmtId="164" fontId="4" fillId="2" borderId="0" xfId="0" applyNumberFormat="1" applyFont="1" applyFill="1" applyAlignment="1">
      <alignment vertical="center"/>
    </xf>
    <xf numFmtId="0" fontId="4" fillId="2" borderId="15" xfId="2" applyFont="1" applyFill="1" applyBorder="1" applyAlignment="1" applyProtection="1">
      <alignment vertical="center"/>
      <protection locked="0"/>
    </xf>
    <xf numFmtId="0" fontId="4" fillId="2" borderId="15" xfId="2" applyFont="1" applyFill="1" applyBorder="1" applyAlignment="1">
      <alignment vertical="center"/>
    </xf>
    <xf numFmtId="170" fontId="4" fillId="2" borderId="15" xfId="0" applyNumberFormat="1" applyFont="1" applyFill="1" applyBorder="1" applyAlignment="1" applyProtection="1">
      <alignment vertical="center"/>
      <protection locked="0"/>
    </xf>
    <xf numFmtId="0" fontId="20" fillId="5" borderId="2" xfId="0" applyFont="1" applyFill="1" applyBorder="1" applyAlignment="1">
      <alignment horizontal="left" vertical="center" wrapText="1"/>
    </xf>
    <xf numFmtId="0" fontId="20" fillId="5" borderId="9" xfId="0" applyFont="1" applyFill="1" applyBorder="1" applyAlignment="1">
      <alignment horizontal="left" vertical="center" wrapText="1"/>
    </xf>
    <xf numFmtId="0" fontId="20" fillId="5" borderId="15" xfId="2" applyFont="1" applyFill="1" applyBorder="1" applyAlignment="1" applyProtection="1">
      <alignment vertical="center"/>
      <protection locked="0"/>
    </xf>
    <xf numFmtId="0" fontId="20" fillId="5" borderId="9" xfId="2" applyFont="1" applyFill="1" applyBorder="1" applyAlignment="1" applyProtection="1">
      <alignment vertical="center"/>
      <protection locked="0"/>
    </xf>
    <xf numFmtId="0" fontId="20" fillId="5" borderId="15" xfId="0" applyFont="1" applyFill="1" applyBorder="1" applyAlignment="1" applyProtection="1">
      <alignment vertical="center"/>
      <protection locked="0"/>
    </xf>
    <xf numFmtId="167" fontId="20" fillId="5" borderId="15" xfId="0" applyNumberFormat="1" applyFont="1" applyFill="1" applyBorder="1" applyAlignment="1" applyProtection="1">
      <alignment vertical="center"/>
      <protection locked="0"/>
    </xf>
    <xf numFmtId="0" fontId="21" fillId="4" borderId="2" xfId="0" applyFont="1" applyFill="1" applyBorder="1" applyAlignment="1">
      <alignment vertical="center"/>
    </xf>
    <xf numFmtId="0" fontId="21" fillId="4" borderId="9" xfId="0" applyFont="1" applyFill="1" applyBorder="1" applyAlignment="1">
      <alignment vertical="center"/>
    </xf>
    <xf numFmtId="0" fontId="21" fillId="4" borderId="15" xfId="0" applyFont="1" applyFill="1" applyBorder="1" applyAlignment="1">
      <alignment vertical="center"/>
    </xf>
    <xf numFmtId="0" fontId="10" fillId="4" borderId="26" xfId="5" applyFont="1" applyFill="1" applyBorder="1" applyAlignment="1">
      <alignment horizontal="right" vertical="center"/>
    </xf>
    <xf numFmtId="44" fontId="14" fillId="2" borderId="15" xfId="0" applyNumberFormat="1" applyFont="1" applyFill="1" applyBorder="1" applyAlignment="1">
      <alignment horizontal="right"/>
    </xf>
    <xf numFmtId="44" fontId="12" fillId="2" borderId="13" xfId="0" applyNumberFormat="1" applyFont="1" applyFill="1" applyBorder="1" applyAlignment="1">
      <alignment horizontal="right" vertical="center" wrapText="1"/>
    </xf>
    <xf numFmtId="0" fontId="10" fillId="4" borderId="31" xfId="5" applyFont="1" applyFill="1" applyBorder="1" applyAlignment="1">
      <alignment horizontal="right" vertical="center"/>
    </xf>
    <xf numFmtId="171" fontId="11" fillId="2" borderId="15" xfId="4" applyNumberFormat="1" applyFont="1" applyFill="1" applyBorder="1" applyAlignment="1">
      <alignment horizontal="right" vertical="center" wrapText="1"/>
    </xf>
    <xf numFmtId="44" fontId="11" fillId="2" borderId="15" xfId="4" applyFont="1" applyFill="1" applyBorder="1" applyAlignment="1">
      <alignment horizontal="right" vertical="center" wrapText="1"/>
    </xf>
    <xf numFmtId="44" fontId="12" fillId="2" borderId="20" xfId="0" applyNumberFormat="1" applyFont="1" applyFill="1" applyBorder="1" applyAlignment="1">
      <alignment horizontal="right" vertical="center" wrapText="1"/>
    </xf>
    <xf numFmtId="44" fontId="14" fillId="2" borderId="17" xfId="0" applyNumberFormat="1" applyFont="1" applyFill="1" applyBorder="1" applyAlignment="1">
      <alignment horizontal="right"/>
    </xf>
    <xf numFmtId="165" fontId="11" fillId="2" borderId="21" xfId="4" applyNumberFormat="1" applyFont="1" applyFill="1" applyBorder="1" applyAlignment="1">
      <alignment horizontal="right" vertical="center" wrapText="1"/>
    </xf>
    <xf numFmtId="165" fontId="11" fillId="2" borderId="32" xfId="4" applyNumberFormat="1" applyFont="1" applyFill="1" applyBorder="1" applyAlignment="1">
      <alignment horizontal="right" vertical="center" wrapText="1"/>
    </xf>
    <xf numFmtId="165" fontId="14" fillId="2" borderId="17" xfId="0" applyNumberFormat="1" applyFont="1" applyFill="1" applyBorder="1" applyAlignment="1">
      <alignment horizontal="right"/>
    </xf>
    <xf numFmtId="165" fontId="12" fillId="2" borderId="13" xfId="0" applyNumberFormat="1" applyFont="1" applyFill="1" applyBorder="1" applyAlignment="1">
      <alignment horizontal="right" vertical="center" wrapText="1"/>
    </xf>
    <xf numFmtId="0" fontId="22" fillId="0" borderId="15" xfId="0" applyFont="1" applyBorder="1"/>
    <xf numFmtId="0" fontId="0" fillId="0" borderId="15" xfId="0" applyBorder="1"/>
    <xf numFmtId="0" fontId="9" fillId="5" borderId="15" xfId="0" applyFont="1" applyFill="1" applyBorder="1" applyProtection="1">
      <protection locked="0"/>
    </xf>
    <xf numFmtId="0" fontId="9" fillId="2" borderId="0" xfId="0" applyFont="1" applyFill="1" applyProtection="1">
      <protection locked="0"/>
    </xf>
    <xf numFmtId="0" fontId="13" fillId="4" borderId="9" xfId="0" applyFont="1" applyFill="1" applyBorder="1" applyProtection="1">
      <protection locked="0"/>
    </xf>
    <xf numFmtId="0" fontId="13" fillId="2" borderId="0" xfId="0" applyFont="1" applyFill="1" applyProtection="1">
      <protection locked="0"/>
    </xf>
    <xf numFmtId="44" fontId="14" fillId="5" borderId="15" xfId="0" applyNumberFormat="1" applyFont="1" applyFill="1" applyBorder="1" applyAlignment="1" applyProtection="1">
      <alignment horizontal="right"/>
      <protection locked="0"/>
    </xf>
    <xf numFmtId="44" fontId="14" fillId="5" borderId="19" xfId="0" applyNumberFormat="1" applyFont="1" applyFill="1" applyBorder="1" applyAlignment="1" applyProtection="1">
      <alignment horizontal="right"/>
      <protection locked="0"/>
    </xf>
    <xf numFmtId="170" fontId="4" fillId="2" borderId="15" xfId="0" applyNumberFormat="1" applyFont="1" applyFill="1" applyBorder="1" applyAlignment="1">
      <alignment vertical="center"/>
    </xf>
    <xf numFmtId="10" fontId="11" fillId="2" borderId="10" xfId="3" applyNumberFormat="1" applyFont="1" applyFill="1" applyBorder="1" applyAlignment="1" applyProtection="1">
      <alignment horizontal="center" vertical="center"/>
    </xf>
    <xf numFmtId="10" fontId="11" fillId="2" borderId="3" xfId="3" applyNumberFormat="1" applyFont="1" applyFill="1" applyBorder="1" applyAlignment="1" applyProtection="1">
      <alignment horizontal="center" vertical="center"/>
    </xf>
    <xf numFmtId="10" fontId="11" fillId="0" borderId="3" xfId="3" applyNumberFormat="1" applyFont="1" applyFill="1" applyBorder="1" applyAlignment="1" applyProtection="1">
      <alignment horizontal="center" vertical="center"/>
    </xf>
    <xf numFmtId="10" fontId="11" fillId="2" borderId="17" xfId="3" applyNumberFormat="1" applyFont="1" applyFill="1" applyBorder="1" applyAlignment="1" applyProtection="1">
      <alignment horizontal="center" vertical="center"/>
    </xf>
    <xf numFmtId="10" fontId="14" fillId="2" borderId="14" xfId="3" applyNumberFormat="1" applyFont="1" applyFill="1" applyBorder="1" applyAlignment="1" applyProtection="1">
      <alignment horizontal="center" vertical="center"/>
    </xf>
    <xf numFmtId="10" fontId="14" fillId="2" borderId="0" xfId="3" applyNumberFormat="1" applyFont="1" applyFill="1" applyBorder="1" applyAlignment="1" applyProtection="1">
      <alignment horizontal="center" vertical="center"/>
    </xf>
    <xf numFmtId="44" fontId="14" fillId="5" borderId="6" xfId="0" applyNumberFormat="1" applyFont="1" applyFill="1" applyBorder="1" applyAlignment="1" applyProtection="1">
      <alignment horizontal="right"/>
      <protection locked="0"/>
    </xf>
    <xf numFmtId="0" fontId="0" fillId="0" borderId="1" xfId="0" applyBorder="1"/>
    <xf numFmtId="0" fontId="0" fillId="0" borderId="3" xfId="0" applyBorder="1"/>
    <xf numFmtId="0" fontId="22" fillId="0" borderId="3" xfId="0" applyFont="1" applyBorder="1"/>
    <xf numFmtId="0" fontId="0" fillId="0" borderId="5" xfId="0" applyBorder="1"/>
    <xf numFmtId="0" fontId="22" fillId="0" borderId="19" xfId="0" applyFont="1" applyBorder="1"/>
    <xf numFmtId="9" fontId="22" fillId="0" borderId="6" xfId="3" applyFont="1" applyBorder="1"/>
    <xf numFmtId="0" fontId="0" fillId="0" borderId="4" xfId="0" applyBorder="1"/>
    <xf numFmtId="0" fontId="0" fillId="0" borderId="12" xfId="0" applyBorder="1"/>
    <xf numFmtId="0" fontId="0" fillId="0" borderId="10" xfId="0" applyBorder="1"/>
    <xf numFmtId="0" fontId="22" fillId="0" borderId="7" xfId="0" applyFont="1" applyBorder="1"/>
    <xf numFmtId="0" fontId="22" fillId="0" borderId="8" xfId="0" applyFont="1" applyBorder="1"/>
    <xf numFmtId="0" fontId="22" fillId="0" borderId="11" xfId="0" applyFont="1" applyBorder="1"/>
    <xf numFmtId="0" fontId="21" fillId="4" borderId="2" xfId="0" applyFont="1" applyFill="1" applyBorder="1" applyAlignment="1">
      <alignment horizontal="center" vertical="center"/>
    </xf>
    <xf numFmtId="0" fontId="0" fillId="0" borderId="9" xfId="0" applyBorder="1" applyAlignment="1">
      <alignment horizontal="center" vertical="center"/>
    </xf>
    <xf numFmtId="0" fontId="20" fillId="5" borderId="12" xfId="0" applyFont="1" applyFill="1" applyBorder="1" applyAlignment="1">
      <alignment horizontal="left" vertical="center" wrapText="1"/>
    </xf>
    <xf numFmtId="0" fontId="20" fillId="5" borderId="15" xfId="0" applyFont="1" applyFill="1" applyBorder="1" applyAlignment="1">
      <alignment horizontal="left" vertical="center" wrapText="1"/>
    </xf>
    <xf numFmtId="0" fontId="20" fillId="5" borderId="16" xfId="0" applyFont="1" applyFill="1" applyBorder="1" applyAlignment="1">
      <alignment horizontal="left" vertical="center" wrapText="1"/>
    </xf>
    <xf numFmtId="169" fontId="11" fillId="5" borderId="15" xfId="0" applyNumberFormat="1" applyFont="1" applyFill="1" applyBorder="1" applyAlignment="1" applyProtection="1">
      <alignment horizontal="center" vertical="center"/>
      <protection locked="0"/>
    </xf>
    <xf numFmtId="3" fontId="11" fillId="2" borderId="15" xfId="0" applyNumberFormat="1" applyFont="1" applyFill="1" applyBorder="1" applyAlignment="1">
      <alignment horizontal="right" vertical="center"/>
    </xf>
    <xf numFmtId="0" fontId="10" fillId="4" borderId="7" xfId="5" applyFont="1" applyFill="1" applyBorder="1" applyAlignment="1">
      <alignment horizontal="left" vertical="center"/>
    </xf>
    <xf numFmtId="0" fontId="14" fillId="4" borderId="8" xfId="0" applyFont="1" applyFill="1" applyBorder="1" applyAlignment="1">
      <alignment horizontal="left" vertical="center"/>
    </xf>
    <xf numFmtId="0" fontId="10" fillId="4" borderId="8" xfId="5" applyFont="1" applyFill="1" applyBorder="1" applyAlignment="1">
      <alignment horizontal="center" vertical="center"/>
    </xf>
    <xf numFmtId="0" fontId="14" fillId="4" borderId="8" xfId="0" applyFont="1" applyFill="1" applyBorder="1" applyAlignment="1">
      <alignment horizontal="center" vertical="center"/>
    </xf>
    <xf numFmtId="169" fontId="11" fillId="5" borderId="12" xfId="0" applyNumberFormat="1" applyFont="1" applyFill="1" applyBorder="1" applyAlignment="1" applyProtection="1">
      <alignment horizontal="center" vertical="center"/>
      <protection locked="0"/>
    </xf>
    <xf numFmtId="3" fontId="11" fillId="2" borderId="29" xfId="0" applyNumberFormat="1" applyFont="1" applyFill="1" applyBorder="1" applyAlignment="1">
      <alignment horizontal="right" vertical="center"/>
    </xf>
    <xf numFmtId="3" fontId="11" fillId="2" borderId="30" xfId="0" applyNumberFormat="1" applyFont="1" applyFill="1" applyBorder="1" applyAlignment="1">
      <alignment horizontal="right" vertical="center"/>
    </xf>
    <xf numFmtId="164" fontId="12" fillId="2" borderId="19" xfId="0" applyNumberFormat="1" applyFont="1" applyFill="1" applyBorder="1" applyAlignment="1">
      <alignment horizontal="center" vertical="center"/>
    </xf>
    <xf numFmtId="3" fontId="11" fillId="2" borderId="20" xfId="0" applyNumberFormat="1" applyFont="1" applyFill="1" applyBorder="1" applyAlignment="1">
      <alignment horizontal="right" vertical="center"/>
    </xf>
    <xf numFmtId="169" fontId="11" fillId="5" borderId="2" xfId="0" applyNumberFormat="1" applyFont="1" applyFill="1" applyBorder="1" applyAlignment="1" applyProtection="1">
      <alignment horizontal="center" vertical="center"/>
      <protection locked="0"/>
    </xf>
    <xf numFmtId="169" fontId="11" fillId="5" borderId="9" xfId="0" applyNumberFormat="1" applyFont="1" applyFill="1" applyBorder="1" applyAlignment="1" applyProtection="1">
      <alignment horizontal="center" vertical="center"/>
      <protection locked="0"/>
    </xf>
    <xf numFmtId="168" fontId="11" fillId="0" borderId="15" xfId="0" applyNumberFormat="1" applyFont="1" applyBorder="1" applyAlignment="1" applyProtection="1">
      <alignment horizontal="center" vertical="center"/>
      <protection locked="0"/>
    </xf>
    <xf numFmtId="3" fontId="11" fillId="2" borderId="18" xfId="0" applyNumberFormat="1" applyFont="1" applyFill="1" applyBorder="1" applyAlignment="1">
      <alignment horizontal="right" vertical="center"/>
    </xf>
    <xf numFmtId="168" fontId="11" fillId="0" borderId="15" xfId="0" applyNumberFormat="1" applyFont="1" applyBorder="1" applyAlignment="1">
      <alignment horizontal="center" vertical="center"/>
    </xf>
    <xf numFmtId="169" fontId="11" fillId="2" borderId="15" xfId="0" applyNumberFormat="1" applyFont="1" applyFill="1" applyBorder="1" applyAlignment="1">
      <alignment horizontal="center" vertical="center"/>
    </xf>
    <xf numFmtId="0" fontId="15" fillId="2" borderId="0" xfId="0" applyFont="1" applyFill="1" applyAlignment="1">
      <alignment horizontal="center"/>
    </xf>
  </cellXfs>
  <cellStyles count="7">
    <cellStyle name="Normal 3" xfId="2" xr:uid="{00000000-0005-0000-0000-000000000000}"/>
    <cellStyle name="Percent 2" xfId="1" xr:uid="{00000000-0005-0000-0000-000001000000}"/>
    <cellStyle name="Procent" xfId="3" builtinId="5"/>
    <cellStyle name="Standaard" xfId="0" builtinId="0"/>
    <cellStyle name="Standaard 2" xfId="6" xr:uid="{6025B72D-2DB4-4593-945D-C06A534573A8}"/>
    <cellStyle name="Standaard_Gemeente Nijmegen-begrotingsmodel" xfId="5" xr:uid="{00000000-0005-0000-0000-000004000000}"/>
    <cellStyle name="Valuta" xfId="4" builtinId="4"/>
  </cellStyles>
  <dxfs count="0"/>
  <tableStyles count="0" defaultTableStyle="TableStyleMedium2" defaultPivotStyle="PivotStyleLight16"/>
  <colors>
    <mruColors>
      <color rgb="FFDED900"/>
      <color rgb="FFBCB800"/>
      <color rgb="FFF0E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8CA33-2F59-49CF-BE0B-C898C50FC4F8}">
  <dimension ref="A3:B10"/>
  <sheetViews>
    <sheetView tabSelected="1" zoomScale="80" zoomScaleNormal="80" workbookViewId="0">
      <selection activeCell="C10" sqref="C10"/>
    </sheetView>
  </sheetViews>
  <sheetFormatPr defaultColWidth="8.85546875" defaultRowHeight="14.45"/>
  <cols>
    <col min="1" max="1" width="8.85546875" style="3" customWidth="1"/>
    <col min="2" max="2" width="25.42578125" style="3" customWidth="1"/>
    <col min="3" max="3" width="45" style="3" customWidth="1"/>
    <col min="4" max="4" width="25.7109375" style="3" customWidth="1"/>
    <col min="5" max="16384" width="8.85546875" style="3"/>
  </cols>
  <sheetData>
    <row r="3" spans="1:2">
      <c r="B3" s="2" t="s">
        <v>0</v>
      </c>
    </row>
    <row r="4" spans="1:2">
      <c r="A4" s="3">
        <v>1</v>
      </c>
      <c r="B4" s="3" t="s">
        <v>1</v>
      </c>
    </row>
    <row r="5" spans="1:2">
      <c r="A5" s="3">
        <v>2</v>
      </c>
      <c r="B5" s="3" t="s">
        <v>2</v>
      </c>
    </row>
    <row r="6" spans="1:2">
      <c r="A6" s="3">
        <v>3</v>
      </c>
      <c r="B6" s="3" t="s">
        <v>3</v>
      </c>
    </row>
    <row r="7" spans="1:2">
      <c r="A7" s="3">
        <v>4</v>
      </c>
      <c r="B7" s="3" t="s">
        <v>4</v>
      </c>
    </row>
    <row r="8" spans="1:2">
      <c r="A8" s="3">
        <v>5</v>
      </c>
      <c r="B8" s="3" t="s">
        <v>5</v>
      </c>
    </row>
    <row r="9" spans="1:2">
      <c r="A9" s="3">
        <v>6</v>
      </c>
      <c r="B9" s="3" t="s">
        <v>6</v>
      </c>
    </row>
    <row r="10" spans="1:2">
      <c r="A10" s="3">
        <v>7</v>
      </c>
      <c r="B10" s="3" t="s">
        <v>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8288A-B657-416D-9F30-E2BC12099D1E}">
  <dimension ref="B3:C28"/>
  <sheetViews>
    <sheetView zoomScale="80" zoomScaleNormal="80" workbookViewId="0">
      <selection activeCell="B8" sqref="B8"/>
    </sheetView>
  </sheetViews>
  <sheetFormatPr defaultColWidth="8.85546875" defaultRowHeight="14.45"/>
  <cols>
    <col min="1" max="1" width="8.85546875" style="3"/>
    <col min="2" max="2" width="45.140625" style="3" customWidth="1"/>
    <col min="3" max="3" width="73.42578125" style="3" customWidth="1"/>
    <col min="4" max="4" width="45" style="3" customWidth="1"/>
    <col min="5" max="5" width="25.7109375" style="3" customWidth="1"/>
    <col min="6" max="16384" width="8.85546875" style="3"/>
  </cols>
  <sheetData>
    <row r="3" spans="2:3">
      <c r="B3" s="10" t="s">
        <v>8</v>
      </c>
      <c r="C3" s="11"/>
    </row>
    <row r="5" spans="2:3">
      <c r="B5" s="9" t="s">
        <v>9</v>
      </c>
      <c r="C5" s="89"/>
    </row>
    <row r="6" spans="2:3">
      <c r="C6" s="90"/>
    </row>
    <row r="7" spans="2:3">
      <c r="B7" s="9" t="s">
        <v>10</v>
      </c>
      <c r="C7" s="89"/>
    </row>
    <row r="8" spans="2:3">
      <c r="B8" s="9" t="s">
        <v>11</v>
      </c>
      <c r="C8" s="89"/>
    </row>
    <row r="9" spans="2:3">
      <c r="B9" s="9" t="s">
        <v>12</v>
      </c>
      <c r="C9" s="89"/>
    </row>
    <row r="10" spans="2:3">
      <c r="B10" s="9" t="s">
        <v>13</v>
      </c>
      <c r="C10" s="89"/>
    </row>
    <row r="11" spans="2:3">
      <c r="B11" s="9" t="s">
        <v>14</v>
      </c>
      <c r="C11" s="89"/>
    </row>
    <row r="12" spans="2:3">
      <c r="B12" s="9" t="s">
        <v>15</v>
      </c>
      <c r="C12" s="89"/>
    </row>
    <row r="13" spans="2:3">
      <c r="C13" s="90"/>
    </row>
    <row r="14" spans="2:3">
      <c r="B14" s="3" t="s">
        <v>16</v>
      </c>
      <c r="C14" s="90"/>
    </row>
    <row r="15" spans="2:3">
      <c r="B15" s="3" t="s">
        <v>17</v>
      </c>
      <c r="C15" s="90"/>
    </row>
    <row r="16" spans="2:3">
      <c r="C16" s="90"/>
    </row>
    <row r="17" spans="2:3">
      <c r="B17" s="3" t="s">
        <v>18</v>
      </c>
      <c r="C17" s="90"/>
    </row>
    <row r="18" spans="2:3">
      <c r="B18" s="3" t="s">
        <v>19</v>
      </c>
      <c r="C18" s="89"/>
    </row>
    <row r="19" spans="2:3">
      <c r="C19" s="90"/>
    </row>
    <row r="20" spans="2:3">
      <c r="B20" s="3" t="s">
        <v>20</v>
      </c>
      <c r="C20" s="90"/>
    </row>
    <row r="21" spans="2:3">
      <c r="B21" s="3" t="s">
        <v>21</v>
      </c>
      <c r="C21" s="90"/>
    </row>
    <row r="22" spans="2:3">
      <c r="C22" s="90"/>
    </row>
    <row r="23" spans="2:3">
      <c r="B23" s="10" t="s">
        <v>22</v>
      </c>
      <c r="C23" s="91"/>
    </row>
    <row r="24" spans="2:3">
      <c r="B24" s="8"/>
      <c r="C24" s="92"/>
    </row>
    <row r="25" spans="2:3">
      <c r="B25" s="9" t="s">
        <v>23</v>
      </c>
      <c r="C25" s="89"/>
    </row>
    <row r="26" spans="2:3">
      <c r="B26" s="9" t="s">
        <v>24</v>
      </c>
      <c r="C26" s="89"/>
    </row>
    <row r="27" spans="2:3">
      <c r="B27" s="9" t="s">
        <v>25</v>
      </c>
      <c r="C27" s="89"/>
    </row>
    <row r="28" spans="2:3" ht="53.45" customHeight="1">
      <c r="B28" s="12" t="s">
        <v>26</v>
      </c>
      <c r="C28" s="89"/>
    </row>
  </sheetData>
  <sheetProtection algorithmName="SHA-512" hashValue="VDJbObpVLird76EhNEvElLYGoIHws37RJuaB1mh4JLJ4lW/nnZfddZxVbsM6Q5xDydYSRBZjzAoP+Qm6Vfs6Jw==" saltValue="A20r+bKfh79YSes9o8xCDg=="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4F955-B8E8-423C-8860-F8B14CBDF8FE}">
  <dimension ref="B3:D33"/>
  <sheetViews>
    <sheetView zoomScale="80" zoomScaleNormal="80" workbookViewId="0">
      <selection activeCell="B9" sqref="B9"/>
    </sheetView>
  </sheetViews>
  <sheetFormatPr defaultColWidth="8.85546875" defaultRowHeight="14.45"/>
  <cols>
    <col min="1" max="1" width="8.85546875" style="3"/>
    <col min="2" max="2" width="60.7109375" style="3" customWidth="1"/>
    <col min="3" max="4" width="15.7109375" style="46" customWidth="1"/>
    <col min="5" max="16384" width="8.85546875" style="3"/>
  </cols>
  <sheetData>
    <row r="3" spans="2:4">
      <c r="B3" s="2" t="s">
        <v>27</v>
      </c>
    </row>
    <row r="5" spans="2:4">
      <c r="B5" s="44" t="s">
        <v>28</v>
      </c>
      <c r="C5" s="47"/>
    </row>
    <row r="6" spans="2:4" ht="15" thickBot="1"/>
    <row r="7" spans="2:4">
      <c r="B7" s="13" t="s">
        <v>29</v>
      </c>
      <c r="C7" s="48" t="s">
        <v>30</v>
      </c>
      <c r="D7" s="49" t="s">
        <v>31</v>
      </c>
    </row>
    <row r="8" spans="2:4" ht="15" customHeight="1">
      <c r="B8" s="43" t="s">
        <v>32</v>
      </c>
      <c r="C8" s="93"/>
      <c r="D8" s="50">
        <f>C8*12</f>
        <v>0</v>
      </c>
    </row>
    <row r="9" spans="2:4" ht="15" customHeight="1">
      <c r="B9" s="43" t="s">
        <v>33</v>
      </c>
      <c r="C9" s="93"/>
      <c r="D9" s="50">
        <f>C9*12</f>
        <v>0</v>
      </c>
    </row>
    <row r="10" spans="2:4" ht="15" customHeight="1" thickBot="1">
      <c r="B10" s="43" t="s">
        <v>34</v>
      </c>
      <c r="C10" s="93"/>
      <c r="D10" s="51">
        <f>C10*12</f>
        <v>0</v>
      </c>
    </row>
    <row r="11" spans="2:4" ht="15.6" thickTop="1" thickBot="1">
      <c r="B11" s="14" t="s">
        <v>35</v>
      </c>
      <c r="C11" s="52"/>
      <c r="D11" s="53">
        <f>SUM(D8:D10)</f>
        <v>0</v>
      </c>
    </row>
    <row r="12" spans="2:4">
      <c r="B12" s="7"/>
      <c r="C12" s="54"/>
      <c r="D12" s="54"/>
    </row>
    <row r="13" spans="2:4">
      <c r="B13" s="44" t="s">
        <v>36</v>
      </c>
      <c r="C13" s="47"/>
    </row>
    <row r="14" spans="2:4" ht="15" thickBot="1"/>
    <row r="15" spans="2:4">
      <c r="B15" s="13" t="s">
        <v>29</v>
      </c>
      <c r="C15" s="48" t="s">
        <v>30</v>
      </c>
      <c r="D15" s="49" t="s">
        <v>31</v>
      </c>
    </row>
    <row r="16" spans="2:4">
      <c r="B16" s="43" t="s">
        <v>32</v>
      </c>
      <c r="C16" s="93"/>
      <c r="D16" s="50">
        <f>C16*12</f>
        <v>0</v>
      </c>
    </row>
    <row r="17" spans="2:4">
      <c r="B17" s="43" t="s">
        <v>33</v>
      </c>
      <c r="C17" s="93"/>
      <c r="D17" s="50">
        <f>C17*12</f>
        <v>0</v>
      </c>
    </row>
    <row r="18" spans="2:4" ht="15" thickBot="1">
      <c r="B18" s="43" t="s">
        <v>34</v>
      </c>
      <c r="C18" s="93"/>
      <c r="D18" s="51">
        <f>C18*12</f>
        <v>0</v>
      </c>
    </row>
    <row r="19" spans="2:4" ht="15.6" thickTop="1" thickBot="1">
      <c r="B19" s="14" t="s">
        <v>35</v>
      </c>
      <c r="C19" s="52"/>
      <c r="D19" s="53">
        <f>SUM(D16:D18)</f>
        <v>0</v>
      </c>
    </row>
    <row r="21" spans="2:4">
      <c r="B21" s="44" t="s">
        <v>37</v>
      </c>
      <c r="C21" s="47"/>
    </row>
    <row r="22" spans="2:4" ht="15" thickBot="1"/>
    <row r="23" spans="2:4">
      <c r="B23" s="13" t="s">
        <v>29</v>
      </c>
      <c r="C23" s="48" t="s">
        <v>30</v>
      </c>
      <c r="D23" s="49" t="s">
        <v>31</v>
      </c>
    </row>
    <row r="24" spans="2:4">
      <c r="B24" s="43" t="s">
        <v>32</v>
      </c>
      <c r="C24" s="93"/>
      <c r="D24" s="50">
        <f>C24*12</f>
        <v>0</v>
      </c>
    </row>
    <row r="25" spans="2:4">
      <c r="B25" s="43" t="s">
        <v>33</v>
      </c>
      <c r="C25" s="93"/>
      <c r="D25" s="50">
        <f>C25*12</f>
        <v>0</v>
      </c>
    </row>
    <row r="26" spans="2:4" ht="15" thickBot="1">
      <c r="B26" s="43" t="s">
        <v>34</v>
      </c>
      <c r="C26" s="93"/>
      <c r="D26" s="51">
        <f>C26*12</f>
        <v>0</v>
      </c>
    </row>
    <row r="27" spans="2:4" ht="15.6" thickTop="1" thickBot="1">
      <c r="B27" s="14" t="s">
        <v>35</v>
      </c>
      <c r="C27" s="52"/>
      <c r="D27" s="53">
        <f>SUM(D24:D26)</f>
        <v>0</v>
      </c>
    </row>
    <row r="30" spans="2:4">
      <c r="B30" s="2" t="s">
        <v>38</v>
      </c>
      <c r="C30" s="47"/>
    </row>
    <row r="31" spans="2:4" ht="15" thickBot="1"/>
    <row r="32" spans="2:4" ht="15" thickBot="1">
      <c r="B32" s="4" t="s">
        <v>29</v>
      </c>
      <c r="C32" s="48" t="s">
        <v>30</v>
      </c>
      <c r="D32" s="49" t="s">
        <v>31</v>
      </c>
    </row>
    <row r="33" spans="2:4" ht="15" thickBot="1">
      <c r="B33" s="45" t="s">
        <v>39</v>
      </c>
      <c r="C33" s="94"/>
      <c r="D33" s="55">
        <f>C33*12</f>
        <v>0</v>
      </c>
    </row>
  </sheetData>
  <sheetProtection algorithmName="SHA-512" hashValue="P8iGVaLRIiAXcB+nAqm7vtuS9h8sofsaPHZt5jP/4QcvxF0GMgTZ5ZrvSyzz5iXym3fyMJk0FwlPfdlXAVd6xg==" saltValue="DS22AW9L1ltbQjvDZ0vpdQ=="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D6516-8A9F-465B-A89B-66F4806B8256}">
  <dimension ref="B3:L48"/>
  <sheetViews>
    <sheetView zoomScale="80" zoomScaleNormal="80" workbookViewId="0">
      <selection activeCell="D40" sqref="D40:E40"/>
    </sheetView>
  </sheetViews>
  <sheetFormatPr defaultColWidth="8.85546875" defaultRowHeight="13.9"/>
  <cols>
    <col min="1" max="1" width="8.85546875" style="15"/>
    <col min="2" max="3" width="30.7109375" style="15" customWidth="1"/>
    <col min="4" max="7" width="15.7109375" style="15" customWidth="1"/>
    <col min="8" max="9" width="30.7109375" style="15" customWidth="1"/>
    <col min="10" max="16384" width="8.85546875" style="15"/>
  </cols>
  <sheetData>
    <row r="3" spans="2:9">
      <c r="B3" s="56" t="s">
        <v>40</v>
      </c>
      <c r="C3" s="57"/>
      <c r="D3" s="58"/>
      <c r="E3" s="59"/>
      <c r="F3" s="59"/>
      <c r="G3" s="59"/>
      <c r="H3" s="59"/>
      <c r="I3" s="59"/>
    </row>
    <row r="4" spans="2:9">
      <c r="B4" s="59"/>
      <c r="C4" s="60"/>
      <c r="D4" s="60"/>
      <c r="E4" s="60"/>
      <c r="F4" s="60"/>
      <c r="G4" s="61"/>
      <c r="H4" s="62"/>
      <c r="I4" s="59"/>
    </row>
    <row r="5" spans="2:9" s="38" customFormat="1" ht="14.45">
      <c r="B5" s="72" t="s">
        <v>41</v>
      </c>
      <c r="C5" s="73"/>
      <c r="D5" s="115" t="s">
        <v>42</v>
      </c>
      <c r="E5" s="116"/>
      <c r="F5" s="115" t="s">
        <v>43</v>
      </c>
      <c r="G5" s="116"/>
      <c r="H5" s="74" t="s">
        <v>44</v>
      </c>
      <c r="I5" s="74" t="s">
        <v>45</v>
      </c>
    </row>
    <row r="6" spans="2:9">
      <c r="B6" s="117" t="s">
        <v>46</v>
      </c>
      <c r="C6" s="117"/>
      <c r="D6" s="63">
        <v>1.6</v>
      </c>
      <c r="E6" s="64" t="s">
        <v>47</v>
      </c>
      <c r="F6" s="70"/>
      <c r="G6" s="64" t="s">
        <v>47</v>
      </c>
      <c r="H6" s="71"/>
      <c r="I6" s="95" t="e">
        <f>(D6/F6)*H6</f>
        <v>#DIV/0!</v>
      </c>
    </row>
    <row r="7" spans="2:9">
      <c r="B7" s="118" t="s">
        <v>48</v>
      </c>
      <c r="C7" s="118"/>
      <c r="D7" s="68"/>
      <c r="E7" s="64" t="s">
        <v>47</v>
      </c>
      <c r="F7" s="70"/>
      <c r="G7" s="64" t="s">
        <v>47</v>
      </c>
      <c r="H7" s="71"/>
      <c r="I7" s="95" t="e">
        <f t="shared" ref="I7:I12" si="0">(D7/F7)*H7</f>
        <v>#DIV/0!</v>
      </c>
    </row>
    <row r="8" spans="2:9">
      <c r="B8" s="119" t="s">
        <v>49</v>
      </c>
      <c r="C8" s="119"/>
      <c r="D8" s="68"/>
      <c r="E8" s="64" t="s">
        <v>47</v>
      </c>
      <c r="F8" s="70"/>
      <c r="G8" s="64" t="s">
        <v>47</v>
      </c>
      <c r="H8" s="71"/>
      <c r="I8" s="95" t="e">
        <f t="shared" si="0"/>
        <v>#DIV/0!</v>
      </c>
    </row>
    <row r="9" spans="2:9">
      <c r="B9" s="66" t="s">
        <v>50</v>
      </c>
      <c r="C9" s="67"/>
      <c r="D9" s="69"/>
      <c r="E9" s="64" t="s">
        <v>47</v>
      </c>
      <c r="F9" s="70"/>
      <c r="G9" s="64" t="s">
        <v>47</v>
      </c>
      <c r="H9" s="71"/>
      <c r="I9" s="95" t="e">
        <f t="shared" si="0"/>
        <v>#DIV/0!</v>
      </c>
    </row>
    <row r="10" spans="2:9">
      <c r="B10" s="117" t="s">
        <v>51</v>
      </c>
      <c r="C10" s="117"/>
      <c r="D10" s="68"/>
      <c r="E10" s="64" t="s">
        <v>47</v>
      </c>
      <c r="F10" s="70"/>
      <c r="G10" s="64" t="s">
        <v>47</v>
      </c>
      <c r="H10" s="71"/>
      <c r="I10" s="95" t="e">
        <f t="shared" si="0"/>
        <v>#DIV/0!</v>
      </c>
    </row>
    <row r="11" spans="2:9">
      <c r="B11" s="118" t="s">
        <v>52</v>
      </c>
      <c r="C11" s="118"/>
      <c r="D11" s="68"/>
      <c r="E11" s="64" t="s">
        <v>47</v>
      </c>
      <c r="F11" s="70"/>
      <c r="G11" s="64" t="s">
        <v>47</v>
      </c>
      <c r="H11" s="71"/>
      <c r="I11" s="95" t="e">
        <f t="shared" si="0"/>
        <v>#DIV/0!</v>
      </c>
    </row>
    <row r="12" spans="2:9">
      <c r="B12" s="118" t="s">
        <v>53</v>
      </c>
      <c r="C12" s="118"/>
      <c r="D12" s="68"/>
      <c r="E12" s="64" t="s">
        <v>47</v>
      </c>
      <c r="F12" s="70"/>
      <c r="G12" s="64" t="s">
        <v>47</v>
      </c>
      <c r="H12" s="71"/>
      <c r="I12" s="95" t="e">
        <f t="shared" si="0"/>
        <v>#DIV/0!</v>
      </c>
    </row>
    <row r="14" spans="2:9">
      <c r="B14" s="1" t="s">
        <v>54</v>
      </c>
    </row>
    <row r="15" spans="2:9">
      <c r="B15" s="1" t="s">
        <v>55</v>
      </c>
    </row>
    <row r="18" spans="2:12">
      <c r="B18" s="56" t="s">
        <v>56</v>
      </c>
    </row>
    <row r="19" spans="2:12" ht="14.45" thickBot="1"/>
    <row r="20" spans="2:12" ht="14.45" thickBot="1">
      <c r="B20" s="122" t="s">
        <v>57</v>
      </c>
      <c r="C20" s="123"/>
      <c r="D20" s="124" t="s">
        <v>58</v>
      </c>
      <c r="E20" s="125"/>
      <c r="F20" s="124" t="s">
        <v>59</v>
      </c>
      <c r="G20" s="125"/>
      <c r="H20" s="5" t="s">
        <v>60</v>
      </c>
      <c r="I20" s="6" t="s">
        <v>61</v>
      </c>
    </row>
    <row r="21" spans="2:12">
      <c r="B21" s="16" t="s">
        <v>62</v>
      </c>
      <c r="C21" s="17" t="s">
        <v>63</v>
      </c>
      <c r="D21" s="126">
        <v>0</v>
      </c>
      <c r="E21" s="126"/>
      <c r="F21" s="127">
        <f>I21*$F$41</f>
        <v>134550</v>
      </c>
      <c r="G21" s="128"/>
      <c r="H21" s="18">
        <f>D21*F21</f>
        <v>0</v>
      </c>
      <c r="I21" s="96">
        <v>0.23</v>
      </c>
    </row>
    <row r="22" spans="2:12">
      <c r="B22" s="20" t="s">
        <v>62</v>
      </c>
      <c r="C22" s="21" t="s">
        <v>64</v>
      </c>
      <c r="D22" s="120">
        <v>0</v>
      </c>
      <c r="E22" s="120"/>
      <c r="F22" s="121">
        <f t="shared" ref="F22:F40" si="1">I22*$F$41</f>
        <v>29250</v>
      </c>
      <c r="G22" s="121"/>
      <c r="H22" s="22">
        <f>D22*F22</f>
        <v>0</v>
      </c>
      <c r="I22" s="97">
        <v>0.05</v>
      </c>
    </row>
    <row r="23" spans="2:12">
      <c r="B23" s="20" t="s">
        <v>62</v>
      </c>
      <c r="C23" s="21" t="s">
        <v>65</v>
      </c>
      <c r="D23" s="120">
        <v>0</v>
      </c>
      <c r="E23" s="120"/>
      <c r="F23" s="121">
        <f t="shared" si="1"/>
        <v>11700</v>
      </c>
      <c r="G23" s="121"/>
      <c r="H23" s="22">
        <f t="shared" ref="H23:H40" si="2">D23*F23</f>
        <v>0</v>
      </c>
      <c r="I23" s="97">
        <v>0.02</v>
      </c>
    </row>
    <row r="24" spans="2:12">
      <c r="B24" s="20" t="s">
        <v>62</v>
      </c>
      <c r="C24" s="21" t="s">
        <v>66</v>
      </c>
      <c r="D24" s="120">
        <v>0</v>
      </c>
      <c r="E24" s="120"/>
      <c r="F24" s="121">
        <f t="shared" si="1"/>
        <v>14625</v>
      </c>
      <c r="G24" s="121"/>
      <c r="H24" s="22">
        <f t="shared" si="2"/>
        <v>0</v>
      </c>
      <c r="I24" s="98">
        <v>2.5000000000000001E-2</v>
      </c>
    </row>
    <row r="25" spans="2:12">
      <c r="B25" s="20" t="s">
        <v>67</v>
      </c>
      <c r="C25" s="21" t="s">
        <v>63</v>
      </c>
      <c r="D25" s="120">
        <v>0</v>
      </c>
      <c r="E25" s="120"/>
      <c r="F25" s="121">
        <f t="shared" si="1"/>
        <v>58500</v>
      </c>
      <c r="G25" s="121"/>
      <c r="H25" s="22">
        <f t="shared" si="2"/>
        <v>0</v>
      </c>
      <c r="I25" s="98">
        <v>0.1</v>
      </c>
    </row>
    <row r="26" spans="2:12">
      <c r="B26" s="20" t="s">
        <v>67</v>
      </c>
      <c r="C26" s="21" t="s">
        <v>64</v>
      </c>
      <c r="D26" s="120">
        <v>0</v>
      </c>
      <c r="E26" s="120"/>
      <c r="F26" s="121">
        <f t="shared" si="1"/>
        <v>8775</v>
      </c>
      <c r="G26" s="121"/>
      <c r="H26" s="22">
        <f t="shared" si="2"/>
        <v>0</v>
      </c>
      <c r="I26" s="98">
        <v>1.4999999999999999E-2</v>
      </c>
      <c r="J26" s="7"/>
      <c r="K26" s="7"/>
      <c r="L26" s="7"/>
    </row>
    <row r="27" spans="2:12">
      <c r="B27" s="20" t="s">
        <v>67</v>
      </c>
      <c r="C27" s="21" t="s">
        <v>65</v>
      </c>
      <c r="D27" s="120">
        <v>0</v>
      </c>
      <c r="E27" s="120"/>
      <c r="F27" s="121">
        <f t="shared" si="1"/>
        <v>5850</v>
      </c>
      <c r="G27" s="121"/>
      <c r="H27" s="22">
        <f t="shared" si="2"/>
        <v>0</v>
      </c>
      <c r="I27" s="98">
        <v>0.01</v>
      </c>
      <c r="J27" s="7"/>
      <c r="K27" s="7"/>
      <c r="L27" s="7"/>
    </row>
    <row r="28" spans="2:12">
      <c r="B28" s="20" t="s">
        <v>67</v>
      </c>
      <c r="C28" s="21" t="s">
        <v>66</v>
      </c>
      <c r="D28" s="120">
        <v>0</v>
      </c>
      <c r="E28" s="120"/>
      <c r="F28" s="121">
        <f t="shared" si="1"/>
        <v>5850</v>
      </c>
      <c r="G28" s="121"/>
      <c r="H28" s="22">
        <f t="shared" si="2"/>
        <v>0</v>
      </c>
      <c r="I28" s="98">
        <v>0.01</v>
      </c>
    </row>
    <row r="29" spans="2:12">
      <c r="B29" s="20" t="s">
        <v>68</v>
      </c>
      <c r="C29" s="21" t="s">
        <v>69</v>
      </c>
      <c r="D29" s="120">
        <v>0</v>
      </c>
      <c r="E29" s="120"/>
      <c r="F29" s="121">
        <f t="shared" si="1"/>
        <v>87750</v>
      </c>
      <c r="G29" s="121"/>
      <c r="H29" s="22">
        <f t="shared" si="2"/>
        <v>0</v>
      </c>
      <c r="I29" s="98">
        <v>0.15</v>
      </c>
    </row>
    <row r="30" spans="2:12">
      <c r="B30" s="20" t="s">
        <v>70</v>
      </c>
      <c r="C30" s="21" t="s">
        <v>64</v>
      </c>
      <c r="D30" s="120">
        <v>0</v>
      </c>
      <c r="E30" s="120"/>
      <c r="F30" s="121">
        <f t="shared" si="1"/>
        <v>58500</v>
      </c>
      <c r="G30" s="121"/>
      <c r="H30" s="22">
        <f t="shared" si="2"/>
        <v>0</v>
      </c>
      <c r="I30" s="98">
        <v>0.1</v>
      </c>
    </row>
    <row r="31" spans="2:12">
      <c r="B31" s="25" t="s">
        <v>71</v>
      </c>
      <c r="C31" s="21" t="s">
        <v>69</v>
      </c>
      <c r="D31" s="120">
        <v>0</v>
      </c>
      <c r="E31" s="120"/>
      <c r="F31" s="121">
        <f t="shared" si="1"/>
        <v>32175</v>
      </c>
      <c r="G31" s="121"/>
      <c r="H31" s="22">
        <f t="shared" si="2"/>
        <v>0</v>
      </c>
      <c r="I31" s="97">
        <v>5.5E-2</v>
      </c>
    </row>
    <row r="32" spans="2:12">
      <c r="B32" s="25" t="s">
        <v>72</v>
      </c>
      <c r="C32" s="21" t="s">
        <v>64</v>
      </c>
      <c r="D32" s="120">
        <v>0</v>
      </c>
      <c r="E32" s="120"/>
      <c r="F32" s="121">
        <f t="shared" si="1"/>
        <v>2925</v>
      </c>
      <c r="G32" s="121"/>
      <c r="H32" s="22">
        <f t="shared" si="2"/>
        <v>0</v>
      </c>
      <c r="I32" s="97">
        <v>5.0000000000000001E-3</v>
      </c>
    </row>
    <row r="33" spans="2:9">
      <c r="B33" s="25" t="s">
        <v>73</v>
      </c>
      <c r="C33" s="21" t="s">
        <v>69</v>
      </c>
      <c r="D33" s="120">
        <v>0</v>
      </c>
      <c r="E33" s="120"/>
      <c r="F33" s="121">
        <f t="shared" si="1"/>
        <v>5850</v>
      </c>
      <c r="G33" s="121"/>
      <c r="H33" s="22">
        <f t="shared" si="2"/>
        <v>0</v>
      </c>
      <c r="I33" s="97">
        <v>0.01</v>
      </c>
    </row>
    <row r="34" spans="2:9">
      <c r="B34" s="25" t="s">
        <v>74</v>
      </c>
      <c r="C34" s="21" t="s">
        <v>64</v>
      </c>
      <c r="D34" s="120">
        <v>0</v>
      </c>
      <c r="E34" s="120"/>
      <c r="F34" s="121">
        <f t="shared" si="1"/>
        <v>5850</v>
      </c>
      <c r="G34" s="121"/>
      <c r="H34" s="22">
        <f t="shared" si="2"/>
        <v>0</v>
      </c>
      <c r="I34" s="97">
        <v>0.01</v>
      </c>
    </row>
    <row r="35" spans="2:9">
      <c r="B35" s="20" t="s">
        <v>75</v>
      </c>
      <c r="C35" s="21" t="s">
        <v>69</v>
      </c>
      <c r="D35" s="120">
        <v>0</v>
      </c>
      <c r="E35" s="120"/>
      <c r="F35" s="121">
        <f t="shared" si="1"/>
        <v>29250</v>
      </c>
      <c r="G35" s="121"/>
      <c r="H35" s="22">
        <f t="shared" si="2"/>
        <v>0</v>
      </c>
      <c r="I35" s="97">
        <v>0.05</v>
      </c>
    </row>
    <row r="36" spans="2:9">
      <c r="B36" s="25" t="s">
        <v>76</v>
      </c>
      <c r="C36" s="21" t="s">
        <v>69</v>
      </c>
      <c r="D36" s="120">
        <v>0</v>
      </c>
      <c r="E36" s="120"/>
      <c r="F36" s="121">
        <f t="shared" si="1"/>
        <v>11700</v>
      </c>
      <c r="G36" s="121"/>
      <c r="H36" s="22">
        <f t="shared" si="2"/>
        <v>0</v>
      </c>
      <c r="I36" s="97">
        <v>0.02</v>
      </c>
    </row>
    <row r="37" spans="2:9">
      <c r="B37" s="25" t="s">
        <v>77</v>
      </c>
      <c r="C37" s="21" t="s">
        <v>69</v>
      </c>
      <c r="D37" s="120">
        <v>0</v>
      </c>
      <c r="E37" s="120"/>
      <c r="F37" s="121">
        <f t="shared" si="1"/>
        <v>1462.5</v>
      </c>
      <c r="G37" s="121"/>
      <c r="H37" s="22">
        <f t="shared" si="2"/>
        <v>0</v>
      </c>
      <c r="I37" s="97">
        <v>2.5000000000000001E-3</v>
      </c>
    </row>
    <row r="38" spans="2:9">
      <c r="B38" s="26" t="s">
        <v>78</v>
      </c>
      <c r="C38" s="27"/>
      <c r="D38" s="120">
        <v>0</v>
      </c>
      <c r="E38" s="120"/>
      <c r="F38" s="121">
        <f t="shared" si="1"/>
        <v>14625</v>
      </c>
      <c r="G38" s="121"/>
      <c r="H38" s="28">
        <f>D38*F38</f>
        <v>0</v>
      </c>
      <c r="I38" s="98">
        <v>2.5000000000000001E-2</v>
      </c>
    </row>
    <row r="39" spans="2:9">
      <c r="B39" s="26" t="s">
        <v>78</v>
      </c>
      <c r="C39" s="27" t="s">
        <v>64</v>
      </c>
      <c r="D39" s="131">
        <v>0</v>
      </c>
      <c r="E39" s="132"/>
      <c r="F39" s="121">
        <f t="shared" si="1"/>
        <v>7312.5</v>
      </c>
      <c r="G39" s="121"/>
      <c r="H39" s="28">
        <f>D39*F39</f>
        <v>0</v>
      </c>
      <c r="I39" s="98">
        <v>1.2500000000000001E-2</v>
      </c>
    </row>
    <row r="40" spans="2:9" ht="14.45" thickBot="1">
      <c r="B40" s="29" t="s">
        <v>79</v>
      </c>
      <c r="C40" s="30"/>
      <c r="D40" s="133"/>
      <c r="E40" s="133"/>
      <c r="F40" s="134">
        <f t="shared" si="1"/>
        <v>58500</v>
      </c>
      <c r="G40" s="134"/>
      <c r="H40" s="31">
        <f t="shared" si="2"/>
        <v>0</v>
      </c>
      <c r="I40" s="99">
        <v>0.1</v>
      </c>
    </row>
    <row r="41" spans="2:9" ht="15" thickTop="1" thickBot="1">
      <c r="B41" s="14" t="s">
        <v>80</v>
      </c>
      <c r="C41" s="33"/>
      <c r="D41" s="129"/>
      <c r="E41" s="129"/>
      <c r="F41" s="130">
        <f>30%*1950000</f>
        <v>585000</v>
      </c>
      <c r="G41" s="130"/>
      <c r="H41" s="34">
        <f>SUM(H21:H40)</f>
        <v>0</v>
      </c>
      <c r="I41" s="100">
        <f>SUM(I21:I40)</f>
        <v>1.0000000000000002</v>
      </c>
    </row>
    <row r="42" spans="2:9">
      <c r="B42" s="36"/>
      <c r="C42" s="36"/>
      <c r="D42" s="37"/>
      <c r="E42" s="38"/>
      <c r="F42" s="39"/>
      <c r="G42" s="39"/>
      <c r="H42" s="40"/>
      <c r="I42" s="101"/>
    </row>
    <row r="43" spans="2:9">
      <c r="B43" s="42" t="s">
        <v>81</v>
      </c>
    </row>
    <row r="44" spans="2:9">
      <c r="B44" s="42" t="s">
        <v>82</v>
      </c>
    </row>
    <row r="46" spans="2:9">
      <c r="B46" s="15" t="s">
        <v>83</v>
      </c>
    </row>
    <row r="47" spans="2:9">
      <c r="B47" s="15" t="s">
        <v>84</v>
      </c>
    </row>
    <row r="48" spans="2:9">
      <c r="B48" s="15" t="s">
        <v>85</v>
      </c>
    </row>
  </sheetData>
  <sheetProtection algorithmName="SHA-512" hashValue="Bg/jtrvwH6yfluFqwytP+3ziUYPuSjZ5B/u8MtlRe94xW+r00PDWc9LWVwiKgCmR5K37CIBHxdwzaprU45vpzw==" saltValue="OLoOXuGYZ8uVDnF41WUhwA==" spinCount="100000" sheet="1" objects="1" scenarios="1"/>
  <mergeCells count="53">
    <mergeCell ref="D41:E41"/>
    <mergeCell ref="F41:G41"/>
    <mergeCell ref="D38:E38"/>
    <mergeCell ref="F38:G38"/>
    <mergeCell ref="D39:E39"/>
    <mergeCell ref="F39:G39"/>
    <mergeCell ref="D40:E40"/>
    <mergeCell ref="F40:G40"/>
    <mergeCell ref="D32:E32"/>
    <mergeCell ref="F32:G32"/>
    <mergeCell ref="D33:E33"/>
    <mergeCell ref="F33:G33"/>
    <mergeCell ref="D34:E34"/>
    <mergeCell ref="F34:G34"/>
    <mergeCell ref="D35:E35"/>
    <mergeCell ref="F35:G35"/>
    <mergeCell ref="D36:E36"/>
    <mergeCell ref="F36:G36"/>
    <mergeCell ref="D37:E37"/>
    <mergeCell ref="F37:G37"/>
    <mergeCell ref="D26:E26"/>
    <mergeCell ref="F26:G26"/>
    <mergeCell ref="D27:E27"/>
    <mergeCell ref="F27:G27"/>
    <mergeCell ref="D28:E28"/>
    <mergeCell ref="F28:G28"/>
    <mergeCell ref="D29:E29"/>
    <mergeCell ref="F29:G29"/>
    <mergeCell ref="D30:E30"/>
    <mergeCell ref="F30:G30"/>
    <mergeCell ref="D31:E31"/>
    <mergeCell ref="F31:G31"/>
    <mergeCell ref="D24:E24"/>
    <mergeCell ref="F24:G24"/>
    <mergeCell ref="D25:E25"/>
    <mergeCell ref="F25:G25"/>
    <mergeCell ref="B20:C20"/>
    <mergeCell ref="D20:E20"/>
    <mergeCell ref="F20:G20"/>
    <mergeCell ref="D21:E21"/>
    <mergeCell ref="F21:G21"/>
    <mergeCell ref="D22:E22"/>
    <mergeCell ref="F22:G22"/>
    <mergeCell ref="B10:C10"/>
    <mergeCell ref="B11:C11"/>
    <mergeCell ref="B12:C12"/>
    <mergeCell ref="D23:E23"/>
    <mergeCell ref="F23:G23"/>
    <mergeCell ref="D5:E5"/>
    <mergeCell ref="F5:G5"/>
    <mergeCell ref="B6:C6"/>
    <mergeCell ref="B7:C7"/>
    <mergeCell ref="B8:C8"/>
  </mergeCells>
  <pageMargins left="0.7" right="0.7" top="0.75" bottom="0.75" header="0.3" footer="0.3"/>
  <ignoredErrors>
    <ignoredError sqref="I6:I10"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D0855-74C3-4E1C-9B92-6CE98B438CC2}">
  <dimension ref="B3:L48"/>
  <sheetViews>
    <sheetView zoomScale="70" zoomScaleNormal="70" workbookViewId="0">
      <selection activeCell="B3" sqref="B3"/>
    </sheetView>
  </sheetViews>
  <sheetFormatPr defaultColWidth="8.85546875" defaultRowHeight="13.9"/>
  <cols>
    <col min="1" max="1" width="8.85546875" style="15"/>
    <col min="2" max="3" width="30.7109375" style="15" customWidth="1"/>
    <col min="4" max="7" width="15.7109375" style="15" customWidth="1"/>
    <col min="8" max="9" width="30.7109375" style="15" customWidth="1"/>
    <col min="10" max="16384" width="8.85546875" style="15"/>
  </cols>
  <sheetData>
    <row r="3" spans="2:9">
      <c r="B3" s="56" t="s">
        <v>86</v>
      </c>
      <c r="C3" s="57"/>
      <c r="D3" s="58"/>
      <c r="E3" s="59"/>
      <c r="F3" s="59"/>
      <c r="G3" s="59"/>
      <c r="H3" s="59"/>
      <c r="I3" s="59"/>
    </row>
    <row r="4" spans="2:9">
      <c r="B4" s="59"/>
      <c r="C4" s="60"/>
      <c r="D4" s="60"/>
      <c r="E4" s="60"/>
      <c r="F4" s="60"/>
      <c r="G4" s="61"/>
      <c r="H4" s="62"/>
      <c r="I4" s="59"/>
    </row>
    <row r="5" spans="2:9" s="38" customFormat="1" ht="14.45">
      <c r="B5" s="72" t="s">
        <v>41</v>
      </c>
      <c r="C5" s="73"/>
      <c r="D5" s="115" t="s">
        <v>42</v>
      </c>
      <c r="E5" s="116"/>
      <c r="F5" s="115" t="s">
        <v>43</v>
      </c>
      <c r="G5" s="116"/>
      <c r="H5" s="74" t="s">
        <v>44</v>
      </c>
      <c r="I5" s="74" t="s">
        <v>45</v>
      </c>
    </row>
    <row r="6" spans="2:9">
      <c r="B6" s="117" t="s">
        <v>46</v>
      </c>
      <c r="C6" s="117"/>
      <c r="D6" s="64">
        <v>8</v>
      </c>
      <c r="E6" s="64" t="s">
        <v>47</v>
      </c>
      <c r="F6" s="70"/>
      <c r="G6" s="64" t="s">
        <v>47</v>
      </c>
      <c r="H6" s="71"/>
      <c r="I6" s="95" t="e">
        <f>(D6/F6)*H6</f>
        <v>#DIV/0!</v>
      </c>
    </row>
    <row r="7" spans="2:9">
      <c r="B7" s="118" t="s">
        <v>48</v>
      </c>
      <c r="C7" s="118"/>
      <c r="D7" s="68"/>
      <c r="E7" s="64" t="s">
        <v>47</v>
      </c>
      <c r="F7" s="70"/>
      <c r="G7" s="64" t="s">
        <v>47</v>
      </c>
      <c r="H7" s="71"/>
      <c r="I7" s="95" t="e">
        <f t="shared" ref="I7:I11" si="0">(D7/F7)*H7</f>
        <v>#DIV/0!</v>
      </c>
    </row>
    <row r="8" spans="2:9">
      <c r="B8" s="119" t="s">
        <v>49</v>
      </c>
      <c r="C8" s="119"/>
      <c r="D8" s="68"/>
      <c r="E8" s="64" t="s">
        <v>47</v>
      </c>
      <c r="F8" s="70"/>
      <c r="G8" s="64" t="s">
        <v>47</v>
      </c>
      <c r="H8" s="71"/>
      <c r="I8" s="95" t="e">
        <f t="shared" si="0"/>
        <v>#DIV/0!</v>
      </c>
    </row>
    <row r="9" spans="2:9">
      <c r="B9" s="66" t="s">
        <v>50</v>
      </c>
      <c r="C9" s="67"/>
      <c r="D9" s="69"/>
      <c r="E9" s="64" t="s">
        <v>47</v>
      </c>
      <c r="F9" s="70"/>
      <c r="G9" s="64" t="s">
        <v>47</v>
      </c>
      <c r="H9" s="71"/>
      <c r="I9" s="95" t="e">
        <f t="shared" si="0"/>
        <v>#DIV/0!</v>
      </c>
    </row>
    <row r="10" spans="2:9">
      <c r="B10" s="117" t="s">
        <v>51</v>
      </c>
      <c r="C10" s="117"/>
      <c r="D10" s="68"/>
      <c r="E10" s="64" t="s">
        <v>47</v>
      </c>
      <c r="F10" s="70"/>
      <c r="G10" s="64" t="s">
        <v>47</v>
      </c>
      <c r="H10" s="71"/>
      <c r="I10" s="95" t="e">
        <f t="shared" si="0"/>
        <v>#DIV/0!</v>
      </c>
    </row>
    <row r="11" spans="2:9">
      <c r="B11" s="118" t="s">
        <v>52</v>
      </c>
      <c r="C11" s="118"/>
      <c r="D11" s="68"/>
      <c r="E11" s="64" t="s">
        <v>47</v>
      </c>
      <c r="F11" s="70"/>
      <c r="G11" s="64" t="s">
        <v>47</v>
      </c>
      <c r="H11" s="71"/>
      <c r="I11" s="95" t="e">
        <f t="shared" si="0"/>
        <v>#DIV/0!</v>
      </c>
    </row>
    <row r="12" spans="2:9">
      <c r="B12" s="118" t="s">
        <v>53</v>
      </c>
      <c r="C12" s="118"/>
      <c r="D12" s="68"/>
      <c r="E12" s="64" t="s">
        <v>47</v>
      </c>
      <c r="F12" s="70"/>
      <c r="G12" s="64" t="s">
        <v>47</v>
      </c>
      <c r="H12" s="71"/>
      <c r="I12" s="95"/>
    </row>
    <row r="14" spans="2:9">
      <c r="B14" s="1" t="s">
        <v>54</v>
      </c>
    </row>
    <row r="15" spans="2:9">
      <c r="B15" s="1" t="s">
        <v>55</v>
      </c>
    </row>
    <row r="18" spans="2:12">
      <c r="B18" s="56" t="s">
        <v>56</v>
      </c>
    </row>
    <row r="19" spans="2:12" ht="14.45" thickBot="1"/>
    <row r="20" spans="2:12" ht="14.45" thickBot="1">
      <c r="B20" s="122" t="s">
        <v>57</v>
      </c>
      <c r="C20" s="123"/>
      <c r="D20" s="124" t="s">
        <v>58</v>
      </c>
      <c r="E20" s="125"/>
      <c r="F20" s="124" t="s">
        <v>59</v>
      </c>
      <c r="G20" s="125"/>
      <c r="H20" s="5" t="s">
        <v>60</v>
      </c>
      <c r="I20" s="6" t="s">
        <v>61</v>
      </c>
    </row>
    <row r="21" spans="2:12">
      <c r="B21" s="16" t="s">
        <v>62</v>
      </c>
      <c r="C21" s="17" t="s">
        <v>63</v>
      </c>
      <c r="D21" s="126">
        <v>0</v>
      </c>
      <c r="E21" s="126"/>
      <c r="F21" s="127">
        <f>I21*$F$41</f>
        <v>269100</v>
      </c>
      <c r="G21" s="128"/>
      <c r="H21" s="18">
        <f>D21*F21</f>
        <v>0</v>
      </c>
      <c r="I21" s="96">
        <v>0.23</v>
      </c>
    </row>
    <row r="22" spans="2:12">
      <c r="B22" s="20" t="s">
        <v>62</v>
      </c>
      <c r="C22" s="21" t="s">
        <v>64</v>
      </c>
      <c r="D22" s="120">
        <v>0</v>
      </c>
      <c r="E22" s="120"/>
      <c r="F22" s="121">
        <f t="shared" ref="F22:F40" si="1">I22*$F$41</f>
        <v>58500</v>
      </c>
      <c r="G22" s="121"/>
      <c r="H22" s="22">
        <f>D22*F22</f>
        <v>0</v>
      </c>
      <c r="I22" s="97">
        <v>0.05</v>
      </c>
    </row>
    <row r="23" spans="2:12">
      <c r="B23" s="20" t="s">
        <v>62</v>
      </c>
      <c r="C23" s="21" t="s">
        <v>65</v>
      </c>
      <c r="D23" s="120">
        <v>0</v>
      </c>
      <c r="E23" s="120"/>
      <c r="F23" s="121">
        <f t="shared" si="1"/>
        <v>23400</v>
      </c>
      <c r="G23" s="121"/>
      <c r="H23" s="22">
        <f t="shared" ref="H23:H40" si="2">D23*F23</f>
        <v>0</v>
      </c>
      <c r="I23" s="97">
        <v>0.02</v>
      </c>
    </row>
    <row r="24" spans="2:12">
      <c r="B24" s="20" t="s">
        <v>62</v>
      </c>
      <c r="C24" s="21" t="s">
        <v>66</v>
      </c>
      <c r="D24" s="120">
        <v>0</v>
      </c>
      <c r="E24" s="120"/>
      <c r="F24" s="121">
        <f t="shared" si="1"/>
        <v>29250</v>
      </c>
      <c r="G24" s="121"/>
      <c r="H24" s="22">
        <f t="shared" si="2"/>
        <v>0</v>
      </c>
      <c r="I24" s="98">
        <v>2.5000000000000001E-2</v>
      </c>
    </row>
    <row r="25" spans="2:12">
      <c r="B25" s="20" t="s">
        <v>67</v>
      </c>
      <c r="C25" s="21" t="s">
        <v>63</v>
      </c>
      <c r="D25" s="120">
        <v>0</v>
      </c>
      <c r="E25" s="120"/>
      <c r="F25" s="121">
        <f t="shared" si="1"/>
        <v>117000</v>
      </c>
      <c r="G25" s="121"/>
      <c r="H25" s="22">
        <f t="shared" si="2"/>
        <v>0</v>
      </c>
      <c r="I25" s="98">
        <v>0.1</v>
      </c>
    </row>
    <row r="26" spans="2:12">
      <c r="B26" s="20" t="s">
        <v>67</v>
      </c>
      <c r="C26" s="21" t="s">
        <v>64</v>
      </c>
      <c r="D26" s="120">
        <v>0</v>
      </c>
      <c r="E26" s="120"/>
      <c r="F26" s="121">
        <f t="shared" si="1"/>
        <v>17550</v>
      </c>
      <c r="G26" s="121"/>
      <c r="H26" s="22">
        <f t="shared" si="2"/>
        <v>0</v>
      </c>
      <c r="I26" s="98">
        <v>1.4999999999999999E-2</v>
      </c>
      <c r="J26" s="7"/>
      <c r="K26" s="7"/>
      <c r="L26" s="7"/>
    </row>
    <row r="27" spans="2:12">
      <c r="B27" s="20" t="s">
        <v>67</v>
      </c>
      <c r="C27" s="21" t="s">
        <v>65</v>
      </c>
      <c r="D27" s="120">
        <v>0</v>
      </c>
      <c r="E27" s="120"/>
      <c r="F27" s="121">
        <f t="shared" si="1"/>
        <v>11700</v>
      </c>
      <c r="G27" s="121"/>
      <c r="H27" s="22">
        <f t="shared" si="2"/>
        <v>0</v>
      </c>
      <c r="I27" s="98">
        <v>0.01</v>
      </c>
      <c r="J27" s="7"/>
      <c r="K27" s="7"/>
      <c r="L27" s="7"/>
    </row>
    <row r="28" spans="2:12">
      <c r="B28" s="20" t="s">
        <v>67</v>
      </c>
      <c r="C28" s="21" t="s">
        <v>66</v>
      </c>
      <c r="D28" s="120">
        <v>0</v>
      </c>
      <c r="E28" s="120"/>
      <c r="F28" s="121">
        <f t="shared" si="1"/>
        <v>11700</v>
      </c>
      <c r="G28" s="121"/>
      <c r="H28" s="22">
        <f t="shared" si="2"/>
        <v>0</v>
      </c>
      <c r="I28" s="98">
        <v>0.01</v>
      </c>
    </row>
    <row r="29" spans="2:12">
      <c r="B29" s="20" t="s">
        <v>68</v>
      </c>
      <c r="C29" s="21" t="s">
        <v>69</v>
      </c>
      <c r="D29" s="120">
        <v>0</v>
      </c>
      <c r="E29" s="120"/>
      <c r="F29" s="121">
        <f t="shared" si="1"/>
        <v>175500</v>
      </c>
      <c r="G29" s="121"/>
      <c r="H29" s="22">
        <f t="shared" si="2"/>
        <v>0</v>
      </c>
      <c r="I29" s="98">
        <v>0.15</v>
      </c>
    </row>
    <row r="30" spans="2:12">
      <c r="B30" s="20" t="s">
        <v>70</v>
      </c>
      <c r="C30" s="21" t="s">
        <v>64</v>
      </c>
      <c r="D30" s="120">
        <v>0</v>
      </c>
      <c r="E30" s="120"/>
      <c r="F30" s="121">
        <f t="shared" si="1"/>
        <v>117000</v>
      </c>
      <c r="G30" s="121"/>
      <c r="H30" s="22">
        <f t="shared" si="2"/>
        <v>0</v>
      </c>
      <c r="I30" s="98">
        <v>0.1</v>
      </c>
    </row>
    <row r="31" spans="2:12">
      <c r="B31" s="25" t="s">
        <v>71</v>
      </c>
      <c r="C31" s="21" t="s">
        <v>69</v>
      </c>
      <c r="D31" s="120">
        <v>0</v>
      </c>
      <c r="E31" s="120"/>
      <c r="F31" s="121">
        <f t="shared" si="1"/>
        <v>64350</v>
      </c>
      <c r="G31" s="121"/>
      <c r="H31" s="22">
        <f t="shared" si="2"/>
        <v>0</v>
      </c>
      <c r="I31" s="97">
        <v>5.5E-2</v>
      </c>
    </row>
    <row r="32" spans="2:12">
      <c r="B32" s="25" t="s">
        <v>72</v>
      </c>
      <c r="C32" s="21" t="s">
        <v>64</v>
      </c>
      <c r="D32" s="120">
        <v>0</v>
      </c>
      <c r="E32" s="120"/>
      <c r="F32" s="121">
        <f t="shared" si="1"/>
        <v>5850</v>
      </c>
      <c r="G32" s="121"/>
      <c r="H32" s="22">
        <f t="shared" si="2"/>
        <v>0</v>
      </c>
      <c r="I32" s="97">
        <v>5.0000000000000001E-3</v>
      </c>
    </row>
    <row r="33" spans="2:9">
      <c r="B33" s="25" t="s">
        <v>73</v>
      </c>
      <c r="C33" s="21" t="s">
        <v>69</v>
      </c>
      <c r="D33" s="120">
        <v>0</v>
      </c>
      <c r="E33" s="120"/>
      <c r="F33" s="121">
        <f t="shared" si="1"/>
        <v>11700</v>
      </c>
      <c r="G33" s="121"/>
      <c r="H33" s="22">
        <f t="shared" si="2"/>
        <v>0</v>
      </c>
      <c r="I33" s="97">
        <v>0.01</v>
      </c>
    </row>
    <row r="34" spans="2:9">
      <c r="B34" s="25" t="s">
        <v>74</v>
      </c>
      <c r="C34" s="21" t="s">
        <v>64</v>
      </c>
      <c r="D34" s="120">
        <v>0</v>
      </c>
      <c r="E34" s="120"/>
      <c r="F34" s="121">
        <f t="shared" si="1"/>
        <v>11700</v>
      </c>
      <c r="G34" s="121"/>
      <c r="H34" s="22">
        <f t="shared" si="2"/>
        <v>0</v>
      </c>
      <c r="I34" s="97">
        <v>0.01</v>
      </c>
    </row>
    <row r="35" spans="2:9">
      <c r="B35" s="20" t="s">
        <v>75</v>
      </c>
      <c r="C35" s="21" t="s">
        <v>69</v>
      </c>
      <c r="D35" s="120">
        <v>0</v>
      </c>
      <c r="E35" s="120"/>
      <c r="F35" s="121">
        <f t="shared" si="1"/>
        <v>58500</v>
      </c>
      <c r="G35" s="121"/>
      <c r="H35" s="22">
        <f t="shared" si="2"/>
        <v>0</v>
      </c>
      <c r="I35" s="97">
        <v>0.05</v>
      </c>
    </row>
    <row r="36" spans="2:9">
      <c r="B36" s="25" t="s">
        <v>76</v>
      </c>
      <c r="C36" s="21" t="s">
        <v>69</v>
      </c>
      <c r="D36" s="120">
        <v>0</v>
      </c>
      <c r="E36" s="120"/>
      <c r="F36" s="121">
        <f t="shared" si="1"/>
        <v>23400</v>
      </c>
      <c r="G36" s="121"/>
      <c r="H36" s="22">
        <f t="shared" si="2"/>
        <v>0</v>
      </c>
      <c r="I36" s="97">
        <v>0.02</v>
      </c>
    </row>
    <row r="37" spans="2:9">
      <c r="B37" s="25" t="s">
        <v>77</v>
      </c>
      <c r="C37" s="21" t="s">
        <v>69</v>
      </c>
      <c r="D37" s="120">
        <v>0</v>
      </c>
      <c r="E37" s="120"/>
      <c r="F37" s="121">
        <f t="shared" si="1"/>
        <v>2925</v>
      </c>
      <c r="G37" s="121"/>
      <c r="H37" s="22">
        <f t="shared" si="2"/>
        <v>0</v>
      </c>
      <c r="I37" s="97">
        <v>2.5000000000000001E-3</v>
      </c>
    </row>
    <row r="38" spans="2:9">
      <c r="B38" s="26" t="s">
        <v>78</v>
      </c>
      <c r="C38" s="27"/>
      <c r="D38" s="120">
        <v>0</v>
      </c>
      <c r="E38" s="120"/>
      <c r="F38" s="121">
        <f t="shared" si="1"/>
        <v>29250</v>
      </c>
      <c r="G38" s="121"/>
      <c r="H38" s="28">
        <f>D38*F38</f>
        <v>0</v>
      </c>
      <c r="I38" s="98">
        <v>2.5000000000000001E-2</v>
      </c>
    </row>
    <row r="39" spans="2:9">
      <c r="B39" s="26" t="s">
        <v>78</v>
      </c>
      <c r="C39" s="27" t="s">
        <v>64</v>
      </c>
      <c r="D39" s="131">
        <v>0</v>
      </c>
      <c r="E39" s="132"/>
      <c r="F39" s="121">
        <f t="shared" si="1"/>
        <v>14625</v>
      </c>
      <c r="G39" s="121"/>
      <c r="H39" s="28">
        <f>D39*F39</f>
        <v>0</v>
      </c>
      <c r="I39" s="98">
        <v>1.2500000000000001E-2</v>
      </c>
    </row>
    <row r="40" spans="2:9" ht="14.45" thickBot="1">
      <c r="B40" s="29" t="s">
        <v>79</v>
      </c>
      <c r="C40" s="30"/>
      <c r="D40" s="135"/>
      <c r="E40" s="135"/>
      <c r="F40" s="134">
        <f t="shared" si="1"/>
        <v>117000</v>
      </c>
      <c r="G40" s="134"/>
      <c r="H40" s="31">
        <f t="shared" si="2"/>
        <v>0</v>
      </c>
      <c r="I40" s="99">
        <v>0.1</v>
      </c>
    </row>
    <row r="41" spans="2:9" ht="15" thickTop="1" thickBot="1">
      <c r="B41" s="14" t="s">
        <v>80</v>
      </c>
      <c r="C41" s="33"/>
      <c r="D41" s="129"/>
      <c r="E41" s="129"/>
      <c r="F41" s="130">
        <f>60%*1950000</f>
        <v>1170000</v>
      </c>
      <c r="G41" s="130"/>
      <c r="H41" s="34">
        <f>SUM(H21:H40)</f>
        <v>0</v>
      </c>
      <c r="I41" s="100">
        <f>SUM(I21:I40)</f>
        <v>1.0000000000000002</v>
      </c>
    </row>
    <row r="42" spans="2:9">
      <c r="B42" s="36"/>
      <c r="C42" s="36"/>
      <c r="D42" s="37"/>
      <c r="E42" s="38"/>
      <c r="F42" s="39"/>
      <c r="G42" s="39"/>
      <c r="H42" s="40"/>
      <c r="I42" s="101"/>
    </row>
    <row r="43" spans="2:9">
      <c r="B43" s="42" t="s">
        <v>81</v>
      </c>
    </row>
    <row r="44" spans="2:9">
      <c r="B44" s="42" t="s">
        <v>82</v>
      </c>
    </row>
    <row r="46" spans="2:9">
      <c r="B46" s="15" t="s">
        <v>83</v>
      </c>
    </row>
    <row r="47" spans="2:9">
      <c r="B47" s="15" t="s">
        <v>87</v>
      </c>
    </row>
    <row r="48" spans="2:9">
      <c r="B48" s="15" t="s">
        <v>85</v>
      </c>
    </row>
  </sheetData>
  <sheetProtection algorithmName="SHA-512" hashValue="p/xfNPl16bMOVexcmRzAF/hb46AtgpJA0MeCEub3lQRF5utkvquPJIt2aveO6DyHJnX34kNooe2U/SPV+TKDkg==" saltValue="/0mbfm9lQ6HUragjFmd3PA==" spinCount="100000" sheet="1" objects="1" scenarios="1"/>
  <mergeCells count="53">
    <mergeCell ref="D21:E21"/>
    <mergeCell ref="F21:G21"/>
    <mergeCell ref="D5:E5"/>
    <mergeCell ref="F5:G5"/>
    <mergeCell ref="B6:C6"/>
    <mergeCell ref="B7:C7"/>
    <mergeCell ref="B8:C8"/>
    <mergeCell ref="B10:C10"/>
    <mergeCell ref="B11:C11"/>
    <mergeCell ref="B12:C12"/>
    <mergeCell ref="B20:C20"/>
    <mergeCell ref="D20:E20"/>
    <mergeCell ref="F20:G20"/>
    <mergeCell ref="D22:E22"/>
    <mergeCell ref="F22:G22"/>
    <mergeCell ref="D23:E23"/>
    <mergeCell ref="F23:G23"/>
    <mergeCell ref="D24:E24"/>
    <mergeCell ref="F24:G24"/>
    <mergeCell ref="D25:E25"/>
    <mergeCell ref="F25:G25"/>
    <mergeCell ref="D26:E26"/>
    <mergeCell ref="F26:G26"/>
    <mergeCell ref="D27:E27"/>
    <mergeCell ref="F27:G27"/>
    <mergeCell ref="D28:E28"/>
    <mergeCell ref="F28:G28"/>
    <mergeCell ref="D29:E29"/>
    <mergeCell ref="F29:G29"/>
    <mergeCell ref="D30:E30"/>
    <mergeCell ref="F30:G30"/>
    <mergeCell ref="D31:E31"/>
    <mergeCell ref="F31:G31"/>
    <mergeCell ref="D32:E32"/>
    <mergeCell ref="F32:G32"/>
    <mergeCell ref="D33:E33"/>
    <mergeCell ref="F33:G33"/>
    <mergeCell ref="D34:E34"/>
    <mergeCell ref="F34:G34"/>
    <mergeCell ref="D35:E35"/>
    <mergeCell ref="F35:G35"/>
    <mergeCell ref="D36:E36"/>
    <mergeCell ref="F36:G36"/>
    <mergeCell ref="D40:E40"/>
    <mergeCell ref="F40:G40"/>
    <mergeCell ref="D41:E41"/>
    <mergeCell ref="F41:G41"/>
    <mergeCell ref="D37:E37"/>
    <mergeCell ref="F37:G37"/>
    <mergeCell ref="D38:E38"/>
    <mergeCell ref="F38:G38"/>
    <mergeCell ref="D39:E39"/>
    <mergeCell ref="F39:G3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3BB0E-97C8-4E5C-9256-67B835AAE4D5}">
  <dimension ref="B3:L48"/>
  <sheetViews>
    <sheetView zoomScale="70" zoomScaleNormal="70" workbookViewId="0">
      <selection activeCell="F36" sqref="F36:G36"/>
    </sheetView>
  </sheetViews>
  <sheetFormatPr defaultColWidth="8.85546875" defaultRowHeight="13.9"/>
  <cols>
    <col min="1" max="1" width="8.85546875" style="15"/>
    <col min="2" max="3" width="30.7109375" style="15" customWidth="1"/>
    <col min="4" max="7" width="15.7109375" style="15" customWidth="1"/>
    <col min="8" max="9" width="30.7109375" style="15" customWidth="1"/>
    <col min="10" max="16384" width="8.85546875" style="15"/>
  </cols>
  <sheetData>
    <row r="3" spans="2:9">
      <c r="B3" s="56" t="s">
        <v>88</v>
      </c>
      <c r="C3" s="57"/>
      <c r="D3" s="58"/>
      <c r="E3" s="59"/>
      <c r="F3" s="59"/>
      <c r="G3" s="59"/>
      <c r="H3" s="59"/>
      <c r="I3" s="59"/>
    </row>
    <row r="4" spans="2:9">
      <c r="B4" s="59"/>
      <c r="C4" s="60"/>
      <c r="D4" s="60"/>
      <c r="E4" s="60"/>
      <c r="F4" s="60"/>
      <c r="G4" s="61"/>
      <c r="H4" s="62"/>
      <c r="I4" s="59"/>
    </row>
    <row r="5" spans="2:9" s="38" customFormat="1" ht="14.45">
      <c r="B5" s="72" t="s">
        <v>41</v>
      </c>
      <c r="C5" s="73"/>
      <c r="D5" s="115" t="s">
        <v>42</v>
      </c>
      <c r="E5" s="116"/>
      <c r="F5" s="115" t="s">
        <v>43</v>
      </c>
      <c r="G5" s="116"/>
      <c r="H5" s="74" t="s">
        <v>44</v>
      </c>
      <c r="I5" s="74" t="s">
        <v>45</v>
      </c>
    </row>
    <row r="6" spans="2:9">
      <c r="B6" s="117" t="s">
        <v>46</v>
      </c>
      <c r="C6" s="117"/>
      <c r="D6" s="63">
        <v>8</v>
      </c>
      <c r="E6" s="64" t="s">
        <v>47</v>
      </c>
      <c r="F6" s="70"/>
      <c r="G6" s="64" t="s">
        <v>47</v>
      </c>
      <c r="H6" s="71"/>
      <c r="I6" s="65" t="e">
        <f>(D6/F6)*H6</f>
        <v>#DIV/0!</v>
      </c>
    </row>
    <row r="7" spans="2:9">
      <c r="B7" s="118" t="s">
        <v>48</v>
      </c>
      <c r="C7" s="118"/>
      <c r="D7" s="68"/>
      <c r="E7" s="64" t="s">
        <v>47</v>
      </c>
      <c r="F7" s="70"/>
      <c r="G7" s="64" t="s">
        <v>47</v>
      </c>
      <c r="H7" s="71"/>
      <c r="I7" s="65" t="e">
        <f t="shared" ref="I7:I11" si="0">(D7/F7)*H7</f>
        <v>#DIV/0!</v>
      </c>
    </row>
    <row r="8" spans="2:9">
      <c r="B8" s="119" t="s">
        <v>49</v>
      </c>
      <c r="C8" s="119"/>
      <c r="D8" s="68"/>
      <c r="E8" s="64" t="s">
        <v>47</v>
      </c>
      <c r="F8" s="70"/>
      <c r="G8" s="64" t="s">
        <v>47</v>
      </c>
      <c r="H8" s="71"/>
      <c r="I8" s="65" t="e">
        <f t="shared" si="0"/>
        <v>#DIV/0!</v>
      </c>
    </row>
    <row r="9" spans="2:9">
      <c r="B9" s="66" t="s">
        <v>50</v>
      </c>
      <c r="C9" s="67"/>
      <c r="D9" s="69"/>
      <c r="E9" s="64" t="s">
        <v>47</v>
      </c>
      <c r="F9" s="70"/>
      <c r="G9" s="64" t="s">
        <v>47</v>
      </c>
      <c r="H9" s="71"/>
      <c r="I9" s="65" t="e">
        <f t="shared" si="0"/>
        <v>#DIV/0!</v>
      </c>
    </row>
    <row r="10" spans="2:9">
      <c r="B10" s="117" t="s">
        <v>51</v>
      </c>
      <c r="C10" s="117"/>
      <c r="D10" s="68"/>
      <c r="E10" s="64" t="s">
        <v>47</v>
      </c>
      <c r="F10" s="70"/>
      <c r="G10" s="64" t="s">
        <v>47</v>
      </c>
      <c r="H10" s="71"/>
      <c r="I10" s="65" t="e">
        <f t="shared" si="0"/>
        <v>#DIV/0!</v>
      </c>
    </row>
    <row r="11" spans="2:9">
      <c r="B11" s="118" t="s">
        <v>52</v>
      </c>
      <c r="C11" s="118"/>
      <c r="D11" s="68"/>
      <c r="E11" s="64" t="s">
        <v>47</v>
      </c>
      <c r="F11" s="70"/>
      <c r="G11" s="64" t="s">
        <v>47</v>
      </c>
      <c r="H11" s="71"/>
      <c r="I11" s="65" t="e">
        <f t="shared" si="0"/>
        <v>#DIV/0!</v>
      </c>
    </row>
    <row r="12" spans="2:9">
      <c r="B12" s="118" t="s">
        <v>53</v>
      </c>
      <c r="C12" s="118"/>
      <c r="D12" s="68"/>
      <c r="E12" s="64" t="s">
        <v>47</v>
      </c>
      <c r="F12" s="70"/>
      <c r="G12" s="64" t="s">
        <v>47</v>
      </c>
      <c r="H12" s="71"/>
      <c r="I12" s="65"/>
    </row>
    <row r="14" spans="2:9">
      <c r="B14" s="1" t="s">
        <v>54</v>
      </c>
    </row>
    <row r="15" spans="2:9">
      <c r="B15" s="1" t="s">
        <v>55</v>
      </c>
    </row>
    <row r="18" spans="2:12">
      <c r="B18" s="56" t="s">
        <v>56</v>
      </c>
    </row>
    <row r="19" spans="2:12" ht="14.45" thickBot="1"/>
    <row r="20" spans="2:12" ht="14.45" thickBot="1">
      <c r="B20" s="122" t="s">
        <v>57</v>
      </c>
      <c r="C20" s="123"/>
      <c r="D20" s="124" t="s">
        <v>58</v>
      </c>
      <c r="E20" s="125"/>
      <c r="F20" s="124" t="s">
        <v>59</v>
      </c>
      <c r="G20" s="125"/>
      <c r="H20" s="5" t="s">
        <v>60</v>
      </c>
      <c r="I20" s="6" t="s">
        <v>61</v>
      </c>
    </row>
    <row r="21" spans="2:12">
      <c r="B21" s="16" t="s">
        <v>62</v>
      </c>
      <c r="C21" s="17" t="s">
        <v>63</v>
      </c>
      <c r="D21" s="126">
        <v>0</v>
      </c>
      <c r="E21" s="126"/>
      <c r="F21" s="127">
        <f>I21*$F$41</f>
        <v>48750</v>
      </c>
      <c r="G21" s="128"/>
      <c r="H21" s="18">
        <f>D21*F21</f>
        <v>0</v>
      </c>
      <c r="I21" s="19">
        <v>0.25</v>
      </c>
    </row>
    <row r="22" spans="2:12">
      <c r="B22" s="20" t="s">
        <v>62</v>
      </c>
      <c r="C22" s="21" t="s">
        <v>64</v>
      </c>
      <c r="D22" s="120">
        <v>0</v>
      </c>
      <c r="E22" s="120"/>
      <c r="F22" s="121">
        <f t="shared" ref="F22:F40" si="1">I22*$F$41</f>
        <v>14625</v>
      </c>
      <c r="G22" s="121"/>
      <c r="H22" s="22">
        <f>D22*F22</f>
        <v>0</v>
      </c>
      <c r="I22" s="23">
        <v>7.4999999999999997E-2</v>
      </c>
    </row>
    <row r="23" spans="2:12">
      <c r="B23" s="20" t="s">
        <v>62</v>
      </c>
      <c r="C23" s="21" t="s">
        <v>65</v>
      </c>
      <c r="D23" s="120">
        <v>0</v>
      </c>
      <c r="E23" s="120"/>
      <c r="F23" s="121">
        <f t="shared" si="1"/>
        <v>3900</v>
      </c>
      <c r="G23" s="121"/>
      <c r="H23" s="22">
        <f t="shared" ref="H23:H40" si="2">D23*F23</f>
        <v>0</v>
      </c>
      <c r="I23" s="23">
        <v>0.02</v>
      </c>
    </row>
    <row r="24" spans="2:12">
      <c r="B24" s="20" t="s">
        <v>62</v>
      </c>
      <c r="C24" s="21" t="s">
        <v>66</v>
      </c>
      <c r="D24" s="120">
        <v>0</v>
      </c>
      <c r="E24" s="120"/>
      <c r="F24" s="121">
        <f t="shared" si="1"/>
        <v>4875</v>
      </c>
      <c r="G24" s="121"/>
      <c r="H24" s="22">
        <f t="shared" si="2"/>
        <v>0</v>
      </c>
      <c r="I24" s="24">
        <v>2.5000000000000001E-2</v>
      </c>
    </row>
    <row r="25" spans="2:12">
      <c r="B25" s="20" t="s">
        <v>67</v>
      </c>
      <c r="C25" s="21" t="s">
        <v>63</v>
      </c>
      <c r="D25" s="120">
        <v>0</v>
      </c>
      <c r="E25" s="120"/>
      <c r="F25" s="121">
        <f t="shared" si="1"/>
        <v>21937.5</v>
      </c>
      <c r="G25" s="121"/>
      <c r="H25" s="22">
        <f t="shared" si="2"/>
        <v>0</v>
      </c>
      <c r="I25" s="24">
        <v>0.1125</v>
      </c>
    </row>
    <row r="26" spans="2:12">
      <c r="B26" s="20" t="s">
        <v>67</v>
      </c>
      <c r="C26" s="21" t="s">
        <v>64</v>
      </c>
      <c r="D26" s="120">
        <v>0</v>
      </c>
      <c r="E26" s="120"/>
      <c r="F26" s="121">
        <f t="shared" si="1"/>
        <v>2925</v>
      </c>
      <c r="G26" s="121"/>
      <c r="H26" s="22">
        <f t="shared" si="2"/>
        <v>0</v>
      </c>
      <c r="I26" s="24">
        <v>1.4999999999999999E-2</v>
      </c>
      <c r="J26" s="7"/>
      <c r="K26" s="7"/>
      <c r="L26" s="7"/>
    </row>
    <row r="27" spans="2:12">
      <c r="B27" s="20" t="s">
        <v>67</v>
      </c>
      <c r="C27" s="21" t="s">
        <v>65</v>
      </c>
      <c r="D27" s="120">
        <v>0</v>
      </c>
      <c r="E27" s="120"/>
      <c r="F27" s="121">
        <f t="shared" si="1"/>
        <v>1950</v>
      </c>
      <c r="G27" s="121"/>
      <c r="H27" s="22">
        <f t="shared" si="2"/>
        <v>0</v>
      </c>
      <c r="I27" s="24">
        <v>0.01</v>
      </c>
      <c r="J27" s="7"/>
      <c r="K27" s="7"/>
      <c r="L27" s="7"/>
    </row>
    <row r="28" spans="2:12">
      <c r="B28" s="20" t="s">
        <v>67</v>
      </c>
      <c r="C28" s="21" t="s">
        <v>66</v>
      </c>
      <c r="D28" s="120">
        <v>0</v>
      </c>
      <c r="E28" s="120"/>
      <c r="F28" s="121">
        <f t="shared" si="1"/>
        <v>1950</v>
      </c>
      <c r="G28" s="121"/>
      <c r="H28" s="22">
        <f t="shared" si="2"/>
        <v>0</v>
      </c>
      <c r="I28" s="24">
        <v>0.01</v>
      </c>
    </row>
    <row r="29" spans="2:12">
      <c r="B29" s="20" t="s">
        <v>68</v>
      </c>
      <c r="C29" s="21" t="s">
        <v>69</v>
      </c>
      <c r="D29" s="120">
        <v>0</v>
      </c>
      <c r="E29" s="120"/>
      <c r="F29" s="121">
        <f t="shared" si="1"/>
        <v>39000</v>
      </c>
      <c r="G29" s="121"/>
      <c r="H29" s="22">
        <f t="shared" si="2"/>
        <v>0</v>
      </c>
      <c r="I29" s="24">
        <v>0.2</v>
      </c>
    </row>
    <row r="30" spans="2:12">
      <c r="B30" s="20" t="s">
        <v>70</v>
      </c>
      <c r="C30" s="21" t="s">
        <v>64</v>
      </c>
      <c r="D30" s="120">
        <v>0</v>
      </c>
      <c r="E30" s="120"/>
      <c r="F30" s="121">
        <f t="shared" si="1"/>
        <v>24375</v>
      </c>
      <c r="G30" s="121"/>
      <c r="H30" s="22">
        <f t="shared" si="2"/>
        <v>0</v>
      </c>
      <c r="I30" s="24">
        <v>0.125</v>
      </c>
    </row>
    <row r="31" spans="2:12">
      <c r="B31" s="25" t="s">
        <v>71</v>
      </c>
      <c r="C31" s="21" t="s">
        <v>69</v>
      </c>
      <c r="D31" s="136"/>
      <c r="E31" s="136"/>
      <c r="F31" s="121">
        <f t="shared" si="1"/>
        <v>0</v>
      </c>
      <c r="G31" s="121"/>
      <c r="H31" s="22">
        <f t="shared" si="2"/>
        <v>0</v>
      </c>
      <c r="I31" s="23">
        <v>0</v>
      </c>
    </row>
    <row r="32" spans="2:12">
      <c r="B32" s="25" t="s">
        <v>72</v>
      </c>
      <c r="C32" s="21" t="s">
        <v>64</v>
      </c>
      <c r="D32" s="136"/>
      <c r="E32" s="136"/>
      <c r="F32" s="121">
        <f t="shared" si="1"/>
        <v>0</v>
      </c>
      <c r="G32" s="121"/>
      <c r="H32" s="22">
        <f t="shared" si="2"/>
        <v>0</v>
      </c>
      <c r="I32" s="23">
        <v>0</v>
      </c>
    </row>
    <row r="33" spans="2:9">
      <c r="B33" s="25" t="s">
        <v>73</v>
      </c>
      <c r="C33" s="21" t="s">
        <v>69</v>
      </c>
      <c r="D33" s="120">
        <v>0</v>
      </c>
      <c r="E33" s="120"/>
      <c r="F33" s="121">
        <f t="shared" si="1"/>
        <v>1950</v>
      </c>
      <c r="G33" s="121"/>
      <c r="H33" s="22">
        <f t="shared" si="2"/>
        <v>0</v>
      </c>
      <c r="I33" s="23">
        <v>0.01</v>
      </c>
    </row>
    <row r="34" spans="2:9">
      <c r="B34" s="25" t="s">
        <v>74</v>
      </c>
      <c r="C34" s="21" t="s">
        <v>64</v>
      </c>
      <c r="D34" s="120">
        <v>0</v>
      </c>
      <c r="E34" s="120"/>
      <c r="F34" s="121">
        <f t="shared" si="1"/>
        <v>1950</v>
      </c>
      <c r="G34" s="121"/>
      <c r="H34" s="22">
        <f t="shared" si="2"/>
        <v>0</v>
      </c>
      <c r="I34" s="23">
        <v>0.01</v>
      </c>
    </row>
    <row r="35" spans="2:9">
      <c r="B35" s="20" t="s">
        <v>75</v>
      </c>
      <c r="C35" s="21" t="s">
        <v>69</v>
      </c>
      <c r="D35" s="136"/>
      <c r="E35" s="136"/>
      <c r="F35" s="121">
        <f t="shared" si="1"/>
        <v>0</v>
      </c>
      <c r="G35" s="121"/>
      <c r="H35" s="22">
        <f t="shared" si="2"/>
        <v>0</v>
      </c>
      <c r="I35" s="23">
        <v>0</v>
      </c>
    </row>
    <row r="36" spans="2:9">
      <c r="B36" s="25" t="s">
        <v>76</v>
      </c>
      <c r="C36" s="21" t="s">
        <v>69</v>
      </c>
      <c r="D36" s="136"/>
      <c r="E36" s="136"/>
      <c r="F36" s="121">
        <f t="shared" si="1"/>
        <v>0</v>
      </c>
      <c r="G36" s="121"/>
      <c r="H36" s="22">
        <f t="shared" si="2"/>
        <v>0</v>
      </c>
      <c r="I36" s="23">
        <v>0</v>
      </c>
    </row>
    <row r="37" spans="2:9">
      <c r="B37" s="25" t="s">
        <v>77</v>
      </c>
      <c r="C37" s="21" t="s">
        <v>69</v>
      </c>
      <c r="D37" s="136"/>
      <c r="E37" s="136"/>
      <c r="F37" s="121">
        <f t="shared" si="1"/>
        <v>0</v>
      </c>
      <c r="G37" s="121"/>
      <c r="H37" s="22">
        <f t="shared" si="2"/>
        <v>0</v>
      </c>
      <c r="I37" s="23">
        <v>0</v>
      </c>
    </row>
    <row r="38" spans="2:9">
      <c r="B38" s="26" t="s">
        <v>78</v>
      </c>
      <c r="C38" s="27"/>
      <c r="D38" s="120">
        <v>0</v>
      </c>
      <c r="E38" s="120"/>
      <c r="F38" s="121">
        <f t="shared" si="1"/>
        <v>4875</v>
      </c>
      <c r="G38" s="121"/>
      <c r="H38" s="28">
        <f>D38*F38</f>
        <v>0</v>
      </c>
      <c r="I38" s="24">
        <v>2.5000000000000001E-2</v>
      </c>
    </row>
    <row r="39" spans="2:9">
      <c r="B39" s="26" t="s">
        <v>78</v>
      </c>
      <c r="C39" s="27" t="s">
        <v>64</v>
      </c>
      <c r="D39" s="131">
        <v>0</v>
      </c>
      <c r="E39" s="132"/>
      <c r="F39" s="121">
        <f t="shared" si="1"/>
        <v>2437.5</v>
      </c>
      <c r="G39" s="121"/>
      <c r="H39" s="28">
        <f>D39*F39</f>
        <v>0</v>
      </c>
      <c r="I39" s="24">
        <v>1.2500000000000001E-2</v>
      </c>
    </row>
    <row r="40" spans="2:9" ht="14.45" thickBot="1">
      <c r="B40" s="29" t="s">
        <v>79</v>
      </c>
      <c r="C40" s="30"/>
      <c r="D40" s="135"/>
      <c r="E40" s="135"/>
      <c r="F40" s="134">
        <f t="shared" si="1"/>
        <v>19500</v>
      </c>
      <c r="G40" s="134"/>
      <c r="H40" s="31">
        <f t="shared" si="2"/>
        <v>0</v>
      </c>
      <c r="I40" s="32">
        <v>0.1</v>
      </c>
    </row>
    <row r="41" spans="2:9" ht="15" thickTop="1" thickBot="1">
      <c r="B41" s="14" t="s">
        <v>80</v>
      </c>
      <c r="C41" s="33"/>
      <c r="D41" s="129"/>
      <c r="E41" s="129"/>
      <c r="F41" s="130">
        <f>10%*1950000</f>
        <v>195000</v>
      </c>
      <c r="G41" s="130"/>
      <c r="H41" s="34">
        <f>SUM(H21:H40)</f>
        <v>0</v>
      </c>
      <c r="I41" s="35">
        <f>SUM(I21:I40)</f>
        <v>1</v>
      </c>
    </row>
    <row r="42" spans="2:9">
      <c r="B42" s="36"/>
      <c r="C42" s="36"/>
      <c r="D42" s="37"/>
      <c r="E42" s="38"/>
      <c r="F42" s="39"/>
      <c r="G42" s="39"/>
      <c r="H42" s="40"/>
      <c r="I42" s="41"/>
    </row>
    <row r="43" spans="2:9">
      <c r="B43" s="42" t="s">
        <v>81</v>
      </c>
    </row>
    <row r="44" spans="2:9">
      <c r="B44" s="42" t="s">
        <v>82</v>
      </c>
    </row>
    <row r="46" spans="2:9">
      <c r="B46" s="15" t="s">
        <v>83</v>
      </c>
    </row>
    <row r="47" spans="2:9">
      <c r="B47" s="15" t="s">
        <v>89</v>
      </c>
    </row>
    <row r="48" spans="2:9">
      <c r="B48" s="15" t="s">
        <v>85</v>
      </c>
    </row>
  </sheetData>
  <sheetProtection algorithmName="SHA-512" hashValue="eb6SXhib5pB+vH6LbLg/9W8ovvdQ8ELbHJR0OgLy5Piww4N7mA01jhnEbiM+3L7I6HrNn9v0myrdMxzTfCilww==" saltValue="w/EoS7m8mI5ZlbcNaM/ccQ==" spinCount="100000" sheet="1" objects="1" scenarios="1"/>
  <mergeCells count="53">
    <mergeCell ref="D21:E21"/>
    <mergeCell ref="F21:G21"/>
    <mergeCell ref="D5:E5"/>
    <mergeCell ref="F5:G5"/>
    <mergeCell ref="B6:C6"/>
    <mergeCell ref="B7:C7"/>
    <mergeCell ref="B8:C8"/>
    <mergeCell ref="B10:C10"/>
    <mergeCell ref="B11:C11"/>
    <mergeCell ref="B12:C12"/>
    <mergeCell ref="B20:C20"/>
    <mergeCell ref="D20:E20"/>
    <mergeCell ref="F20:G20"/>
    <mergeCell ref="D22:E22"/>
    <mergeCell ref="F22:G22"/>
    <mergeCell ref="D23:E23"/>
    <mergeCell ref="F23:G23"/>
    <mergeCell ref="D24:E24"/>
    <mergeCell ref="F24:G24"/>
    <mergeCell ref="D25:E25"/>
    <mergeCell ref="F25:G25"/>
    <mergeCell ref="D26:E26"/>
    <mergeCell ref="F26:G26"/>
    <mergeCell ref="D27:E27"/>
    <mergeCell ref="F27:G27"/>
    <mergeCell ref="D28:E28"/>
    <mergeCell ref="F28:G28"/>
    <mergeCell ref="D29:E29"/>
    <mergeCell ref="F29:G29"/>
    <mergeCell ref="D30:E30"/>
    <mergeCell ref="F30:G30"/>
    <mergeCell ref="D31:E31"/>
    <mergeCell ref="F31:G31"/>
    <mergeCell ref="D32:E32"/>
    <mergeCell ref="F32:G32"/>
    <mergeCell ref="D33:E33"/>
    <mergeCell ref="F33:G33"/>
    <mergeCell ref="D34:E34"/>
    <mergeCell ref="F34:G34"/>
    <mergeCell ref="D35:E35"/>
    <mergeCell ref="F35:G35"/>
    <mergeCell ref="D36:E36"/>
    <mergeCell ref="F36:G36"/>
    <mergeCell ref="D40:E40"/>
    <mergeCell ref="F40:G40"/>
    <mergeCell ref="D41:E41"/>
    <mergeCell ref="F41:G41"/>
    <mergeCell ref="D37:E37"/>
    <mergeCell ref="F37:G37"/>
    <mergeCell ref="D38:E38"/>
    <mergeCell ref="F38:G38"/>
    <mergeCell ref="D39:E39"/>
    <mergeCell ref="F39:G3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8B2DC-5FF2-4B48-96D0-FE2C5A07BDC5}">
  <dimension ref="B3:C8"/>
  <sheetViews>
    <sheetView zoomScale="80" zoomScaleNormal="80" workbookViewId="0">
      <selection activeCell="B3" sqref="B3"/>
    </sheetView>
  </sheetViews>
  <sheetFormatPr defaultColWidth="8.85546875" defaultRowHeight="14.45"/>
  <cols>
    <col min="1" max="1" width="8.85546875" style="3"/>
    <col min="2" max="2" width="60.7109375" style="3" customWidth="1"/>
    <col min="3" max="3" width="15.7109375" style="46" customWidth="1"/>
    <col min="4" max="16384" width="8.85546875" style="3"/>
  </cols>
  <sheetData>
    <row r="3" spans="2:3">
      <c r="B3" s="2" t="s">
        <v>90</v>
      </c>
      <c r="C3" s="47"/>
    </row>
    <row r="4" spans="2:3" ht="15" thickBot="1"/>
    <row r="5" spans="2:3" ht="15" thickBot="1">
      <c r="B5" s="4" t="s">
        <v>91</v>
      </c>
      <c r="C5" s="75" t="s">
        <v>92</v>
      </c>
    </row>
    <row r="6" spans="2:3" ht="15" thickBot="1">
      <c r="B6" s="45" t="s">
        <v>93</v>
      </c>
      <c r="C6" s="102"/>
    </row>
    <row r="7" spans="2:3" ht="15" thickBot="1">
      <c r="B7" s="4" t="s">
        <v>29</v>
      </c>
      <c r="C7" s="75" t="s">
        <v>31</v>
      </c>
    </row>
    <row r="8" spans="2:3" ht="15" thickBot="1">
      <c r="B8" s="45" t="s">
        <v>94</v>
      </c>
      <c r="C8" s="102"/>
    </row>
  </sheetData>
  <sheetProtection algorithmName="SHA-512" hashValue="RpaHLFDls0H4b7I9QLf0ye/KhQcyrZWyPkcX1kCk3BIFvKYvpIArwiCm7gJvJ+BPWrh8o5UpJjpzTxwOp15N+A==" saltValue="c7dIAxay0yDEPwuIsNYDIA==" spinCount="100000"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633B8-ED39-4EE2-8837-3383562FBB52}">
  <dimension ref="B3:E39"/>
  <sheetViews>
    <sheetView zoomScale="70" zoomScaleNormal="70" workbookViewId="0"/>
  </sheetViews>
  <sheetFormatPr defaultColWidth="8.85546875" defaultRowHeight="13.9"/>
  <cols>
    <col min="1" max="1" width="8.85546875" style="15"/>
    <col min="2" max="2" width="60.7109375" style="15" customWidth="1"/>
    <col min="3" max="5" width="15.7109375" style="15" customWidth="1"/>
    <col min="6" max="16384" width="8.85546875" style="15"/>
  </cols>
  <sheetData>
    <row r="3" spans="2:5" ht="14.45">
      <c r="B3" s="2" t="s">
        <v>95</v>
      </c>
    </row>
    <row r="5" spans="2:5" ht="14.45">
      <c r="B5" s="44" t="s">
        <v>28</v>
      </c>
      <c r="C5" s="47"/>
      <c r="D5" s="46"/>
    </row>
    <row r="6" spans="2:5" ht="15" thickBot="1">
      <c r="B6" s="3"/>
      <c r="C6" s="46"/>
      <c r="D6" s="46"/>
    </row>
    <row r="7" spans="2:5">
      <c r="B7" s="13" t="s">
        <v>96</v>
      </c>
      <c r="C7" s="48" t="s">
        <v>97</v>
      </c>
      <c r="D7" s="78" t="s">
        <v>98</v>
      </c>
      <c r="E7" s="75" t="s">
        <v>31</v>
      </c>
    </row>
    <row r="8" spans="2:5">
      <c r="B8" s="43" t="s">
        <v>99</v>
      </c>
      <c r="C8" s="76">
        <f>'Vaste kosten '!D8+'Vaste kosten '!D10</f>
        <v>0</v>
      </c>
      <c r="D8" s="79">
        <v>29</v>
      </c>
      <c r="E8" s="50">
        <f>C8*D8</f>
        <v>0</v>
      </c>
    </row>
    <row r="9" spans="2:5">
      <c r="B9" s="43" t="s">
        <v>100</v>
      </c>
      <c r="C9" s="76">
        <f>'Vaste kosten '!D9</f>
        <v>0</v>
      </c>
      <c r="D9" s="79">
        <v>8</v>
      </c>
      <c r="E9" s="50">
        <f>C9*D9</f>
        <v>0</v>
      </c>
    </row>
    <row r="10" spans="2:5" ht="14.45" thickBot="1">
      <c r="B10" s="43" t="s">
        <v>101</v>
      </c>
      <c r="C10" s="76"/>
      <c r="D10" s="80"/>
      <c r="E10" s="82">
        <f>'Ingr. ''Basis'' automaat'!H41</f>
        <v>0</v>
      </c>
    </row>
    <row r="11" spans="2:5" ht="15" thickTop="1" thickBot="1">
      <c r="B11" s="14" t="s">
        <v>35</v>
      </c>
      <c r="C11" s="52"/>
      <c r="D11" s="81"/>
      <c r="E11" s="77">
        <f>SUM(E8:E10)</f>
        <v>0</v>
      </c>
    </row>
    <row r="13" spans="2:5" ht="14.45">
      <c r="B13" s="44" t="s">
        <v>36</v>
      </c>
    </row>
    <row r="14" spans="2:5" ht="14.45" thickBot="1"/>
    <row r="15" spans="2:5">
      <c r="B15" s="13" t="s">
        <v>96</v>
      </c>
      <c r="C15" s="48" t="s">
        <v>97</v>
      </c>
      <c r="D15" s="78" t="s">
        <v>98</v>
      </c>
      <c r="E15" s="75" t="s">
        <v>31</v>
      </c>
    </row>
    <row r="16" spans="2:5">
      <c r="B16" s="43" t="s">
        <v>99</v>
      </c>
      <c r="C16" s="76">
        <f>'Vaste kosten '!D16+'Vaste kosten '!D18</f>
        <v>0</v>
      </c>
      <c r="D16" s="79">
        <v>71</v>
      </c>
      <c r="E16" s="50">
        <f>C16*D16</f>
        <v>0</v>
      </c>
    </row>
    <row r="17" spans="2:5">
      <c r="B17" s="43" t="s">
        <v>100</v>
      </c>
      <c r="C17" s="76">
        <f>'Vaste kosten '!D17</f>
        <v>0</v>
      </c>
      <c r="D17" s="79">
        <v>46</v>
      </c>
      <c r="E17" s="50">
        <f>C17*D17</f>
        <v>0</v>
      </c>
    </row>
    <row r="18" spans="2:5" ht="14.45" thickBot="1">
      <c r="B18" s="43" t="s">
        <v>101</v>
      </c>
      <c r="C18" s="76"/>
      <c r="D18" s="80"/>
      <c r="E18" s="82">
        <f>'Ingr. ''Standaard'' automaat '!H41</f>
        <v>0</v>
      </c>
    </row>
    <row r="19" spans="2:5" ht="15" thickTop="1" thickBot="1">
      <c r="B19" s="14" t="s">
        <v>35</v>
      </c>
      <c r="C19" s="52"/>
      <c r="D19" s="81"/>
      <c r="E19" s="77">
        <f>SUM(E16:E18)</f>
        <v>0</v>
      </c>
    </row>
    <row r="21" spans="2:5" ht="14.45">
      <c r="B21" s="44" t="s">
        <v>37</v>
      </c>
    </row>
    <row r="22" spans="2:5" ht="16.149999999999999" thickBot="1">
      <c r="B22" s="137"/>
      <c r="C22" s="137"/>
      <c r="D22" s="137"/>
      <c r="E22" s="137"/>
    </row>
    <row r="23" spans="2:5">
      <c r="B23" s="13" t="s">
        <v>96</v>
      </c>
      <c r="C23" s="48" t="s">
        <v>97</v>
      </c>
      <c r="D23" s="78" t="s">
        <v>98</v>
      </c>
      <c r="E23" s="75" t="s">
        <v>31</v>
      </c>
    </row>
    <row r="24" spans="2:5" ht="15" customHeight="1">
      <c r="B24" s="43" t="s">
        <v>99</v>
      </c>
      <c r="C24" s="76">
        <f>'Vaste kosten '!D24+'Vaste kosten '!D26</f>
        <v>0</v>
      </c>
      <c r="D24" s="79">
        <v>10</v>
      </c>
      <c r="E24" s="50">
        <f>C24*D24</f>
        <v>0</v>
      </c>
    </row>
    <row r="25" spans="2:5" ht="15" customHeight="1">
      <c r="B25" s="43" t="s">
        <v>100</v>
      </c>
      <c r="C25" s="76">
        <f>'Vaste kosten '!D25</f>
        <v>0</v>
      </c>
      <c r="D25" s="79">
        <v>7</v>
      </c>
      <c r="E25" s="50">
        <f>C25*D25</f>
        <v>0</v>
      </c>
    </row>
    <row r="26" spans="2:5" ht="15" customHeight="1" thickBot="1">
      <c r="B26" s="43" t="s">
        <v>101</v>
      </c>
      <c r="C26" s="76"/>
      <c r="D26" s="80"/>
      <c r="E26" s="82">
        <f>'Ingr. ''Luxe'' automaat'!H41</f>
        <v>0</v>
      </c>
    </row>
    <row r="27" spans="2:5" ht="15" customHeight="1" thickTop="1" thickBot="1">
      <c r="B27" s="14" t="s">
        <v>35</v>
      </c>
      <c r="C27" s="52"/>
      <c r="D27" s="81"/>
      <c r="E27" s="77">
        <f>SUM(E24:E26)</f>
        <v>0</v>
      </c>
    </row>
    <row r="28" spans="2:5" ht="15" customHeight="1"/>
    <row r="29" spans="2:5" ht="15.6">
      <c r="B29" s="137"/>
      <c r="C29" s="137"/>
      <c r="D29" s="137"/>
      <c r="E29" s="137"/>
    </row>
    <row r="30" spans="2:5" ht="14.45">
      <c r="B30" s="2" t="s">
        <v>102</v>
      </c>
    </row>
    <row r="31" spans="2:5" ht="18" customHeight="1"/>
    <row r="32" spans="2:5" ht="14.45">
      <c r="B32" s="44" t="s">
        <v>28</v>
      </c>
      <c r="C32" s="47"/>
      <c r="D32" s="46"/>
    </row>
    <row r="33" spans="2:5" ht="15" thickBot="1">
      <c r="B33" s="3"/>
      <c r="C33" s="46"/>
      <c r="D33" s="46"/>
    </row>
    <row r="34" spans="2:5">
      <c r="B34" s="13" t="s">
        <v>96</v>
      </c>
      <c r="C34" s="48" t="s">
        <v>97</v>
      </c>
      <c r="D34" s="78" t="s">
        <v>103</v>
      </c>
      <c r="E34" s="75" t="s">
        <v>31</v>
      </c>
    </row>
    <row r="35" spans="2:5">
      <c r="B35" s="43" t="s">
        <v>104</v>
      </c>
      <c r="C35" s="76"/>
      <c r="D35" s="79"/>
      <c r="E35" s="83">
        <f>E11</f>
        <v>0</v>
      </c>
    </row>
    <row r="36" spans="2:5">
      <c r="B36" s="43" t="s">
        <v>105</v>
      </c>
      <c r="C36" s="76"/>
      <c r="D36" s="79"/>
      <c r="E36" s="84">
        <f>E19</f>
        <v>0</v>
      </c>
    </row>
    <row r="37" spans="2:5">
      <c r="B37" s="43" t="s">
        <v>106</v>
      </c>
      <c r="C37" s="76"/>
      <c r="D37" s="79"/>
      <c r="E37" s="84">
        <f>E27</f>
        <v>0</v>
      </c>
    </row>
    <row r="38" spans="2:5" ht="14.45" thickBot="1">
      <c r="B38" s="43" t="s">
        <v>107</v>
      </c>
      <c r="C38" s="76">
        <f>'Vaste kosten '!D33</f>
        <v>0</v>
      </c>
      <c r="D38" s="79">
        <v>20</v>
      </c>
      <c r="E38" s="85">
        <f>C38*D38</f>
        <v>0</v>
      </c>
    </row>
    <row r="39" spans="2:5" ht="15" thickTop="1" thickBot="1">
      <c r="B39" s="14" t="s">
        <v>35</v>
      </c>
      <c r="C39" s="52"/>
      <c r="D39" s="81"/>
      <c r="E39" s="86">
        <f>SUM(E35:E38)</f>
        <v>0</v>
      </c>
    </row>
  </sheetData>
  <sheetProtection algorithmName="SHA-512" hashValue="Y5rvwlcmydfav7SX4Jkfjji1Fcdl+XAc2r76m92RYSD3fw3/umSxQEUtS9wQIpHY9JsUY5MoMLFFKHjiYqdfRQ==" saltValue="MvW9HDpdoRSd/tESs1rlLw==" spinCount="100000" sheet="1" objects="1" scenarios="1"/>
  <mergeCells count="2">
    <mergeCell ref="B22:E22"/>
    <mergeCell ref="B29:E29"/>
  </mergeCells>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4B527-716B-4B45-9BDA-AB7F2C13AA2A}">
  <dimension ref="A1:F34"/>
  <sheetViews>
    <sheetView workbookViewId="0">
      <selection activeCell="G17" sqref="G17"/>
    </sheetView>
  </sheetViews>
  <sheetFormatPr defaultRowHeight="14.45"/>
  <cols>
    <col min="1" max="1" width="33.42578125" bestFit="1" customWidth="1"/>
    <col min="2" max="2" width="36.85546875" bestFit="1" customWidth="1"/>
    <col min="4" max="4" width="13.7109375" customWidth="1"/>
    <col min="6" max="6" width="13.28515625" customWidth="1"/>
  </cols>
  <sheetData>
    <row r="1" spans="1:6" ht="15" thickBot="1">
      <c r="A1" s="112" t="s">
        <v>108</v>
      </c>
      <c r="B1" s="113" t="s">
        <v>109</v>
      </c>
      <c r="C1" s="113" t="s">
        <v>110</v>
      </c>
      <c r="D1" s="113" t="s">
        <v>111</v>
      </c>
      <c r="E1" s="113" t="s">
        <v>112</v>
      </c>
      <c r="F1" s="114" t="s">
        <v>113</v>
      </c>
    </row>
    <row r="2" spans="1:6">
      <c r="A2" s="109" t="s">
        <v>114</v>
      </c>
      <c r="B2" s="110" t="s">
        <v>115</v>
      </c>
      <c r="C2" s="110"/>
      <c r="D2" s="110">
        <v>18</v>
      </c>
      <c r="E2" s="110">
        <v>3</v>
      </c>
      <c r="F2" s="111">
        <v>0</v>
      </c>
    </row>
    <row r="3" spans="1:6">
      <c r="A3" s="103" t="s">
        <v>116</v>
      </c>
      <c r="B3" s="88" t="s">
        <v>117</v>
      </c>
      <c r="C3" s="88"/>
      <c r="D3" s="88">
        <v>5</v>
      </c>
      <c r="E3" s="88"/>
      <c r="F3" s="104">
        <v>0</v>
      </c>
    </row>
    <row r="4" spans="1:6">
      <c r="A4" s="103" t="s">
        <v>114</v>
      </c>
      <c r="B4" s="88" t="s">
        <v>118</v>
      </c>
      <c r="C4" s="88"/>
      <c r="D4" s="88">
        <v>1</v>
      </c>
      <c r="E4" s="88"/>
      <c r="F4" s="104">
        <f t="shared" ref="F4:F8" si="0">SUM(C4:E4)</f>
        <v>1</v>
      </c>
    </row>
    <row r="5" spans="1:6">
      <c r="A5" s="103" t="s">
        <v>114</v>
      </c>
      <c r="B5" s="88" t="s">
        <v>119</v>
      </c>
      <c r="C5" s="88"/>
      <c r="D5" s="88">
        <v>2</v>
      </c>
      <c r="E5" s="88"/>
      <c r="F5" s="104">
        <f t="shared" si="0"/>
        <v>2</v>
      </c>
    </row>
    <row r="6" spans="1:6">
      <c r="A6" s="103" t="s">
        <v>114</v>
      </c>
      <c r="B6" s="88" t="s">
        <v>120</v>
      </c>
      <c r="C6" s="88"/>
      <c r="D6" s="88">
        <v>2</v>
      </c>
      <c r="E6" s="88"/>
      <c r="F6" s="104">
        <f t="shared" si="0"/>
        <v>2</v>
      </c>
    </row>
    <row r="7" spans="1:6">
      <c r="A7" s="103" t="s">
        <v>114</v>
      </c>
      <c r="B7" s="88" t="s">
        <v>121</v>
      </c>
      <c r="C7" s="88"/>
      <c r="D7" s="88">
        <v>1</v>
      </c>
      <c r="E7" s="88"/>
      <c r="F7" s="104">
        <f t="shared" si="0"/>
        <v>1</v>
      </c>
    </row>
    <row r="8" spans="1:6">
      <c r="A8" s="103" t="s">
        <v>114</v>
      </c>
      <c r="B8" s="88" t="s">
        <v>122</v>
      </c>
      <c r="C8" s="88"/>
      <c r="D8" s="88">
        <v>6</v>
      </c>
      <c r="E8" s="88"/>
      <c r="F8" s="104">
        <f t="shared" si="0"/>
        <v>6</v>
      </c>
    </row>
    <row r="9" spans="1:6">
      <c r="A9" s="103" t="s">
        <v>114</v>
      </c>
      <c r="B9" s="88" t="s">
        <v>123</v>
      </c>
      <c r="C9" s="88"/>
      <c r="D9" s="88">
        <v>1</v>
      </c>
      <c r="E9" s="88"/>
      <c r="F9" s="104">
        <v>0</v>
      </c>
    </row>
    <row r="10" spans="1:6">
      <c r="A10" s="103" t="s">
        <v>114</v>
      </c>
      <c r="B10" s="88" t="s">
        <v>124</v>
      </c>
      <c r="C10" s="88"/>
      <c r="D10" s="88">
        <v>1</v>
      </c>
      <c r="E10" s="88"/>
      <c r="F10" s="104">
        <v>0</v>
      </c>
    </row>
    <row r="11" spans="1:6">
      <c r="A11" s="103" t="s">
        <v>114</v>
      </c>
      <c r="B11" s="88" t="s">
        <v>125</v>
      </c>
      <c r="C11" s="88"/>
      <c r="D11" s="88"/>
      <c r="E11" s="88">
        <v>2</v>
      </c>
      <c r="F11" s="104">
        <f>SUM(C11:E11)</f>
        <v>2</v>
      </c>
    </row>
    <row r="12" spans="1:6">
      <c r="A12" s="103" t="s">
        <v>126</v>
      </c>
      <c r="B12" s="88" t="s">
        <v>127</v>
      </c>
      <c r="C12" s="88">
        <v>13</v>
      </c>
      <c r="D12" s="88"/>
      <c r="E12" s="88"/>
      <c r="F12" s="104">
        <v>0</v>
      </c>
    </row>
    <row r="13" spans="1:6">
      <c r="A13" s="103" t="s">
        <v>126</v>
      </c>
      <c r="B13" s="88" t="s">
        <v>128</v>
      </c>
      <c r="C13" s="88">
        <v>2</v>
      </c>
      <c r="D13" s="88"/>
      <c r="E13" s="88"/>
      <c r="F13" s="104">
        <v>0</v>
      </c>
    </row>
    <row r="14" spans="1:6">
      <c r="A14" s="103" t="s">
        <v>126</v>
      </c>
      <c r="B14" s="88" t="s">
        <v>129</v>
      </c>
      <c r="C14" s="88">
        <v>1</v>
      </c>
      <c r="D14" s="88"/>
      <c r="E14" s="88"/>
      <c r="F14" s="104">
        <v>0</v>
      </c>
    </row>
    <row r="15" spans="1:6">
      <c r="A15" s="103" t="s">
        <v>126</v>
      </c>
      <c r="B15" s="88" t="s">
        <v>130</v>
      </c>
      <c r="C15" s="88">
        <v>1</v>
      </c>
      <c r="D15" s="88"/>
      <c r="E15" s="88"/>
      <c r="F15" s="104">
        <v>0</v>
      </c>
    </row>
    <row r="16" spans="1:6">
      <c r="A16" s="103" t="s">
        <v>126</v>
      </c>
      <c r="B16" s="88" t="s">
        <v>131</v>
      </c>
      <c r="C16" s="88">
        <v>2</v>
      </c>
      <c r="D16" s="88"/>
      <c r="E16" s="88"/>
      <c r="F16" s="104">
        <v>0</v>
      </c>
    </row>
    <row r="17" spans="1:6">
      <c r="A17" s="103" t="s">
        <v>126</v>
      </c>
      <c r="B17" s="88" t="s">
        <v>132</v>
      </c>
      <c r="C17" s="88">
        <v>1</v>
      </c>
      <c r="D17" s="88"/>
      <c r="E17" s="88"/>
      <c r="F17" s="104">
        <v>0</v>
      </c>
    </row>
    <row r="18" spans="1:6">
      <c r="A18" s="103" t="s">
        <v>126</v>
      </c>
      <c r="B18" s="88" t="s">
        <v>133</v>
      </c>
      <c r="C18" s="88">
        <v>1</v>
      </c>
      <c r="D18" s="88"/>
      <c r="E18" s="88"/>
      <c r="F18" s="104">
        <v>0</v>
      </c>
    </row>
    <row r="19" spans="1:6">
      <c r="A19" s="103" t="s">
        <v>134</v>
      </c>
      <c r="B19" s="88" t="s">
        <v>135</v>
      </c>
      <c r="C19" s="88"/>
      <c r="D19" s="88">
        <v>3</v>
      </c>
      <c r="E19" s="88">
        <v>2</v>
      </c>
      <c r="F19" s="104">
        <f t="shared" ref="F19:F32" si="1">SUM(C19:E19)</f>
        <v>5</v>
      </c>
    </row>
    <row r="20" spans="1:6">
      <c r="A20" s="103" t="s">
        <v>134</v>
      </c>
      <c r="B20" s="88" t="s">
        <v>136</v>
      </c>
      <c r="C20" s="88"/>
      <c r="D20" s="88">
        <v>1</v>
      </c>
      <c r="E20" s="88"/>
      <c r="F20" s="104">
        <f t="shared" si="1"/>
        <v>1</v>
      </c>
    </row>
    <row r="21" spans="1:6">
      <c r="A21" s="103" t="s">
        <v>137</v>
      </c>
      <c r="B21" s="88" t="s">
        <v>137</v>
      </c>
      <c r="C21" s="88"/>
      <c r="D21" s="88">
        <v>4</v>
      </c>
      <c r="E21" s="88"/>
      <c r="F21" s="104">
        <f t="shared" si="1"/>
        <v>4</v>
      </c>
    </row>
    <row r="22" spans="1:6">
      <c r="A22" s="103" t="s">
        <v>137</v>
      </c>
      <c r="B22" s="88" t="s">
        <v>138</v>
      </c>
      <c r="C22" s="88"/>
      <c r="D22" s="88">
        <v>1</v>
      </c>
      <c r="E22" s="88"/>
      <c r="F22" s="104">
        <f t="shared" si="1"/>
        <v>1</v>
      </c>
    </row>
    <row r="23" spans="1:6">
      <c r="A23" s="103" t="s">
        <v>139</v>
      </c>
      <c r="B23" s="88" t="s">
        <v>139</v>
      </c>
      <c r="C23" s="88">
        <v>2</v>
      </c>
      <c r="D23" s="88">
        <v>4</v>
      </c>
      <c r="E23" s="88">
        <v>1</v>
      </c>
      <c r="F23" s="104">
        <f t="shared" si="1"/>
        <v>7</v>
      </c>
    </row>
    <row r="24" spans="1:6">
      <c r="A24" s="103" t="s">
        <v>140</v>
      </c>
      <c r="B24" s="88" t="s">
        <v>141</v>
      </c>
      <c r="C24" s="88">
        <v>3</v>
      </c>
      <c r="D24" s="88">
        <v>3</v>
      </c>
      <c r="E24" s="88"/>
      <c r="F24" s="104">
        <f t="shared" si="1"/>
        <v>6</v>
      </c>
    </row>
    <row r="25" spans="1:6">
      <c r="A25" s="103" t="s">
        <v>140</v>
      </c>
      <c r="B25" s="88" t="s">
        <v>142</v>
      </c>
      <c r="C25" s="88">
        <v>1</v>
      </c>
      <c r="D25" s="88">
        <v>1</v>
      </c>
      <c r="E25" s="88"/>
      <c r="F25" s="104">
        <f t="shared" si="1"/>
        <v>2</v>
      </c>
    </row>
    <row r="26" spans="1:6">
      <c r="A26" s="103" t="s">
        <v>143</v>
      </c>
      <c r="B26" s="88" t="s">
        <v>144</v>
      </c>
      <c r="C26" s="88"/>
      <c r="D26" s="88">
        <v>4</v>
      </c>
      <c r="E26" s="88"/>
      <c r="F26" s="104">
        <f t="shared" si="1"/>
        <v>4</v>
      </c>
    </row>
    <row r="27" spans="1:6">
      <c r="A27" s="103" t="s">
        <v>143</v>
      </c>
      <c r="B27" s="88" t="s">
        <v>145</v>
      </c>
      <c r="C27" s="88"/>
      <c r="D27" s="88">
        <v>2</v>
      </c>
      <c r="E27" s="88"/>
      <c r="F27" s="104">
        <f t="shared" si="1"/>
        <v>2</v>
      </c>
    </row>
    <row r="28" spans="1:6">
      <c r="A28" s="103" t="s">
        <v>143</v>
      </c>
      <c r="B28" s="88" t="s">
        <v>146</v>
      </c>
      <c r="C28" s="88">
        <v>1</v>
      </c>
      <c r="D28" s="88">
        <v>1</v>
      </c>
      <c r="E28" s="88"/>
      <c r="F28" s="104">
        <f t="shared" si="1"/>
        <v>2</v>
      </c>
    </row>
    <row r="29" spans="1:6">
      <c r="A29" s="103" t="s">
        <v>143</v>
      </c>
      <c r="B29" s="88" t="s">
        <v>147</v>
      </c>
      <c r="C29" s="88"/>
      <c r="D29" s="88">
        <v>1</v>
      </c>
      <c r="E29" s="88"/>
      <c r="F29" s="104">
        <f t="shared" si="1"/>
        <v>1</v>
      </c>
    </row>
    <row r="30" spans="1:6">
      <c r="A30" s="103" t="s">
        <v>148</v>
      </c>
      <c r="B30" s="88" t="s">
        <v>149</v>
      </c>
      <c r="C30" s="88">
        <v>1</v>
      </c>
      <c r="D30" s="88">
        <v>6</v>
      </c>
      <c r="E30" s="88">
        <v>2</v>
      </c>
      <c r="F30" s="104">
        <f t="shared" si="1"/>
        <v>9</v>
      </c>
    </row>
    <row r="31" spans="1:6">
      <c r="A31" s="103" t="s">
        <v>148</v>
      </c>
      <c r="B31" s="88" t="s">
        <v>150</v>
      </c>
      <c r="C31" s="88"/>
      <c r="D31" s="88">
        <v>1</v>
      </c>
      <c r="E31" s="88"/>
      <c r="F31" s="104">
        <f t="shared" si="1"/>
        <v>1</v>
      </c>
    </row>
    <row r="32" spans="1:6">
      <c r="A32" s="103" t="s">
        <v>148</v>
      </c>
      <c r="B32" s="88" t="s">
        <v>151</v>
      </c>
      <c r="C32" s="88"/>
      <c r="D32" s="88">
        <v>2</v>
      </c>
      <c r="E32" s="88"/>
      <c r="F32" s="104">
        <f t="shared" si="1"/>
        <v>2</v>
      </c>
    </row>
    <row r="33" spans="1:6">
      <c r="A33" s="103"/>
      <c r="B33" s="87" t="s">
        <v>152</v>
      </c>
      <c r="C33" s="87">
        <f>SUM(C2:C32)</f>
        <v>29</v>
      </c>
      <c r="D33" s="87">
        <f>SUM(D2:D32)</f>
        <v>71</v>
      </c>
      <c r="E33" s="87">
        <f>SUM(E2:E32)</f>
        <v>10</v>
      </c>
      <c r="F33" s="105">
        <f>SUM(F2:F32)</f>
        <v>61</v>
      </c>
    </row>
    <row r="34" spans="1:6" ht="15" thickBot="1">
      <c r="A34" s="106"/>
      <c r="B34" s="107" t="s">
        <v>153</v>
      </c>
      <c r="C34" s="107"/>
      <c r="D34" s="107"/>
      <c r="E34" s="107">
        <f>SUM(C33:E33)</f>
        <v>110</v>
      </c>
      <c r="F34" s="108">
        <f>F33/E34</f>
        <v>0.55454545454545456</v>
      </c>
    </row>
  </sheetData>
  <sheetProtection algorithmName="SHA-512" hashValue="QfQl+Kb5ZTqCuDORpIcQ4pimZFHiGNxVJD2qY7T+gLBwFmlSc1iyc1jde//njXs0vspJWg7/oQEjlPyCrrq3tw==" saltValue="IOee1uxcP7CzO6apBViLcw==" spinCount="100000" sheet="1" objects="1" scenarios="1" autoFilter="0"/>
  <autoFilter ref="A1:F34" xr:uid="{8964B527-716B-4B45-9BDA-AB7F2C13AA2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d99f15f-cf07-484e-a6b2-d764e48b776b">
      <Terms xmlns="http://schemas.microsoft.com/office/infopath/2007/PartnerControls"/>
    </lcf76f155ced4ddcb4097134ff3c332f>
    <TaxCatchAll xmlns="bba25a7a-e915-4276-833c-6575bc1da02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5D86B268DC18941817A99BA3EFC6952" ma:contentTypeVersion="15" ma:contentTypeDescription="Een nieuw document maken." ma:contentTypeScope="" ma:versionID="0dfe49164f4f62d20672e3ce4fecc109">
  <xsd:schema xmlns:xsd="http://www.w3.org/2001/XMLSchema" xmlns:xs="http://www.w3.org/2001/XMLSchema" xmlns:p="http://schemas.microsoft.com/office/2006/metadata/properties" xmlns:ns2="2d99f15f-cf07-484e-a6b2-d764e48b776b" xmlns:ns3="bba25a7a-e915-4276-833c-6575bc1da025" targetNamespace="http://schemas.microsoft.com/office/2006/metadata/properties" ma:root="true" ma:fieldsID="b74d04d82d1b7b10997fba17cb8836e5" ns2:_="" ns3:_="">
    <xsd:import namespace="2d99f15f-cf07-484e-a6b2-d764e48b776b"/>
    <xsd:import namespace="bba25a7a-e915-4276-833c-6575bc1da02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99f15f-cf07-484e-a6b2-d764e48b77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b41996d0-0873-4a62-8f69-98631c15241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ba25a7a-e915-4276-833c-6575bc1da02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a758d7d-2cfb-4b99-90af-5721d15a28f8}" ma:internalName="TaxCatchAll" ma:showField="CatchAllData" ma:web="bba25a7a-e915-4276-833c-6575bc1da0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935FDD-710D-4476-8495-771BB191C659}"/>
</file>

<file path=customXml/itemProps2.xml><?xml version="1.0" encoding="utf-8"?>
<ds:datastoreItem xmlns:ds="http://schemas.openxmlformats.org/officeDocument/2006/customXml" ds:itemID="{362D1A32-759D-4AB2-A832-C1A57F187479}"/>
</file>

<file path=customXml/itemProps3.xml><?xml version="1.0" encoding="utf-8"?>
<ds:datastoreItem xmlns:ds="http://schemas.openxmlformats.org/officeDocument/2006/customXml" ds:itemID="{32F08228-CAF5-45A3-80C8-69CC39D3918B}"/>
</file>

<file path=docMetadata/LabelInfo.xml><?xml version="1.0" encoding="utf-8"?>
<clbl:labelList xmlns:clbl="http://schemas.microsoft.com/office/2020/mipLabelMetadata">
  <clbl:label id="{ce1619bc-aea1-41c1-8fa8-bbdc8c7d1cef}" enabled="0" method="" siteId="{ce1619bc-aea1-41c1-8fa8-bbdc8c7d1cef}"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Pieter | The Food Office</dc:creator>
  <cp:keywords/>
  <dc:description/>
  <cp:lastModifiedBy>Kolanska, M (Monika)</cp:lastModifiedBy>
  <cp:revision/>
  <dcterms:created xsi:type="dcterms:W3CDTF">2018-10-10T18:05:47Z</dcterms:created>
  <dcterms:modified xsi:type="dcterms:W3CDTF">2025-10-14T12:03:01Z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0x01010055D86B268DC18941817A99BA3EFC6952</vt:lpwstr>
  </property>
  <property fmtid="{D5CDD505-2E9C-101B-9397-08002B2CF9AE}" pid="3" name="MediaServiceImageTags">
    <vt:lpwstr/>
  </property>
</Properties>
</file>