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Tenderdesk\2025\Begeleiding\Oss\Brand\NVI\"/>
    </mc:Choice>
  </mc:AlternateContent>
  <xr:revisionPtr revIDLastSave="0" documentId="13_ncr:1_{8230F498-7ADA-4A34-9FD7-E8707A0C25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ecificatie 311224" sheetId="10" r:id="rId1"/>
  </sheets>
  <definedNames>
    <definedName name="_xlnm._FilterDatabase" localSheetId="0" hidden="1">'specificatie 311224'!$A$1:$V$197</definedName>
    <definedName name="_xlnm.Print_Area" localSheetId="0">'specificatie 311224'!$A$1:$V$206</definedName>
    <definedName name="_xlnm.Print_Titles" localSheetId="0">'specificatie 311224'!$1:$1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7" i="10" l="1"/>
  <c r="P157" i="10" s="1"/>
  <c r="O157" i="10"/>
  <c r="Q157" i="10" s="1"/>
  <c r="P187" i="10"/>
  <c r="P188" i="10"/>
  <c r="P189" i="10"/>
  <c r="P186" i="10"/>
  <c r="P185" i="10"/>
  <c r="P184" i="10"/>
  <c r="Q85" i="10"/>
  <c r="Q184" i="10"/>
  <c r="Q185" i="10"/>
  <c r="Q186" i="10"/>
  <c r="Q187" i="10"/>
  <c r="Q188" i="10"/>
  <c r="Q189" i="10"/>
  <c r="P85" i="10"/>
  <c r="R157" i="10" l="1"/>
  <c r="R85" i="10"/>
  <c r="R189" i="10"/>
  <c r="R188" i="10"/>
  <c r="R187" i="10"/>
  <c r="R184" i="10"/>
  <c r="R185" i="10"/>
  <c r="R186" i="10"/>
  <c r="O158" i="10"/>
  <c r="Q158" i="10" s="1"/>
  <c r="O97" i="10"/>
  <c r="Q97" i="10" s="1"/>
  <c r="O91" i="10"/>
  <c r="Q91" i="10" s="1"/>
  <c r="O96" i="10"/>
  <c r="Q96" i="10" s="1"/>
  <c r="N97" i="10"/>
  <c r="P97" i="10" s="1"/>
  <c r="N96" i="10"/>
  <c r="P96" i="10" s="1"/>
  <c r="N91" i="10"/>
  <c r="P91" i="10" s="1"/>
  <c r="N158" i="10"/>
  <c r="P158" i="10" s="1"/>
  <c r="O156" i="10"/>
  <c r="Q156" i="10" s="1"/>
  <c r="O160" i="10"/>
  <c r="Q160" i="10" s="1"/>
  <c r="O172" i="10"/>
  <c r="Q172" i="10" s="1"/>
  <c r="N37" i="10"/>
  <c r="P37" i="10" s="1"/>
  <c r="N156" i="10"/>
  <c r="P156" i="10" s="1"/>
  <c r="N172" i="10"/>
  <c r="P172" i="10" s="1"/>
  <c r="K37" i="10"/>
  <c r="M37" i="10" s="1"/>
  <c r="O37" i="10" s="1"/>
  <c r="Q37" i="10" s="1"/>
  <c r="J37" i="10"/>
  <c r="K97" i="10"/>
  <c r="J97" i="10"/>
  <c r="K96" i="10"/>
  <c r="J96" i="10"/>
  <c r="Y201" i="10"/>
  <c r="K115" i="10"/>
  <c r="M115" i="10" s="1"/>
  <c r="O115" i="10" s="1"/>
  <c r="Q115" i="10" s="1"/>
  <c r="J115" i="10"/>
  <c r="L115" i="10" s="1"/>
  <c r="N115" i="10" s="1"/>
  <c r="P115" i="10" s="1"/>
  <c r="K76" i="10"/>
  <c r="M76" i="10" s="1"/>
  <c r="O76" i="10" s="1"/>
  <c r="Q76" i="10" s="1"/>
  <c r="J76" i="10"/>
  <c r="L76" i="10" s="1"/>
  <c r="N76" i="10" s="1"/>
  <c r="P76" i="10" s="1"/>
  <c r="K45" i="10"/>
  <c r="M45" i="10" s="1"/>
  <c r="O45" i="10" s="1"/>
  <c r="Q45" i="10" s="1"/>
  <c r="J45" i="10"/>
  <c r="L45" i="10" s="1"/>
  <c r="N45" i="10" s="1"/>
  <c r="P45" i="10" s="1"/>
  <c r="K44" i="10"/>
  <c r="M44" i="10" s="1"/>
  <c r="O44" i="10" s="1"/>
  <c r="Q44" i="10" s="1"/>
  <c r="J44" i="10"/>
  <c r="L44" i="10" s="1"/>
  <c r="N44" i="10" s="1"/>
  <c r="P44" i="10" s="1"/>
  <c r="K25" i="10"/>
  <c r="M25" i="10" s="1"/>
  <c r="O25" i="10" s="1"/>
  <c r="Q25" i="10" s="1"/>
  <c r="J25" i="10"/>
  <c r="L25" i="10" s="1"/>
  <c r="N25" i="10" s="1"/>
  <c r="P25" i="10" s="1"/>
  <c r="K26" i="10"/>
  <c r="M26" i="10" s="1"/>
  <c r="O26" i="10" s="1"/>
  <c r="Q26" i="10" s="1"/>
  <c r="J26" i="10"/>
  <c r="L26" i="10" s="1"/>
  <c r="N26" i="10" s="1"/>
  <c r="P26" i="10" s="1"/>
  <c r="K199" i="10"/>
  <c r="M199" i="10" s="1"/>
  <c r="O199" i="10" s="1"/>
  <c r="Q199" i="10" s="1"/>
  <c r="J199" i="10"/>
  <c r="L199" i="10" s="1"/>
  <c r="K198" i="10"/>
  <c r="M198" i="10" s="1"/>
  <c r="O198" i="10" s="1"/>
  <c r="Q198" i="10" s="1"/>
  <c r="J198" i="10"/>
  <c r="L198" i="10" s="1"/>
  <c r="N198" i="10" s="1"/>
  <c r="P198" i="10" s="1"/>
  <c r="K197" i="10"/>
  <c r="M197" i="10" s="1"/>
  <c r="O197" i="10" s="1"/>
  <c r="Q197" i="10" s="1"/>
  <c r="J197" i="10"/>
  <c r="L197" i="10" s="1"/>
  <c r="N197" i="10" s="1"/>
  <c r="P197" i="10" s="1"/>
  <c r="L196" i="10"/>
  <c r="N196" i="10" s="1"/>
  <c r="P196" i="10" s="1"/>
  <c r="K196" i="10"/>
  <c r="M196" i="10" s="1"/>
  <c r="O196" i="10" s="1"/>
  <c r="Q196" i="10" s="1"/>
  <c r="K195" i="10"/>
  <c r="M195" i="10" s="1"/>
  <c r="O195" i="10" s="1"/>
  <c r="Q195" i="10" s="1"/>
  <c r="J195" i="10"/>
  <c r="L195" i="10" s="1"/>
  <c r="N195" i="10" s="1"/>
  <c r="P195" i="10" s="1"/>
  <c r="K194" i="10"/>
  <c r="M194" i="10" s="1"/>
  <c r="O194" i="10" s="1"/>
  <c r="Q194" i="10" s="1"/>
  <c r="J194" i="10"/>
  <c r="L194" i="10" s="1"/>
  <c r="N194" i="10" s="1"/>
  <c r="P194" i="10" s="1"/>
  <c r="K193" i="10"/>
  <c r="M193" i="10" s="1"/>
  <c r="O193" i="10" s="1"/>
  <c r="Q193" i="10" s="1"/>
  <c r="J193" i="10"/>
  <c r="L193" i="10" s="1"/>
  <c r="N193" i="10" s="1"/>
  <c r="P193" i="10" s="1"/>
  <c r="K192" i="10"/>
  <c r="M192" i="10" s="1"/>
  <c r="O192" i="10" s="1"/>
  <c r="Q192" i="10" s="1"/>
  <c r="J192" i="10"/>
  <c r="L192" i="10" s="1"/>
  <c r="N192" i="10" s="1"/>
  <c r="P192" i="10" s="1"/>
  <c r="K191" i="10"/>
  <c r="M191" i="10" s="1"/>
  <c r="O191" i="10" s="1"/>
  <c r="Q191" i="10" s="1"/>
  <c r="J191" i="10"/>
  <c r="L191" i="10" s="1"/>
  <c r="N191" i="10" s="1"/>
  <c r="P191" i="10" s="1"/>
  <c r="K190" i="10"/>
  <c r="M190" i="10" s="1"/>
  <c r="O190" i="10" s="1"/>
  <c r="Q190" i="10" s="1"/>
  <c r="J190" i="10"/>
  <c r="L190" i="10" s="1"/>
  <c r="N190" i="10" s="1"/>
  <c r="P190" i="10" s="1"/>
  <c r="K183" i="10"/>
  <c r="M183" i="10" s="1"/>
  <c r="O183" i="10" s="1"/>
  <c r="Q183" i="10" s="1"/>
  <c r="J183" i="10"/>
  <c r="L183" i="10" s="1"/>
  <c r="N183" i="10" s="1"/>
  <c r="P183" i="10" s="1"/>
  <c r="K182" i="10"/>
  <c r="M182" i="10" s="1"/>
  <c r="O182" i="10" s="1"/>
  <c r="Q182" i="10" s="1"/>
  <c r="J182" i="10"/>
  <c r="L182" i="10" s="1"/>
  <c r="N182" i="10" s="1"/>
  <c r="P182" i="10" s="1"/>
  <c r="K181" i="10"/>
  <c r="M181" i="10" s="1"/>
  <c r="O181" i="10" s="1"/>
  <c r="Q181" i="10" s="1"/>
  <c r="J181" i="10"/>
  <c r="L181" i="10" s="1"/>
  <c r="N181" i="10" s="1"/>
  <c r="P181" i="10" s="1"/>
  <c r="K180" i="10"/>
  <c r="M180" i="10" s="1"/>
  <c r="O180" i="10" s="1"/>
  <c r="Q180" i="10" s="1"/>
  <c r="J180" i="10"/>
  <c r="L180" i="10" s="1"/>
  <c r="N180" i="10" s="1"/>
  <c r="P180" i="10" s="1"/>
  <c r="K179" i="10"/>
  <c r="M179" i="10" s="1"/>
  <c r="O179" i="10" s="1"/>
  <c r="Q179" i="10" s="1"/>
  <c r="J179" i="10"/>
  <c r="L179" i="10" s="1"/>
  <c r="N179" i="10" s="1"/>
  <c r="P179" i="10" s="1"/>
  <c r="K178" i="10"/>
  <c r="M178" i="10" s="1"/>
  <c r="O178" i="10" s="1"/>
  <c r="Q178" i="10" s="1"/>
  <c r="J178" i="10"/>
  <c r="L178" i="10" s="1"/>
  <c r="K177" i="10"/>
  <c r="M177" i="10" s="1"/>
  <c r="O177" i="10" s="1"/>
  <c r="Q177" i="10" s="1"/>
  <c r="J177" i="10"/>
  <c r="L177" i="10" s="1"/>
  <c r="K176" i="10"/>
  <c r="M176" i="10" s="1"/>
  <c r="O176" i="10" s="1"/>
  <c r="Q176" i="10" s="1"/>
  <c r="J176" i="10"/>
  <c r="L176" i="10" s="1"/>
  <c r="N176" i="10" s="1"/>
  <c r="P176" i="10" s="1"/>
  <c r="K175" i="10"/>
  <c r="M175" i="10" s="1"/>
  <c r="O175" i="10" s="1"/>
  <c r="Q175" i="10" s="1"/>
  <c r="J175" i="10"/>
  <c r="L175" i="10" s="1"/>
  <c r="N175" i="10" s="1"/>
  <c r="P175" i="10" s="1"/>
  <c r="K173" i="10"/>
  <c r="M173" i="10" s="1"/>
  <c r="O173" i="10" s="1"/>
  <c r="Q173" i="10" s="1"/>
  <c r="J173" i="10"/>
  <c r="L173" i="10" s="1"/>
  <c r="N173" i="10" s="1"/>
  <c r="P173" i="10" s="1"/>
  <c r="K171" i="10"/>
  <c r="M171" i="10" s="1"/>
  <c r="O171" i="10" s="1"/>
  <c r="Q171" i="10" s="1"/>
  <c r="J171" i="10"/>
  <c r="L171" i="10" s="1"/>
  <c r="N171" i="10" s="1"/>
  <c r="P171" i="10" s="1"/>
  <c r="K170" i="10"/>
  <c r="M170" i="10" s="1"/>
  <c r="O170" i="10" s="1"/>
  <c r="Q170" i="10" s="1"/>
  <c r="J170" i="10"/>
  <c r="L170" i="10" s="1"/>
  <c r="K169" i="10"/>
  <c r="M169" i="10" s="1"/>
  <c r="O169" i="10" s="1"/>
  <c r="Q169" i="10" s="1"/>
  <c r="J169" i="10"/>
  <c r="L169" i="10" s="1"/>
  <c r="N169" i="10" s="1"/>
  <c r="P169" i="10" s="1"/>
  <c r="K168" i="10"/>
  <c r="M168" i="10" s="1"/>
  <c r="O168" i="10" s="1"/>
  <c r="Q168" i="10" s="1"/>
  <c r="J168" i="10"/>
  <c r="L168" i="10" s="1"/>
  <c r="N168" i="10" s="1"/>
  <c r="P168" i="10" s="1"/>
  <c r="K174" i="10"/>
  <c r="M174" i="10" s="1"/>
  <c r="O174" i="10" s="1"/>
  <c r="Q174" i="10" s="1"/>
  <c r="J174" i="10"/>
  <c r="L174" i="10" s="1"/>
  <c r="N174" i="10" s="1"/>
  <c r="P174" i="10" s="1"/>
  <c r="M167" i="10"/>
  <c r="O167" i="10" s="1"/>
  <c r="Q167" i="10" s="1"/>
  <c r="L167" i="10"/>
  <c r="N167" i="10" s="1"/>
  <c r="P167" i="10" s="1"/>
  <c r="K166" i="10"/>
  <c r="M166" i="10" s="1"/>
  <c r="O166" i="10" s="1"/>
  <c r="Q166" i="10" s="1"/>
  <c r="J166" i="10"/>
  <c r="L166" i="10" s="1"/>
  <c r="N166" i="10" s="1"/>
  <c r="P166" i="10" s="1"/>
  <c r="K165" i="10"/>
  <c r="M165" i="10" s="1"/>
  <c r="O165" i="10" s="1"/>
  <c r="Q165" i="10" s="1"/>
  <c r="J165" i="10"/>
  <c r="L165" i="10" s="1"/>
  <c r="N165" i="10" s="1"/>
  <c r="P165" i="10" s="1"/>
  <c r="K164" i="10"/>
  <c r="M164" i="10" s="1"/>
  <c r="O164" i="10" s="1"/>
  <c r="Q164" i="10" s="1"/>
  <c r="J164" i="10"/>
  <c r="L164" i="10" s="1"/>
  <c r="N164" i="10" s="1"/>
  <c r="P164" i="10" s="1"/>
  <c r="K163" i="10"/>
  <c r="M163" i="10" s="1"/>
  <c r="O163" i="10" s="1"/>
  <c r="Q163" i="10" s="1"/>
  <c r="J163" i="10"/>
  <c r="L163" i="10" s="1"/>
  <c r="N163" i="10" s="1"/>
  <c r="P163" i="10" s="1"/>
  <c r="L162" i="10"/>
  <c r="N162" i="10" s="1"/>
  <c r="P162" i="10" s="1"/>
  <c r="K162" i="10"/>
  <c r="M162" i="10" s="1"/>
  <c r="O162" i="10" s="1"/>
  <c r="Q162" i="10" s="1"/>
  <c r="K161" i="10"/>
  <c r="M161" i="10" s="1"/>
  <c r="O161" i="10" s="1"/>
  <c r="Q161" i="10" s="1"/>
  <c r="J161" i="10"/>
  <c r="L161" i="10" s="1"/>
  <c r="N161" i="10" s="1"/>
  <c r="P161" i="10" s="1"/>
  <c r="K160" i="10"/>
  <c r="J160" i="10"/>
  <c r="L160" i="10" s="1"/>
  <c r="K159" i="10"/>
  <c r="M159" i="10" s="1"/>
  <c r="O159" i="10" s="1"/>
  <c r="Q159" i="10" s="1"/>
  <c r="J159" i="10"/>
  <c r="L159" i="10" s="1"/>
  <c r="N159" i="10" s="1"/>
  <c r="P159" i="10" s="1"/>
  <c r="K155" i="10"/>
  <c r="M155" i="10" s="1"/>
  <c r="O155" i="10" s="1"/>
  <c r="Q155" i="10" s="1"/>
  <c r="J155" i="10"/>
  <c r="L155" i="10" s="1"/>
  <c r="N155" i="10" s="1"/>
  <c r="P155" i="10" s="1"/>
  <c r="K154" i="10"/>
  <c r="M154" i="10" s="1"/>
  <c r="O154" i="10" s="1"/>
  <c r="Q154" i="10" s="1"/>
  <c r="J154" i="10"/>
  <c r="L154" i="10" s="1"/>
  <c r="K153" i="10"/>
  <c r="M153" i="10" s="1"/>
  <c r="O153" i="10" s="1"/>
  <c r="Q153" i="10" s="1"/>
  <c r="J153" i="10"/>
  <c r="L153" i="10" s="1"/>
  <c r="N153" i="10" s="1"/>
  <c r="P153" i="10" s="1"/>
  <c r="K152" i="10"/>
  <c r="M152" i="10" s="1"/>
  <c r="O152" i="10" s="1"/>
  <c r="Q152" i="10" s="1"/>
  <c r="J152" i="10"/>
  <c r="L152" i="10" s="1"/>
  <c r="N152" i="10" s="1"/>
  <c r="P152" i="10" s="1"/>
  <c r="K151" i="10"/>
  <c r="M151" i="10" s="1"/>
  <c r="O151" i="10" s="1"/>
  <c r="Q151" i="10" s="1"/>
  <c r="J151" i="10"/>
  <c r="L151" i="10" s="1"/>
  <c r="N151" i="10" s="1"/>
  <c r="P151" i="10" s="1"/>
  <c r="K150" i="10"/>
  <c r="M150" i="10" s="1"/>
  <c r="O150" i="10" s="1"/>
  <c r="Q150" i="10" s="1"/>
  <c r="J150" i="10"/>
  <c r="L150" i="10" s="1"/>
  <c r="N150" i="10" s="1"/>
  <c r="P150" i="10" s="1"/>
  <c r="K149" i="10"/>
  <c r="M149" i="10" s="1"/>
  <c r="O149" i="10" s="1"/>
  <c r="Q149" i="10" s="1"/>
  <c r="J149" i="10"/>
  <c r="L149" i="10" s="1"/>
  <c r="N149" i="10" s="1"/>
  <c r="P149" i="10" s="1"/>
  <c r="K148" i="10"/>
  <c r="M148" i="10" s="1"/>
  <c r="O148" i="10" s="1"/>
  <c r="Q148" i="10" s="1"/>
  <c r="J148" i="10"/>
  <c r="L148" i="10" s="1"/>
  <c r="N148" i="10" s="1"/>
  <c r="P148" i="10" s="1"/>
  <c r="K147" i="10"/>
  <c r="M147" i="10" s="1"/>
  <c r="O147" i="10" s="1"/>
  <c r="Q147" i="10" s="1"/>
  <c r="J147" i="10"/>
  <c r="L147" i="10" s="1"/>
  <c r="N147" i="10" s="1"/>
  <c r="P147" i="10" s="1"/>
  <c r="K146" i="10"/>
  <c r="M146" i="10" s="1"/>
  <c r="O146" i="10" s="1"/>
  <c r="Q146" i="10" s="1"/>
  <c r="J146" i="10"/>
  <c r="L146" i="10" s="1"/>
  <c r="K145" i="10"/>
  <c r="M145" i="10" s="1"/>
  <c r="O145" i="10" s="1"/>
  <c r="Q145" i="10" s="1"/>
  <c r="J145" i="10"/>
  <c r="L145" i="10" s="1"/>
  <c r="N145" i="10" s="1"/>
  <c r="P145" i="10" s="1"/>
  <c r="K144" i="10"/>
  <c r="M144" i="10" s="1"/>
  <c r="O144" i="10" s="1"/>
  <c r="Q144" i="10" s="1"/>
  <c r="J144" i="10"/>
  <c r="L144" i="10" s="1"/>
  <c r="N144" i="10" s="1"/>
  <c r="P144" i="10" s="1"/>
  <c r="K143" i="10"/>
  <c r="M143" i="10" s="1"/>
  <c r="O143" i="10" s="1"/>
  <c r="Q143" i="10" s="1"/>
  <c r="J143" i="10"/>
  <c r="L143" i="10" s="1"/>
  <c r="N143" i="10" s="1"/>
  <c r="P143" i="10" s="1"/>
  <c r="K142" i="10"/>
  <c r="M142" i="10" s="1"/>
  <c r="O142" i="10" s="1"/>
  <c r="Q142" i="10" s="1"/>
  <c r="J142" i="10"/>
  <c r="L142" i="10" s="1"/>
  <c r="N142" i="10" s="1"/>
  <c r="P142" i="10" s="1"/>
  <c r="K140" i="10"/>
  <c r="M140" i="10" s="1"/>
  <c r="O140" i="10" s="1"/>
  <c r="Q140" i="10" s="1"/>
  <c r="J140" i="10"/>
  <c r="L140" i="10" s="1"/>
  <c r="N140" i="10" s="1"/>
  <c r="P140" i="10" s="1"/>
  <c r="K139" i="10"/>
  <c r="M139" i="10" s="1"/>
  <c r="O139" i="10" s="1"/>
  <c r="Q139" i="10" s="1"/>
  <c r="J139" i="10"/>
  <c r="L139" i="10" s="1"/>
  <c r="N139" i="10" s="1"/>
  <c r="P139" i="10" s="1"/>
  <c r="K138" i="10"/>
  <c r="M138" i="10" s="1"/>
  <c r="O138" i="10" s="1"/>
  <c r="Q138" i="10" s="1"/>
  <c r="J138" i="10"/>
  <c r="L138" i="10" s="1"/>
  <c r="N138" i="10" s="1"/>
  <c r="P138" i="10" s="1"/>
  <c r="K137" i="10"/>
  <c r="M137" i="10" s="1"/>
  <c r="O137" i="10" s="1"/>
  <c r="Q137" i="10" s="1"/>
  <c r="J137" i="10"/>
  <c r="L137" i="10" s="1"/>
  <c r="K136" i="10"/>
  <c r="M136" i="10" s="1"/>
  <c r="O136" i="10" s="1"/>
  <c r="Q136" i="10" s="1"/>
  <c r="J136" i="10"/>
  <c r="L136" i="10" s="1"/>
  <c r="N136" i="10" s="1"/>
  <c r="P136" i="10" s="1"/>
  <c r="K135" i="10"/>
  <c r="M135" i="10" s="1"/>
  <c r="O135" i="10" s="1"/>
  <c r="Q135" i="10" s="1"/>
  <c r="J135" i="10"/>
  <c r="L135" i="10" s="1"/>
  <c r="N135" i="10" s="1"/>
  <c r="P135" i="10" s="1"/>
  <c r="K134" i="10"/>
  <c r="M134" i="10" s="1"/>
  <c r="O134" i="10" s="1"/>
  <c r="Q134" i="10" s="1"/>
  <c r="J134" i="10"/>
  <c r="L134" i="10" s="1"/>
  <c r="N134" i="10" s="1"/>
  <c r="P134" i="10" s="1"/>
  <c r="K133" i="10"/>
  <c r="M133" i="10" s="1"/>
  <c r="O133" i="10" s="1"/>
  <c r="Q133" i="10" s="1"/>
  <c r="J133" i="10"/>
  <c r="L133" i="10" s="1"/>
  <c r="N133" i="10" s="1"/>
  <c r="P133" i="10" s="1"/>
  <c r="K132" i="10"/>
  <c r="M132" i="10" s="1"/>
  <c r="O132" i="10" s="1"/>
  <c r="Q132" i="10" s="1"/>
  <c r="J132" i="10"/>
  <c r="L132" i="10" s="1"/>
  <c r="N132" i="10" s="1"/>
  <c r="P132" i="10" s="1"/>
  <c r="K131" i="10"/>
  <c r="M131" i="10" s="1"/>
  <c r="O131" i="10" s="1"/>
  <c r="Q131" i="10" s="1"/>
  <c r="J131" i="10"/>
  <c r="L131" i="10" s="1"/>
  <c r="N131" i="10" s="1"/>
  <c r="P131" i="10" s="1"/>
  <c r="K130" i="10"/>
  <c r="M130" i="10" s="1"/>
  <c r="O130" i="10" s="1"/>
  <c r="Q130" i="10" s="1"/>
  <c r="J130" i="10"/>
  <c r="L130" i="10" s="1"/>
  <c r="N130" i="10" s="1"/>
  <c r="P130" i="10" s="1"/>
  <c r="K129" i="10"/>
  <c r="M129" i="10" s="1"/>
  <c r="O129" i="10" s="1"/>
  <c r="Q129" i="10" s="1"/>
  <c r="J129" i="10"/>
  <c r="L129" i="10" s="1"/>
  <c r="K128" i="10"/>
  <c r="M128" i="10" s="1"/>
  <c r="O128" i="10" s="1"/>
  <c r="Q128" i="10" s="1"/>
  <c r="J128" i="10"/>
  <c r="L128" i="10" s="1"/>
  <c r="N128" i="10" s="1"/>
  <c r="P128" i="10" s="1"/>
  <c r="K127" i="10"/>
  <c r="M127" i="10" s="1"/>
  <c r="O127" i="10" s="1"/>
  <c r="Q127" i="10" s="1"/>
  <c r="J127" i="10"/>
  <c r="L127" i="10" s="1"/>
  <c r="N127" i="10" s="1"/>
  <c r="P127" i="10" s="1"/>
  <c r="K126" i="10"/>
  <c r="M126" i="10" s="1"/>
  <c r="O126" i="10" s="1"/>
  <c r="Q126" i="10" s="1"/>
  <c r="J126" i="10"/>
  <c r="L126" i="10" s="1"/>
  <c r="N126" i="10" s="1"/>
  <c r="P126" i="10" s="1"/>
  <c r="K125" i="10"/>
  <c r="M125" i="10" s="1"/>
  <c r="O125" i="10" s="1"/>
  <c r="Q125" i="10" s="1"/>
  <c r="J125" i="10"/>
  <c r="L125" i="10" s="1"/>
  <c r="N125" i="10" s="1"/>
  <c r="P125" i="10" s="1"/>
  <c r="K124" i="10"/>
  <c r="M124" i="10" s="1"/>
  <c r="O124" i="10" s="1"/>
  <c r="Q124" i="10" s="1"/>
  <c r="J124" i="10"/>
  <c r="L124" i="10" s="1"/>
  <c r="N124" i="10" s="1"/>
  <c r="P124" i="10" s="1"/>
  <c r="K122" i="10"/>
  <c r="M122" i="10" s="1"/>
  <c r="O122" i="10" s="1"/>
  <c r="Q122" i="10" s="1"/>
  <c r="J122" i="10"/>
  <c r="L122" i="10" s="1"/>
  <c r="N122" i="10" s="1"/>
  <c r="P122" i="10" s="1"/>
  <c r="K121" i="10"/>
  <c r="M121" i="10" s="1"/>
  <c r="O121" i="10" s="1"/>
  <c r="Q121" i="10" s="1"/>
  <c r="J121" i="10"/>
  <c r="L121" i="10" s="1"/>
  <c r="K120" i="10"/>
  <c r="M120" i="10" s="1"/>
  <c r="O120" i="10" s="1"/>
  <c r="Q120" i="10" s="1"/>
  <c r="J120" i="10"/>
  <c r="L120" i="10" s="1"/>
  <c r="K119" i="10"/>
  <c r="M119" i="10" s="1"/>
  <c r="O119" i="10" s="1"/>
  <c r="Q119" i="10" s="1"/>
  <c r="J119" i="10"/>
  <c r="L119" i="10" s="1"/>
  <c r="N119" i="10" s="1"/>
  <c r="P119" i="10" s="1"/>
  <c r="K118" i="10"/>
  <c r="M118" i="10" s="1"/>
  <c r="O118" i="10" s="1"/>
  <c r="Q118" i="10" s="1"/>
  <c r="J118" i="10"/>
  <c r="L118" i="10" s="1"/>
  <c r="N118" i="10" s="1"/>
  <c r="P118" i="10" s="1"/>
  <c r="K117" i="10"/>
  <c r="M117" i="10" s="1"/>
  <c r="O117" i="10" s="1"/>
  <c r="Q117" i="10" s="1"/>
  <c r="J117" i="10"/>
  <c r="L117" i="10" s="1"/>
  <c r="N117" i="10" s="1"/>
  <c r="P117" i="10" s="1"/>
  <c r="K116" i="10"/>
  <c r="M116" i="10" s="1"/>
  <c r="O116" i="10" s="1"/>
  <c r="Q116" i="10" s="1"/>
  <c r="J116" i="10"/>
  <c r="L116" i="10" s="1"/>
  <c r="N116" i="10" s="1"/>
  <c r="P116" i="10" s="1"/>
  <c r="K114" i="10"/>
  <c r="M114" i="10" s="1"/>
  <c r="O114" i="10" s="1"/>
  <c r="Q114" i="10" s="1"/>
  <c r="J114" i="10"/>
  <c r="L114" i="10" s="1"/>
  <c r="N114" i="10" s="1"/>
  <c r="P114" i="10" s="1"/>
  <c r="K113" i="10"/>
  <c r="M113" i="10" s="1"/>
  <c r="O113" i="10" s="1"/>
  <c r="Q113" i="10" s="1"/>
  <c r="J113" i="10"/>
  <c r="L113" i="10" s="1"/>
  <c r="K112" i="10"/>
  <c r="M112" i="10" s="1"/>
  <c r="O112" i="10" s="1"/>
  <c r="Q112" i="10" s="1"/>
  <c r="J112" i="10"/>
  <c r="L112" i="10" s="1"/>
  <c r="N112" i="10" s="1"/>
  <c r="P112" i="10" s="1"/>
  <c r="K110" i="10"/>
  <c r="M110" i="10" s="1"/>
  <c r="O110" i="10" s="1"/>
  <c r="Q110" i="10" s="1"/>
  <c r="J110" i="10"/>
  <c r="L110" i="10" s="1"/>
  <c r="N110" i="10" s="1"/>
  <c r="P110" i="10" s="1"/>
  <c r="K109" i="10"/>
  <c r="M109" i="10" s="1"/>
  <c r="O109" i="10" s="1"/>
  <c r="Q109" i="10" s="1"/>
  <c r="J109" i="10"/>
  <c r="L109" i="10" s="1"/>
  <c r="N109" i="10" s="1"/>
  <c r="P109" i="10" s="1"/>
  <c r="K108" i="10"/>
  <c r="M108" i="10" s="1"/>
  <c r="O108" i="10" s="1"/>
  <c r="Q108" i="10" s="1"/>
  <c r="J108" i="10"/>
  <c r="L108" i="10" s="1"/>
  <c r="N108" i="10" s="1"/>
  <c r="P108" i="10" s="1"/>
  <c r="K107" i="10"/>
  <c r="M107" i="10" s="1"/>
  <c r="O107" i="10" s="1"/>
  <c r="Q107" i="10" s="1"/>
  <c r="J107" i="10"/>
  <c r="L107" i="10" s="1"/>
  <c r="N107" i="10" s="1"/>
  <c r="P107" i="10" s="1"/>
  <c r="K106" i="10"/>
  <c r="M106" i="10" s="1"/>
  <c r="O106" i="10" s="1"/>
  <c r="Q106" i="10" s="1"/>
  <c r="J106" i="10"/>
  <c r="L106" i="10" s="1"/>
  <c r="N106" i="10" s="1"/>
  <c r="P106" i="10" s="1"/>
  <c r="K105" i="10"/>
  <c r="M105" i="10" s="1"/>
  <c r="O105" i="10" s="1"/>
  <c r="Q105" i="10" s="1"/>
  <c r="J105" i="10"/>
  <c r="L105" i="10" s="1"/>
  <c r="N105" i="10" s="1"/>
  <c r="P105" i="10" s="1"/>
  <c r="K104" i="10"/>
  <c r="M104" i="10" s="1"/>
  <c r="O104" i="10" s="1"/>
  <c r="Q104" i="10" s="1"/>
  <c r="J104" i="10"/>
  <c r="L104" i="10" s="1"/>
  <c r="K103" i="10"/>
  <c r="M103" i="10" s="1"/>
  <c r="O103" i="10" s="1"/>
  <c r="Q103" i="10" s="1"/>
  <c r="J103" i="10"/>
  <c r="L103" i="10" s="1"/>
  <c r="N103" i="10" s="1"/>
  <c r="P103" i="10" s="1"/>
  <c r="K102" i="10"/>
  <c r="M102" i="10" s="1"/>
  <c r="O102" i="10" s="1"/>
  <c r="Q102" i="10" s="1"/>
  <c r="J102" i="10"/>
  <c r="L102" i="10" s="1"/>
  <c r="N102" i="10" s="1"/>
  <c r="P102" i="10" s="1"/>
  <c r="K101" i="10"/>
  <c r="M101" i="10" s="1"/>
  <c r="O101" i="10" s="1"/>
  <c r="Q101" i="10" s="1"/>
  <c r="J101" i="10"/>
  <c r="L101" i="10" s="1"/>
  <c r="N101" i="10" s="1"/>
  <c r="P101" i="10" s="1"/>
  <c r="K100" i="10"/>
  <c r="M100" i="10" s="1"/>
  <c r="O100" i="10" s="1"/>
  <c r="Q100" i="10" s="1"/>
  <c r="J100" i="10"/>
  <c r="L100" i="10" s="1"/>
  <c r="N100" i="10" s="1"/>
  <c r="P100" i="10" s="1"/>
  <c r="K99" i="10"/>
  <c r="M99" i="10" s="1"/>
  <c r="O99" i="10" s="1"/>
  <c r="Q99" i="10" s="1"/>
  <c r="J99" i="10"/>
  <c r="L99" i="10" s="1"/>
  <c r="N99" i="10" s="1"/>
  <c r="P99" i="10" s="1"/>
  <c r="K98" i="10"/>
  <c r="M98" i="10" s="1"/>
  <c r="O98" i="10" s="1"/>
  <c r="Q98" i="10" s="1"/>
  <c r="J98" i="10"/>
  <c r="L98" i="10" s="1"/>
  <c r="N98" i="10" s="1"/>
  <c r="P98" i="10" s="1"/>
  <c r="K94" i="10"/>
  <c r="M94" i="10" s="1"/>
  <c r="O94" i="10" s="1"/>
  <c r="Q94" i="10" s="1"/>
  <c r="J94" i="10"/>
  <c r="L94" i="10" s="1"/>
  <c r="N94" i="10" s="1"/>
  <c r="P94" i="10" s="1"/>
  <c r="K93" i="10"/>
  <c r="M93" i="10" s="1"/>
  <c r="O93" i="10" s="1"/>
  <c r="Q93" i="10" s="1"/>
  <c r="J93" i="10"/>
  <c r="L93" i="10" s="1"/>
  <c r="N93" i="10" s="1"/>
  <c r="P93" i="10" s="1"/>
  <c r="K95" i="10"/>
  <c r="M95" i="10" s="1"/>
  <c r="O95" i="10" s="1"/>
  <c r="Q95" i="10" s="1"/>
  <c r="J95" i="10"/>
  <c r="L95" i="10" s="1"/>
  <c r="N95" i="10" s="1"/>
  <c r="P95" i="10" s="1"/>
  <c r="K92" i="10"/>
  <c r="M92" i="10" s="1"/>
  <c r="O92" i="10" s="1"/>
  <c r="Q92" i="10" s="1"/>
  <c r="J92" i="10"/>
  <c r="L92" i="10" s="1"/>
  <c r="N92" i="10" s="1"/>
  <c r="P92" i="10" s="1"/>
  <c r="K90" i="10"/>
  <c r="M90" i="10" s="1"/>
  <c r="O90" i="10" s="1"/>
  <c r="Q90" i="10" s="1"/>
  <c r="J90" i="10"/>
  <c r="L90" i="10" s="1"/>
  <c r="N90" i="10" s="1"/>
  <c r="P90" i="10" s="1"/>
  <c r="K89" i="10"/>
  <c r="M89" i="10" s="1"/>
  <c r="O89" i="10" s="1"/>
  <c r="Q89" i="10" s="1"/>
  <c r="J89" i="10"/>
  <c r="L89" i="10" s="1"/>
  <c r="N89" i="10" s="1"/>
  <c r="P89" i="10" s="1"/>
  <c r="K88" i="10"/>
  <c r="M88" i="10" s="1"/>
  <c r="O88" i="10" s="1"/>
  <c r="Q88" i="10" s="1"/>
  <c r="J88" i="10"/>
  <c r="L88" i="10" s="1"/>
  <c r="K87" i="10"/>
  <c r="M87" i="10" s="1"/>
  <c r="O87" i="10" s="1"/>
  <c r="Q87" i="10" s="1"/>
  <c r="J87" i="10"/>
  <c r="L87" i="10" s="1"/>
  <c r="N87" i="10" s="1"/>
  <c r="P87" i="10" s="1"/>
  <c r="K86" i="10"/>
  <c r="M86" i="10" s="1"/>
  <c r="O86" i="10" s="1"/>
  <c r="Q86" i="10" s="1"/>
  <c r="J86" i="10"/>
  <c r="L86" i="10" s="1"/>
  <c r="N86" i="10" s="1"/>
  <c r="P86" i="10" s="1"/>
  <c r="K84" i="10"/>
  <c r="M84" i="10" s="1"/>
  <c r="O84" i="10" s="1"/>
  <c r="Q84" i="10" s="1"/>
  <c r="J84" i="10"/>
  <c r="L84" i="10" s="1"/>
  <c r="N84" i="10" s="1"/>
  <c r="P84" i="10" s="1"/>
  <c r="K83" i="10"/>
  <c r="M83" i="10" s="1"/>
  <c r="O83" i="10" s="1"/>
  <c r="Q83" i="10" s="1"/>
  <c r="J83" i="10"/>
  <c r="L83" i="10" s="1"/>
  <c r="N83" i="10" s="1"/>
  <c r="P83" i="10" s="1"/>
  <c r="K82" i="10"/>
  <c r="M82" i="10" s="1"/>
  <c r="O82" i="10" s="1"/>
  <c r="Q82" i="10" s="1"/>
  <c r="J82" i="10"/>
  <c r="L82" i="10" s="1"/>
  <c r="N82" i="10" s="1"/>
  <c r="P82" i="10" s="1"/>
  <c r="K81" i="10"/>
  <c r="M81" i="10" s="1"/>
  <c r="O81" i="10" s="1"/>
  <c r="Q81" i="10" s="1"/>
  <c r="J81" i="10"/>
  <c r="L81" i="10" s="1"/>
  <c r="N81" i="10" s="1"/>
  <c r="P81" i="10" s="1"/>
  <c r="K80" i="10"/>
  <c r="M80" i="10" s="1"/>
  <c r="O80" i="10" s="1"/>
  <c r="Q80" i="10" s="1"/>
  <c r="J80" i="10"/>
  <c r="L80" i="10" s="1"/>
  <c r="K79" i="10"/>
  <c r="M79" i="10" s="1"/>
  <c r="O79" i="10" s="1"/>
  <c r="Q79" i="10" s="1"/>
  <c r="J79" i="10"/>
  <c r="L79" i="10" s="1"/>
  <c r="N79" i="10" s="1"/>
  <c r="P79" i="10" s="1"/>
  <c r="K77" i="10"/>
  <c r="M77" i="10" s="1"/>
  <c r="O77" i="10" s="1"/>
  <c r="Q77" i="10" s="1"/>
  <c r="J77" i="10"/>
  <c r="L77" i="10" s="1"/>
  <c r="N77" i="10" s="1"/>
  <c r="P77" i="10" s="1"/>
  <c r="K75" i="10"/>
  <c r="M75" i="10" s="1"/>
  <c r="O75" i="10" s="1"/>
  <c r="Q75" i="10" s="1"/>
  <c r="J75" i="10"/>
  <c r="L75" i="10" s="1"/>
  <c r="N75" i="10" s="1"/>
  <c r="P75" i="10" s="1"/>
  <c r="K74" i="10"/>
  <c r="M74" i="10" s="1"/>
  <c r="O74" i="10" s="1"/>
  <c r="Q74" i="10" s="1"/>
  <c r="J74" i="10"/>
  <c r="L74" i="10" s="1"/>
  <c r="N74" i="10" s="1"/>
  <c r="P74" i="10" s="1"/>
  <c r="K72" i="10"/>
  <c r="M72" i="10" s="1"/>
  <c r="O72" i="10" s="1"/>
  <c r="Q72" i="10" s="1"/>
  <c r="J72" i="10"/>
  <c r="L72" i="10" s="1"/>
  <c r="N72" i="10" s="1"/>
  <c r="P72" i="10" s="1"/>
  <c r="K73" i="10"/>
  <c r="M73" i="10" s="1"/>
  <c r="O73" i="10" s="1"/>
  <c r="Q73" i="10" s="1"/>
  <c r="J73" i="10"/>
  <c r="L73" i="10" s="1"/>
  <c r="N73" i="10" s="1"/>
  <c r="P73" i="10" s="1"/>
  <c r="K71" i="10"/>
  <c r="M71" i="10" s="1"/>
  <c r="O71" i="10" s="1"/>
  <c r="Q71" i="10" s="1"/>
  <c r="J71" i="10"/>
  <c r="L71" i="10" s="1"/>
  <c r="K70" i="10"/>
  <c r="M70" i="10" s="1"/>
  <c r="O70" i="10" s="1"/>
  <c r="Q70" i="10" s="1"/>
  <c r="J70" i="10"/>
  <c r="L70" i="10" s="1"/>
  <c r="N70" i="10" s="1"/>
  <c r="P70" i="10" s="1"/>
  <c r="K123" i="10"/>
  <c r="M123" i="10" s="1"/>
  <c r="O123" i="10" s="1"/>
  <c r="Q123" i="10" s="1"/>
  <c r="J123" i="10"/>
  <c r="L123" i="10" s="1"/>
  <c r="N123" i="10" s="1"/>
  <c r="P123" i="10" s="1"/>
  <c r="K69" i="10"/>
  <c r="M69" i="10" s="1"/>
  <c r="O69" i="10" s="1"/>
  <c r="Q69" i="10" s="1"/>
  <c r="J69" i="10"/>
  <c r="L69" i="10" s="1"/>
  <c r="K68" i="10"/>
  <c r="M68" i="10" s="1"/>
  <c r="O68" i="10" s="1"/>
  <c r="Q68" i="10" s="1"/>
  <c r="J68" i="10"/>
  <c r="L68" i="10" s="1"/>
  <c r="N68" i="10" s="1"/>
  <c r="P68" i="10" s="1"/>
  <c r="K67" i="10"/>
  <c r="M67" i="10" s="1"/>
  <c r="O67" i="10" s="1"/>
  <c r="Q67" i="10" s="1"/>
  <c r="J67" i="10"/>
  <c r="L67" i="10" s="1"/>
  <c r="N67" i="10" s="1"/>
  <c r="P67" i="10" s="1"/>
  <c r="K66" i="10"/>
  <c r="M66" i="10" s="1"/>
  <c r="O66" i="10" s="1"/>
  <c r="Q66" i="10" s="1"/>
  <c r="J66" i="10"/>
  <c r="L66" i="10" s="1"/>
  <c r="N66" i="10" s="1"/>
  <c r="P66" i="10" s="1"/>
  <c r="K65" i="10"/>
  <c r="M65" i="10" s="1"/>
  <c r="O65" i="10" s="1"/>
  <c r="Q65" i="10" s="1"/>
  <c r="J65" i="10"/>
  <c r="L65" i="10" s="1"/>
  <c r="N65" i="10" s="1"/>
  <c r="P65" i="10" s="1"/>
  <c r="K64" i="10"/>
  <c r="M64" i="10" s="1"/>
  <c r="O64" i="10" s="1"/>
  <c r="Q64" i="10" s="1"/>
  <c r="J64" i="10"/>
  <c r="L64" i="10" s="1"/>
  <c r="N64" i="10" s="1"/>
  <c r="P64" i="10" s="1"/>
  <c r="K63" i="10"/>
  <c r="M63" i="10" s="1"/>
  <c r="O63" i="10" s="1"/>
  <c r="Q63" i="10" s="1"/>
  <c r="J63" i="10"/>
  <c r="L63" i="10" s="1"/>
  <c r="K62" i="10"/>
  <c r="M62" i="10" s="1"/>
  <c r="O62" i="10" s="1"/>
  <c r="Q62" i="10" s="1"/>
  <c r="J62" i="10"/>
  <c r="L62" i="10" s="1"/>
  <c r="N62" i="10" s="1"/>
  <c r="P62" i="10" s="1"/>
  <c r="K61" i="10"/>
  <c r="M61" i="10" s="1"/>
  <c r="O61" i="10" s="1"/>
  <c r="Q61" i="10" s="1"/>
  <c r="J61" i="10"/>
  <c r="L61" i="10" s="1"/>
  <c r="K60" i="10"/>
  <c r="M60" i="10" s="1"/>
  <c r="O60" i="10" s="1"/>
  <c r="Q60" i="10" s="1"/>
  <c r="J60" i="10"/>
  <c r="L60" i="10" s="1"/>
  <c r="N60" i="10" s="1"/>
  <c r="P60" i="10" s="1"/>
  <c r="K59" i="10"/>
  <c r="M59" i="10" s="1"/>
  <c r="O59" i="10" s="1"/>
  <c r="Q59" i="10" s="1"/>
  <c r="J59" i="10"/>
  <c r="L59" i="10" s="1"/>
  <c r="N59" i="10" s="1"/>
  <c r="P59" i="10" s="1"/>
  <c r="K57" i="10"/>
  <c r="M57" i="10" s="1"/>
  <c r="O57" i="10" s="1"/>
  <c r="Q57" i="10" s="1"/>
  <c r="J57" i="10"/>
  <c r="L57" i="10" s="1"/>
  <c r="N57" i="10" s="1"/>
  <c r="P57" i="10" s="1"/>
  <c r="K58" i="10"/>
  <c r="M58" i="10" s="1"/>
  <c r="O58" i="10" s="1"/>
  <c r="Q58" i="10" s="1"/>
  <c r="J58" i="10"/>
  <c r="L58" i="10" s="1"/>
  <c r="N58" i="10" s="1"/>
  <c r="P58" i="10" s="1"/>
  <c r="K55" i="10"/>
  <c r="M55" i="10" s="1"/>
  <c r="O55" i="10" s="1"/>
  <c r="Q55" i="10" s="1"/>
  <c r="J55" i="10"/>
  <c r="L55" i="10" s="1"/>
  <c r="K56" i="10"/>
  <c r="M56" i="10" s="1"/>
  <c r="O56" i="10" s="1"/>
  <c r="Q56" i="10" s="1"/>
  <c r="J56" i="10"/>
  <c r="L56" i="10" s="1"/>
  <c r="N56" i="10" s="1"/>
  <c r="P56" i="10" s="1"/>
  <c r="K53" i="10"/>
  <c r="M53" i="10" s="1"/>
  <c r="O53" i="10" s="1"/>
  <c r="Q53" i="10" s="1"/>
  <c r="J53" i="10"/>
  <c r="L53" i="10" s="1"/>
  <c r="N53" i="10" s="1"/>
  <c r="P53" i="10" s="1"/>
  <c r="K54" i="10"/>
  <c r="M54" i="10" s="1"/>
  <c r="O54" i="10" s="1"/>
  <c r="Q54" i="10" s="1"/>
  <c r="J54" i="10"/>
  <c r="L54" i="10" s="1"/>
  <c r="K52" i="10"/>
  <c r="M52" i="10" s="1"/>
  <c r="O52" i="10" s="1"/>
  <c r="Q52" i="10" s="1"/>
  <c r="J52" i="10"/>
  <c r="L52" i="10" s="1"/>
  <c r="N52" i="10" s="1"/>
  <c r="P52" i="10" s="1"/>
  <c r="K51" i="10"/>
  <c r="M51" i="10" s="1"/>
  <c r="O51" i="10" s="1"/>
  <c r="Q51" i="10" s="1"/>
  <c r="J51" i="10"/>
  <c r="L51" i="10" s="1"/>
  <c r="N51" i="10" s="1"/>
  <c r="P51" i="10" s="1"/>
  <c r="K50" i="10"/>
  <c r="M50" i="10" s="1"/>
  <c r="O50" i="10" s="1"/>
  <c r="Q50" i="10" s="1"/>
  <c r="J50" i="10"/>
  <c r="L50" i="10" s="1"/>
  <c r="N50" i="10" s="1"/>
  <c r="P50" i="10" s="1"/>
  <c r="K49" i="10"/>
  <c r="M49" i="10" s="1"/>
  <c r="O49" i="10" s="1"/>
  <c r="Q49" i="10" s="1"/>
  <c r="J49" i="10"/>
  <c r="L49" i="10" s="1"/>
  <c r="N49" i="10" s="1"/>
  <c r="P49" i="10" s="1"/>
  <c r="K46" i="10"/>
  <c r="M46" i="10" s="1"/>
  <c r="O46" i="10" s="1"/>
  <c r="Q46" i="10" s="1"/>
  <c r="J46" i="10"/>
  <c r="L46" i="10" s="1"/>
  <c r="N46" i="10" s="1"/>
  <c r="P46" i="10" s="1"/>
  <c r="K48" i="10"/>
  <c r="M48" i="10" s="1"/>
  <c r="O48" i="10" s="1"/>
  <c r="Q48" i="10" s="1"/>
  <c r="J48" i="10"/>
  <c r="L48" i="10" s="1"/>
  <c r="N48" i="10" s="1"/>
  <c r="P48" i="10" s="1"/>
  <c r="K47" i="10"/>
  <c r="M47" i="10" s="1"/>
  <c r="O47" i="10" s="1"/>
  <c r="Q47" i="10" s="1"/>
  <c r="J47" i="10"/>
  <c r="L47" i="10" s="1"/>
  <c r="N47" i="10" s="1"/>
  <c r="P47" i="10" s="1"/>
  <c r="K43" i="10"/>
  <c r="M43" i="10" s="1"/>
  <c r="O43" i="10" s="1"/>
  <c r="Q43" i="10" s="1"/>
  <c r="J43" i="10"/>
  <c r="L43" i="10" s="1"/>
  <c r="K42" i="10"/>
  <c r="M42" i="10" s="1"/>
  <c r="O42" i="10" s="1"/>
  <c r="Q42" i="10" s="1"/>
  <c r="J42" i="10"/>
  <c r="L42" i="10" s="1"/>
  <c r="N42" i="10" s="1"/>
  <c r="P42" i="10" s="1"/>
  <c r="K41" i="10"/>
  <c r="M41" i="10" s="1"/>
  <c r="O41" i="10" s="1"/>
  <c r="Q41" i="10" s="1"/>
  <c r="J41" i="10"/>
  <c r="L41" i="10" s="1"/>
  <c r="N41" i="10" s="1"/>
  <c r="P41" i="10" s="1"/>
  <c r="K39" i="10"/>
  <c r="M39" i="10" s="1"/>
  <c r="O39" i="10" s="1"/>
  <c r="Q39" i="10" s="1"/>
  <c r="J39" i="10"/>
  <c r="L39" i="10" s="1"/>
  <c r="N39" i="10" s="1"/>
  <c r="P39" i="10" s="1"/>
  <c r="K40" i="10"/>
  <c r="M40" i="10" s="1"/>
  <c r="O40" i="10" s="1"/>
  <c r="Q40" i="10" s="1"/>
  <c r="J40" i="10"/>
  <c r="L40" i="10" s="1"/>
  <c r="N40" i="10" s="1"/>
  <c r="P40" i="10" s="1"/>
  <c r="K38" i="10"/>
  <c r="M38" i="10" s="1"/>
  <c r="O38" i="10" s="1"/>
  <c r="Q38" i="10" s="1"/>
  <c r="J38" i="10"/>
  <c r="L38" i="10" s="1"/>
  <c r="N38" i="10" s="1"/>
  <c r="P38" i="10" s="1"/>
  <c r="L36" i="10"/>
  <c r="N36" i="10" s="1"/>
  <c r="P36" i="10" s="1"/>
  <c r="K36" i="10"/>
  <c r="M36" i="10" s="1"/>
  <c r="O36" i="10" s="1"/>
  <c r="Q36" i="10" s="1"/>
  <c r="K35" i="10"/>
  <c r="M35" i="10" s="1"/>
  <c r="O35" i="10" s="1"/>
  <c r="Q35" i="10" s="1"/>
  <c r="J35" i="10"/>
  <c r="L35" i="10" s="1"/>
  <c r="K18" i="10"/>
  <c r="M18" i="10" s="1"/>
  <c r="O18" i="10" s="1"/>
  <c r="Q18" i="10" s="1"/>
  <c r="J18" i="10"/>
  <c r="L18" i="10" s="1"/>
  <c r="N18" i="10" s="1"/>
  <c r="P18" i="10" s="1"/>
  <c r="K17" i="10"/>
  <c r="M17" i="10" s="1"/>
  <c r="O17" i="10" s="1"/>
  <c r="Q17" i="10" s="1"/>
  <c r="J17" i="10"/>
  <c r="L17" i="10" s="1"/>
  <c r="N17" i="10" s="1"/>
  <c r="P17" i="10" s="1"/>
  <c r="K34" i="10"/>
  <c r="M34" i="10" s="1"/>
  <c r="O34" i="10" s="1"/>
  <c r="Q34" i="10" s="1"/>
  <c r="J34" i="10"/>
  <c r="L34" i="10" s="1"/>
  <c r="N34" i="10" s="1"/>
  <c r="P34" i="10" s="1"/>
  <c r="K32" i="10"/>
  <c r="M32" i="10" s="1"/>
  <c r="O32" i="10" s="1"/>
  <c r="Q32" i="10" s="1"/>
  <c r="J32" i="10"/>
  <c r="L32" i="10" s="1"/>
  <c r="K33" i="10"/>
  <c r="M33" i="10" s="1"/>
  <c r="O33" i="10" s="1"/>
  <c r="Q33" i="10" s="1"/>
  <c r="J33" i="10"/>
  <c r="L33" i="10" s="1"/>
  <c r="N33" i="10" s="1"/>
  <c r="P33" i="10" s="1"/>
  <c r="K31" i="10"/>
  <c r="M31" i="10" s="1"/>
  <c r="O31" i="10" s="1"/>
  <c r="Q31" i="10" s="1"/>
  <c r="J31" i="10"/>
  <c r="L31" i="10" s="1"/>
  <c r="K30" i="10"/>
  <c r="M30" i="10" s="1"/>
  <c r="O30" i="10" s="1"/>
  <c r="Q30" i="10" s="1"/>
  <c r="J30" i="10"/>
  <c r="L30" i="10" s="1"/>
  <c r="N30" i="10" s="1"/>
  <c r="P30" i="10" s="1"/>
  <c r="K29" i="10"/>
  <c r="M29" i="10" s="1"/>
  <c r="O29" i="10" s="1"/>
  <c r="Q29" i="10" s="1"/>
  <c r="J29" i="10"/>
  <c r="L29" i="10" s="1"/>
  <c r="K28" i="10"/>
  <c r="M28" i="10" s="1"/>
  <c r="O28" i="10" s="1"/>
  <c r="Q28" i="10" s="1"/>
  <c r="J28" i="10"/>
  <c r="L28" i="10" s="1"/>
  <c r="N28" i="10" s="1"/>
  <c r="P28" i="10" s="1"/>
  <c r="M27" i="10"/>
  <c r="O27" i="10" s="1"/>
  <c r="Q27" i="10" s="1"/>
  <c r="L27" i="10"/>
  <c r="N27" i="10" s="1"/>
  <c r="P27" i="10" s="1"/>
  <c r="M24" i="10"/>
  <c r="O24" i="10" s="1"/>
  <c r="Q24" i="10" s="1"/>
  <c r="J24" i="10"/>
  <c r="L24" i="10" s="1"/>
  <c r="N24" i="10" s="1"/>
  <c r="P24" i="10" s="1"/>
  <c r="K23" i="10"/>
  <c r="M23" i="10" s="1"/>
  <c r="O23" i="10" s="1"/>
  <c r="Q23" i="10" s="1"/>
  <c r="J23" i="10"/>
  <c r="L23" i="10" s="1"/>
  <c r="K22" i="10"/>
  <c r="M22" i="10" s="1"/>
  <c r="O22" i="10" s="1"/>
  <c r="Q22" i="10" s="1"/>
  <c r="J22" i="10"/>
  <c r="L22" i="10" s="1"/>
  <c r="K21" i="10"/>
  <c r="M21" i="10" s="1"/>
  <c r="O21" i="10" s="1"/>
  <c r="Q21" i="10" s="1"/>
  <c r="J21" i="10"/>
  <c r="L21" i="10" s="1"/>
  <c r="K20" i="10"/>
  <c r="M20" i="10" s="1"/>
  <c r="O20" i="10" s="1"/>
  <c r="Q20" i="10" s="1"/>
  <c r="J20" i="10"/>
  <c r="L20" i="10" s="1"/>
  <c r="N20" i="10" s="1"/>
  <c r="P20" i="10" s="1"/>
  <c r="K19" i="10"/>
  <c r="M19" i="10" s="1"/>
  <c r="O19" i="10" s="1"/>
  <c r="Q19" i="10" s="1"/>
  <c r="J19" i="10"/>
  <c r="L19" i="10" s="1"/>
  <c r="N19" i="10" s="1"/>
  <c r="P19" i="10" s="1"/>
  <c r="K10" i="10"/>
  <c r="M10" i="10" s="1"/>
  <c r="O10" i="10" s="1"/>
  <c r="Q10" i="10" s="1"/>
  <c r="J10" i="10"/>
  <c r="L10" i="10" s="1"/>
  <c r="N10" i="10" s="1"/>
  <c r="P10" i="10" s="1"/>
  <c r="K9" i="10"/>
  <c r="M9" i="10" s="1"/>
  <c r="O9" i="10" s="1"/>
  <c r="Q9" i="10" s="1"/>
  <c r="J9" i="10"/>
  <c r="L9" i="10" s="1"/>
  <c r="N9" i="10" s="1"/>
  <c r="P9" i="10" s="1"/>
  <c r="K8" i="10"/>
  <c r="M8" i="10" s="1"/>
  <c r="O8" i="10" s="1"/>
  <c r="Q8" i="10" s="1"/>
  <c r="J8" i="10"/>
  <c r="L8" i="10" s="1"/>
  <c r="N8" i="10" s="1"/>
  <c r="P8" i="10" s="1"/>
  <c r="K16" i="10"/>
  <c r="M16" i="10" s="1"/>
  <c r="O16" i="10" s="1"/>
  <c r="Q16" i="10" s="1"/>
  <c r="J16" i="10"/>
  <c r="L16" i="10" s="1"/>
  <c r="K15" i="10"/>
  <c r="M15" i="10" s="1"/>
  <c r="O15" i="10" s="1"/>
  <c r="Q15" i="10" s="1"/>
  <c r="J15" i="10"/>
  <c r="L15" i="10" s="1"/>
  <c r="K14" i="10"/>
  <c r="M14" i="10" s="1"/>
  <c r="O14" i="10" s="1"/>
  <c r="Q14" i="10" s="1"/>
  <c r="J14" i="10"/>
  <c r="L14" i="10" s="1"/>
  <c r="N14" i="10" s="1"/>
  <c r="P14" i="10" s="1"/>
  <c r="K13" i="10"/>
  <c r="M13" i="10" s="1"/>
  <c r="O13" i="10" s="1"/>
  <c r="Q13" i="10" s="1"/>
  <c r="J13" i="10"/>
  <c r="L13" i="10" s="1"/>
  <c r="N13" i="10" s="1"/>
  <c r="P13" i="10" s="1"/>
  <c r="K12" i="10"/>
  <c r="M12" i="10" s="1"/>
  <c r="O12" i="10" s="1"/>
  <c r="Q12" i="10" s="1"/>
  <c r="J12" i="10"/>
  <c r="L12" i="10" s="1"/>
  <c r="N12" i="10" s="1"/>
  <c r="P12" i="10" s="1"/>
  <c r="K11" i="10"/>
  <c r="M11" i="10" s="1"/>
  <c r="O11" i="10" s="1"/>
  <c r="Q11" i="10" s="1"/>
  <c r="J11" i="10"/>
  <c r="L11" i="10" s="1"/>
  <c r="K7" i="10"/>
  <c r="M7" i="10" s="1"/>
  <c r="O7" i="10" s="1"/>
  <c r="Q7" i="10" s="1"/>
  <c r="J7" i="10"/>
  <c r="L7" i="10" s="1"/>
  <c r="K6" i="10"/>
  <c r="M6" i="10" s="1"/>
  <c r="O6" i="10" s="1"/>
  <c r="Q6" i="10" s="1"/>
  <c r="J6" i="10"/>
  <c r="L6" i="10" s="1"/>
  <c r="N6" i="10" s="1"/>
  <c r="P6" i="10" s="1"/>
  <c r="K5" i="10"/>
  <c r="M5" i="10" s="1"/>
  <c r="O5" i="10" s="1"/>
  <c r="Q5" i="10" s="1"/>
  <c r="J5" i="10"/>
  <c r="L5" i="10" s="1"/>
  <c r="N5" i="10" s="1"/>
  <c r="P5" i="10" s="1"/>
  <c r="K4" i="10"/>
  <c r="M4" i="10" s="1"/>
  <c r="O4" i="10" s="1"/>
  <c r="Q4" i="10" s="1"/>
  <c r="J4" i="10"/>
  <c r="L4" i="10" s="1"/>
  <c r="N4" i="10" s="1"/>
  <c r="P4" i="10" s="1"/>
  <c r="M3" i="10"/>
  <c r="O3" i="10" s="1"/>
  <c r="Q3" i="10" s="1"/>
  <c r="J3" i="10"/>
  <c r="L3" i="10" s="1"/>
  <c r="K2" i="10"/>
  <c r="M2" i="10" s="1"/>
  <c r="O2" i="10" s="1"/>
  <c r="Q2" i="10" s="1"/>
  <c r="J2" i="10"/>
  <c r="R118" i="10" l="1"/>
  <c r="R122" i="10"/>
  <c r="R127" i="10"/>
  <c r="R131" i="10"/>
  <c r="R135" i="10"/>
  <c r="R148" i="10"/>
  <c r="R158" i="10"/>
  <c r="R6" i="10"/>
  <c r="S6" i="10" s="1"/>
  <c r="R13" i="10"/>
  <c r="R8" i="10"/>
  <c r="R20" i="10"/>
  <c r="R24" i="10"/>
  <c r="R30" i="10"/>
  <c r="R34" i="10"/>
  <c r="S34" i="10" s="1"/>
  <c r="R41" i="10"/>
  <c r="R48" i="10"/>
  <c r="S48" i="10" s="1"/>
  <c r="R51" i="10"/>
  <c r="S51" i="10" s="1"/>
  <c r="R56" i="10"/>
  <c r="R59" i="10"/>
  <c r="S59" i="10" s="1"/>
  <c r="R67" i="10"/>
  <c r="S67" i="10" s="1"/>
  <c r="R70" i="10"/>
  <c r="S70" i="10" s="1"/>
  <c r="R74" i="10"/>
  <c r="S74" i="10" s="1"/>
  <c r="R84" i="10"/>
  <c r="R89" i="10"/>
  <c r="S89" i="10" s="1"/>
  <c r="R93" i="10"/>
  <c r="S93" i="10" s="1"/>
  <c r="R100" i="10"/>
  <c r="S100" i="10" s="1"/>
  <c r="R108" i="10"/>
  <c r="R39" i="10"/>
  <c r="S39" i="10" s="1"/>
  <c r="R47" i="10"/>
  <c r="S47" i="10" s="1"/>
  <c r="R50" i="10"/>
  <c r="S50" i="10" s="1"/>
  <c r="R53" i="10"/>
  <c r="S53" i="10" s="1"/>
  <c r="R57" i="10"/>
  <c r="R62" i="10"/>
  <c r="S62" i="10" s="1"/>
  <c r="R66" i="10"/>
  <c r="S66" i="10" s="1"/>
  <c r="R123" i="10"/>
  <c r="S123" i="10" s="1"/>
  <c r="R72" i="10"/>
  <c r="S72" i="10" s="1"/>
  <c r="R79" i="10"/>
  <c r="S79" i="10" s="1"/>
  <c r="R83" i="10"/>
  <c r="S83" i="10" s="1"/>
  <c r="R95" i="10"/>
  <c r="S95" i="10" s="1"/>
  <c r="R99" i="10"/>
  <c r="S99" i="10" s="1"/>
  <c r="R117" i="10"/>
  <c r="R130" i="10"/>
  <c r="R134" i="10"/>
  <c r="S134" i="10" s="1"/>
  <c r="R138" i="10"/>
  <c r="R143" i="10"/>
  <c r="R147" i="10"/>
  <c r="S147" i="10" s="1"/>
  <c r="R151" i="10"/>
  <c r="R155" i="10"/>
  <c r="R166" i="10"/>
  <c r="S166" i="10" s="1"/>
  <c r="R169" i="10"/>
  <c r="S169" i="10" s="1"/>
  <c r="R175" i="10"/>
  <c r="R179" i="10"/>
  <c r="R183" i="10"/>
  <c r="S183" i="10" s="1"/>
  <c r="R193" i="10"/>
  <c r="S193" i="10" s="1"/>
  <c r="R115" i="10"/>
  <c r="S115" i="10" s="1"/>
  <c r="R197" i="10"/>
  <c r="S197" i="10" s="1"/>
  <c r="R25" i="10"/>
  <c r="S25" i="10" s="1"/>
  <c r="R14" i="10"/>
  <c r="R9" i="10"/>
  <c r="S9" i="10" s="1"/>
  <c r="R27" i="10"/>
  <c r="R17" i="10"/>
  <c r="R38" i="10"/>
  <c r="S38" i="10" s="1"/>
  <c r="R42" i="10"/>
  <c r="S42" i="10" s="1"/>
  <c r="R46" i="10"/>
  <c r="S46" i="10" s="1"/>
  <c r="R52" i="10"/>
  <c r="S52" i="10" s="1"/>
  <c r="R60" i="10"/>
  <c r="S60" i="10" s="1"/>
  <c r="R64" i="10"/>
  <c r="S64" i="10" s="1"/>
  <c r="R68" i="10"/>
  <c r="S68" i="10" s="1"/>
  <c r="R75" i="10"/>
  <c r="S75" i="10" s="1"/>
  <c r="R81" i="10"/>
  <c r="S81" i="10" s="1"/>
  <c r="R86" i="10"/>
  <c r="S86" i="10" s="1"/>
  <c r="R90" i="10"/>
  <c r="S90" i="10" s="1"/>
  <c r="R94" i="10"/>
  <c r="S94" i="10" s="1"/>
  <c r="R101" i="10"/>
  <c r="R105" i="10"/>
  <c r="S105" i="10" s="1"/>
  <c r="R109" i="10"/>
  <c r="S109" i="10" s="1"/>
  <c r="R114" i="10"/>
  <c r="S114" i="10" s="1"/>
  <c r="R119" i="10"/>
  <c r="S119" i="10" s="1"/>
  <c r="R124" i="10"/>
  <c r="S124" i="10" s="1"/>
  <c r="R128" i="10"/>
  <c r="R132" i="10"/>
  <c r="S132" i="10" s="1"/>
  <c r="R136" i="10"/>
  <c r="S136" i="10" s="1"/>
  <c r="R140" i="10"/>
  <c r="S140" i="10" s="1"/>
  <c r="R145" i="10"/>
  <c r="S145" i="10" s="1"/>
  <c r="R149" i="10"/>
  <c r="R153" i="10"/>
  <c r="S153" i="10" s="1"/>
  <c r="R164" i="10"/>
  <c r="S164" i="10" s="1"/>
  <c r="R174" i="10"/>
  <c r="R171" i="10"/>
  <c r="S171" i="10" s="1"/>
  <c r="R181" i="10"/>
  <c r="S181" i="10" s="1"/>
  <c r="R191" i="10"/>
  <c r="S191" i="10" s="1"/>
  <c r="R195" i="10"/>
  <c r="R45" i="10"/>
  <c r="S45" i="10" s="1"/>
  <c r="R37" i="10"/>
  <c r="S37" i="10" s="1"/>
  <c r="R97" i="10"/>
  <c r="S97" i="10" s="1"/>
  <c r="R4" i="10"/>
  <c r="S4" i="10" s="1"/>
  <c r="R10" i="10"/>
  <c r="R28" i="10"/>
  <c r="S28" i="10" s="1"/>
  <c r="R33" i="10"/>
  <c r="S33" i="10" s="1"/>
  <c r="R18" i="10"/>
  <c r="S18" i="10" s="1"/>
  <c r="R40" i="10"/>
  <c r="S40" i="10" s="1"/>
  <c r="R49" i="10"/>
  <c r="S49" i="10" s="1"/>
  <c r="R58" i="10"/>
  <c r="S58" i="10" s="1"/>
  <c r="R65" i="10"/>
  <c r="S65" i="10" s="1"/>
  <c r="R73" i="10"/>
  <c r="S73" i="10" s="1"/>
  <c r="R77" i="10"/>
  <c r="S77" i="10" s="1"/>
  <c r="R82" i="10"/>
  <c r="S82" i="10" s="1"/>
  <c r="R87" i="10"/>
  <c r="S87" i="10" s="1"/>
  <c r="R92" i="10"/>
  <c r="S92" i="10" s="1"/>
  <c r="R98" i="10"/>
  <c r="S98" i="10" s="1"/>
  <c r="R102" i="10"/>
  <c r="S102" i="10" s="1"/>
  <c r="R106" i="10"/>
  <c r="S106" i="10" s="1"/>
  <c r="R110" i="10"/>
  <c r="S110" i="10" s="1"/>
  <c r="R116" i="10"/>
  <c r="S116" i="10" s="1"/>
  <c r="R125" i="10"/>
  <c r="S125" i="10" s="1"/>
  <c r="R133" i="10"/>
  <c r="S133" i="10" s="1"/>
  <c r="R142" i="10"/>
  <c r="S142" i="10" s="1"/>
  <c r="R150" i="10"/>
  <c r="S150" i="10" s="1"/>
  <c r="R161" i="10"/>
  <c r="S161" i="10" s="1"/>
  <c r="R165" i="10"/>
  <c r="R168" i="10"/>
  <c r="S168" i="10" s="1"/>
  <c r="R173" i="10"/>
  <c r="R182" i="10"/>
  <c r="S182" i="10" s="1"/>
  <c r="R192" i="10"/>
  <c r="S192" i="10" s="1"/>
  <c r="R26" i="10"/>
  <c r="R76" i="10"/>
  <c r="R139" i="10"/>
  <c r="R144" i="10"/>
  <c r="S144" i="10" s="1"/>
  <c r="R152" i="10"/>
  <c r="S152" i="10" s="1"/>
  <c r="R159" i="10"/>
  <c r="R163" i="10"/>
  <c r="S163" i="10" s="1"/>
  <c r="R167" i="10"/>
  <c r="R176" i="10"/>
  <c r="S176" i="10" s="1"/>
  <c r="R180" i="10"/>
  <c r="S180" i="10" s="1"/>
  <c r="R190" i="10"/>
  <c r="S190" i="10" s="1"/>
  <c r="R194" i="10"/>
  <c r="S194" i="10" s="1"/>
  <c r="R198" i="10"/>
  <c r="S198" i="10" s="1"/>
  <c r="R44" i="10"/>
  <c r="R156" i="10"/>
  <c r="R96" i="10"/>
  <c r="S96" i="10" s="1"/>
  <c r="R5" i="10"/>
  <c r="S5" i="10" s="1"/>
  <c r="R12" i="10"/>
  <c r="R19" i="10"/>
  <c r="R103" i="10"/>
  <c r="S103" i="10" s="1"/>
  <c r="R107" i="10"/>
  <c r="S107" i="10" s="1"/>
  <c r="R112" i="10"/>
  <c r="S112" i="10" s="1"/>
  <c r="R126" i="10"/>
  <c r="S126" i="10" s="1"/>
  <c r="Q201" i="10"/>
  <c r="R36" i="10"/>
  <c r="R196" i="10"/>
  <c r="S196" i="10" s="1"/>
  <c r="R162" i="10"/>
  <c r="R172" i="10"/>
  <c r="R91" i="10"/>
  <c r="N199" i="10"/>
  <c r="N177" i="10"/>
  <c r="N120" i="10"/>
  <c r="P120" i="10" s="1"/>
  <c r="R120" i="10" s="1"/>
  <c r="N54" i="10"/>
  <c r="P54" i="10" s="1"/>
  <c r="R54" i="10" s="1"/>
  <c r="N22" i="10"/>
  <c r="N160" i="10"/>
  <c r="N69" i="10"/>
  <c r="N61" i="10"/>
  <c r="P61" i="10" s="1"/>
  <c r="R61" i="10" s="1"/>
  <c r="N29" i="10"/>
  <c r="P29" i="10" s="1"/>
  <c r="R29" i="10" s="1"/>
  <c r="N21" i="10"/>
  <c r="P21" i="10" s="1"/>
  <c r="R21" i="10" s="1"/>
  <c r="N43" i="10"/>
  <c r="N35" i="10"/>
  <c r="N11" i="10"/>
  <c r="P11" i="10" s="1"/>
  <c r="R11" i="10" s="1"/>
  <c r="N3" i="10"/>
  <c r="P3" i="10" s="1"/>
  <c r="R3" i="10" s="1"/>
  <c r="S118" i="10"/>
  <c r="S135" i="10"/>
  <c r="N32" i="10"/>
  <c r="N16" i="10"/>
  <c r="P16" i="10" s="1"/>
  <c r="R16" i="10" s="1"/>
  <c r="N178" i="10"/>
  <c r="N170" i="10"/>
  <c r="P170" i="10" s="1"/>
  <c r="R170" i="10" s="1"/>
  <c r="N154" i="10"/>
  <c r="P154" i="10" s="1"/>
  <c r="R154" i="10" s="1"/>
  <c r="N146" i="10"/>
  <c r="N137" i="10"/>
  <c r="P137" i="10" s="1"/>
  <c r="R137" i="10" s="1"/>
  <c r="N129" i="10"/>
  <c r="N121" i="10"/>
  <c r="N113" i="10"/>
  <c r="N104" i="10"/>
  <c r="N88" i="10"/>
  <c r="N80" i="10"/>
  <c r="N71" i="10"/>
  <c r="N63" i="10"/>
  <c r="N55" i="10"/>
  <c r="N31" i="10"/>
  <c r="N23" i="10"/>
  <c r="N15" i="10"/>
  <c r="N7" i="10"/>
  <c r="S122" i="10"/>
  <c r="S148" i="10"/>
  <c r="S26" i="10"/>
  <c r="S13" i="10"/>
  <c r="O201" i="10"/>
  <c r="S151" i="10"/>
  <c r="M201" i="10"/>
  <c r="S84" i="10"/>
  <c r="S20" i="10"/>
  <c r="J201" i="10"/>
  <c r="L2" i="10"/>
  <c r="N2" i="10" s="1"/>
  <c r="P2" i="10" s="1"/>
  <c r="K201" i="10"/>
  <c r="P88" i="10" l="1"/>
  <c r="R88" i="10" s="1"/>
  <c r="S88" i="10" s="1"/>
  <c r="P69" i="10"/>
  <c r="R69" i="10" s="1"/>
  <c r="S69" i="10" s="1"/>
  <c r="P15" i="10"/>
  <c r="R15" i="10" s="1"/>
  <c r="S15" i="10" s="1"/>
  <c r="P104" i="10"/>
  <c r="R104" i="10" s="1"/>
  <c r="S104" i="10" s="1"/>
  <c r="P178" i="10"/>
  <c r="R178" i="10" s="1"/>
  <c r="S178" i="10" s="1"/>
  <c r="P160" i="10"/>
  <c r="R160" i="10" s="1"/>
  <c r="S160" i="10" s="1"/>
  <c r="P23" i="10"/>
  <c r="R23" i="10" s="1"/>
  <c r="S23" i="10" s="1"/>
  <c r="P113" i="10"/>
  <c r="R113" i="10" s="1"/>
  <c r="S113" i="10" s="1"/>
  <c r="P35" i="10"/>
  <c r="R35" i="10" s="1"/>
  <c r="S35" i="10" s="1"/>
  <c r="P22" i="10"/>
  <c r="R22" i="10" s="1"/>
  <c r="S22" i="10" s="1"/>
  <c r="P31" i="10"/>
  <c r="R31" i="10" s="1"/>
  <c r="S31" i="10" s="1"/>
  <c r="P121" i="10"/>
  <c r="R121" i="10" s="1"/>
  <c r="S121" i="10" s="1"/>
  <c r="P43" i="10"/>
  <c r="R43" i="10" s="1"/>
  <c r="S43" i="10" s="1"/>
  <c r="R2" i="10"/>
  <c r="P55" i="10"/>
  <c r="R55" i="10" s="1"/>
  <c r="S55" i="10" s="1"/>
  <c r="P129" i="10"/>
  <c r="R129" i="10" s="1"/>
  <c r="S129" i="10" s="1"/>
  <c r="P63" i="10"/>
  <c r="R63" i="10" s="1"/>
  <c r="S63" i="10" s="1"/>
  <c r="P177" i="10"/>
  <c r="R177" i="10" s="1"/>
  <c r="S177" i="10" s="1"/>
  <c r="P80" i="10"/>
  <c r="R80" i="10" s="1"/>
  <c r="S80" i="10" s="1"/>
  <c r="P7" i="10"/>
  <c r="R7" i="10" s="1"/>
  <c r="S7" i="10" s="1"/>
  <c r="P71" i="10"/>
  <c r="R71" i="10" s="1"/>
  <c r="S71" i="10" s="1"/>
  <c r="P146" i="10"/>
  <c r="R146" i="10" s="1"/>
  <c r="S146" i="10" s="1"/>
  <c r="P32" i="10"/>
  <c r="R32" i="10" s="1"/>
  <c r="S32" i="10" s="1"/>
  <c r="P199" i="10"/>
  <c r="R199" i="10" s="1"/>
  <c r="S199" i="10" s="1"/>
  <c r="L201" i="10"/>
  <c r="S159" i="10"/>
  <c r="S57" i="10"/>
  <c r="S19" i="10"/>
  <c r="S17" i="10"/>
  <c r="S11" i="10"/>
  <c r="S41" i="10"/>
  <c r="S155" i="10"/>
  <c r="S131" i="10"/>
  <c r="S128" i="10"/>
  <c r="S44" i="10"/>
  <c r="S120" i="10"/>
  <c r="S10" i="10"/>
  <c r="S139" i="10"/>
  <c r="S130" i="10"/>
  <c r="S149" i="10"/>
  <c r="S108" i="10"/>
  <c r="S127" i="10"/>
  <c r="S21" i="10"/>
  <c r="S154" i="10"/>
  <c r="S175" i="10"/>
  <c r="S179" i="10"/>
  <c r="S173" i="10"/>
  <c r="S54" i="10"/>
  <c r="S12" i="10"/>
  <c r="S195" i="10"/>
  <c r="S29" i="10"/>
  <c r="S14" i="10"/>
  <c r="S170" i="10"/>
  <c r="S165" i="10"/>
  <c r="S143" i="10"/>
  <c r="S137" i="10"/>
  <c r="S101" i="10"/>
  <c r="S138" i="10"/>
  <c r="S117" i="10"/>
  <c r="S56" i="10"/>
  <c r="S61" i="10"/>
  <c r="S76" i="10"/>
  <c r="S30" i="10"/>
  <c r="S16" i="10"/>
  <c r="S8" i="10"/>
  <c r="P201" i="10" l="1"/>
  <c r="N201" i="10"/>
  <c r="R201" i="10"/>
  <c r="S2" i="10" l="1"/>
  <c r="S201" i="10" s="1"/>
  <c r="T37" i="10" l="1"/>
  <c r="U37" i="10" s="1"/>
  <c r="V37" i="10" s="1"/>
  <c r="T96" i="10"/>
  <c r="U96" i="10" s="1"/>
  <c r="V96" i="10" s="1"/>
  <c r="T25" i="10"/>
  <c r="U25" i="10" s="1"/>
  <c r="V25" i="10" s="1"/>
  <c r="T190" i="10"/>
  <c r="U190" i="10" s="1"/>
  <c r="V190" i="10" s="1"/>
  <c r="T176" i="10"/>
  <c r="U176" i="10" s="1"/>
  <c r="V176" i="10" s="1"/>
  <c r="T149" i="10"/>
  <c r="U149" i="10" s="1"/>
  <c r="V149" i="10" s="1"/>
  <c r="T140" i="10"/>
  <c r="U140" i="10" s="1"/>
  <c r="V140" i="10" s="1"/>
  <c r="T132" i="10"/>
  <c r="U132" i="10" s="1"/>
  <c r="V132" i="10" s="1"/>
  <c r="T201" i="10"/>
  <c r="T198" i="10"/>
  <c r="U198" i="10" s="1"/>
  <c r="V198" i="10" s="1"/>
  <c r="T195" i="10"/>
  <c r="U195" i="10" s="1"/>
  <c r="V195" i="10" s="1"/>
  <c r="T181" i="10"/>
  <c r="U181" i="10" s="1"/>
  <c r="V181" i="10" s="1"/>
  <c r="T160" i="10"/>
  <c r="U160" i="10" s="1"/>
  <c r="V160" i="10" s="1"/>
  <c r="T154" i="10"/>
  <c r="U154" i="10" s="1"/>
  <c r="V154" i="10" s="1"/>
  <c r="T146" i="10"/>
  <c r="U146" i="10" s="1"/>
  <c r="V146" i="10" s="1"/>
  <c r="T137" i="10"/>
  <c r="U137" i="10" s="1"/>
  <c r="V137" i="10" s="1"/>
  <c r="T129" i="10"/>
  <c r="U129" i="10" s="1"/>
  <c r="V129" i="10" s="1"/>
  <c r="T45" i="10"/>
  <c r="U45" i="10" s="1"/>
  <c r="V45" i="10" s="1"/>
  <c r="T192" i="10"/>
  <c r="U192" i="10" s="1"/>
  <c r="V192" i="10" s="1"/>
  <c r="T178" i="10"/>
  <c r="U178" i="10" s="1"/>
  <c r="V178" i="10" s="1"/>
  <c r="T169" i="10"/>
  <c r="U169" i="10" s="1"/>
  <c r="V169" i="10" s="1"/>
  <c r="T164" i="10"/>
  <c r="U164" i="10" s="1"/>
  <c r="V164" i="10" s="1"/>
  <c r="T151" i="10"/>
  <c r="U151" i="10" s="1"/>
  <c r="V151" i="10" s="1"/>
  <c r="T143" i="10"/>
  <c r="U143" i="10" s="1"/>
  <c r="V143" i="10" s="1"/>
  <c r="T134" i="10"/>
  <c r="U134" i="10" s="1"/>
  <c r="V134" i="10" s="1"/>
  <c r="T44" i="10"/>
  <c r="U44" i="10" s="1"/>
  <c r="V44" i="10" s="1"/>
  <c r="T191" i="10"/>
  <c r="U191" i="10" s="1"/>
  <c r="V191" i="10" s="1"/>
  <c r="T177" i="10"/>
  <c r="U177" i="10" s="1"/>
  <c r="V177" i="10" s="1"/>
  <c r="T168" i="10"/>
  <c r="U168" i="10" s="1"/>
  <c r="V168" i="10" s="1"/>
  <c r="T163" i="10"/>
  <c r="U163" i="10" s="1"/>
  <c r="V163" i="10" s="1"/>
  <c r="T150" i="10"/>
  <c r="U150" i="10" s="1"/>
  <c r="V150" i="10" s="1"/>
  <c r="T142" i="10"/>
  <c r="U142" i="10" s="1"/>
  <c r="V142" i="10" s="1"/>
  <c r="T133" i="10"/>
  <c r="U133" i="10" s="1"/>
  <c r="V133" i="10" s="1"/>
  <c r="T175" i="10"/>
  <c r="U175" i="10" s="1"/>
  <c r="V175" i="10" s="1"/>
  <c r="T173" i="10"/>
  <c r="U173" i="10" s="1"/>
  <c r="V173" i="10" s="1"/>
  <c r="T153" i="10"/>
  <c r="U153" i="10" s="1"/>
  <c r="V153" i="10" s="1"/>
  <c r="T152" i="10"/>
  <c r="U152" i="10" s="1"/>
  <c r="V152" i="10" s="1"/>
  <c r="T136" i="10"/>
  <c r="U136" i="10" s="1"/>
  <c r="V136" i="10" s="1"/>
  <c r="T135" i="10"/>
  <c r="U135" i="10" s="1"/>
  <c r="V135" i="10" s="1"/>
  <c r="T125" i="10"/>
  <c r="U125" i="10" s="1"/>
  <c r="V125" i="10" s="1"/>
  <c r="T116" i="10"/>
  <c r="U116" i="10" s="1"/>
  <c r="V116" i="10" s="1"/>
  <c r="T107" i="10"/>
  <c r="U107" i="10" s="1"/>
  <c r="V107" i="10" s="1"/>
  <c r="T99" i="10"/>
  <c r="U99" i="10" s="1"/>
  <c r="V99" i="10" s="1"/>
  <c r="T88" i="10"/>
  <c r="U88" i="10" s="1"/>
  <c r="V88" i="10" s="1"/>
  <c r="T197" i="10"/>
  <c r="U197" i="10" s="1"/>
  <c r="V197" i="10" s="1"/>
  <c r="T196" i="10"/>
  <c r="U196" i="10" s="1"/>
  <c r="V196" i="10" s="1"/>
  <c r="T148" i="10"/>
  <c r="U148" i="10" s="1"/>
  <c r="V148" i="10" s="1"/>
  <c r="T147" i="10"/>
  <c r="U147" i="10" s="1"/>
  <c r="V147" i="10" s="1"/>
  <c r="T166" i="10"/>
  <c r="U166" i="10" s="1"/>
  <c r="V166" i="10" s="1"/>
  <c r="T165" i="10"/>
  <c r="U165" i="10" s="1"/>
  <c r="V165" i="10" s="1"/>
  <c r="T161" i="10"/>
  <c r="U161" i="10" s="1"/>
  <c r="V161" i="10" s="1"/>
  <c r="T128" i="10"/>
  <c r="U128" i="10" s="1"/>
  <c r="V128" i="10" s="1"/>
  <c r="T127" i="10"/>
  <c r="U127" i="10" s="1"/>
  <c r="V127" i="10" s="1"/>
  <c r="T118" i="10"/>
  <c r="U118" i="10" s="1"/>
  <c r="V118" i="10" s="1"/>
  <c r="T97" i="10"/>
  <c r="U97" i="10" s="1"/>
  <c r="V97" i="10" s="1"/>
  <c r="T194" i="10"/>
  <c r="U194" i="10" s="1"/>
  <c r="V194" i="10" s="1"/>
  <c r="T193" i="10"/>
  <c r="U193" i="10" s="1"/>
  <c r="V193" i="10" s="1"/>
  <c r="T131" i="10"/>
  <c r="U131" i="10" s="1"/>
  <c r="V131" i="10" s="1"/>
  <c r="T124" i="10"/>
  <c r="U124" i="10" s="1"/>
  <c r="V124" i="10" s="1"/>
  <c r="T114" i="10"/>
  <c r="U114" i="10" s="1"/>
  <c r="V114" i="10" s="1"/>
  <c r="T106" i="10"/>
  <c r="U106" i="10" s="1"/>
  <c r="V106" i="10" s="1"/>
  <c r="T26" i="10"/>
  <c r="U26" i="10" s="1"/>
  <c r="V26" i="10" s="1"/>
  <c r="T199" i="10"/>
  <c r="U199" i="10" s="1"/>
  <c r="V199" i="10" s="1"/>
  <c r="T179" i="10"/>
  <c r="U179" i="10" s="1"/>
  <c r="V179" i="10" s="1"/>
  <c r="T117" i="10"/>
  <c r="U117" i="10" s="1"/>
  <c r="V117" i="10" s="1"/>
  <c r="T113" i="10"/>
  <c r="U113" i="10" s="1"/>
  <c r="V113" i="10" s="1"/>
  <c r="T112" i="10"/>
  <c r="U112" i="10" s="1"/>
  <c r="V112" i="10" s="1"/>
  <c r="T108" i="10"/>
  <c r="U108" i="10" s="1"/>
  <c r="V108" i="10" s="1"/>
  <c r="T102" i="10"/>
  <c r="U102" i="10" s="1"/>
  <c r="V102" i="10" s="1"/>
  <c r="T90" i="10"/>
  <c r="U90" i="10" s="1"/>
  <c r="V90" i="10" s="1"/>
  <c r="T80" i="10"/>
  <c r="U80" i="10" s="1"/>
  <c r="V80" i="10" s="1"/>
  <c r="T170" i="10"/>
  <c r="U170" i="10" s="1"/>
  <c r="V170" i="10" s="1"/>
  <c r="T120" i="10"/>
  <c r="U120" i="10" s="1"/>
  <c r="V120" i="10" s="1"/>
  <c r="T101" i="10"/>
  <c r="U101" i="10" s="1"/>
  <c r="V101" i="10" s="1"/>
  <c r="T86" i="10"/>
  <c r="U86" i="10" s="1"/>
  <c r="V86" i="10" s="1"/>
  <c r="T75" i="10"/>
  <c r="U75" i="10" s="1"/>
  <c r="V75" i="10" s="1"/>
  <c r="T69" i="10"/>
  <c r="U69" i="10" s="1"/>
  <c r="V69" i="10" s="1"/>
  <c r="T76" i="10"/>
  <c r="U76" i="10" s="1"/>
  <c r="V76" i="10" s="1"/>
  <c r="T180" i="10"/>
  <c r="U180" i="10" s="1"/>
  <c r="V180" i="10" s="1"/>
  <c r="T119" i="10"/>
  <c r="U119" i="10" s="1"/>
  <c r="V119" i="10" s="1"/>
  <c r="T94" i="10"/>
  <c r="U94" i="10" s="1"/>
  <c r="V94" i="10" s="1"/>
  <c r="T82" i="10"/>
  <c r="U82" i="10" s="1"/>
  <c r="V82" i="10" s="1"/>
  <c r="T72" i="10"/>
  <c r="U72" i="10" s="1"/>
  <c r="V72" i="10" s="1"/>
  <c r="T66" i="10"/>
  <c r="U66" i="10" s="1"/>
  <c r="V66" i="10" s="1"/>
  <c r="T57" i="10"/>
  <c r="U57" i="10" s="1"/>
  <c r="V57" i="10" s="1"/>
  <c r="T50" i="10"/>
  <c r="U50" i="10" s="1"/>
  <c r="V50" i="10" s="1"/>
  <c r="T171" i="10"/>
  <c r="U171" i="10" s="1"/>
  <c r="V171" i="10" s="1"/>
  <c r="T144" i="10"/>
  <c r="U144" i="10" s="1"/>
  <c r="V144" i="10" s="1"/>
  <c r="T126" i="10"/>
  <c r="U126" i="10" s="1"/>
  <c r="V126" i="10" s="1"/>
  <c r="T122" i="10"/>
  <c r="U122" i="10" s="1"/>
  <c r="V122" i="10" s="1"/>
  <c r="T121" i="10"/>
  <c r="U121" i="10" s="1"/>
  <c r="V121" i="10" s="1"/>
  <c r="T105" i="10"/>
  <c r="U105" i="10" s="1"/>
  <c r="V105" i="10" s="1"/>
  <c r="T93" i="10"/>
  <c r="U93" i="10" s="1"/>
  <c r="V93" i="10" s="1"/>
  <c r="T89" i="10"/>
  <c r="U89" i="10" s="1"/>
  <c r="V89" i="10" s="1"/>
  <c r="T79" i="10"/>
  <c r="U79" i="10" s="1"/>
  <c r="V79" i="10" s="1"/>
  <c r="T70" i="10"/>
  <c r="U70" i="10" s="1"/>
  <c r="V70" i="10" s="1"/>
  <c r="T63" i="10"/>
  <c r="U63" i="10" s="1"/>
  <c r="V63" i="10" s="1"/>
  <c r="T56" i="10"/>
  <c r="U56" i="10" s="1"/>
  <c r="V56" i="10" s="1"/>
  <c r="T100" i="10"/>
  <c r="U100" i="10" s="1"/>
  <c r="V100" i="10" s="1"/>
  <c r="T73" i="10"/>
  <c r="U73" i="10" s="1"/>
  <c r="V73" i="10" s="1"/>
  <c r="T68" i="10"/>
  <c r="U68" i="10" s="1"/>
  <c r="V68" i="10" s="1"/>
  <c r="T59" i="10"/>
  <c r="U59" i="10" s="1"/>
  <c r="V59" i="10" s="1"/>
  <c r="T58" i="10"/>
  <c r="U58" i="10" s="1"/>
  <c r="V58" i="10" s="1"/>
  <c r="T49" i="10"/>
  <c r="U49" i="10" s="1"/>
  <c r="V49" i="10" s="1"/>
  <c r="T40" i="10"/>
  <c r="U40" i="10" s="1"/>
  <c r="V40" i="10" s="1"/>
  <c r="T17" i="10"/>
  <c r="U17" i="10" s="1"/>
  <c r="V17" i="10" s="1"/>
  <c r="T115" i="10"/>
  <c r="U115" i="10" s="1"/>
  <c r="V115" i="10" s="1"/>
  <c r="T182" i="10"/>
  <c r="U182" i="10" s="1"/>
  <c r="V182" i="10" s="1"/>
  <c r="T139" i="10"/>
  <c r="U139" i="10" s="1"/>
  <c r="V139" i="10" s="1"/>
  <c r="T98" i="10"/>
  <c r="U98" i="10" s="1"/>
  <c r="V98" i="10" s="1"/>
  <c r="T77" i="10"/>
  <c r="U77" i="10" s="1"/>
  <c r="V77" i="10" s="1"/>
  <c r="T123" i="10"/>
  <c r="U123" i="10" s="1"/>
  <c r="V123" i="10" s="1"/>
  <c r="T47" i="10"/>
  <c r="U47" i="10" s="1"/>
  <c r="V47" i="10" s="1"/>
  <c r="T33" i="10"/>
  <c r="U33" i="10" s="1"/>
  <c r="V33" i="10" s="1"/>
  <c r="T21" i="10"/>
  <c r="U21" i="10" s="1"/>
  <c r="V21" i="10" s="1"/>
  <c r="T14" i="10"/>
  <c r="U14" i="10" s="1"/>
  <c r="V14" i="10" s="1"/>
  <c r="T95" i="10"/>
  <c r="U95" i="10" s="1"/>
  <c r="V95" i="10" s="1"/>
  <c r="T81" i="10"/>
  <c r="U81" i="10" s="1"/>
  <c r="V81" i="10" s="1"/>
  <c r="T67" i="10"/>
  <c r="U67" i="10" s="1"/>
  <c r="V67" i="10" s="1"/>
  <c r="T65" i="10"/>
  <c r="U65" i="10" s="1"/>
  <c r="V65" i="10" s="1"/>
  <c r="T41" i="10"/>
  <c r="U41" i="10" s="1"/>
  <c r="V41" i="10" s="1"/>
  <c r="T35" i="10"/>
  <c r="U35" i="10" s="1"/>
  <c r="V35" i="10" s="1"/>
  <c r="T29" i="10"/>
  <c r="U29" i="10" s="1"/>
  <c r="V29" i="10" s="1"/>
  <c r="T10" i="10"/>
  <c r="U10" i="10" s="1"/>
  <c r="V10" i="10" s="1"/>
  <c r="T183" i="10"/>
  <c r="U183" i="10" s="1"/>
  <c r="V183" i="10" s="1"/>
  <c r="T155" i="10"/>
  <c r="U155" i="10" s="1"/>
  <c r="V155" i="10" s="1"/>
  <c r="T109" i="10"/>
  <c r="U109" i="10" s="1"/>
  <c r="V109" i="10" s="1"/>
  <c r="T92" i="10"/>
  <c r="U92" i="10" s="1"/>
  <c r="V92" i="10" s="1"/>
  <c r="T71" i="10"/>
  <c r="U71" i="10" s="1"/>
  <c r="V71" i="10" s="1"/>
  <c r="T55" i="10"/>
  <c r="U55" i="10" s="1"/>
  <c r="V55" i="10" s="1"/>
  <c r="T53" i="10"/>
  <c r="U53" i="10" s="1"/>
  <c r="V53" i="10" s="1"/>
  <c r="T46" i="10"/>
  <c r="U46" i="10" s="1"/>
  <c r="V46" i="10" s="1"/>
  <c r="T38" i="10"/>
  <c r="U38" i="10" s="1"/>
  <c r="V38" i="10" s="1"/>
  <c r="T34" i="10"/>
  <c r="U34" i="10" s="1"/>
  <c r="V34" i="10" s="1"/>
  <c r="T23" i="10"/>
  <c r="U23" i="10" s="1"/>
  <c r="V23" i="10" s="1"/>
  <c r="T16" i="10"/>
  <c r="U16" i="10" s="1"/>
  <c r="V16" i="10" s="1"/>
  <c r="T5" i="10"/>
  <c r="U5" i="10" s="1"/>
  <c r="V5" i="10" s="1"/>
  <c r="T159" i="10"/>
  <c r="U159" i="10" s="1"/>
  <c r="V159" i="10" s="1"/>
  <c r="T104" i="10"/>
  <c r="U104" i="10" s="1"/>
  <c r="V104" i="10" s="1"/>
  <c r="T74" i="10"/>
  <c r="U74" i="10" s="1"/>
  <c r="V74" i="10" s="1"/>
  <c r="T48" i="10"/>
  <c r="U48" i="10" s="1"/>
  <c r="V48" i="10" s="1"/>
  <c r="T39" i="10"/>
  <c r="U39" i="10" s="1"/>
  <c r="V39" i="10" s="1"/>
  <c r="T138" i="10"/>
  <c r="U138" i="10" s="1"/>
  <c r="V138" i="10" s="1"/>
  <c r="T110" i="10"/>
  <c r="U110" i="10" s="1"/>
  <c r="V110" i="10" s="1"/>
  <c r="T103" i="10"/>
  <c r="U103" i="10" s="1"/>
  <c r="V103" i="10" s="1"/>
  <c r="T83" i="10"/>
  <c r="U83" i="10" s="1"/>
  <c r="V83" i="10" s="1"/>
  <c r="T60" i="10"/>
  <c r="U60" i="10" s="1"/>
  <c r="V60" i="10" s="1"/>
  <c r="T22" i="10"/>
  <c r="U22" i="10" s="1"/>
  <c r="V22" i="10" s="1"/>
  <c r="T18" i="10"/>
  <c r="U18" i="10" s="1"/>
  <c r="V18" i="10" s="1"/>
  <c r="T12" i="10"/>
  <c r="U12" i="10" s="1"/>
  <c r="V12" i="10" s="1"/>
  <c r="T130" i="10"/>
  <c r="U130" i="10" s="1"/>
  <c r="V130" i="10" s="1"/>
  <c r="T51" i="10"/>
  <c r="U51" i="10" s="1"/>
  <c r="V51" i="10" s="1"/>
  <c r="T8" i="10"/>
  <c r="U8" i="10" s="1"/>
  <c r="V8" i="10" s="1"/>
  <c r="T64" i="10"/>
  <c r="U64" i="10" s="1"/>
  <c r="V64" i="10" s="1"/>
  <c r="T87" i="10"/>
  <c r="U87" i="10" s="1"/>
  <c r="V87" i="10" s="1"/>
  <c r="T62" i="10"/>
  <c r="U62" i="10" s="1"/>
  <c r="V62" i="10" s="1"/>
  <c r="T32" i="10"/>
  <c r="U32" i="10" s="1"/>
  <c r="V32" i="10" s="1"/>
  <c r="T28" i="10"/>
  <c r="U28" i="10" s="1"/>
  <c r="V28" i="10" s="1"/>
  <c r="T9" i="10"/>
  <c r="U9" i="10" s="1"/>
  <c r="V9" i="10" s="1"/>
  <c r="T13" i="10"/>
  <c r="U13" i="10" s="1"/>
  <c r="V13" i="10" s="1"/>
  <c r="T52" i="10"/>
  <c r="U52" i="10" s="1"/>
  <c r="V52" i="10" s="1"/>
  <c r="T43" i="10"/>
  <c r="U43" i="10" s="1"/>
  <c r="V43" i="10" s="1"/>
  <c r="T42" i="10"/>
  <c r="U42" i="10" s="1"/>
  <c r="V42" i="10" s="1"/>
  <c r="T20" i="10"/>
  <c r="U20" i="10" s="1"/>
  <c r="V20" i="10" s="1"/>
  <c r="T145" i="10"/>
  <c r="U145" i="10" s="1"/>
  <c r="V145" i="10" s="1"/>
  <c r="T61" i="10"/>
  <c r="U61" i="10" s="1"/>
  <c r="V61" i="10" s="1"/>
  <c r="T15" i="10"/>
  <c r="U15" i="10" s="1"/>
  <c r="V15" i="10" s="1"/>
  <c r="T11" i="10"/>
  <c r="U11" i="10" s="1"/>
  <c r="V11" i="10" s="1"/>
  <c r="T7" i="10"/>
  <c r="U7" i="10" s="1"/>
  <c r="V7" i="10" s="1"/>
  <c r="T84" i="10"/>
  <c r="U84" i="10" s="1"/>
  <c r="V84" i="10" s="1"/>
  <c r="T6" i="10"/>
  <c r="U6" i="10" s="1"/>
  <c r="V6" i="10" s="1"/>
  <c r="T4" i="10"/>
  <c r="U4" i="10" s="1"/>
  <c r="V4" i="10" s="1"/>
  <c r="T30" i="10"/>
  <c r="U30" i="10" s="1"/>
  <c r="V30" i="10" s="1"/>
  <c r="T31" i="10"/>
  <c r="U31" i="10" s="1"/>
  <c r="V31" i="10" s="1"/>
  <c r="T19" i="10"/>
  <c r="U19" i="10" s="1"/>
  <c r="V19" i="10" s="1"/>
  <c r="T54" i="10"/>
  <c r="U54" i="10" s="1"/>
  <c r="V54" i="10" s="1"/>
  <c r="T2" i="10"/>
  <c r="U2" i="10" s="1"/>
  <c r="U201" i="10" l="1"/>
  <c r="V2" i="10"/>
  <c r="V201" i="10" s="1"/>
  <c r="X85" i="10" l="1"/>
  <c r="Y85" i="10" s="1"/>
  <c r="X157" i="10"/>
  <c r="Y157" i="10" s="1"/>
  <c r="X189" i="10"/>
  <c r="Y189" i="10" s="1"/>
  <c r="X188" i="10"/>
  <c r="Y188" i="10" s="1"/>
  <c r="X186" i="10"/>
  <c r="Y186" i="10" s="1"/>
  <c r="X187" i="10"/>
  <c r="Y187" i="10" s="1"/>
  <c r="X185" i="10"/>
  <c r="Y185" i="10" s="1"/>
  <c r="X37" i="10"/>
  <c r="Y37" i="10" s="1"/>
  <c r="X158" i="10"/>
  <c r="Y158" i="10" s="1"/>
  <c r="X118" i="10"/>
  <c r="Y118" i="10" s="1"/>
  <c r="X59" i="10"/>
  <c r="Y59" i="10" s="1"/>
  <c r="X3" i="10"/>
  <c r="Y3" i="10" s="1"/>
  <c r="X91" i="10"/>
  <c r="Y91" i="10" s="1"/>
  <c r="X83" i="10"/>
  <c r="Y83" i="10" s="1"/>
  <c r="X97" i="10"/>
  <c r="Y97" i="10" s="1"/>
  <c r="X178" i="10"/>
  <c r="Y178" i="10" s="1"/>
  <c r="X164" i="10"/>
  <c r="Y164" i="10" s="1"/>
  <c r="X199" i="10"/>
  <c r="Y199" i="10" s="1"/>
  <c r="X102" i="10"/>
  <c r="Y102" i="10" s="1"/>
  <c r="X147" i="10"/>
  <c r="Y147" i="10" s="1"/>
  <c r="X196" i="10"/>
  <c r="Y196" i="10" s="1"/>
  <c r="X112" i="10"/>
  <c r="Y112" i="10" s="1"/>
  <c r="X53" i="10"/>
  <c r="Y53" i="10" s="1"/>
  <c r="X142" i="10"/>
  <c r="Y142" i="10" s="1"/>
  <c r="X84" i="10"/>
  <c r="Y84" i="10" s="1"/>
  <c r="X169" i="10"/>
  <c r="Y169" i="10" s="1"/>
  <c r="X104" i="10"/>
  <c r="Y104" i="10" s="1"/>
  <c r="X122" i="10"/>
  <c r="Y122" i="10" s="1"/>
  <c r="X32" i="10"/>
  <c r="Y32" i="10" s="1"/>
  <c r="X106" i="10"/>
  <c r="Y106" i="10" s="1"/>
  <c r="X82" i="10"/>
  <c r="Y82" i="10" s="1"/>
  <c r="X86" i="10"/>
  <c r="Y86" i="10" s="1"/>
  <c r="X33" i="10"/>
  <c r="Y33" i="10" s="1"/>
  <c r="X46" i="10"/>
  <c r="Y46" i="10" s="1"/>
  <c r="X182" i="10"/>
  <c r="Y182" i="10" s="1"/>
  <c r="X198" i="10"/>
  <c r="Y198" i="10" s="1"/>
  <c r="X114" i="10"/>
  <c r="Y114" i="10" s="1"/>
  <c r="X161" i="10"/>
  <c r="Y161" i="10" s="1"/>
  <c r="X96" i="10"/>
  <c r="Y96" i="10" s="1"/>
  <c r="X27" i="10"/>
  <c r="Y27" i="10" s="1"/>
  <c r="X183" i="10"/>
  <c r="Y183" i="10" s="1"/>
  <c r="X87" i="10"/>
  <c r="Y87" i="10" s="1"/>
  <c r="X172" i="10"/>
  <c r="Y172" i="10" s="1"/>
  <c r="X162" i="10"/>
  <c r="Y162" i="10" s="1"/>
  <c r="X163" i="10"/>
  <c r="Y163" i="10" s="1"/>
  <c r="X121" i="10"/>
  <c r="Y121" i="10" s="1"/>
  <c r="X88" i="10"/>
  <c r="Y88" i="10" s="1"/>
  <c r="X70" i="10"/>
  <c r="Y70" i="10" s="1"/>
  <c r="X34" i="10"/>
  <c r="Y34" i="10" s="1"/>
  <c r="X45" i="10"/>
  <c r="Y45" i="10" s="1"/>
  <c r="X126" i="10"/>
  <c r="Y126" i="10" s="1"/>
  <c r="X168" i="10"/>
  <c r="Y168" i="10" s="1"/>
  <c r="X77" i="10"/>
  <c r="Y77" i="10" s="1"/>
  <c r="X146" i="10"/>
  <c r="Y146" i="10" s="1"/>
  <c r="X151" i="10"/>
  <c r="Y151" i="10" s="1"/>
  <c r="X103" i="10"/>
  <c r="Y103" i="10" s="1"/>
  <c r="X191" i="10"/>
  <c r="Y191" i="10" s="1"/>
  <c r="X31" i="10"/>
  <c r="Y31" i="10" s="1"/>
  <c r="X5" i="10"/>
  <c r="Y5" i="10" s="1"/>
  <c r="X174" i="10"/>
  <c r="Y174" i="10" s="1"/>
  <c r="X42" i="10"/>
  <c r="Y42" i="10" s="1"/>
  <c r="X63" i="10"/>
  <c r="Y63" i="10" s="1"/>
  <c r="X119" i="10"/>
  <c r="Y119" i="10" s="1"/>
  <c r="X171" i="10"/>
  <c r="Y171" i="10" s="1"/>
  <c r="X124" i="10"/>
  <c r="Y124" i="10" s="1"/>
  <c r="X194" i="10"/>
  <c r="Y194" i="10" s="1"/>
  <c r="X98" i="10"/>
  <c r="Y98" i="10" s="1"/>
  <c r="X153" i="10"/>
  <c r="Y153" i="10" s="1"/>
  <c r="X25" i="10"/>
  <c r="Y25" i="10" s="1"/>
  <c r="X148" i="10"/>
  <c r="Y148" i="10" s="1"/>
  <c r="X135" i="10"/>
  <c r="Y135" i="10" s="1"/>
  <c r="X125" i="10"/>
  <c r="Y125" i="10" s="1"/>
  <c r="X9" i="10"/>
  <c r="Y9" i="10" s="1"/>
  <c r="X74" i="10"/>
  <c r="Y74" i="10" s="1"/>
  <c r="X15" i="10"/>
  <c r="Y15" i="10" s="1"/>
  <c r="X26" i="10"/>
  <c r="Y26" i="10" s="1"/>
  <c r="X35" i="10"/>
  <c r="Y35" i="10" s="1"/>
  <c r="X40" i="10"/>
  <c r="Y40" i="10" s="1"/>
  <c r="X72" i="10"/>
  <c r="Y72" i="10" s="1"/>
  <c r="X23" i="10"/>
  <c r="Y23" i="10" s="1"/>
  <c r="X4" i="10"/>
  <c r="Y4" i="10" s="1"/>
  <c r="X18" i="10"/>
  <c r="Y18" i="10" s="1"/>
  <c r="X145" i="10"/>
  <c r="Y145" i="10" s="1"/>
  <c r="X81" i="10"/>
  <c r="Y81" i="10" s="1"/>
  <c r="X90" i="10"/>
  <c r="Y90" i="10" s="1"/>
  <c r="X152" i="10"/>
  <c r="Y152" i="10" s="1"/>
  <c r="X64" i="10"/>
  <c r="Y64" i="10" s="1"/>
  <c r="X99" i="10"/>
  <c r="Y99" i="10" s="1"/>
  <c r="X22" i="10"/>
  <c r="Y22" i="10" s="1"/>
  <c r="X52" i="10"/>
  <c r="Y52" i="10" s="1"/>
  <c r="X50" i="10"/>
  <c r="Y50" i="10" s="1"/>
  <c r="X71" i="10"/>
  <c r="Y71" i="10" s="1"/>
  <c r="X123" i="10"/>
  <c r="Y123" i="10" s="1"/>
  <c r="X129" i="10"/>
  <c r="Y129" i="10" s="1"/>
  <c r="X109" i="10"/>
  <c r="Y109" i="10" s="1"/>
  <c r="X113" i="10"/>
  <c r="Y113" i="10" s="1"/>
  <c r="X181" i="10"/>
  <c r="Y181" i="10" s="1"/>
  <c r="X105" i="10"/>
  <c r="Y105" i="10" s="1"/>
  <c r="X20" i="10"/>
  <c r="Y20" i="10" s="1"/>
  <c r="X38" i="10"/>
  <c r="Y38" i="10" s="1"/>
  <c r="X184" i="10"/>
  <c r="Y184" i="10" s="1"/>
  <c r="X75" i="10"/>
  <c r="Y75" i="10" s="1"/>
  <c r="X69" i="10"/>
  <c r="Y69" i="10" s="1"/>
  <c r="X55" i="10"/>
  <c r="Y55" i="10" s="1"/>
  <c r="X65" i="10"/>
  <c r="Y65" i="10" s="1"/>
  <c r="X93" i="10"/>
  <c r="Y93" i="10" s="1"/>
  <c r="X39" i="10"/>
  <c r="Y39" i="10" s="1"/>
  <c r="X79" i="10"/>
  <c r="Y79" i="10" s="1"/>
  <c r="X177" i="10"/>
  <c r="Y177" i="10" s="1"/>
  <c r="X68" i="10"/>
  <c r="Y68" i="10" s="1"/>
  <c r="X150" i="10"/>
  <c r="Y150" i="10" s="1"/>
  <c r="X94" i="10"/>
  <c r="Y94" i="10" s="1"/>
  <c r="X193" i="10"/>
  <c r="Y193" i="10" s="1"/>
  <c r="X176" i="10"/>
  <c r="Y176" i="10" s="1"/>
  <c r="X190" i="10"/>
  <c r="Y190" i="10" s="1"/>
  <c r="X160" i="10"/>
  <c r="Y160" i="10" s="1"/>
  <c r="X140" i="10"/>
  <c r="Y140" i="10" s="1"/>
  <c r="X60" i="10"/>
  <c r="Y60" i="10" s="1"/>
  <c r="X51" i="10"/>
  <c r="Y51" i="10" s="1"/>
  <c r="X24" i="10"/>
  <c r="Y24" i="10" s="1"/>
  <c r="X73" i="10"/>
  <c r="Y73" i="10" s="1"/>
  <c r="X156" i="10"/>
  <c r="Y156" i="10" s="1"/>
  <c r="X43" i="10"/>
  <c r="Y43" i="10" s="1"/>
  <c r="X49" i="10"/>
  <c r="Y49" i="10" s="1"/>
  <c r="X80" i="10"/>
  <c r="Y80" i="10" s="1"/>
  <c r="X66" i="10"/>
  <c r="Y66" i="10" s="1"/>
  <c r="X6" i="10"/>
  <c r="Y6" i="10" s="1"/>
  <c r="X58" i="10"/>
  <c r="Y58" i="10" s="1"/>
  <c r="X92" i="10"/>
  <c r="Y92" i="10" s="1"/>
  <c r="X134" i="10"/>
  <c r="Y134" i="10" s="1"/>
  <c r="X115" i="10"/>
  <c r="Y115" i="10" s="1"/>
  <c r="X144" i="10"/>
  <c r="Y144" i="10" s="1"/>
  <c r="X116" i="10"/>
  <c r="Y116" i="10" s="1"/>
  <c r="X192" i="10"/>
  <c r="Y192" i="10" s="1"/>
  <c r="X197" i="10"/>
  <c r="Y197" i="10" s="1"/>
  <c r="X133" i="10"/>
  <c r="Y133" i="10" s="1"/>
  <c r="X62" i="10"/>
  <c r="Y62" i="10" s="1"/>
  <c r="X100" i="10"/>
  <c r="Y100" i="10" s="1"/>
  <c r="X89" i="10"/>
  <c r="Y89" i="10" s="1"/>
  <c r="X48" i="10"/>
  <c r="Y48" i="10" s="1"/>
  <c r="X13" i="10"/>
  <c r="Y13" i="10" s="1"/>
  <c r="X107" i="10"/>
  <c r="Y107" i="10" s="1"/>
  <c r="X67" i="10"/>
  <c r="Y67" i="10" s="1"/>
  <c r="X7" i="10"/>
  <c r="Y7" i="10" s="1"/>
  <c r="X28" i="10"/>
  <c r="Y28" i="10" s="1"/>
  <c r="X47" i="10"/>
  <c r="Y47" i="10" s="1"/>
  <c r="X132" i="10"/>
  <c r="Y132" i="10" s="1"/>
  <c r="X95" i="10"/>
  <c r="Y95" i="10" s="1"/>
  <c r="X166" i="10"/>
  <c r="Y166" i="10" s="1"/>
  <c r="X110" i="10"/>
  <c r="Y110" i="10" s="1"/>
  <c r="X136" i="10"/>
  <c r="Y136" i="10" s="1"/>
  <c r="X180" i="10"/>
  <c r="Y180" i="10" s="1"/>
  <c r="X167" i="10"/>
  <c r="Y167" i="10" s="1"/>
  <c r="X131" i="10"/>
  <c r="Y131" i="10" s="1"/>
  <c r="X56" i="10"/>
  <c r="Y56" i="10" s="1"/>
  <c r="X16" i="10"/>
  <c r="Y16" i="10" s="1"/>
  <c r="X10" i="10"/>
  <c r="Y10" i="10" s="1"/>
  <c r="X54" i="10"/>
  <c r="Y54" i="10" s="1"/>
  <c r="X137" i="10"/>
  <c r="Y137" i="10" s="1"/>
  <c r="X139" i="10"/>
  <c r="Y139" i="10" s="1"/>
  <c r="X175" i="10"/>
  <c r="Y175" i="10" s="1"/>
  <c r="X12" i="10"/>
  <c r="Y12" i="10" s="1"/>
  <c r="X11" i="10"/>
  <c r="Y11" i="10" s="1"/>
  <c r="X101" i="10"/>
  <c r="Y101" i="10" s="1"/>
  <c r="X138" i="10"/>
  <c r="Y138" i="10" s="1"/>
  <c r="X165" i="10"/>
  <c r="Y165" i="10" s="1"/>
  <c r="X29" i="10"/>
  <c r="Y29" i="10" s="1"/>
  <c r="X30" i="10"/>
  <c r="Y30" i="10" s="1"/>
  <c r="X36" i="10"/>
  <c r="Y36" i="10" s="1"/>
  <c r="X17" i="10"/>
  <c r="Y17" i="10" s="1"/>
  <c r="X108" i="10"/>
  <c r="Y108" i="10" s="1"/>
  <c r="X154" i="10"/>
  <c r="Y154" i="10" s="1"/>
  <c r="X14" i="10"/>
  <c r="Y14" i="10" s="1"/>
  <c r="X170" i="10"/>
  <c r="Y170" i="10" s="1"/>
  <c r="X8" i="10"/>
  <c r="Y8" i="10" s="1"/>
  <c r="X130" i="10"/>
  <c r="Y130" i="10" s="1"/>
  <c r="X21" i="10"/>
  <c r="Y21" i="10" s="1"/>
  <c r="X159" i="10"/>
  <c r="Y159" i="10" s="1"/>
  <c r="X128" i="10"/>
  <c r="Y128" i="10" s="1"/>
  <c r="X127" i="10"/>
  <c r="Y127" i="10" s="1"/>
  <c r="X44" i="10"/>
  <c r="Y44" i="10" s="1"/>
  <c r="X76" i="10"/>
  <c r="Y76" i="10" s="1"/>
  <c r="X149" i="10"/>
  <c r="Y149" i="10" s="1"/>
  <c r="X61" i="10"/>
  <c r="Y61" i="10" s="1"/>
  <c r="X19" i="10"/>
  <c r="Y19" i="10" s="1"/>
  <c r="X143" i="10"/>
  <c r="Y143" i="10" s="1"/>
  <c r="X57" i="10"/>
  <c r="Y57" i="10" s="1"/>
  <c r="X41" i="10"/>
  <c r="Y41" i="10" s="1"/>
  <c r="X179" i="10"/>
  <c r="Y179" i="10" s="1"/>
  <c r="X195" i="10"/>
  <c r="Y195" i="10" s="1"/>
  <c r="X155" i="10"/>
  <c r="Y155" i="10" s="1"/>
  <c r="X120" i="10"/>
  <c r="Y120" i="10" s="1"/>
  <c r="X117" i="10"/>
  <c r="Y117" i="10" s="1"/>
  <c r="X173" i="10"/>
  <c r="Y173" i="10" s="1"/>
  <c r="X2" i="10"/>
  <c r="X202" i="10" l="1"/>
  <c r="Y2" i="10"/>
  <c r="Y202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eerens</author>
    <author>pcornelisse</author>
  </authors>
  <commentList>
    <comment ref="B21" authorId="0" shapeId="0" xr:uid="{54F4D745-1127-4714-8F0F-C56829384AF8}">
      <text>
        <r>
          <rPr>
            <sz val="8"/>
            <color indexed="81"/>
            <rFont val="Tahoma"/>
            <family val="2"/>
          </rPr>
          <t xml:space="preserve">Vraag Elmy: 
Is deze in de taxatie van dorpsplein 9  meegenomen ov is dit een apart pand?
</t>
        </r>
      </text>
    </comment>
    <comment ref="B131" authorId="1" shapeId="0" xr:uid="{49F0BCFF-623F-404A-B59B-89822D80E899}">
      <text>
        <r>
          <rPr>
            <b/>
            <sz val="8"/>
            <color indexed="81"/>
            <rFont val="Tahoma"/>
            <family val="2"/>
          </rPr>
          <t>pcornelisse:</t>
        </r>
        <r>
          <rPr>
            <sz val="8"/>
            <color indexed="81"/>
            <rFont val="Tahoma"/>
            <family val="2"/>
          </rPr>
          <t xml:space="preserve">
getaxeerd door Troostwijk taxaties
d.d. 23-10-2012
rapportnr. 201769.001</t>
        </r>
      </text>
    </comment>
    <comment ref="B143" authorId="1" shapeId="0" xr:uid="{9C0BBD3F-E812-4F76-BE9D-F5C5B9B131DC}">
      <text>
        <r>
          <rPr>
            <b/>
            <sz val="8"/>
            <color indexed="81"/>
            <rFont val="Tahoma"/>
            <family val="2"/>
          </rPr>
          <t>pcornelisse:</t>
        </r>
        <r>
          <rPr>
            <sz val="8"/>
            <color indexed="81"/>
            <rFont val="Tahoma"/>
            <family val="2"/>
          </rPr>
          <t xml:space="preserve">
opstal getaxeerd door Troostwijk Taxaties
d.d. 22-10-2012
rapportnr. 201770.001</t>
        </r>
      </text>
    </comment>
    <comment ref="B151" authorId="1" shapeId="0" xr:uid="{42832425-00B7-4D63-ACCE-4FE0F89DD51E}">
      <text>
        <r>
          <rPr>
            <b/>
            <sz val="8"/>
            <color indexed="81"/>
            <rFont val="Tahoma"/>
            <family val="2"/>
          </rPr>
          <t>pcornelisse:</t>
        </r>
        <r>
          <rPr>
            <sz val="8"/>
            <color indexed="81"/>
            <rFont val="Tahoma"/>
            <family val="2"/>
          </rPr>
          <t xml:space="preserve">
opstallen getaxeerd door Troostwijk Taxaties
d.d. 23-10-2012
rapportnr. 201771.001</t>
        </r>
      </text>
    </comment>
  </commentList>
</comments>
</file>

<file path=xl/sharedStrings.xml><?xml version="1.0" encoding="utf-8"?>
<sst xmlns="http://schemas.openxmlformats.org/spreadsheetml/2006/main" count="1360" uniqueCount="632">
  <si>
    <t>Dienst / afdeling</t>
  </si>
  <si>
    <t>Adres object</t>
  </si>
  <si>
    <t>Postcode</t>
  </si>
  <si>
    <t>Woonplaats</t>
  </si>
  <si>
    <t>Bestemming object</t>
  </si>
  <si>
    <t>Getaxeerd</t>
  </si>
  <si>
    <t>Bouwaard</t>
  </si>
  <si>
    <t>Verzekerde som
gebouwen
per 31-12-2020
indexcijfer 150,8</t>
  </si>
  <si>
    <t>Verzekerde som
inventaris
per 31-12-2020
indexcijfer 124,2</t>
  </si>
  <si>
    <t>Verzekerde som
gebouwen
per 31-12-2021
indexcijfer 158,3</t>
  </si>
  <si>
    <t>Verzekerde som
inventaris
per 31-12-2021
indexcijfer 126,6</t>
  </si>
  <si>
    <t>Verzekerde som
gebouwen
per 31-12-2022
indexcijfer 119,7</t>
  </si>
  <si>
    <t>Verzekerde som
inventaris
per 31-12-2022
indexcijfer 115,1</t>
  </si>
  <si>
    <t>Verzekerde som
gebouwen
per 31-12-2023
indexcijfer 125,2</t>
  </si>
  <si>
    <t>Verzekerde som
inventaris
per 31-12-2023
indexcijfer 123,3</t>
  </si>
  <si>
    <t>Verzekerde som
gebouwen
per 31-12-2024
indexcijfer 131,8</t>
  </si>
  <si>
    <t>Verzekerde som
inventaris
per 31-12-2024
indexcijfer 128,3</t>
  </si>
  <si>
    <t>Totaal
verzekerde som</t>
  </si>
  <si>
    <t xml:space="preserve">Verschuldigde premie promillage verhoogd met ass belasing </t>
  </si>
  <si>
    <t>Verdeelde behandel-kosten</t>
  </si>
  <si>
    <t>Premie + behandel-kosten</t>
  </si>
  <si>
    <t>Premie + behandel-kosten afgerond</t>
  </si>
  <si>
    <t>Premie</t>
  </si>
  <si>
    <t>Premie incl. 
21% ass.bel.</t>
  </si>
  <si>
    <t>opmerkingen</t>
  </si>
  <si>
    <t>Zonnepanelen aanwezig ja/nee</t>
  </si>
  <si>
    <t>Scope12 keuring ja/nee</t>
  </si>
  <si>
    <t>Scope10 Keuring ja/nee</t>
  </si>
  <si>
    <t>Brandmeldinstallatie aanwezig ja/nee</t>
  </si>
  <si>
    <t>VB</t>
  </si>
  <si>
    <t>Joeri Gagarinstraat 13</t>
  </si>
  <si>
    <t>5351 HA</t>
  </si>
  <si>
    <t>Berghem</t>
  </si>
  <si>
    <t>buitenschoolse opvang</t>
  </si>
  <si>
    <t>semi-permanente bouweenh.</t>
  </si>
  <si>
    <t>GESLOOPT</t>
  </si>
  <si>
    <t xml:space="preserve">Kloosterstraat 34 </t>
  </si>
  <si>
    <t>5351 ER</t>
  </si>
  <si>
    <t>kinderboerderij</t>
  </si>
  <si>
    <t>nee</t>
  </si>
  <si>
    <t>Knolgroenveld 1</t>
  </si>
  <si>
    <t>5351 LB</t>
  </si>
  <si>
    <t>horizonschool</t>
  </si>
  <si>
    <t>steen/bitumen</t>
  </si>
  <si>
    <t xml:space="preserve">sporthal horizonschool </t>
  </si>
  <si>
    <t>Nee</t>
  </si>
  <si>
    <t>L. Roelofsstraat 25</t>
  </si>
  <si>
    <t>5351 EZ</t>
  </si>
  <si>
    <t>gymnastieklokaal</t>
  </si>
  <si>
    <t>steen/harde dekking</t>
  </si>
  <si>
    <t>?</t>
  </si>
  <si>
    <t>Landbouwlaan 154</t>
  </si>
  <si>
    <t>5351 MA</t>
  </si>
  <si>
    <t>schoolgebouw / schoolwoningen</t>
  </si>
  <si>
    <t>VM</t>
  </si>
  <si>
    <t>Osseweg 49</t>
  </si>
  <si>
    <t>5351 AB</t>
  </si>
  <si>
    <t>Bergsch Heem en Berghem TV</t>
  </si>
  <si>
    <t>steen met betumen dakbedekking</t>
  </si>
  <si>
    <t>Osseweg 89</t>
  </si>
  <si>
    <t>Berghem Sport</t>
  </si>
  <si>
    <t>#4</t>
  </si>
  <si>
    <t>beton/hout bitumineus</t>
  </si>
  <si>
    <t>Ja</t>
  </si>
  <si>
    <t>VO</t>
  </si>
  <si>
    <t>Parleviet 20</t>
  </si>
  <si>
    <t>5351 BK</t>
  </si>
  <si>
    <t>Garage</t>
  </si>
  <si>
    <t>steen en plat dak</t>
  </si>
  <si>
    <t>Sportstraat 3</t>
  </si>
  <si>
    <t>5351 BZ</t>
  </si>
  <si>
    <t>Nieuwe Berghplaets</t>
  </si>
  <si>
    <t>Steen/harde dekking</t>
  </si>
  <si>
    <t>Sportstraat 6</t>
  </si>
  <si>
    <t>Woning</t>
  </si>
  <si>
    <t>Sportstraat 8</t>
  </si>
  <si>
    <t>Wilhelminasingel 78/ Dr. Baptiststraat 16</t>
  </si>
  <si>
    <t>5351 CC</t>
  </si>
  <si>
    <t>schoolgebouw basisonderwijs</t>
  </si>
  <si>
    <t>Zevenbergseweg 43 (Rijsvensestraat)</t>
  </si>
  <si>
    <t>5351 PG</t>
  </si>
  <si>
    <t>jeugdgebouw kindervakantieweek</t>
  </si>
  <si>
    <t>Zevenbergseweg 52</t>
  </si>
  <si>
    <t>5351 PJ</t>
  </si>
  <si>
    <t>woonhuis</t>
  </si>
  <si>
    <t>Osstraat 11</t>
  </si>
  <si>
    <t>5371 KL</t>
  </si>
  <si>
    <t>Demen</t>
  </si>
  <si>
    <t>Huis voor sport en ontmoeting</t>
  </si>
  <si>
    <t>Hout en skeletbouw</t>
  </si>
  <si>
    <t>JA</t>
  </si>
  <si>
    <t>Rondestraat 31</t>
  </si>
  <si>
    <t>5371 LB</t>
  </si>
  <si>
    <t>Deursen</t>
  </si>
  <si>
    <t>basisschool 'de Vier Heemskinderen'</t>
  </si>
  <si>
    <t>De Kerkesteeg 1,3,5(sanitaire units)</t>
  </si>
  <si>
    <t>5386 JW</t>
  </si>
  <si>
    <t>Geffen</t>
  </si>
  <si>
    <t>3 sanitaire units op woonwagencentrum</t>
  </si>
  <si>
    <t>Dorpsplein 9</t>
  </si>
  <si>
    <t>5386 CL</t>
  </si>
  <si>
    <r>
      <t xml:space="preserve">Gemeentehuis </t>
    </r>
    <r>
      <rPr>
        <b/>
        <sz val="9"/>
        <rFont val="Arial"/>
        <family val="2"/>
      </rPr>
      <t>ANTIKRAAK</t>
    </r>
  </si>
  <si>
    <t>Steen/bitumen</t>
  </si>
  <si>
    <t>Dorpsplein to 9</t>
  </si>
  <si>
    <t>Muziekkiosk</t>
  </si>
  <si>
    <t>Steen/staal/singels</t>
  </si>
  <si>
    <t>Elzendreef 1</t>
  </si>
  <si>
    <t>5386 GR</t>
  </si>
  <si>
    <t>Kantine Sporthal Geffen</t>
  </si>
  <si>
    <t>Steen/bitumen/harde dekking</t>
  </si>
  <si>
    <t xml:space="preserve">Sporthal "De Geer" </t>
  </si>
  <si>
    <t>Elzendreef 5</t>
  </si>
  <si>
    <t xml:space="preserve">Kinderboerderij  </t>
  </si>
  <si>
    <t>Elzendreef to 36a</t>
  </si>
  <si>
    <t>5386 GS</t>
  </si>
  <si>
    <t>Molen "Zeldenrust"</t>
  </si>
  <si>
    <t>Groenstraat 20</t>
  </si>
  <si>
    <t>5386 KW</t>
  </si>
  <si>
    <t>Molen "De Vlijt"</t>
  </si>
  <si>
    <t>Heesterseweg 2</t>
  </si>
  <si>
    <t>5386 KX</t>
  </si>
  <si>
    <t>Voormalig agrarisch bedrijf</t>
  </si>
  <si>
    <t>Kloosterstraat 4</t>
  </si>
  <si>
    <t>5386 AS</t>
  </si>
  <si>
    <t>Openbare basisschool De Wissel</t>
  </si>
  <si>
    <t>steen/staal/bitumen</t>
  </si>
  <si>
    <t>Kloosterstraat 4-6</t>
  </si>
  <si>
    <t>MFC De Koppellinck beheersstichting Geffen</t>
  </si>
  <si>
    <t>Kloosterstraat 6</t>
  </si>
  <si>
    <t>MFC De Koppellinck st verenigingsplatform Geffen</t>
  </si>
  <si>
    <t>Zie MFC De koppellinck</t>
  </si>
  <si>
    <t>Kloosterstraat 7 en 8</t>
  </si>
  <si>
    <t>5386 AR</t>
  </si>
  <si>
    <t>Ontmoetingscentrum bejaarden</t>
  </si>
  <si>
    <t>Leiweg 3</t>
  </si>
  <si>
    <t>5386KR</t>
  </si>
  <si>
    <t>IBOR</t>
  </si>
  <si>
    <t>Leiweg Ong</t>
  </si>
  <si>
    <t>5386 KR</t>
  </si>
  <si>
    <t>Vacuum-pompstation</t>
  </si>
  <si>
    <t>Beton/Beton</t>
  </si>
  <si>
    <t>Vlijmdstraat 14</t>
  </si>
  <si>
    <t>5386 AG</t>
  </si>
  <si>
    <t>Kleedaccommodatie "KPJ"</t>
  </si>
  <si>
    <t>Grotestraat 6</t>
  </si>
  <si>
    <t>5368 AK</t>
  </si>
  <si>
    <t>Haren</t>
  </si>
  <si>
    <t>Wassenbergstraat 12</t>
  </si>
  <si>
    <t>5373 CH</t>
  </si>
  <si>
    <t>Herpen</t>
  </si>
  <si>
    <t>t Wij-land, school basisonderwijs / gymzaal</t>
  </si>
  <si>
    <t>#7</t>
  </si>
  <si>
    <t>Steen, staal, hout, bitumen</t>
  </si>
  <si>
    <t>Ja (onderhoud via SORS)</t>
  </si>
  <si>
    <t>Schoolstraat 2/
Rogstraat 9</t>
  </si>
  <si>
    <t>5373 BC
5373 BA</t>
  </si>
  <si>
    <t>Herpen
Herpen</t>
  </si>
  <si>
    <t>vrijstaand gebouw van gedeeltelijk 3 bouwlagen waarin het dorpshuis en een
voormalige woning zijn ondergebracht</t>
  </si>
  <si>
    <t>#8</t>
  </si>
  <si>
    <t>Anton Coolenplein 7</t>
  </si>
  <si>
    <t>5397 EX</t>
  </si>
  <si>
    <t>Lith</t>
  </si>
  <si>
    <t>huisartsenpost Coolenpl 7</t>
  </si>
  <si>
    <t>Steen/pannen/zadeldak/2 bwlgn/beton</t>
  </si>
  <si>
    <t>De Lithse Ham (ong)</t>
  </si>
  <si>
    <t xml:space="preserve">Lithse Ham toilet unit </t>
  </si>
  <si>
    <t>Maasstraat 51 - 59</t>
  </si>
  <si>
    <t>5397 GP</t>
  </si>
  <si>
    <t>5 sanitaire units</t>
  </si>
  <si>
    <t>Marktplein 20-28</t>
  </si>
  <si>
    <t>5397 EW</t>
  </si>
  <si>
    <t>MFA De Snoeck</t>
  </si>
  <si>
    <t>#3</t>
  </si>
  <si>
    <t>Steen/pannen/zadeldak/3 bwlgn/beton</t>
  </si>
  <si>
    <t>opruimkosten (premier risque)</t>
  </si>
  <si>
    <t>zie MFA de Snoeck</t>
  </si>
  <si>
    <t>Marktplein 22</t>
  </si>
  <si>
    <t>5397 EV</t>
  </si>
  <si>
    <t xml:space="preserve">Kiosk Lith </t>
  </si>
  <si>
    <t>Steen/zadeldak/bitumen/1bwlg/beton</t>
  </si>
  <si>
    <t>Molenstraat 44</t>
  </si>
  <si>
    <t>5397 EL</t>
  </si>
  <si>
    <t>Windkorenmolen "Zeldenrust"</t>
  </si>
  <si>
    <t>Zorg-WMO</t>
  </si>
  <si>
    <t>Past vd Hapertstraat 6</t>
  </si>
  <si>
    <t>5397 BL</t>
  </si>
  <si>
    <t>Zorgunit bij part woning</t>
  </si>
  <si>
    <t>prefab systeembouw</t>
  </si>
  <si>
    <t>Valkseweg 17</t>
  </si>
  <si>
    <t>5397 AP</t>
  </si>
  <si>
    <t>Voetbalvereniging nlc '03</t>
  </si>
  <si>
    <t>Steen/bitumen/plat dak/1bwlg/beton</t>
  </si>
  <si>
    <t>Zeuven Wilgenstraat 1</t>
  </si>
  <si>
    <t>5397 BR</t>
  </si>
  <si>
    <t xml:space="preserve">sporthal Lith Zeuven Wilgen </t>
  </si>
  <si>
    <t>Langwijkstraat 6</t>
  </si>
  <si>
    <t>5396 PP</t>
  </si>
  <si>
    <t>Lithoijen</t>
  </si>
  <si>
    <t xml:space="preserve">bs St Josefschool Lithoijen </t>
  </si>
  <si>
    <t>Langwijkstraat 6 BY</t>
  </si>
  <si>
    <t>Peuterspz De Speeltol</t>
  </si>
  <si>
    <t>Langwijkstraat 6 NST</t>
  </si>
  <si>
    <t>Jeugdwerk Lith, Lithoijen, Teeffelen</t>
  </si>
  <si>
    <t>Langwijkstraat 9</t>
  </si>
  <si>
    <t>5396 PN</t>
  </si>
  <si>
    <t>dorpshuis Avanti Lithoijen</t>
  </si>
  <si>
    <t>Dorpstraat 62a</t>
  </si>
  <si>
    <t>5367 AM</t>
  </si>
  <si>
    <t>Macharen</t>
  </si>
  <si>
    <t>Sportcomplex</t>
  </si>
  <si>
    <t>steen</t>
  </si>
  <si>
    <t>Hoogstraat 1</t>
  </si>
  <si>
    <t>5367 AA</t>
  </si>
  <si>
    <t>steen/rubberoid</t>
  </si>
  <si>
    <t>Christinastraat 3</t>
  </si>
  <si>
    <t>5398 HK</t>
  </si>
  <si>
    <t>Maren Kessel</t>
  </si>
  <si>
    <t>Gemeenschapshuis De Nolder</t>
  </si>
  <si>
    <t>Christinastraat 3 GED</t>
  </si>
  <si>
    <t>Praktijkgebouw fysiotherapie</t>
  </si>
  <si>
    <t>Zie gemeenschpashuis de nolder</t>
  </si>
  <si>
    <t>Pastoor Roesweg 43</t>
  </si>
  <si>
    <t>5398 HZ</t>
  </si>
  <si>
    <t xml:space="preserve">kleedlok sportveld Maren Kessel </t>
  </si>
  <si>
    <t>Pastoor Roesweg 6</t>
  </si>
  <si>
    <t>5398 HR</t>
  </si>
  <si>
    <t>bs St Anthonius  Maren Kessel</t>
  </si>
  <si>
    <t>Clarastraat 1</t>
  </si>
  <si>
    <t>5366 AK</t>
  </si>
  <si>
    <t>Megen</t>
  </si>
  <si>
    <t>Maasdijk 44</t>
  </si>
  <si>
    <t>5366 AB</t>
  </si>
  <si>
    <t>Gymzaal</t>
  </si>
  <si>
    <t>Beton, Baksteen, Houtskeletbouw</t>
  </si>
  <si>
    <t>Torenstraat 27</t>
  </si>
  <si>
    <t>5366 BJ</t>
  </si>
  <si>
    <t>gevangenentoren</t>
  </si>
  <si>
    <t>Kloosterstraat 3</t>
  </si>
  <si>
    <t>5394 AK</t>
  </si>
  <si>
    <t>Oijen</t>
  </si>
  <si>
    <t>MFA Oijen</t>
  </si>
  <si>
    <t>Steen/pannen/zadeldak/2 bwlgn/hout</t>
  </si>
  <si>
    <t>Pastoor Feletstraat 49</t>
  </si>
  <si>
    <t>5394 AT</t>
  </si>
  <si>
    <t>Sportcomplex De Rijsbos, VV Mosa '14</t>
  </si>
  <si>
    <t>Steen/plat dak/ bitumen/ 2 bwlg/ beton</t>
  </si>
  <si>
    <t>Aalbersestraat 4</t>
  </si>
  <si>
    <t>5344 SV</t>
  </si>
  <si>
    <t>Oss</t>
  </si>
  <si>
    <t>schoolgebouw basisonderwijs met units</t>
  </si>
  <si>
    <t>steen/asbest gedekt</t>
  </si>
  <si>
    <t>Amelsestraat (subkamp)</t>
  </si>
  <si>
    <t xml:space="preserve">6 sanitaire unit (incl. geisers) </t>
  </si>
  <si>
    <t>Amsteleidstraat 25 A</t>
  </si>
  <si>
    <t>5345 HA</t>
  </si>
  <si>
    <t>Clubgebouw en kleedacc. VV Margriet</t>
  </si>
  <si>
    <t>Anemoonstraat 4</t>
  </si>
  <si>
    <t>5342 AX</t>
  </si>
  <si>
    <t>Woonhuis</t>
  </si>
  <si>
    <t>Anna Schuurmansstraat 602</t>
  </si>
  <si>
    <t>5344 TX</t>
  </si>
  <si>
    <t>kinderboerderij "de Elzenhoek" met bijgebouwen</t>
  </si>
  <si>
    <t>hout-steen/harde dekking</t>
  </si>
  <si>
    <t>Ja (hoofdgebouw, is van Brabantwonen)</t>
  </si>
  <si>
    <t>Berghemseweg 16</t>
  </si>
  <si>
    <t>5348 CJ</t>
  </si>
  <si>
    <t>Bergsche Hoevepad 15</t>
  </si>
  <si>
    <t>5344 KW</t>
  </si>
  <si>
    <t>Bergsche Hoevepad 17/19/21</t>
  </si>
  <si>
    <t>scouting, kindervakantiewerk en reddingsbrigade</t>
  </si>
  <si>
    <t>binnen steen, buiten hout, bitumen dak</t>
  </si>
  <si>
    <r>
      <t xml:space="preserve">Bessenlaan 50-52 </t>
    </r>
    <r>
      <rPr>
        <strike/>
        <sz val="9"/>
        <rFont val="Arial"/>
        <family val="2"/>
      </rPr>
      <t>+ noodlokaal scouting Oss</t>
    </r>
  </si>
  <si>
    <t>5345 JG</t>
  </si>
  <si>
    <t>Boterstraat 198</t>
  </si>
  <si>
    <t>5341 KR</t>
  </si>
  <si>
    <t>Brasem (subkamp)</t>
  </si>
  <si>
    <t>5345 DA</t>
  </si>
  <si>
    <t>bergingen</t>
  </si>
  <si>
    <t>Bremlaan</t>
  </si>
  <si>
    <t>5342 HM</t>
  </si>
  <si>
    <t>hertenkamp</t>
  </si>
  <si>
    <t>Brouwerstraat 49</t>
  </si>
  <si>
    <t>5341 RZ</t>
  </si>
  <si>
    <t>Stellingmolen "Molen Nieuw Leven"</t>
  </si>
  <si>
    <t>Coornhertstraat 3</t>
  </si>
  <si>
    <t>5344 XJ</t>
  </si>
  <si>
    <t>Proeftuin Ruwaard (anti-kraak)</t>
  </si>
  <si>
    <t>Oostenakkerstraat 11</t>
  </si>
  <si>
    <t xml:space="preserve">5345 HD </t>
  </si>
  <si>
    <t>woonfunctie</t>
  </si>
  <si>
    <t>De Ruivert 3</t>
  </si>
  <si>
    <t>5342 CM</t>
  </si>
  <si>
    <t>sporthal</t>
  </si>
  <si>
    <t>damwand/kunststof</t>
  </si>
  <si>
    <t>De Ruivert 5</t>
  </si>
  <si>
    <t>schoolgebouw voortgezet onderwijs</t>
  </si>
  <si>
    <t>De Vlasakkers 1 en 3</t>
  </si>
  <si>
    <t>5345 BC</t>
  </si>
  <si>
    <t>De Vlasakkers 7 (Baken) incl. nr. 5 (sporthal)</t>
  </si>
  <si>
    <t>schoolgebouw speciaal basisonderwijs + sporthal</t>
  </si>
  <si>
    <t>De Vlasakkers 9</t>
  </si>
  <si>
    <t>buurthuis</t>
  </si>
  <si>
    <t>steen/hard &amp; steen/kunstof</t>
  </si>
  <si>
    <t>Dennenweg 4</t>
  </si>
  <si>
    <t>Diezestraat 6</t>
  </si>
  <si>
    <t>5347 JH</t>
  </si>
  <si>
    <t>Loods</t>
  </si>
  <si>
    <t>JA (compostering, huisnr 2)</t>
  </si>
  <si>
    <t>Elzeneind 20</t>
  </si>
  <si>
    <t>5343 JB</t>
  </si>
  <si>
    <t>v.m. sporthal gymnastieklokaal (opslag)</t>
  </si>
  <si>
    <t>Euterpehof 20</t>
  </si>
  <si>
    <t>5342 CW</t>
  </si>
  <si>
    <t>schoolgebouw</t>
  </si>
  <si>
    <t>Floraliastraat 93</t>
  </si>
  <si>
    <t>5342 BH</t>
  </si>
  <si>
    <t>buurthuis Kortfoort</t>
  </si>
  <si>
    <t>Frankenbeemdweg 3</t>
  </si>
  <si>
    <t>5346 JJ</t>
  </si>
  <si>
    <t>Frankenbeemdweg 5</t>
  </si>
  <si>
    <t>5346 JN</t>
  </si>
  <si>
    <t>Gebouw voor modelbouwvereniging</t>
  </si>
  <si>
    <t>Gemertstaat 6</t>
  </si>
  <si>
    <t>5345 HE</t>
  </si>
  <si>
    <t>Scouting gebouw</t>
  </si>
  <si>
    <t>#10</t>
  </si>
  <si>
    <t>Germanenweg 10</t>
  </si>
  <si>
    <t>5342 LE</t>
  </si>
  <si>
    <t xml:space="preserve">clubhuis paardensport </t>
  </si>
  <si>
    <t>steen/golfplaten</t>
  </si>
  <si>
    <t>Gerrit v/d Veenstraat 22</t>
  </si>
  <si>
    <t>5348 RD</t>
  </si>
  <si>
    <t>sporthal/gymzaal</t>
  </si>
  <si>
    <t>Gerrit v/d Veenstraat 24</t>
  </si>
  <si>
    <t>schoolgebouw speciaal basisonderwijs</t>
  </si>
  <si>
    <t>Gewandeweg 100</t>
  </si>
  <si>
    <t>5345 HT</t>
  </si>
  <si>
    <r>
      <t xml:space="preserve">woonhuis met schuur </t>
    </r>
    <r>
      <rPr>
        <b/>
        <sz val="9"/>
        <rFont val="Arial"/>
        <family val="2"/>
      </rPr>
      <t>ANTIKRAAK</t>
    </r>
  </si>
  <si>
    <t>Grindlaan 6</t>
  </si>
  <si>
    <t>5345 TA</t>
  </si>
  <si>
    <t>Kindcentrum De Aventurijn</t>
  </si>
  <si>
    <t>Grindlaan 8</t>
  </si>
  <si>
    <t>Gymzaal De Aventurijn</t>
  </si>
  <si>
    <t>Hagelkruisstraat 13</t>
  </si>
  <si>
    <t>5348 TB</t>
  </si>
  <si>
    <r>
      <t xml:space="preserve">buurthuis </t>
    </r>
    <r>
      <rPr>
        <b/>
        <sz val="9"/>
        <rFont val="Arial"/>
        <family val="2"/>
      </rPr>
      <t>ANTIKRAAK</t>
    </r>
  </si>
  <si>
    <t>Heikampstraat 6</t>
  </si>
  <si>
    <t>5342 ND</t>
  </si>
  <si>
    <t>Hoogheuvelstraat (subkamp)</t>
  </si>
  <si>
    <t>5 sanitaire units (incl. geisers)</t>
  </si>
  <si>
    <t>Industrielaan 57</t>
  </si>
  <si>
    <t>5342 EV</t>
  </si>
  <si>
    <t>jeugdgebouw</t>
  </si>
  <si>
    <t>Joannes Zwijsenlaan (subkamp)</t>
  </si>
  <si>
    <t>5344 EZ</t>
  </si>
  <si>
    <t>5 sanitaire units (incl geisers)</t>
  </si>
  <si>
    <t>Joannes Zwijsenlaan 147</t>
  </si>
  <si>
    <t>woonwagen</t>
  </si>
  <si>
    <t xml:space="preserve">Joost van den Vondellaan (subkamp) </t>
  </si>
  <si>
    <t>5344 VG</t>
  </si>
  <si>
    <t>3 sanitaire units (incl. geisers) (was 4 units)</t>
  </si>
  <si>
    <t>Joost van den Vondellaan 9</t>
  </si>
  <si>
    <t>Jurgensplein</t>
  </si>
  <si>
    <t>personeelsunit + betaal- &amp; uitrijapparatuur parkeerterrein</t>
  </si>
  <si>
    <t>Kersenlaan 1</t>
  </si>
  <si>
    <t>5345 JK</t>
  </si>
  <si>
    <t>Kersenlaan 3</t>
  </si>
  <si>
    <t>Noodlokalen AVEM</t>
  </si>
  <si>
    <t>prefab gebouwtje</t>
  </si>
  <si>
    <t>Kloosterstraat 11</t>
  </si>
  <si>
    <t>5349 AB</t>
  </si>
  <si>
    <t>kindervakantiewerk</t>
  </si>
  <si>
    <t>Koornstraat 12A</t>
  </si>
  <si>
    <t>5341 BR</t>
  </si>
  <si>
    <r>
      <t xml:space="preserve">schoolgebouw voortgezet onderwijs </t>
    </r>
    <r>
      <rPr>
        <b/>
        <sz val="9"/>
        <rFont val="Arial"/>
        <family val="2"/>
      </rPr>
      <t>ANTIKRAAK</t>
    </r>
  </si>
  <si>
    <t>Krakenburg 6</t>
  </si>
  <si>
    <t>5341 BM</t>
  </si>
  <si>
    <t>sporthal gymnastieklokaal</t>
  </si>
  <si>
    <t>gaat begin volgendjaar 
gesloopt worden (project Bertus)</t>
  </si>
  <si>
    <t xml:space="preserve">Kruisstraat </t>
  </si>
  <si>
    <t>personeelsunit fietsenstalling</t>
  </si>
  <si>
    <t>Kruisstraat 15</t>
  </si>
  <si>
    <t>5341 HA</t>
  </si>
  <si>
    <t>stadstheater De Groene Engel</t>
  </si>
  <si>
    <t>Verkocht</t>
  </si>
  <si>
    <t>Kruisstraat 37</t>
  </si>
  <si>
    <t>Stellingmolen "Molen Zeldenrust"</t>
  </si>
  <si>
    <t>Kruisstraat 94</t>
  </si>
  <si>
    <t>5341 HG</t>
  </si>
  <si>
    <t>volksuniversiteit</t>
  </si>
  <si>
    <t>Ja (na verbouwing)</t>
  </si>
  <si>
    <t>Laantje van Cumberland</t>
  </si>
  <si>
    <t>gebouwtje Heemtuin</t>
  </si>
  <si>
    <t>Landweerstraat zuid 99</t>
  </si>
  <si>
    <t>5349 AK</t>
  </si>
  <si>
    <t>Leuvenstraat (subkamp)</t>
  </si>
  <si>
    <t>5346 TX</t>
  </si>
  <si>
    <t>6 sanitaire units (incl. geisers)</t>
  </si>
  <si>
    <t>Lievekamplaan 1</t>
  </si>
  <si>
    <t>5341 GW</t>
  </si>
  <si>
    <r>
      <t xml:space="preserve">Voormalig belastingkantoor </t>
    </r>
    <r>
      <rPr>
        <b/>
        <sz val="9"/>
        <rFont val="Arial"/>
        <family val="2"/>
      </rPr>
      <t>ANTIKRAAK</t>
    </r>
  </si>
  <si>
    <t>GESLOOPT 
(noodopvang Oss)</t>
  </si>
  <si>
    <t>Lijsterlaan 2</t>
  </si>
  <si>
    <t>5348 HL</t>
  </si>
  <si>
    <t>Lindenstraat 22</t>
  </si>
  <si>
    <t>5342 XN</t>
  </si>
  <si>
    <t>aula + werkplaats begraafplaats</t>
  </si>
  <si>
    <t>Linkensweg 1A en 1B</t>
  </si>
  <si>
    <t>5341CA</t>
  </si>
  <si>
    <t>kledingbank / ONS welzijn</t>
  </si>
  <si>
    <t>steen/harde dekking/bitumen</t>
  </si>
  <si>
    <t>Litherweg 4</t>
  </si>
  <si>
    <t>5346 JD</t>
  </si>
  <si>
    <t>1/3hout-2/3steen/harde dekking</t>
  </si>
  <si>
    <t>Looveltlaan 25 / Jupiterweg 136</t>
  </si>
  <si>
    <t>5345 WB</t>
  </si>
  <si>
    <t>buurthuis / peuterspeelzaal</t>
  </si>
  <si>
    <t>steen/zachte dekking</t>
  </si>
  <si>
    <t>AFV</t>
  </si>
  <si>
    <t>Looveltlaan 54</t>
  </si>
  <si>
    <t>5345 JJ</t>
  </si>
  <si>
    <t>sporthal (met kantine)</t>
  </si>
  <si>
    <t>Maaskade 28</t>
  </si>
  <si>
    <t>5347 KD</t>
  </si>
  <si>
    <t>personeelsunit milieustraat</t>
  </si>
  <si>
    <t>Marius de Langenstraat 4</t>
  </si>
  <si>
    <t>5348 AK</t>
  </si>
  <si>
    <t>Spec. voortgezet Onderwijs + gymlokaal</t>
  </si>
  <si>
    <t>Martin Luther Kingplein 5</t>
  </si>
  <si>
    <t>Kleedruimte onder de tribune FC Oss</t>
  </si>
  <si>
    <t>Molenstraat 30 (TBL)</t>
  </si>
  <si>
    <t>5341 GD</t>
  </si>
  <si>
    <t>Molenstraat 65</t>
  </si>
  <si>
    <t>5341 GC</t>
  </si>
  <si>
    <t>Museum Jan Cunen</t>
  </si>
  <si>
    <t>Mondriaanlaan 1</t>
  </si>
  <si>
    <t>5342 CN</t>
  </si>
  <si>
    <t>Mondriaanlaan 6</t>
  </si>
  <si>
    <t>schoolgebouw voortgezet onderwijs, locatie Stadion</t>
  </si>
  <si>
    <t>Neerveldstraat (subkamp)</t>
  </si>
  <si>
    <t>5348 LB</t>
  </si>
  <si>
    <t>5 sanitaire units ( incl. geisers)</t>
  </si>
  <si>
    <t>Nieuwe Brouwersstraat 28</t>
  </si>
  <si>
    <t>Oostwal</t>
  </si>
  <si>
    <t>5341 KM</t>
  </si>
  <si>
    <t>Oude Litherweg 18/20</t>
  </si>
  <si>
    <t>MFA: De Meteoor (wijkcentrum en 2 scholen)</t>
  </si>
  <si>
    <t>Palestrinastraat 6 (Honk)</t>
  </si>
  <si>
    <t>5344 AA</t>
  </si>
  <si>
    <t>jongerencentrum</t>
  </si>
  <si>
    <t>Palestrinastraat 6a</t>
  </si>
  <si>
    <t>opvang</t>
  </si>
  <si>
    <t>SC-FAC</t>
  </si>
  <si>
    <t>Populierstraat 33</t>
  </si>
  <si>
    <t>5342 VA</t>
  </si>
  <si>
    <t>Prof. Regoutstraat 110 (Nieuwe Link)</t>
  </si>
  <si>
    <t>5348 AH</t>
  </si>
  <si>
    <t>Raadhuislaan 2</t>
  </si>
  <si>
    <t>5341 GM</t>
  </si>
  <si>
    <t>gemeentehuis (inventaris op € 0.</t>
  </si>
  <si>
    <t>na de herinrichting = begin 2026 opnieuw laten taxeren</t>
  </si>
  <si>
    <t>fotocabine</t>
  </si>
  <si>
    <t>n.v.t.</t>
  </si>
  <si>
    <t>Zie gemeentehuis</t>
  </si>
  <si>
    <t>Opruimkosten gemeentehuis</t>
  </si>
  <si>
    <t>computerinventaris (op € 0)</t>
  </si>
  <si>
    <t>carillon (meeverzekerd bij gemeentehuis)</t>
  </si>
  <si>
    <t>staal</t>
  </si>
  <si>
    <t>Ridderstraat 43</t>
  </si>
  <si>
    <t>5342 AK</t>
  </si>
  <si>
    <t>Ritchistraat (subkamp)</t>
  </si>
  <si>
    <t>5346 TZ</t>
  </si>
  <si>
    <t>Rusheuvelstraat 1</t>
  </si>
  <si>
    <t>5346 JH</t>
  </si>
  <si>
    <t>Rusheuvelstraat 5</t>
  </si>
  <si>
    <t>sporthal tennishal</t>
  </si>
  <si>
    <t>Rusheuvelstraat 5 diverse objecten turnvereniging</t>
  </si>
  <si>
    <t>Diverse toestellen turnvereniging</t>
  </si>
  <si>
    <t>Zie sporthal Tennishal</t>
  </si>
  <si>
    <t>Rusheuvelstraat 75 (Noorderlicht)</t>
  </si>
  <si>
    <t>Bredeschool</t>
  </si>
  <si>
    <t>Ruwaardstraat 15</t>
  </si>
  <si>
    <t>5342 AH</t>
  </si>
  <si>
    <t>Speciaal basis &amp; voortgezet Onderwijs / gymnastieklokaal</t>
  </si>
  <si>
    <t>gymnastieklokaal (Bernadetteschool)</t>
  </si>
  <si>
    <t>Ruwaardstraat 15 (Brabantstraat 15)</t>
  </si>
  <si>
    <t>3 noodlokalen bij HUB N.Br. (school)</t>
  </si>
  <si>
    <t>Schelversakker 1 (2 onder 1 kap)</t>
  </si>
  <si>
    <t>5341 AJ</t>
  </si>
  <si>
    <t>Kindcentrum Nicolaas</t>
  </si>
  <si>
    <t>#9</t>
  </si>
  <si>
    <t>Schelversakker 3 (2 onder 1 kap)</t>
  </si>
  <si>
    <t>Singel 1940 - 1945  (subkamp)</t>
  </si>
  <si>
    <t>5341 VA</t>
  </si>
  <si>
    <t>Singel 1940 - 1945  17</t>
  </si>
  <si>
    <t>Singel 1940 - 1945  300</t>
  </si>
  <si>
    <t>5348 PV</t>
  </si>
  <si>
    <t>Ir. Diddewerf</t>
  </si>
  <si>
    <t>Zie IR. Diddewerf</t>
  </si>
  <si>
    <t>Sint Barbaraplein 6</t>
  </si>
  <si>
    <t>5341 LK</t>
  </si>
  <si>
    <t>buurthuis/bureau sociaal raadslieden</t>
  </si>
  <si>
    <t>Staringstraat 2 (Poolster)</t>
  </si>
  <si>
    <t>5343 GH</t>
  </si>
  <si>
    <t>gymzaal</t>
  </si>
  <si>
    <t>steen/mastiek</t>
  </si>
  <si>
    <t>Staringstraat 4 (Sonnewijser)</t>
  </si>
  <si>
    <t>Speciaal voortgezet Onderwijs</t>
  </si>
  <si>
    <t>Staringstraat 6-10 (Poolster)</t>
  </si>
  <si>
    <t>Sterrebos 48</t>
  </si>
  <si>
    <t>5344 AR</t>
  </si>
  <si>
    <t>restant d'n Iemhof (tijdelijke huisvesting huisartspraktijk)</t>
  </si>
  <si>
    <t>Tilderdstraat 13</t>
  </si>
  <si>
    <t>5343 NJ</t>
  </si>
  <si>
    <t>Tolstraat 3</t>
  </si>
  <si>
    <t>5342 NH</t>
  </si>
  <si>
    <t>Treubstraat 27</t>
  </si>
  <si>
    <t>5344 HA</t>
  </si>
  <si>
    <t>boerderij</t>
  </si>
  <si>
    <t>steen/33%hard-66%riet</t>
  </si>
  <si>
    <t>Troelstrastraat 13</t>
  </si>
  <si>
    <t>5344 GK</t>
  </si>
  <si>
    <t>schoolgeb. basisond./peuterspeelzaal</t>
  </si>
  <si>
    <t>twee aangesloten noodlokalen</t>
  </si>
  <si>
    <t>Troelstrastraat 17</t>
  </si>
  <si>
    <t xml:space="preserve">Van Tienhovenstraat </t>
  </si>
  <si>
    <t>5344 GM</t>
  </si>
  <si>
    <t>noodlokalen Martinus van Beekstraat</t>
  </si>
  <si>
    <t>Verdistraat 75</t>
  </si>
  <si>
    <t>5343 VC</t>
  </si>
  <si>
    <t>Verdistraat 79</t>
  </si>
  <si>
    <t>Verdistraat 79a</t>
  </si>
  <si>
    <t>sporthaL gymnastieklokaal</t>
  </si>
  <si>
    <t>Gesloopt 
(nieuwbouw 2026)</t>
  </si>
  <si>
    <t>Vianenstraat 1</t>
  </si>
  <si>
    <t>5342 AJ</t>
  </si>
  <si>
    <t>Vianenstraat 106</t>
  </si>
  <si>
    <t>Wapendrager (subkamp)</t>
  </si>
  <si>
    <t>5345 EZ</t>
  </si>
  <si>
    <t>Wapendrager 15</t>
  </si>
  <si>
    <t>Wapendrager 17</t>
  </si>
  <si>
    <t>Wilhelminalaan 20 (Piux X)</t>
  </si>
  <si>
    <t>5342 GH</t>
  </si>
  <si>
    <t>Amsteleindstraat 132</t>
  </si>
  <si>
    <t>5345 HB</t>
  </si>
  <si>
    <t>Stallen voor biggen en vleesvarkens</t>
  </si>
  <si>
    <t>Brandstraat 15</t>
  </si>
  <si>
    <t>5345 HK</t>
  </si>
  <si>
    <t>Vrijstaande bedrijfswoning, een vrijstaande garage, een bedrijfshal, ondergrond, erf en tuin</t>
  </si>
  <si>
    <t>Spitsbergerweg</t>
  </si>
  <si>
    <t>5346 JK</t>
  </si>
  <si>
    <t>Opvang asielzoekers - Voorzieningengebouw</t>
  </si>
  <si>
    <t>Opvang asielzoekers - gebouw 1</t>
  </si>
  <si>
    <t>Opvang asielzoekers - gebouw 2</t>
  </si>
  <si>
    <t>Opvang asielzoekers - gebouw 3</t>
  </si>
  <si>
    <t>Doolhof 31(maasdijk 31)</t>
  </si>
  <si>
    <t>5371 CP</t>
  </si>
  <si>
    <t>Ravenstein</t>
  </si>
  <si>
    <t>opslagruimte tbv. jeugdvakantiewerk &amp; caravanclub</t>
  </si>
  <si>
    <t>Ds. Hanewinkelplaats</t>
  </si>
  <si>
    <t>5371 AT</t>
  </si>
  <si>
    <t>Nederlands Hervormde kerk</t>
  </si>
  <si>
    <t>Ds. Hanewinkelplaats/Servetstraat 1</t>
  </si>
  <si>
    <t>Nederlands Hervormde kerk; Orgel in kerk</t>
  </si>
  <si>
    <t>Hoge Graaf 13</t>
  </si>
  <si>
    <t>5371 DA</t>
  </si>
  <si>
    <t>sporthal met kantine</t>
  </si>
  <si>
    <t>Middingstraat 1</t>
  </si>
  <si>
    <t>5371 EJ</t>
  </si>
  <si>
    <r>
      <t xml:space="preserve">Carmelcollege voormalige school </t>
    </r>
    <r>
      <rPr>
        <b/>
        <sz val="9"/>
        <rFont val="Arial"/>
        <family val="2"/>
      </rPr>
      <t>ANTIKRAAK</t>
    </r>
  </si>
  <si>
    <t>gesloopt</t>
  </si>
  <si>
    <t>Molensingel</t>
  </si>
  <si>
    <t>5371 AW</t>
  </si>
  <si>
    <t>2 tuinhuisjes</t>
  </si>
  <si>
    <t>St. Luciastraat 2</t>
  </si>
  <si>
    <t>5371 AS</t>
  </si>
  <si>
    <t>gemeente- &amp; raadhuis</t>
  </si>
  <si>
    <t>#6</t>
  </si>
  <si>
    <t>Van Kesselplaats 2</t>
  </si>
  <si>
    <t>5371 AX</t>
  </si>
  <si>
    <t>gemeenschapshuis Vidi Reo</t>
  </si>
  <si>
    <t>Walstraat 20</t>
  </si>
  <si>
    <t>5371 AM</t>
  </si>
  <si>
    <t>voorm.leerlooiershuis, gerestaureerd gem.monument</t>
  </si>
  <si>
    <t>steen met betimmeringen/pannen dak</t>
  </si>
  <si>
    <t xml:space="preserve">Weemse Hof </t>
  </si>
  <si>
    <t>5371 MA</t>
  </si>
  <si>
    <t>4 sanitaire units (was voorheen 5)</t>
  </si>
  <si>
    <t>#3 gebouwen getaxeerd door Lengkeek Taxaties, 12-11-2018 - rapportnummer 4034830</t>
  </si>
  <si>
    <t>#4 gebouwen getaxeerd door Lengkeek Taxaties, 6-1-2019 - rapportnummer 4037045 incl funderingen.</t>
  </si>
  <si>
    <t>#6 gebouw getaxeerd door Lengkeek Taxaties, 01-03-2022 - rapportnummer 4072199 incl funderingen.</t>
  </si>
  <si>
    <t>#7 gebouw getaxeerd door Lengkeek Taxaties, 30-11-2022 - rapportnummer 4083089 incl funderingen.</t>
  </si>
  <si>
    <t>#8 gebouw getaxeerd door Lengkeek Taxaties, 16-06-2023 - rapportnummer 4087838 incl funderingen.</t>
  </si>
  <si>
    <t>#9 gebouw getaxeerd door Lengkeek Taxaties, 22-09-2023 - rapportnummer 4088454 incl funderingen.</t>
  </si>
  <si>
    <t>#10 gebouw getaxeerd door Lengkeek Taxaties, 03-11-2023 - rapportnummer 4088913 incl funderingen.</t>
  </si>
  <si>
    <t>Hoogstraat 5A</t>
  </si>
  <si>
    <t>Dorpshuis</t>
  </si>
  <si>
    <t xml:space="preserve">Dit adres stond er nog niet in. </t>
  </si>
  <si>
    <t>opmerking Annemiek: bij rechten van opstal kan het eigendom anders geregeld zijn.</t>
  </si>
  <si>
    <t>Rijksmonument</t>
  </si>
  <si>
    <t>Gemeentelijk monument</t>
  </si>
  <si>
    <t>Rijksmonument: 32340</t>
  </si>
  <si>
    <t>Rijksmonument: 516602</t>
  </si>
  <si>
    <t>Rijksmonument: 31871</t>
  </si>
  <si>
    <t>Rijkmonument: 31872</t>
  </si>
  <si>
    <t>Rijksmonument: 28527</t>
  </si>
  <si>
    <t>Rijksmonument: 16027</t>
  </si>
  <si>
    <t>Rijksmonument: 16028</t>
  </si>
  <si>
    <t>Rijksmonument: 518224</t>
  </si>
  <si>
    <t>Rijksmonument: 32365</t>
  </si>
  <si>
    <t>Gemeentelijk Monument: G213</t>
  </si>
  <si>
    <t>Gemeentelijk Monument: G717</t>
  </si>
  <si>
    <t>Rijksmonument: 25913</t>
  </si>
  <si>
    <t>Gemeentelijk: G347 (gedeeltelijk)</t>
  </si>
  <si>
    <t xml:space="preserve">Niet van de gemeente, eigendom Brabant Wonen. Mag uit de lijst. </t>
  </si>
  <si>
    <t>ANTIKRAAK/Leegstandsbeheer</t>
  </si>
  <si>
    <t>ANTIKRAAK/Leegstandsbeheer - alleen woning staat er nog, schuren zijn gesloopt</t>
  </si>
  <si>
    <t>pand is geen eigendom  
van de gemeente - mag uit deze lijst</t>
  </si>
  <si>
    <t>ANTiKRAAK/LEEGSTANDSBEHEER</t>
  </si>
  <si>
    <t>verkocht/mag uit de lijst</t>
  </si>
  <si>
    <t>Antikraak/leegstandsbeheer</t>
  </si>
  <si>
    <t>Gesloopt, mag uit de lijst</t>
  </si>
  <si>
    <t>Verkocht, mag uit de lijst</t>
  </si>
  <si>
    <t>Geen woonwagen, alleen 3 sanitaire units</t>
  </si>
  <si>
    <t>04-09-2025:wordt volgende week verkocht
 (in de afgebrande staat)  - november: is verkocht</t>
  </si>
  <si>
    <t>Wordt op korte termijn gesloopt</t>
  </si>
  <si>
    <t>Antikraadk/leegstandsbeheer</t>
  </si>
  <si>
    <t>Geen woonwagen, alleen sanitaire unit</t>
  </si>
  <si>
    <t xml:space="preserve">Gesloopt  </t>
  </si>
  <si>
    <t>Amsteleindstraat 29</t>
  </si>
  <si>
    <t>Schuren aangekocht vd Hengel</t>
  </si>
  <si>
    <t>Worden tzt gesloopt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</si>
</sst>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_-[$€-2]\ * #,##0.00_-;_-[$€-2]\ * #,##0.00\-;_-[$€-2]\ * &quot;-&quot;??_-"/>
  </numFmts>
  <fonts count="37" x14ac:knownFonts="1">
    <font>
      <sz val="10"/>
      <name val="Arial"/>
    </font>
    <font>
      <sz val="9"/>
      <color theme="1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0"/>
      <color indexed="52"/>
      <name val="Verdana"/>
      <family val="2"/>
    </font>
    <font>
      <b/>
      <sz val="10"/>
      <color indexed="9"/>
      <name val="Verdana"/>
      <family val="2"/>
    </font>
    <font>
      <sz val="10"/>
      <color indexed="52"/>
      <name val="Verdana"/>
      <family val="2"/>
    </font>
    <font>
      <sz val="10"/>
      <color indexed="17"/>
      <name val="Verdana"/>
      <family val="2"/>
    </font>
    <font>
      <sz val="10"/>
      <color indexed="62"/>
      <name val="Verdan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60"/>
      <name val="Verdana"/>
      <family val="2"/>
    </font>
    <font>
      <sz val="10"/>
      <name val="Arial"/>
      <family val="2"/>
    </font>
    <font>
      <sz val="10"/>
      <color indexed="20"/>
      <name val="Verdana"/>
      <family val="2"/>
    </font>
    <font>
      <b/>
      <sz val="18"/>
      <color indexed="56"/>
      <name val="Cambria"/>
      <family val="2"/>
    </font>
    <font>
      <b/>
      <sz val="10"/>
      <color indexed="8"/>
      <name val="Verdana"/>
      <family val="2"/>
    </font>
    <font>
      <b/>
      <sz val="10"/>
      <color indexed="63"/>
      <name val="Verdana"/>
      <family val="2"/>
    </font>
    <font>
      <i/>
      <sz val="10"/>
      <color indexed="23"/>
      <name val="Verdana"/>
      <family val="2"/>
    </font>
    <font>
      <sz val="10"/>
      <color indexed="10"/>
      <name val="Verdan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2"/>
      <color rgb="FFFF0000"/>
      <name val="Aptos"/>
      <family val="2"/>
    </font>
    <font>
      <sz val="9"/>
      <color rgb="FF000000"/>
      <name val="Arial"/>
      <family val="2"/>
    </font>
    <font>
      <sz val="9"/>
      <color rgb="FFFF0000"/>
      <name val="Verdana"/>
      <family val="2"/>
    </font>
    <font>
      <sz val="9"/>
      <name val="Verdana"/>
      <family val="2"/>
      <charset val="1"/>
    </font>
    <font>
      <strike/>
      <sz val="9"/>
      <name val="Arial"/>
      <family val="2"/>
    </font>
    <font>
      <sz val="9"/>
      <color rgb="FF00B0F0"/>
      <name val="Arial"/>
      <family val="2"/>
    </font>
    <font>
      <sz val="9"/>
      <color rgb="FF0E284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5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7" fontId="2" fillId="0" borderId="0" applyFont="0" applyFill="0" applyBorder="0" applyAlignment="0" applyProtection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9" fillId="7" borderId="1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0" borderId="9" applyNumberFormat="0" applyAlignment="0" applyProtection="0"/>
    <xf numFmtId="165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7" fontId="23" fillId="0" borderId="0" applyFont="0" applyFill="0" applyBorder="0" applyAlignment="0" applyProtection="0"/>
    <xf numFmtId="0" fontId="2" fillId="23" borderId="7" applyNumberFormat="0" applyFont="0" applyAlignment="0" applyProtection="0"/>
    <xf numFmtId="165" fontId="23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</cellStyleXfs>
  <cellXfs count="99">
    <xf numFmtId="0" fontId="0" fillId="0" borderId="0" xfId="0"/>
    <xf numFmtId="165" fontId="24" fillId="27" borderId="10" xfId="41" applyFont="1" applyFill="1" applyBorder="1" applyAlignment="1">
      <alignment horizontal="center" vertical="top" wrapText="1"/>
    </xf>
    <xf numFmtId="0" fontId="25" fillId="0" borderId="10" xfId="0" applyFont="1" applyBorder="1" applyAlignment="1">
      <alignment horizontal="left" vertical="top" wrapText="1"/>
    </xf>
    <xf numFmtId="0" fontId="25" fillId="0" borderId="0" xfId="0" applyFont="1" applyAlignment="1">
      <alignment vertical="top"/>
    </xf>
    <xf numFmtId="0" fontId="24" fillId="27" borderId="10" xfId="0" applyFont="1" applyFill="1" applyBorder="1" applyAlignment="1">
      <alignment horizontal="left" vertical="top" textRotation="90" wrapText="1"/>
    </xf>
    <xf numFmtId="0" fontId="24" fillId="0" borderId="0" xfId="0" applyFont="1" applyAlignment="1">
      <alignment vertical="top"/>
    </xf>
    <xf numFmtId="0" fontId="24" fillId="0" borderId="0" xfId="0" applyFont="1" applyAlignment="1">
      <alignment vertical="top" wrapText="1"/>
    </xf>
    <xf numFmtId="0" fontId="25" fillId="0" borderId="10" xfId="0" applyFont="1" applyBorder="1" applyAlignment="1">
      <alignment horizontal="center" vertical="top"/>
    </xf>
    <xf numFmtId="165" fontId="25" fillId="0" borderId="12" xfId="41" applyFont="1" applyFill="1" applyBorder="1" applyAlignment="1">
      <alignment horizontal="center" vertical="top"/>
    </xf>
    <xf numFmtId="164" fontId="25" fillId="0" borderId="0" xfId="0" applyNumberFormat="1" applyFont="1" applyAlignment="1">
      <alignment vertical="top"/>
    </xf>
    <xf numFmtId="0" fontId="26" fillId="0" borderId="0" xfId="0" applyFont="1" applyAlignment="1">
      <alignment vertical="top"/>
    </xf>
    <xf numFmtId="165" fontId="25" fillId="0" borderId="10" xfId="0" applyNumberFormat="1" applyFont="1" applyBorder="1" applyAlignment="1">
      <alignment vertical="top"/>
    </xf>
    <xf numFmtId="165" fontId="25" fillId="0" borderId="10" xfId="0" applyNumberFormat="1" applyFont="1" applyBorder="1" applyAlignment="1">
      <alignment horizontal="center" vertical="top"/>
    </xf>
    <xf numFmtId="0" fontId="25" fillId="0" borderId="10" xfId="0" applyFont="1" applyBorder="1" applyAlignment="1">
      <alignment vertical="top" wrapText="1"/>
    </xf>
    <xf numFmtId="0" fontId="24" fillId="24" borderId="10" xfId="0" applyFont="1" applyFill="1" applyBorder="1" applyAlignment="1">
      <alignment horizontal="center" vertical="top" wrapText="1"/>
    </xf>
    <xf numFmtId="0" fontId="24" fillId="27" borderId="10" xfId="0" applyFont="1" applyFill="1" applyBorder="1" applyAlignment="1">
      <alignment horizontal="left" vertical="top" wrapText="1"/>
    </xf>
    <xf numFmtId="0" fontId="24" fillId="27" borderId="10" xfId="0" applyFont="1" applyFill="1" applyBorder="1" applyAlignment="1">
      <alignment vertical="top" wrapText="1"/>
    </xf>
    <xf numFmtId="0" fontId="24" fillId="27" borderId="10" xfId="0" applyFont="1" applyFill="1" applyBorder="1" applyAlignment="1">
      <alignment horizontal="center" vertical="top" wrapText="1"/>
    </xf>
    <xf numFmtId="165" fontId="24" fillId="25" borderId="10" xfId="0" applyNumberFormat="1" applyFont="1" applyFill="1" applyBorder="1" applyAlignment="1">
      <alignment horizontal="center" vertical="top" wrapText="1"/>
    </xf>
    <xf numFmtId="165" fontId="25" fillId="26" borderId="10" xfId="0" applyNumberFormat="1" applyFont="1" applyFill="1" applyBorder="1" applyAlignment="1">
      <alignment horizontal="center" vertical="top" wrapText="1"/>
    </xf>
    <xf numFmtId="0" fontId="25" fillId="26" borderId="10" xfId="0" applyFont="1" applyFill="1" applyBorder="1" applyAlignment="1">
      <alignment horizontal="center" vertical="top" wrapText="1"/>
    </xf>
    <xf numFmtId="0" fontId="25" fillId="0" borderId="10" xfId="0" applyFont="1" applyBorder="1" applyAlignment="1">
      <alignment horizontal="left" vertical="top"/>
    </xf>
    <xf numFmtId="0" fontId="25" fillId="0" borderId="10" xfId="0" applyFont="1" applyBorder="1" applyAlignment="1">
      <alignment vertical="top"/>
    </xf>
    <xf numFmtId="0" fontId="25" fillId="28" borderId="10" xfId="0" applyFont="1" applyFill="1" applyBorder="1" applyAlignment="1">
      <alignment horizontal="center" vertical="top"/>
    </xf>
    <xf numFmtId="0" fontId="25" fillId="0" borderId="10" xfId="0" applyFont="1" applyBorder="1" applyAlignment="1">
      <alignment horizontal="center" vertical="top" wrapText="1"/>
    </xf>
    <xf numFmtId="0" fontId="25" fillId="0" borderId="10" xfId="47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 wrapText="1"/>
    </xf>
    <xf numFmtId="0" fontId="26" fillId="0" borderId="10" xfId="0" applyFont="1" applyBorder="1" applyAlignment="1">
      <alignment vertical="top"/>
    </xf>
    <xf numFmtId="0" fontId="25" fillId="0" borderId="12" xfId="0" applyFont="1" applyBorder="1" applyAlignment="1">
      <alignment vertical="top"/>
    </xf>
    <xf numFmtId="165" fontId="25" fillId="0" borderId="12" xfId="41" applyFont="1" applyFill="1" applyBorder="1" applyAlignment="1">
      <alignment vertical="top"/>
    </xf>
    <xf numFmtId="0" fontId="26" fillId="0" borderId="12" xfId="0" applyFont="1" applyBorder="1" applyAlignment="1">
      <alignment vertical="top"/>
    </xf>
    <xf numFmtId="165" fontId="25" fillId="0" borderId="10" xfId="41" applyFont="1" applyFill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165" fontId="25" fillId="0" borderId="0" xfId="41" applyFont="1" applyFill="1" applyBorder="1" applyAlignment="1">
      <alignment horizontal="center" vertical="top"/>
    </xf>
    <xf numFmtId="165" fontId="25" fillId="0" borderId="0" xfId="0" applyNumberFormat="1" applyFont="1" applyAlignment="1">
      <alignment vertical="top"/>
    </xf>
    <xf numFmtId="165" fontId="25" fillId="0" borderId="0" xfId="0" applyNumberFormat="1" applyFont="1" applyAlignment="1">
      <alignment horizontal="center" vertical="top"/>
    </xf>
    <xf numFmtId="165" fontId="24" fillId="0" borderId="12" xfId="41" applyFont="1" applyFill="1" applyBorder="1" applyAlignment="1">
      <alignment horizontal="center" vertical="top"/>
    </xf>
    <xf numFmtId="165" fontId="24" fillId="0" borderId="13" xfId="41" applyFont="1" applyFill="1" applyBorder="1" applyAlignment="1">
      <alignment horizontal="center" vertical="top"/>
    </xf>
    <xf numFmtId="165" fontId="25" fillId="0" borderId="10" xfId="41" applyFont="1" applyBorder="1" applyAlignment="1">
      <alignment vertical="top"/>
    </xf>
    <xf numFmtId="165" fontId="25" fillId="0" borderId="0" xfId="41" applyFont="1" applyAlignment="1">
      <alignment vertical="top"/>
    </xf>
    <xf numFmtId="164" fontId="25" fillId="0" borderId="13" xfId="0" applyNumberFormat="1" applyFont="1" applyBorder="1" applyAlignment="1">
      <alignment vertical="top"/>
    </xf>
    <xf numFmtId="0" fontId="25" fillId="0" borderId="0" xfId="0" applyFont="1" applyAlignment="1">
      <alignment horizontal="left" vertical="top"/>
    </xf>
    <xf numFmtId="165" fontId="26" fillId="0" borderId="10" xfId="41" applyFont="1" applyFill="1" applyBorder="1" applyAlignment="1">
      <alignment vertical="top"/>
    </xf>
    <xf numFmtId="0" fontId="25" fillId="0" borderId="10" xfId="0" quotePrefix="1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165" fontId="24" fillId="0" borderId="15" xfId="41" applyFont="1" applyFill="1" applyBorder="1" applyAlignment="1">
      <alignment horizontal="center" vertical="top"/>
    </xf>
    <xf numFmtId="165" fontId="24" fillId="0" borderId="16" xfId="41" applyFont="1" applyFill="1" applyBorder="1" applyAlignment="1">
      <alignment horizontal="center" vertical="top"/>
    </xf>
    <xf numFmtId="0" fontId="28" fillId="0" borderId="0" xfId="0" applyFont="1"/>
    <xf numFmtId="0" fontId="2" fillId="0" borderId="0" xfId="0" applyFont="1" applyAlignment="1">
      <alignment vertical="top"/>
    </xf>
    <xf numFmtId="0" fontId="25" fillId="29" borderId="0" xfId="0" applyFont="1" applyFill="1" applyAlignment="1">
      <alignment vertical="top"/>
    </xf>
    <xf numFmtId="0" fontId="25" fillId="29" borderId="0" xfId="0" applyFont="1" applyFill="1" applyAlignment="1">
      <alignment vertical="top" wrapText="1"/>
    </xf>
    <xf numFmtId="0" fontId="29" fillId="0" borderId="0" xfId="0" applyFont="1" applyAlignment="1">
      <alignment vertical="top"/>
    </xf>
    <xf numFmtId="0" fontId="30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164" fontId="26" fillId="0" borderId="0" xfId="0" applyNumberFormat="1" applyFont="1" applyAlignment="1">
      <alignment vertical="top"/>
    </xf>
    <xf numFmtId="0" fontId="32" fillId="0" borderId="0" xfId="0" applyFont="1" applyAlignment="1">
      <alignment wrapText="1"/>
    </xf>
    <xf numFmtId="164" fontId="26" fillId="0" borderId="0" xfId="0" applyNumberFormat="1" applyFont="1" applyAlignment="1">
      <alignment vertical="top" wrapText="1"/>
    </xf>
    <xf numFmtId="0" fontId="25" fillId="30" borderId="10" xfId="0" applyFont="1" applyFill="1" applyBorder="1" applyAlignment="1">
      <alignment horizontal="center" vertical="top"/>
    </xf>
    <xf numFmtId="0" fontId="25" fillId="30" borderId="10" xfId="0" applyFont="1" applyFill="1" applyBorder="1" applyAlignment="1">
      <alignment horizontal="left" vertical="top"/>
    </xf>
    <xf numFmtId="0" fontId="25" fillId="30" borderId="10" xfId="0" applyFont="1" applyFill="1" applyBorder="1" applyAlignment="1">
      <alignment vertical="top"/>
    </xf>
    <xf numFmtId="0" fontId="25" fillId="30" borderId="10" xfId="0" applyFont="1" applyFill="1" applyBorder="1" applyAlignment="1">
      <alignment horizontal="left" vertical="top" wrapText="1"/>
    </xf>
    <xf numFmtId="165" fontId="25" fillId="30" borderId="12" xfId="41" applyFont="1" applyFill="1" applyBorder="1" applyAlignment="1">
      <alignment horizontal="center" vertical="top"/>
    </xf>
    <xf numFmtId="165" fontId="25" fillId="30" borderId="10" xfId="0" applyNumberFormat="1" applyFont="1" applyFill="1" applyBorder="1" applyAlignment="1">
      <alignment vertical="top"/>
    </xf>
    <xf numFmtId="165" fontId="25" fillId="30" borderId="10" xfId="0" applyNumberFormat="1" applyFont="1" applyFill="1" applyBorder="1" applyAlignment="1">
      <alignment horizontal="center" vertical="top"/>
    </xf>
    <xf numFmtId="0" fontId="25" fillId="30" borderId="0" xfId="0" applyFont="1" applyFill="1" applyAlignment="1">
      <alignment vertical="top"/>
    </xf>
    <xf numFmtId="164" fontId="25" fillId="30" borderId="0" xfId="0" applyNumberFormat="1" applyFont="1" applyFill="1" applyAlignment="1">
      <alignment vertical="top"/>
    </xf>
    <xf numFmtId="0" fontId="26" fillId="30" borderId="0" xfId="0" applyFont="1" applyFill="1" applyAlignment="1">
      <alignment vertical="top"/>
    </xf>
    <xf numFmtId="0" fontId="25" fillId="30" borderId="10" xfId="0" applyFont="1" applyFill="1" applyBorder="1" applyAlignment="1">
      <alignment vertical="top" wrapText="1"/>
    </xf>
    <xf numFmtId="0" fontId="25" fillId="30" borderId="12" xfId="0" applyFont="1" applyFill="1" applyBorder="1" applyAlignment="1">
      <alignment vertical="top"/>
    </xf>
    <xf numFmtId="165" fontId="25" fillId="30" borderId="12" xfId="41" applyFont="1" applyFill="1" applyBorder="1" applyAlignment="1">
      <alignment vertical="top"/>
    </xf>
    <xf numFmtId="0" fontId="26" fillId="30" borderId="12" xfId="0" applyFont="1" applyFill="1" applyBorder="1" applyAlignment="1">
      <alignment vertical="top"/>
    </xf>
    <xf numFmtId="0" fontId="26" fillId="30" borderId="10" xfId="0" applyFont="1" applyFill="1" applyBorder="1" applyAlignment="1">
      <alignment vertical="top"/>
    </xf>
    <xf numFmtId="0" fontId="25" fillId="30" borderId="0" xfId="0" applyFont="1" applyFill="1" applyAlignment="1">
      <alignment horizontal="center" vertical="top"/>
    </xf>
    <xf numFmtId="165" fontId="25" fillId="30" borderId="10" xfId="41" applyFont="1" applyFill="1" applyBorder="1" applyAlignment="1">
      <alignment horizontal="center" vertical="top"/>
    </xf>
    <xf numFmtId="0" fontId="31" fillId="0" borderId="0" xfId="0" applyFont="1" applyAlignment="1">
      <alignment vertical="top"/>
    </xf>
    <xf numFmtId="0" fontId="25" fillId="30" borderId="10" xfId="0" applyFont="1" applyFill="1" applyBorder="1" applyAlignment="1">
      <alignment horizontal="center" vertical="top" wrapText="1"/>
    </xf>
    <xf numFmtId="0" fontId="25" fillId="30" borderId="10" xfId="47" applyFont="1" applyFill="1" applyBorder="1" applyAlignment="1">
      <alignment horizontal="left" vertical="top" wrapText="1"/>
    </xf>
    <xf numFmtId="0" fontId="33" fillId="0" borderId="0" xfId="0" applyFont="1"/>
    <xf numFmtId="14" fontId="29" fillId="0" borderId="0" xfId="0" applyNumberFormat="1" applyFont="1" applyAlignment="1">
      <alignment vertical="top"/>
    </xf>
    <xf numFmtId="0" fontId="35" fillId="0" borderId="10" xfId="0" applyFont="1" applyBorder="1" applyAlignment="1">
      <alignment horizontal="left" vertical="top"/>
    </xf>
    <xf numFmtId="0" fontId="35" fillId="0" borderId="10" xfId="0" applyFont="1" applyBorder="1" applyAlignment="1">
      <alignment horizontal="left" vertical="top" wrapText="1"/>
    </xf>
    <xf numFmtId="0" fontId="35" fillId="0" borderId="10" xfId="0" applyFont="1" applyBorder="1" applyAlignment="1">
      <alignment vertical="top"/>
    </xf>
    <xf numFmtId="0" fontId="25" fillId="31" borderId="0" xfId="0" applyFont="1" applyFill="1" applyAlignment="1">
      <alignment vertical="top"/>
    </xf>
    <xf numFmtId="0" fontId="26" fillId="31" borderId="0" xfId="0" applyFont="1" applyFill="1" applyAlignment="1">
      <alignment vertical="top"/>
    </xf>
    <xf numFmtId="0" fontId="31" fillId="30" borderId="0" xfId="0" applyFont="1" applyFill="1" applyAlignment="1">
      <alignment vertical="top"/>
    </xf>
    <xf numFmtId="0" fontId="36" fillId="0" borderId="0" xfId="0" applyFont="1"/>
    <xf numFmtId="0" fontId="29" fillId="32" borderId="0" xfId="0" applyFont="1" applyFill="1" applyAlignment="1">
      <alignment vertical="top"/>
    </xf>
    <xf numFmtId="164" fontId="26" fillId="32" borderId="0" xfId="0" applyNumberFormat="1" applyFont="1" applyFill="1" applyAlignment="1">
      <alignment vertical="top"/>
    </xf>
    <xf numFmtId="164" fontId="29" fillId="0" borderId="0" xfId="0" applyNumberFormat="1" applyFont="1" applyAlignment="1">
      <alignment vertical="top"/>
    </xf>
    <xf numFmtId="164" fontId="29" fillId="0" borderId="0" xfId="0" applyNumberFormat="1" applyFont="1" applyAlignment="1">
      <alignment vertical="top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top" wrapText="1"/>
    </xf>
    <xf numFmtId="0" fontId="25" fillId="0" borderId="0" xfId="0" applyFont="1" applyBorder="1" applyAlignment="1">
      <alignment horizontal="left" vertical="top"/>
    </xf>
    <xf numFmtId="0" fontId="25" fillId="0" borderId="0" xfId="0" applyFont="1" applyBorder="1" applyAlignment="1">
      <alignment vertical="top"/>
    </xf>
    <xf numFmtId="0" fontId="25" fillId="0" borderId="0" xfId="0" applyFont="1" applyBorder="1" applyAlignment="1">
      <alignment horizontal="left" vertical="top" wrapText="1"/>
    </xf>
    <xf numFmtId="165" fontId="25" fillId="0" borderId="17" xfId="41" applyFont="1" applyFill="1" applyBorder="1" applyAlignment="1">
      <alignment horizontal="center" vertical="top"/>
    </xf>
    <xf numFmtId="0" fontId="29" fillId="0" borderId="0" xfId="0" applyFont="1" applyBorder="1" applyAlignment="1">
      <alignment horizontal="left" vertical="top"/>
    </xf>
    <xf numFmtId="0" fontId="29" fillId="0" borderId="0" xfId="0" applyFont="1" applyBorder="1" applyAlignment="1">
      <alignment horizontal="center" vertical="top"/>
    </xf>
  </cellXfs>
  <cellStyles count="5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Euro" xfId="27" xr:uid="{00000000-0005-0000-0000-00001A000000}"/>
    <cellStyle name="Euro 2" xfId="44" xr:uid="{00000000-0005-0000-0000-00001B000000}"/>
    <cellStyle name="Euro 2 2" xfId="48" xr:uid="{00000000-0005-0000-0000-00001C000000}"/>
    <cellStyle name="Gekoppelde cel" xfId="28" builtinId="24" customBuiltin="1"/>
    <cellStyle name="Goed" xfId="29" builtinId="26" customBuiltin="1"/>
    <cellStyle name="Invoer" xfId="30" builtinId="20" customBuiltin="1"/>
    <cellStyle name="Komma 2" xfId="54" xr:uid="{00000000-0005-0000-0000-000021000000}"/>
    <cellStyle name="Kop 1" xfId="31" builtinId="16" customBuiltin="1"/>
    <cellStyle name="Kop 2" xfId="32" builtinId="17" customBuiltin="1"/>
    <cellStyle name="Kop 3" xfId="33" builtinId="18" customBuiltin="1"/>
    <cellStyle name="Kop 4" xfId="34" builtinId="19" customBuiltin="1"/>
    <cellStyle name="Neutraal" xfId="35" builtinId="28" customBuiltin="1"/>
    <cellStyle name="Notitie" xfId="36" builtinId="10" customBuiltin="1"/>
    <cellStyle name="Notitie 2" xfId="45" xr:uid="{00000000-0005-0000-0000-000028000000}"/>
    <cellStyle name="Ongeldig" xfId="37" builtinId="27" customBuiltin="1"/>
    <cellStyle name="Standaard" xfId="0" builtinId="0"/>
    <cellStyle name="Standaard 2" xfId="47" xr:uid="{00000000-0005-0000-0000-00002B000000}"/>
    <cellStyle name="Standaard 3" xfId="53" xr:uid="{00000000-0005-0000-0000-00002C000000}"/>
    <cellStyle name="Titel" xfId="38" builtinId="15" customBuiltin="1"/>
    <cellStyle name="Totaal" xfId="39" builtinId="25" customBuiltin="1"/>
    <cellStyle name="Uitvoer" xfId="40" builtinId="21" customBuiltin="1"/>
    <cellStyle name="Valuta" xfId="41" builtinId="4"/>
    <cellStyle name="Valuta 2" xfId="46" xr:uid="{00000000-0005-0000-0000-000031000000}"/>
    <cellStyle name="Valuta 2 2" xfId="49" xr:uid="{00000000-0005-0000-0000-000032000000}"/>
    <cellStyle name="Valuta 2 3" xfId="51" xr:uid="{00000000-0005-0000-0000-000033000000}"/>
    <cellStyle name="Valuta 3" xfId="50" xr:uid="{00000000-0005-0000-0000-000034000000}"/>
    <cellStyle name="Valuta 4" xfId="52" xr:uid="{00000000-0005-0000-0000-000035000000}"/>
    <cellStyle name="Verklarende tekst" xfId="42" builtinId="53" customBuiltin="1"/>
    <cellStyle name="Waarschuwingsteks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C5351-24E4-45EB-879A-1CA8B87FB35D}">
  <dimension ref="A1:CT223"/>
  <sheetViews>
    <sheetView tabSelected="1" topLeftCell="B1" zoomScale="80" zoomScaleNormal="80" workbookViewId="0">
      <selection activeCell="G15" sqref="G15"/>
    </sheetView>
  </sheetViews>
  <sheetFormatPr defaultColWidth="9.109375" defaultRowHeight="11.4" x14ac:dyDescent="0.25"/>
  <cols>
    <col min="1" max="1" width="51.6640625" style="3" hidden="1" customWidth="1"/>
    <col min="2" max="2" width="33.33203125" style="3" customWidth="1"/>
    <col min="3" max="3" width="8.5546875" style="3" bestFit="1" customWidth="1"/>
    <col min="4" max="4" width="10.44140625" style="3" bestFit="1" customWidth="1"/>
    <col min="5" max="5" width="31.6640625" style="45" customWidth="1"/>
    <col min="6" max="6" width="5.33203125" style="3" bestFit="1" customWidth="1"/>
    <col min="7" max="7" width="43.5546875" style="3" customWidth="1"/>
    <col min="8" max="8" width="16.6640625" style="3" customWidth="1"/>
    <col min="9" max="9" width="13.44140625" style="3" customWidth="1"/>
    <col min="10" max="11" width="18" style="3" customWidth="1"/>
    <col min="12" max="12" width="16" style="3" customWidth="1"/>
    <col min="13" max="13" width="15" style="3" customWidth="1"/>
    <col min="14" max="14" width="22.6640625" style="3" customWidth="1"/>
    <col min="15" max="15" width="11.5546875" style="3" customWidth="1"/>
    <col min="16" max="16" width="19.5546875" style="3" bestFit="1" customWidth="1"/>
    <col min="17" max="17" width="15" style="3" customWidth="1"/>
    <col min="18" max="18" width="16" style="3" bestFit="1" customWidth="1"/>
    <col min="19" max="19" width="11.109375" style="3" hidden="1" customWidth="1"/>
    <col min="20" max="20" width="10.33203125" style="3" hidden="1" customWidth="1"/>
    <col min="21" max="22" width="11.109375" style="3" hidden="1" customWidth="1"/>
    <col min="23" max="23" width="9.109375" style="3"/>
    <col min="24" max="25" width="12.109375" style="3" bestFit="1" customWidth="1"/>
    <col min="26" max="26" width="16.44140625" style="3" bestFit="1" customWidth="1"/>
    <col min="27" max="27" width="23.109375" style="3" customWidth="1"/>
    <col min="28" max="28" width="21.5546875" style="3" bestFit="1" customWidth="1"/>
    <col min="29" max="29" width="22.88671875" style="3" customWidth="1"/>
    <col min="30" max="30" width="34.109375" style="3" customWidth="1"/>
    <col min="31" max="31" width="35" style="3" customWidth="1"/>
    <col min="32" max="32" width="29" style="3" customWidth="1"/>
    <col min="33" max="16384" width="9.109375" style="3"/>
  </cols>
  <sheetData>
    <row r="1" spans="1:98" ht="84" x14ac:dyDescent="0.25">
      <c r="A1" s="14" t="s">
        <v>0</v>
      </c>
      <c r="B1" s="15" t="s">
        <v>1</v>
      </c>
      <c r="C1" s="15" t="s">
        <v>2</v>
      </c>
      <c r="D1" s="16" t="s">
        <v>3</v>
      </c>
      <c r="E1" s="15" t="s">
        <v>4</v>
      </c>
      <c r="F1" s="4" t="s">
        <v>5</v>
      </c>
      <c r="G1" s="17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8" t="s">
        <v>18</v>
      </c>
      <c r="T1" s="19" t="s">
        <v>19</v>
      </c>
      <c r="U1" s="20" t="s">
        <v>20</v>
      </c>
      <c r="V1" s="20" t="s">
        <v>21</v>
      </c>
      <c r="X1" s="5" t="s">
        <v>22</v>
      </c>
      <c r="Y1" s="6" t="s">
        <v>23</v>
      </c>
      <c r="Z1" s="6" t="s">
        <v>24</v>
      </c>
      <c r="AA1" s="48" t="s">
        <v>25</v>
      </c>
      <c r="AB1" s="48" t="s">
        <v>26</v>
      </c>
      <c r="AC1" s="48" t="s">
        <v>27</v>
      </c>
      <c r="AD1" s="48" t="s">
        <v>28</v>
      </c>
      <c r="AE1" s="48" t="s">
        <v>599</v>
      </c>
      <c r="AF1" s="48" t="s">
        <v>600</v>
      </c>
      <c r="AG1" s="49"/>
      <c r="AH1" s="49"/>
    </row>
    <row r="2" spans="1:98" ht="12" x14ac:dyDescent="0.25">
      <c r="A2" s="7" t="s">
        <v>29</v>
      </c>
      <c r="B2" s="21" t="s">
        <v>30</v>
      </c>
      <c r="C2" s="21" t="s">
        <v>31</v>
      </c>
      <c r="D2" s="22" t="s">
        <v>32</v>
      </c>
      <c r="E2" s="2" t="s">
        <v>33</v>
      </c>
      <c r="F2" s="2"/>
      <c r="G2" s="7" t="s">
        <v>34</v>
      </c>
      <c r="H2" s="8">
        <v>199669</v>
      </c>
      <c r="I2" s="8">
        <v>0</v>
      </c>
      <c r="J2" s="8">
        <f t="shared" ref="J2:J26" si="0">ROUND(H2/150.8*158.3,0)</f>
        <v>209599</v>
      </c>
      <c r="K2" s="8">
        <f>ROUND(I2/124.2*126.6,0)</f>
        <v>0</v>
      </c>
      <c r="L2" s="8">
        <f t="shared" ref="L2:L35" si="1">ROUND(J2/158.3*167,0)</f>
        <v>221118</v>
      </c>
      <c r="M2" s="8">
        <f t="shared" ref="M2:M33" si="2">ROUND(K2/126.6*133.6,0)</f>
        <v>0</v>
      </c>
      <c r="N2" s="8">
        <f>ROUND(L2/119.7*125.2,0)</f>
        <v>231278</v>
      </c>
      <c r="O2" s="8">
        <f>ROUND(M2/115.1*123.3,0)</f>
        <v>0</v>
      </c>
      <c r="P2" s="8">
        <f>ROUND(N2/125.2*131.8,-1)</f>
        <v>243470</v>
      </c>
      <c r="Q2" s="8">
        <f>ROUND(O2/123.3*128.3,-1)</f>
        <v>0</v>
      </c>
      <c r="R2" s="8">
        <f>P2+Q2</f>
        <v>243470</v>
      </c>
      <c r="S2" s="8" t="e">
        <f>(+R2*#REF!/1000)*(1+#REF!)</f>
        <v>#REF!</v>
      </c>
      <c r="T2" s="11" t="e">
        <f>+(#REF!/($S$201))*S2</f>
        <v>#REF!</v>
      </c>
      <c r="U2" s="11" t="e">
        <f>+S2+T2</f>
        <v>#REF!</v>
      </c>
      <c r="V2" s="12" t="e">
        <f>ROUND(U2,0)</f>
        <v>#REF!</v>
      </c>
      <c r="X2" s="9" t="e">
        <f>R2*#REF!/1000</f>
        <v>#REF!</v>
      </c>
      <c r="Y2" s="9" t="e">
        <f t="shared" ref="Y2:Y33" si="3">X2*1.21</f>
        <v>#REF!</v>
      </c>
      <c r="Z2" s="87" t="s">
        <v>35</v>
      </c>
    </row>
    <row r="3" spans="1:98" x14ac:dyDescent="0.25">
      <c r="A3" s="23" t="s">
        <v>29</v>
      </c>
      <c r="B3" s="21" t="s">
        <v>36</v>
      </c>
      <c r="C3" s="21" t="s">
        <v>37</v>
      </c>
      <c r="D3" s="22" t="s">
        <v>32</v>
      </c>
      <c r="E3" s="2" t="s">
        <v>38</v>
      </c>
      <c r="F3" s="7"/>
      <c r="G3" s="7"/>
      <c r="H3" s="8">
        <v>95000</v>
      </c>
      <c r="I3" s="8"/>
      <c r="J3" s="8">
        <f t="shared" si="0"/>
        <v>99725</v>
      </c>
      <c r="K3" s="8"/>
      <c r="L3" s="8">
        <f t="shared" si="1"/>
        <v>105206</v>
      </c>
      <c r="M3" s="8">
        <f t="shared" si="2"/>
        <v>0</v>
      </c>
      <c r="N3" s="8">
        <f t="shared" ref="N3:N66" si="4">ROUND(L3/119.7*125.2,0)</f>
        <v>110040</v>
      </c>
      <c r="O3" s="8">
        <f t="shared" ref="O3:O66" si="5">ROUND(M3/115.1*123.3,0)</f>
        <v>0</v>
      </c>
      <c r="P3" s="8">
        <f t="shared" ref="P3:P66" si="6">ROUND(N3/125.2*131.8,-1)</f>
        <v>115840</v>
      </c>
      <c r="Q3" s="8">
        <f t="shared" ref="Q3:Q66" si="7">ROUND(O3/123.3*128.3,-1)</f>
        <v>0</v>
      </c>
      <c r="R3" s="8">
        <f t="shared" ref="R3:R66" si="8">P3+Q3</f>
        <v>115840</v>
      </c>
      <c r="S3" s="8"/>
      <c r="T3" s="11"/>
      <c r="U3" s="11"/>
      <c r="V3" s="12"/>
      <c r="X3" s="9" t="e">
        <f>R3*#REF!/1000</f>
        <v>#REF!</v>
      </c>
      <c r="Y3" s="9" t="e">
        <f t="shared" si="3"/>
        <v>#REF!</v>
      </c>
      <c r="Z3" s="9"/>
      <c r="AA3" s="3" t="s">
        <v>39</v>
      </c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</row>
    <row r="4" spans="1:98" s="65" customFormat="1" x14ac:dyDescent="0.25">
      <c r="A4" s="58" t="s">
        <v>29</v>
      </c>
      <c r="B4" s="59" t="s">
        <v>40</v>
      </c>
      <c r="C4" s="59" t="s">
        <v>41</v>
      </c>
      <c r="D4" s="60" t="s">
        <v>32</v>
      </c>
      <c r="E4" s="61" t="s">
        <v>42</v>
      </c>
      <c r="F4" s="61"/>
      <c r="G4" s="58" t="s">
        <v>43</v>
      </c>
      <c r="H4" s="62">
        <v>9466273</v>
      </c>
      <c r="I4" s="62">
        <v>561248</v>
      </c>
      <c r="J4" s="62">
        <f t="shared" si="0"/>
        <v>9937076</v>
      </c>
      <c r="K4" s="62">
        <f t="shared" ref="K4:K23" si="9">ROUND(I4/124.2*126.6,0)</f>
        <v>572093</v>
      </c>
      <c r="L4" s="62">
        <f t="shared" si="1"/>
        <v>10483207</v>
      </c>
      <c r="M4" s="62">
        <f t="shared" si="2"/>
        <v>603725</v>
      </c>
      <c r="N4" s="62">
        <f t="shared" si="4"/>
        <v>10964892</v>
      </c>
      <c r="O4" s="62">
        <f t="shared" si="5"/>
        <v>646736</v>
      </c>
      <c r="P4" s="62">
        <f t="shared" si="6"/>
        <v>11542910</v>
      </c>
      <c r="Q4" s="62">
        <f t="shared" si="7"/>
        <v>672960</v>
      </c>
      <c r="R4" s="62">
        <f t="shared" si="8"/>
        <v>12215870</v>
      </c>
      <c r="S4" s="62" t="e">
        <f>(+R4*#REF!/1000)*(1+#REF!)</f>
        <v>#REF!</v>
      </c>
      <c r="T4" s="63" t="e">
        <f>+(#REF!/($S$201))*S4</f>
        <v>#REF!</v>
      </c>
      <c r="U4" s="63" t="e">
        <f t="shared" ref="U4:U23" si="10">+S4+T4</f>
        <v>#REF!</v>
      </c>
      <c r="V4" s="64" t="e">
        <f t="shared" ref="V4:V23" si="11">ROUND(U4,0)</f>
        <v>#REF!</v>
      </c>
      <c r="X4" s="66" t="e">
        <f>R4*#REF!/1000</f>
        <v>#REF!</v>
      </c>
      <c r="Y4" s="66" t="e">
        <f t="shared" si="3"/>
        <v>#REF!</v>
      </c>
      <c r="Z4" s="66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</row>
    <row r="5" spans="1:98" x14ac:dyDescent="0.25">
      <c r="A5" s="7" t="s">
        <v>29</v>
      </c>
      <c r="B5" s="21" t="s">
        <v>40</v>
      </c>
      <c r="C5" s="21" t="s">
        <v>41</v>
      </c>
      <c r="D5" s="22" t="s">
        <v>32</v>
      </c>
      <c r="E5" s="2" t="s">
        <v>44</v>
      </c>
      <c r="F5" s="21"/>
      <c r="G5" s="7" t="s">
        <v>43</v>
      </c>
      <c r="H5" s="8">
        <v>1328575</v>
      </c>
      <c r="I5" s="8">
        <v>46221</v>
      </c>
      <c r="J5" s="8">
        <f t="shared" si="0"/>
        <v>1394651</v>
      </c>
      <c r="K5" s="8">
        <f t="shared" si="9"/>
        <v>47114</v>
      </c>
      <c r="L5" s="8">
        <f t="shared" si="1"/>
        <v>1471300</v>
      </c>
      <c r="M5" s="8">
        <f t="shared" si="2"/>
        <v>49719</v>
      </c>
      <c r="N5" s="8">
        <f t="shared" si="4"/>
        <v>1538904</v>
      </c>
      <c r="O5" s="8">
        <f t="shared" si="5"/>
        <v>53261</v>
      </c>
      <c r="P5" s="8">
        <f t="shared" si="6"/>
        <v>1620030</v>
      </c>
      <c r="Q5" s="8">
        <f t="shared" si="7"/>
        <v>55420</v>
      </c>
      <c r="R5" s="8">
        <f t="shared" si="8"/>
        <v>1675450</v>
      </c>
      <c r="S5" s="8" t="e">
        <f>(+R5*#REF!/1000)*(1+#REF!)</f>
        <v>#REF!</v>
      </c>
      <c r="T5" s="11" t="e">
        <f>+(#REF!/($S$201))*S5</f>
        <v>#REF!</v>
      </c>
      <c r="U5" s="11" t="e">
        <f t="shared" si="10"/>
        <v>#REF!</v>
      </c>
      <c r="V5" s="12" t="e">
        <f t="shared" si="11"/>
        <v>#REF!</v>
      </c>
      <c r="X5" s="9" t="e">
        <f>R5*#REF!/1000</f>
        <v>#REF!</v>
      </c>
      <c r="Y5" s="9" t="e">
        <f t="shared" si="3"/>
        <v>#REF!</v>
      </c>
      <c r="Z5" s="9"/>
      <c r="AA5" s="3" t="s">
        <v>45</v>
      </c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</row>
    <row r="6" spans="1:98" s="65" customFormat="1" x14ac:dyDescent="0.25">
      <c r="A6" s="58" t="s">
        <v>29</v>
      </c>
      <c r="B6" s="59" t="s">
        <v>46</v>
      </c>
      <c r="C6" s="59" t="s">
        <v>47</v>
      </c>
      <c r="D6" s="60" t="s">
        <v>32</v>
      </c>
      <c r="E6" s="61" t="s">
        <v>48</v>
      </c>
      <c r="F6" s="61"/>
      <c r="G6" s="58" t="s">
        <v>49</v>
      </c>
      <c r="H6" s="62">
        <v>857182</v>
      </c>
      <c r="I6" s="62">
        <v>39617</v>
      </c>
      <c r="J6" s="62">
        <f t="shared" si="0"/>
        <v>899814</v>
      </c>
      <c r="K6" s="62">
        <f t="shared" si="9"/>
        <v>40383</v>
      </c>
      <c r="L6" s="62">
        <f t="shared" si="1"/>
        <v>949267</v>
      </c>
      <c r="M6" s="62">
        <f t="shared" si="2"/>
        <v>42616</v>
      </c>
      <c r="N6" s="62">
        <f t="shared" si="4"/>
        <v>992884</v>
      </c>
      <c r="O6" s="62">
        <f t="shared" si="5"/>
        <v>45652</v>
      </c>
      <c r="P6" s="62">
        <f t="shared" si="6"/>
        <v>1045220</v>
      </c>
      <c r="Q6" s="62">
        <f t="shared" si="7"/>
        <v>47500</v>
      </c>
      <c r="R6" s="62">
        <f t="shared" si="8"/>
        <v>1092720</v>
      </c>
      <c r="S6" s="62" t="e">
        <f>(+R6*#REF!/1000)*(1+#REF!)</f>
        <v>#REF!</v>
      </c>
      <c r="T6" s="63" t="e">
        <f>+(#REF!/($S$201))*S6</f>
        <v>#REF!</v>
      </c>
      <c r="U6" s="63" t="e">
        <f t="shared" si="10"/>
        <v>#REF!</v>
      </c>
      <c r="V6" s="64" t="e">
        <f t="shared" si="11"/>
        <v>#REF!</v>
      </c>
      <c r="X6" s="66" t="e">
        <f>R6*#REF!/1000</f>
        <v>#REF!</v>
      </c>
      <c r="Y6" s="66" t="e">
        <f t="shared" si="3"/>
        <v>#REF!</v>
      </c>
      <c r="Z6" s="66"/>
      <c r="AA6" s="65" t="s">
        <v>50</v>
      </c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</row>
    <row r="7" spans="1:98" x14ac:dyDescent="0.25">
      <c r="A7" s="7" t="s">
        <v>29</v>
      </c>
      <c r="B7" s="21" t="s">
        <v>51</v>
      </c>
      <c r="C7" s="21" t="s">
        <v>52</v>
      </c>
      <c r="D7" s="22" t="s">
        <v>32</v>
      </c>
      <c r="E7" s="2" t="s">
        <v>53</v>
      </c>
      <c r="F7" s="2"/>
      <c r="G7" s="7" t="s">
        <v>49</v>
      </c>
      <c r="H7" s="8">
        <v>3838685</v>
      </c>
      <c r="I7" s="8">
        <v>0</v>
      </c>
      <c r="J7" s="8">
        <f t="shared" si="0"/>
        <v>4029601</v>
      </c>
      <c r="K7" s="8">
        <f t="shared" si="9"/>
        <v>0</v>
      </c>
      <c r="L7" s="8">
        <f t="shared" si="1"/>
        <v>4251064</v>
      </c>
      <c r="M7" s="8">
        <f t="shared" si="2"/>
        <v>0</v>
      </c>
      <c r="N7" s="8">
        <f t="shared" si="4"/>
        <v>4446393</v>
      </c>
      <c r="O7" s="8">
        <f t="shared" si="5"/>
        <v>0</v>
      </c>
      <c r="P7" s="8">
        <f t="shared" si="6"/>
        <v>4680790</v>
      </c>
      <c r="Q7" s="8">
        <f t="shared" si="7"/>
        <v>0</v>
      </c>
      <c r="R7" s="8">
        <f t="shared" si="8"/>
        <v>4680790</v>
      </c>
      <c r="S7" s="8" t="e">
        <f>(+R7*#REF!/1000)*(1+#REF!)</f>
        <v>#REF!</v>
      </c>
      <c r="T7" s="11" t="e">
        <f>+(#REF!/($S$201))*S7</f>
        <v>#REF!</v>
      </c>
      <c r="U7" s="11" t="e">
        <f t="shared" si="10"/>
        <v>#REF!</v>
      </c>
      <c r="V7" s="12" t="e">
        <f t="shared" si="11"/>
        <v>#REF!</v>
      </c>
      <c r="X7" s="9" t="e">
        <f>R7*#REF!/1000</f>
        <v>#REF!</v>
      </c>
      <c r="Y7" s="9" t="e">
        <f t="shared" si="3"/>
        <v>#REF!</v>
      </c>
      <c r="Z7" s="9"/>
      <c r="AA7" s="3" t="s">
        <v>45</v>
      </c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</row>
    <row r="8" spans="1:98" s="65" customFormat="1" x14ac:dyDescent="0.25">
      <c r="A8" s="58" t="s">
        <v>54</v>
      </c>
      <c r="B8" s="59" t="s">
        <v>55</v>
      </c>
      <c r="C8" s="60" t="s">
        <v>56</v>
      </c>
      <c r="D8" s="60" t="s">
        <v>32</v>
      </c>
      <c r="E8" s="61" t="s">
        <v>57</v>
      </c>
      <c r="F8" s="59"/>
      <c r="G8" s="58" t="s">
        <v>58</v>
      </c>
      <c r="H8" s="62">
        <v>344031</v>
      </c>
      <c r="I8" s="62">
        <v>0</v>
      </c>
      <c r="J8" s="62">
        <f t="shared" si="0"/>
        <v>361141</v>
      </c>
      <c r="K8" s="62">
        <f t="shared" si="9"/>
        <v>0</v>
      </c>
      <c r="L8" s="62">
        <f t="shared" si="1"/>
        <v>380989</v>
      </c>
      <c r="M8" s="62">
        <f t="shared" si="2"/>
        <v>0</v>
      </c>
      <c r="N8" s="62">
        <f t="shared" si="4"/>
        <v>398495</v>
      </c>
      <c r="O8" s="62">
        <f t="shared" si="5"/>
        <v>0</v>
      </c>
      <c r="P8" s="62">
        <f t="shared" si="6"/>
        <v>419500</v>
      </c>
      <c r="Q8" s="62">
        <f t="shared" si="7"/>
        <v>0</v>
      </c>
      <c r="R8" s="62">
        <f t="shared" si="8"/>
        <v>419500</v>
      </c>
      <c r="S8" s="62" t="e">
        <f>(+R8*#REF!/1000)*(1+#REF!)</f>
        <v>#REF!</v>
      </c>
      <c r="T8" s="63" t="e">
        <f>+(#REF!/($S$201))*S8</f>
        <v>#REF!</v>
      </c>
      <c r="U8" s="63" t="e">
        <f t="shared" si="10"/>
        <v>#REF!</v>
      </c>
      <c r="V8" s="64" t="e">
        <f t="shared" si="11"/>
        <v>#REF!</v>
      </c>
      <c r="X8" s="66" t="e">
        <f>R8*#REF!/1000</f>
        <v>#REF!</v>
      </c>
      <c r="Y8" s="66" t="e">
        <f t="shared" si="3"/>
        <v>#REF!</v>
      </c>
      <c r="Z8" s="66"/>
      <c r="AA8" s="65" t="s">
        <v>45</v>
      </c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</row>
    <row r="9" spans="1:98" s="65" customFormat="1" x14ac:dyDescent="0.25">
      <c r="A9" s="58" t="s">
        <v>54</v>
      </c>
      <c r="B9" s="59" t="s">
        <v>59</v>
      </c>
      <c r="C9" s="60" t="s">
        <v>56</v>
      </c>
      <c r="D9" s="60" t="s">
        <v>32</v>
      </c>
      <c r="E9" s="61" t="s">
        <v>60</v>
      </c>
      <c r="F9" s="61" t="s">
        <v>61</v>
      </c>
      <c r="G9" s="64" t="s">
        <v>62</v>
      </c>
      <c r="H9" s="62">
        <v>2838251</v>
      </c>
      <c r="I9" s="62">
        <v>0</v>
      </c>
      <c r="J9" s="62">
        <f t="shared" si="0"/>
        <v>2979411</v>
      </c>
      <c r="K9" s="62">
        <f t="shared" si="9"/>
        <v>0</v>
      </c>
      <c r="L9" s="62">
        <f t="shared" si="1"/>
        <v>3143156</v>
      </c>
      <c r="M9" s="62">
        <f t="shared" si="2"/>
        <v>0</v>
      </c>
      <c r="N9" s="62">
        <f t="shared" si="4"/>
        <v>3287578</v>
      </c>
      <c r="O9" s="62">
        <f t="shared" si="5"/>
        <v>0</v>
      </c>
      <c r="P9" s="62">
        <f t="shared" si="6"/>
        <v>3460880</v>
      </c>
      <c r="Q9" s="62">
        <f t="shared" si="7"/>
        <v>0</v>
      </c>
      <c r="R9" s="62">
        <f t="shared" si="8"/>
        <v>3460880</v>
      </c>
      <c r="S9" s="62" t="e">
        <f>(+R9*#REF!/1000)*(1+#REF!)</f>
        <v>#REF!</v>
      </c>
      <c r="T9" s="63" t="e">
        <f>+(#REF!/($S$201))*S9</f>
        <v>#REF!</v>
      </c>
      <c r="U9" s="63" t="e">
        <f t="shared" si="10"/>
        <v>#REF!</v>
      </c>
      <c r="V9" s="64" t="e">
        <f t="shared" si="11"/>
        <v>#REF!</v>
      </c>
      <c r="X9" s="66" t="e">
        <f>R9*#REF!/1000</f>
        <v>#REF!</v>
      </c>
      <c r="Y9" s="66" t="e">
        <f t="shared" si="3"/>
        <v>#REF!</v>
      </c>
      <c r="Z9" s="66"/>
      <c r="AA9" s="65" t="s">
        <v>63</v>
      </c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</row>
    <row r="10" spans="1:98" x14ac:dyDescent="0.25">
      <c r="A10" s="7" t="s">
        <v>64</v>
      </c>
      <c r="B10" s="21" t="s">
        <v>65</v>
      </c>
      <c r="C10" s="22" t="s">
        <v>66</v>
      </c>
      <c r="D10" s="22" t="s">
        <v>32</v>
      </c>
      <c r="E10" s="2" t="s">
        <v>67</v>
      </c>
      <c r="F10" s="21"/>
      <c r="G10" s="12" t="s">
        <v>68</v>
      </c>
      <c r="H10" s="8">
        <v>22936</v>
      </c>
      <c r="I10" s="8">
        <v>0</v>
      </c>
      <c r="J10" s="8">
        <f t="shared" si="0"/>
        <v>24077</v>
      </c>
      <c r="K10" s="8">
        <f t="shared" si="9"/>
        <v>0</v>
      </c>
      <c r="L10" s="8">
        <f t="shared" si="1"/>
        <v>25400</v>
      </c>
      <c r="M10" s="8">
        <f t="shared" si="2"/>
        <v>0</v>
      </c>
      <c r="N10" s="8">
        <f t="shared" si="4"/>
        <v>26567</v>
      </c>
      <c r="O10" s="8">
        <f t="shared" si="5"/>
        <v>0</v>
      </c>
      <c r="P10" s="8">
        <f t="shared" si="6"/>
        <v>27970</v>
      </c>
      <c r="Q10" s="8">
        <f t="shared" si="7"/>
        <v>0</v>
      </c>
      <c r="R10" s="8">
        <f t="shared" si="8"/>
        <v>27970</v>
      </c>
      <c r="S10" s="8" t="e">
        <f>(+R10*#REF!/1000)*(1+#REF!)</f>
        <v>#REF!</v>
      </c>
      <c r="T10" s="11" t="e">
        <f>+(#REF!/($S$201))*S10</f>
        <v>#REF!</v>
      </c>
      <c r="U10" s="11" t="e">
        <f t="shared" si="10"/>
        <v>#REF!</v>
      </c>
      <c r="V10" s="12" t="e">
        <f t="shared" si="11"/>
        <v>#REF!</v>
      </c>
      <c r="X10" s="9" t="e">
        <f>R10*#REF!/1000</f>
        <v>#REF!</v>
      </c>
      <c r="Y10" s="9" t="e">
        <f t="shared" si="3"/>
        <v>#REF!</v>
      </c>
      <c r="Z10" s="88" t="s">
        <v>614</v>
      </c>
      <c r="AA10" s="3" t="s">
        <v>39</v>
      </c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</row>
    <row r="11" spans="1:98" x14ac:dyDescent="0.25">
      <c r="A11" s="7" t="s">
        <v>29</v>
      </c>
      <c r="B11" s="21" t="s">
        <v>69</v>
      </c>
      <c r="C11" s="21" t="s">
        <v>70</v>
      </c>
      <c r="D11" s="22" t="s">
        <v>32</v>
      </c>
      <c r="E11" s="2" t="s">
        <v>71</v>
      </c>
      <c r="F11" s="21"/>
      <c r="G11" s="7" t="s">
        <v>72</v>
      </c>
      <c r="H11" s="8">
        <v>6261157</v>
      </c>
      <c r="I11" s="8">
        <v>0</v>
      </c>
      <c r="J11" s="8">
        <f t="shared" si="0"/>
        <v>6572554</v>
      </c>
      <c r="K11" s="8">
        <f t="shared" si="9"/>
        <v>0</v>
      </c>
      <c r="L11" s="8">
        <f t="shared" si="1"/>
        <v>6933775</v>
      </c>
      <c r="M11" s="8">
        <f t="shared" si="2"/>
        <v>0</v>
      </c>
      <c r="N11" s="8">
        <f t="shared" si="4"/>
        <v>7252370</v>
      </c>
      <c r="O11" s="8">
        <f t="shared" si="5"/>
        <v>0</v>
      </c>
      <c r="P11" s="8">
        <f t="shared" si="6"/>
        <v>7634680</v>
      </c>
      <c r="Q11" s="8">
        <f t="shared" si="7"/>
        <v>0</v>
      </c>
      <c r="R11" s="8">
        <f t="shared" si="8"/>
        <v>7634680</v>
      </c>
      <c r="S11" s="8" t="e">
        <f>(+R11*#REF!/1000)*(1+#REF!)</f>
        <v>#REF!</v>
      </c>
      <c r="T11" s="11" t="e">
        <f>+(#REF!/($S$201))*S11</f>
        <v>#REF!</v>
      </c>
      <c r="U11" s="11" t="e">
        <f t="shared" si="10"/>
        <v>#REF!</v>
      </c>
      <c r="V11" s="12" t="e">
        <f t="shared" si="11"/>
        <v>#REF!</v>
      </c>
      <c r="X11" s="9" t="e">
        <f>R11*#REF!/1000</f>
        <v>#REF!</v>
      </c>
      <c r="Y11" s="9" t="e">
        <f t="shared" si="3"/>
        <v>#REF!</v>
      </c>
      <c r="Z11" s="9"/>
      <c r="AA11" s="3" t="s">
        <v>45</v>
      </c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</row>
    <row r="12" spans="1:98" ht="12" x14ac:dyDescent="0.25">
      <c r="A12" s="7" t="s">
        <v>29</v>
      </c>
      <c r="B12" s="21" t="s">
        <v>73</v>
      </c>
      <c r="C12" s="21" t="s">
        <v>70</v>
      </c>
      <c r="D12" s="22" t="s">
        <v>32</v>
      </c>
      <c r="E12" s="2" t="s">
        <v>74</v>
      </c>
      <c r="F12" s="2"/>
      <c r="G12" s="7" t="s">
        <v>72</v>
      </c>
      <c r="H12" s="8">
        <v>340144</v>
      </c>
      <c r="I12" s="8">
        <v>0</v>
      </c>
      <c r="J12" s="8">
        <f t="shared" si="0"/>
        <v>357061</v>
      </c>
      <c r="K12" s="8">
        <f t="shared" si="9"/>
        <v>0</v>
      </c>
      <c r="L12" s="8">
        <f t="shared" si="1"/>
        <v>376685</v>
      </c>
      <c r="M12" s="8">
        <f t="shared" si="2"/>
        <v>0</v>
      </c>
      <c r="N12" s="8">
        <f t="shared" si="4"/>
        <v>393993</v>
      </c>
      <c r="O12" s="8">
        <f t="shared" si="5"/>
        <v>0</v>
      </c>
      <c r="P12" s="8">
        <f t="shared" si="6"/>
        <v>414760</v>
      </c>
      <c r="Q12" s="8">
        <f t="shared" si="7"/>
        <v>0</v>
      </c>
      <c r="R12" s="8">
        <f t="shared" si="8"/>
        <v>414760</v>
      </c>
      <c r="S12" s="8" t="e">
        <f>(+R12*#REF!/1000)*(1+#REF!)</f>
        <v>#REF!</v>
      </c>
      <c r="T12" s="11" t="e">
        <f>+(#REF!/($S$201))*S12</f>
        <v>#REF!</v>
      </c>
      <c r="U12" s="11" t="e">
        <f t="shared" si="10"/>
        <v>#REF!</v>
      </c>
      <c r="V12" s="12" t="e">
        <f t="shared" si="11"/>
        <v>#REF!</v>
      </c>
      <c r="X12" s="9" t="e">
        <f>R12*#REF!/1000</f>
        <v>#REF!</v>
      </c>
      <c r="Y12" s="9" t="e">
        <f t="shared" si="3"/>
        <v>#REF!</v>
      </c>
      <c r="Z12" s="89" t="s">
        <v>615</v>
      </c>
      <c r="AA12" s="3" t="s">
        <v>45</v>
      </c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</row>
    <row r="13" spans="1:98" x14ac:dyDescent="0.25">
      <c r="A13" s="7" t="s">
        <v>29</v>
      </c>
      <c r="B13" s="21" t="s">
        <v>75</v>
      </c>
      <c r="C13" s="21" t="s">
        <v>70</v>
      </c>
      <c r="D13" s="22" t="s">
        <v>32</v>
      </c>
      <c r="E13" s="2" t="s">
        <v>74</v>
      </c>
      <c r="F13" s="21"/>
      <c r="G13" s="7" t="s">
        <v>72</v>
      </c>
      <c r="H13" s="8">
        <v>453524</v>
      </c>
      <c r="I13" s="8">
        <v>0</v>
      </c>
      <c r="J13" s="8">
        <f t="shared" si="0"/>
        <v>476080</v>
      </c>
      <c r="K13" s="8">
        <f t="shared" si="9"/>
        <v>0</v>
      </c>
      <c r="L13" s="8">
        <f t="shared" si="1"/>
        <v>502245</v>
      </c>
      <c r="M13" s="8">
        <f t="shared" si="2"/>
        <v>0</v>
      </c>
      <c r="N13" s="8">
        <f t="shared" si="4"/>
        <v>525322</v>
      </c>
      <c r="O13" s="8">
        <f t="shared" si="5"/>
        <v>0</v>
      </c>
      <c r="P13" s="8">
        <f t="shared" si="6"/>
        <v>553010</v>
      </c>
      <c r="Q13" s="8">
        <f t="shared" si="7"/>
        <v>0</v>
      </c>
      <c r="R13" s="8">
        <f t="shared" si="8"/>
        <v>553010</v>
      </c>
      <c r="S13" s="8" t="e">
        <f>(+R13*#REF!/1000)*(1+#REF!)</f>
        <v>#REF!</v>
      </c>
      <c r="T13" s="11" t="e">
        <f>+(#REF!/($S$201))*S13</f>
        <v>#REF!</v>
      </c>
      <c r="U13" s="11" t="e">
        <f t="shared" si="10"/>
        <v>#REF!</v>
      </c>
      <c r="V13" s="12" t="e">
        <f t="shared" si="11"/>
        <v>#REF!</v>
      </c>
      <c r="X13" s="9" t="e">
        <f>R13*#REF!/1000</f>
        <v>#REF!</v>
      </c>
      <c r="Y13" s="9" t="e">
        <f t="shared" si="3"/>
        <v>#REF!</v>
      </c>
      <c r="Z13" s="9"/>
      <c r="AA13" s="3" t="s">
        <v>45</v>
      </c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</row>
    <row r="14" spans="1:98" s="65" customFormat="1" x14ac:dyDescent="0.25">
      <c r="A14" s="58" t="s">
        <v>29</v>
      </c>
      <c r="B14" s="59" t="s">
        <v>76</v>
      </c>
      <c r="C14" s="59" t="s">
        <v>77</v>
      </c>
      <c r="D14" s="60" t="s">
        <v>32</v>
      </c>
      <c r="E14" s="61" t="s">
        <v>78</v>
      </c>
      <c r="F14" s="61"/>
      <c r="G14" s="58" t="s">
        <v>49</v>
      </c>
      <c r="H14" s="62">
        <v>4315726</v>
      </c>
      <c r="I14" s="62">
        <v>508423</v>
      </c>
      <c r="J14" s="62">
        <f t="shared" si="0"/>
        <v>4530368</v>
      </c>
      <c r="K14" s="62">
        <f t="shared" si="9"/>
        <v>518248</v>
      </c>
      <c r="L14" s="62">
        <f t="shared" si="1"/>
        <v>4779352</v>
      </c>
      <c r="M14" s="62">
        <f t="shared" si="2"/>
        <v>546903</v>
      </c>
      <c r="N14" s="62">
        <f t="shared" si="4"/>
        <v>4998955</v>
      </c>
      <c r="O14" s="62">
        <f t="shared" si="5"/>
        <v>585866</v>
      </c>
      <c r="P14" s="62">
        <f t="shared" si="6"/>
        <v>5262480</v>
      </c>
      <c r="Q14" s="62">
        <f t="shared" si="7"/>
        <v>609620</v>
      </c>
      <c r="R14" s="62">
        <f t="shared" si="8"/>
        <v>5872100</v>
      </c>
      <c r="S14" s="62" t="e">
        <f>(+R14*#REF!/1000)*(1+#REF!)</f>
        <v>#REF!</v>
      </c>
      <c r="T14" s="63" t="e">
        <f>+(#REF!/($S$201))*S14</f>
        <v>#REF!</v>
      </c>
      <c r="U14" s="63" t="e">
        <f t="shared" si="10"/>
        <v>#REF!</v>
      </c>
      <c r="V14" s="64" t="e">
        <f t="shared" si="11"/>
        <v>#REF!</v>
      </c>
      <c r="X14" s="66" t="e">
        <f>R14*#REF!/1000</f>
        <v>#REF!</v>
      </c>
      <c r="Y14" s="66" t="e">
        <f t="shared" si="3"/>
        <v>#REF!</v>
      </c>
      <c r="Z14" s="66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</row>
    <row r="15" spans="1:98" x14ac:dyDescent="0.25">
      <c r="A15" s="7" t="s">
        <v>29</v>
      </c>
      <c r="B15" s="21" t="s">
        <v>79</v>
      </c>
      <c r="C15" s="21" t="s">
        <v>80</v>
      </c>
      <c r="D15" s="22" t="s">
        <v>32</v>
      </c>
      <c r="E15" s="2" t="s">
        <v>81</v>
      </c>
      <c r="F15" s="2"/>
      <c r="G15" s="7" t="s">
        <v>49</v>
      </c>
      <c r="H15" s="8">
        <v>163984</v>
      </c>
      <c r="I15" s="8">
        <v>0</v>
      </c>
      <c r="J15" s="8">
        <f t="shared" si="0"/>
        <v>172140</v>
      </c>
      <c r="K15" s="8">
        <f t="shared" si="9"/>
        <v>0</v>
      </c>
      <c r="L15" s="8">
        <f t="shared" si="1"/>
        <v>181601</v>
      </c>
      <c r="M15" s="8">
        <f t="shared" si="2"/>
        <v>0</v>
      </c>
      <c r="N15" s="8">
        <f t="shared" si="4"/>
        <v>189945</v>
      </c>
      <c r="O15" s="8">
        <f t="shared" si="5"/>
        <v>0</v>
      </c>
      <c r="P15" s="8">
        <f t="shared" si="6"/>
        <v>199960</v>
      </c>
      <c r="Q15" s="8">
        <f t="shared" si="7"/>
        <v>0</v>
      </c>
      <c r="R15" s="8">
        <f t="shared" si="8"/>
        <v>199960</v>
      </c>
      <c r="S15" s="8" t="e">
        <f>(+R15*#REF!/1000)*(1+#REF!)</f>
        <v>#REF!</v>
      </c>
      <c r="T15" s="11" t="e">
        <f>+(#REF!/($S$201))*S15</f>
        <v>#REF!</v>
      </c>
      <c r="U15" s="11" t="e">
        <f t="shared" si="10"/>
        <v>#REF!</v>
      </c>
      <c r="V15" s="12" t="e">
        <f t="shared" si="11"/>
        <v>#REF!</v>
      </c>
      <c r="X15" s="9" t="e">
        <f>R15*#REF!/1000</f>
        <v>#REF!</v>
      </c>
      <c r="Y15" s="9" t="e">
        <f t="shared" si="3"/>
        <v>#REF!</v>
      </c>
      <c r="Z15" s="9"/>
      <c r="AA15" s="3" t="s">
        <v>39</v>
      </c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</row>
    <row r="16" spans="1:98" x14ac:dyDescent="0.25">
      <c r="A16" s="7" t="s">
        <v>64</v>
      </c>
      <c r="B16" s="21" t="s">
        <v>82</v>
      </c>
      <c r="C16" s="21" t="s">
        <v>83</v>
      </c>
      <c r="D16" s="22" t="s">
        <v>32</v>
      </c>
      <c r="E16" s="2" t="s">
        <v>84</v>
      </c>
      <c r="F16" s="21"/>
      <c r="G16" s="7" t="s">
        <v>49</v>
      </c>
      <c r="H16" s="8">
        <v>229353</v>
      </c>
      <c r="I16" s="8">
        <v>0</v>
      </c>
      <c r="J16" s="8">
        <f t="shared" si="0"/>
        <v>240760</v>
      </c>
      <c r="K16" s="8">
        <f t="shared" si="9"/>
        <v>0</v>
      </c>
      <c r="L16" s="8">
        <f t="shared" si="1"/>
        <v>253992</v>
      </c>
      <c r="M16" s="8">
        <f t="shared" si="2"/>
        <v>0</v>
      </c>
      <c r="N16" s="8">
        <f t="shared" si="4"/>
        <v>265662</v>
      </c>
      <c r="O16" s="8">
        <f t="shared" si="5"/>
        <v>0</v>
      </c>
      <c r="P16" s="8">
        <f t="shared" si="6"/>
        <v>279670</v>
      </c>
      <c r="Q16" s="8">
        <f t="shared" si="7"/>
        <v>0</v>
      </c>
      <c r="R16" s="8">
        <f t="shared" si="8"/>
        <v>279670</v>
      </c>
      <c r="S16" s="8" t="e">
        <f>(+R16*#REF!/1000)*(1+#REF!)</f>
        <v>#REF!</v>
      </c>
      <c r="T16" s="11" t="e">
        <f>+(#REF!/($S$201))*S16</f>
        <v>#REF!</v>
      </c>
      <c r="U16" s="11" t="e">
        <f t="shared" si="10"/>
        <v>#REF!</v>
      </c>
      <c r="V16" s="12" t="e">
        <f t="shared" si="11"/>
        <v>#REF!</v>
      </c>
      <c r="X16" s="9" t="e">
        <f>R16*#REF!/1000</f>
        <v>#REF!</v>
      </c>
      <c r="Y16" s="9" t="e">
        <f t="shared" si="3"/>
        <v>#REF!</v>
      </c>
      <c r="Z16" s="9"/>
      <c r="AA16" s="3" t="s">
        <v>39</v>
      </c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</row>
    <row r="17" spans="1:98" x14ac:dyDescent="0.25">
      <c r="A17" s="7" t="s">
        <v>29</v>
      </c>
      <c r="B17" s="21" t="s">
        <v>85</v>
      </c>
      <c r="C17" s="21" t="s">
        <v>86</v>
      </c>
      <c r="D17" s="22" t="s">
        <v>87</v>
      </c>
      <c r="E17" s="2" t="s">
        <v>88</v>
      </c>
      <c r="F17" s="21"/>
      <c r="G17" s="7" t="s">
        <v>89</v>
      </c>
      <c r="H17" s="8">
        <v>1743830</v>
      </c>
      <c r="I17" s="8">
        <v>0</v>
      </c>
      <c r="J17" s="8">
        <f t="shared" si="0"/>
        <v>1830559</v>
      </c>
      <c r="K17" s="8">
        <f t="shared" si="9"/>
        <v>0</v>
      </c>
      <c r="L17" s="8">
        <f t="shared" si="1"/>
        <v>1931165</v>
      </c>
      <c r="M17" s="8">
        <f t="shared" si="2"/>
        <v>0</v>
      </c>
      <c r="N17" s="8">
        <f t="shared" si="4"/>
        <v>2019899</v>
      </c>
      <c r="O17" s="8">
        <f t="shared" si="5"/>
        <v>0</v>
      </c>
      <c r="P17" s="8">
        <f t="shared" si="6"/>
        <v>2126380</v>
      </c>
      <c r="Q17" s="8">
        <f t="shared" si="7"/>
        <v>0</v>
      </c>
      <c r="R17" s="8">
        <f t="shared" si="8"/>
        <v>2126380</v>
      </c>
      <c r="S17" s="8" t="e">
        <f>(+R17*#REF!/1000)*(1+#REF!)</f>
        <v>#REF!</v>
      </c>
      <c r="T17" s="11" t="e">
        <f>+(#REF!/($S$201))*S17</f>
        <v>#REF!</v>
      </c>
      <c r="U17" s="11" t="e">
        <f t="shared" si="10"/>
        <v>#REF!</v>
      </c>
      <c r="V17" s="12" t="e">
        <f t="shared" si="11"/>
        <v>#REF!</v>
      </c>
      <c r="X17" s="9" t="e">
        <f>R17*#REF!/1000</f>
        <v>#REF!</v>
      </c>
      <c r="Y17" s="9" t="e">
        <f t="shared" si="3"/>
        <v>#REF!</v>
      </c>
      <c r="Z17" s="9"/>
      <c r="AA17" s="3" t="s">
        <v>90</v>
      </c>
      <c r="AD17" s="3" t="s">
        <v>63</v>
      </c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</row>
    <row r="18" spans="1:98" s="65" customFormat="1" x14ac:dyDescent="0.25">
      <c r="A18" s="58" t="s">
        <v>29</v>
      </c>
      <c r="B18" s="59" t="s">
        <v>91</v>
      </c>
      <c r="C18" s="59" t="s">
        <v>92</v>
      </c>
      <c r="D18" s="60" t="s">
        <v>93</v>
      </c>
      <c r="E18" s="61" t="s">
        <v>94</v>
      </c>
      <c r="F18" s="61"/>
      <c r="G18" s="58"/>
      <c r="H18" s="62">
        <v>1759086</v>
      </c>
      <c r="I18" s="62">
        <v>105646</v>
      </c>
      <c r="J18" s="62">
        <f t="shared" si="0"/>
        <v>1846574</v>
      </c>
      <c r="K18" s="62">
        <f t="shared" si="9"/>
        <v>107687</v>
      </c>
      <c r="L18" s="62">
        <f t="shared" si="1"/>
        <v>1948060</v>
      </c>
      <c r="M18" s="62">
        <f t="shared" si="2"/>
        <v>113641</v>
      </c>
      <c r="N18" s="62">
        <f t="shared" si="4"/>
        <v>2037570</v>
      </c>
      <c r="O18" s="62">
        <f t="shared" si="5"/>
        <v>121737</v>
      </c>
      <c r="P18" s="62">
        <f t="shared" si="6"/>
        <v>2144980</v>
      </c>
      <c r="Q18" s="62">
        <f t="shared" si="7"/>
        <v>126670</v>
      </c>
      <c r="R18" s="62">
        <f t="shared" si="8"/>
        <v>2271650</v>
      </c>
      <c r="S18" s="62" t="e">
        <f>(+R18*#REF!/1000)*(1+#REF!)</f>
        <v>#REF!</v>
      </c>
      <c r="T18" s="63" t="e">
        <f>+(#REF!/($S$201))*S18</f>
        <v>#REF!</v>
      </c>
      <c r="U18" s="63" t="e">
        <f t="shared" si="10"/>
        <v>#REF!</v>
      </c>
      <c r="V18" s="64" t="e">
        <f t="shared" si="11"/>
        <v>#REF!</v>
      </c>
      <c r="X18" s="66" t="e">
        <f>R18*#REF!/1000</f>
        <v>#REF!</v>
      </c>
      <c r="Y18" s="66" t="e">
        <f t="shared" si="3"/>
        <v>#REF!</v>
      </c>
      <c r="Z18" s="66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</row>
    <row r="19" spans="1:98" x14ac:dyDescent="0.25">
      <c r="A19" s="7" t="s">
        <v>29</v>
      </c>
      <c r="B19" s="22" t="s">
        <v>95</v>
      </c>
      <c r="C19" s="22" t="s">
        <v>96</v>
      </c>
      <c r="D19" s="22" t="s">
        <v>97</v>
      </c>
      <c r="E19" s="13" t="s">
        <v>98</v>
      </c>
      <c r="F19" s="22"/>
      <c r="G19" s="7"/>
      <c r="H19" s="8">
        <v>66571</v>
      </c>
      <c r="I19" s="8">
        <v>0</v>
      </c>
      <c r="J19" s="8">
        <f t="shared" si="0"/>
        <v>69882</v>
      </c>
      <c r="K19" s="8">
        <f t="shared" si="9"/>
        <v>0</v>
      </c>
      <c r="L19" s="8">
        <f t="shared" si="1"/>
        <v>73723</v>
      </c>
      <c r="M19" s="8">
        <f t="shared" si="2"/>
        <v>0</v>
      </c>
      <c r="N19" s="8">
        <f t="shared" si="4"/>
        <v>77110</v>
      </c>
      <c r="O19" s="8">
        <f t="shared" si="5"/>
        <v>0</v>
      </c>
      <c r="P19" s="8">
        <f t="shared" si="6"/>
        <v>81170</v>
      </c>
      <c r="Q19" s="8">
        <f t="shared" si="7"/>
        <v>0</v>
      </c>
      <c r="R19" s="8">
        <f t="shared" si="8"/>
        <v>81170</v>
      </c>
      <c r="S19" s="8" t="e">
        <f>(+R19*#REF!/1000)*(1+#REF!)</f>
        <v>#REF!</v>
      </c>
      <c r="T19" s="11" t="e">
        <f>+(#REF!/($S$201))*S19</f>
        <v>#REF!</v>
      </c>
      <c r="U19" s="11" t="e">
        <f t="shared" si="10"/>
        <v>#REF!</v>
      </c>
      <c r="V19" s="12" t="e">
        <f t="shared" si="11"/>
        <v>#REF!</v>
      </c>
      <c r="X19" s="9" t="e">
        <f>R19*#REF!/1000</f>
        <v>#REF!</v>
      </c>
      <c r="Y19" s="9" t="e">
        <f t="shared" si="3"/>
        <v>#REF!</v>
      </c>
      <c r="Z19" s="9"/>
      <c r="AA19" s="3" t="s">
        <v>39</v>
      </c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</row>
    <row r="20" spans="1:98" ht="12" x14ac:dyDescent="0.25">
      <c r="A20" s="7" t="s">
        <v>29</v>
      </c>
      <c r="B20" s="22" t="s">
        <v>99</v>
      </c>
      <c r="C20" s="22" t="s">
        <v>100</v>
      </c>
      <c r="D20" s="22" t="s">
        <v>97</v>
      </c>
      <c r="E20" s="13" t="s">
        <v>101</v>
      </c>
      <c r="F20" s="22"/>
      <c r="G20" s="7" t="s">
        <v>102</v>
      </c>
      <c r="H20" s="8">
        <v>8284047</v>
      </c>
      <c r="I20" s="8">
        <v>0</v>
      </c>
      <c r="J20" s="8">
        <f t="shared" si="0"/>
        <v>8696052</v>
      </c>
      <c r="K20" s="8">
        <f t="shared" si="9"/>
        <v>0</v>
      </c>
      <c r="L20" s="8">
        <f t="shared" si="1"/>
        <v>9173978</v>
      </c>
      <c r="M20" s="8">
        <f t="shared" si="2"/>
        <v>0</v>
      </c>
      <c r="N20" s="8">
        <f t="shared" si="4"/>
        <v>9595506</v>
      </c>
      <c r="O20" s="8">
        <f t="shared" si="5"/>
        <v>0</v>
      </c>
      <c r="P20" s="8">
        <f t="shared" si="6"/>
        <v>10101340</v>
      </c>
      <c r="Q20" s="8">
        <f t="shared" si="7"/>
        <v>0</v>
      </c>
      <c r="R20" s="8">
        <f t="shared" si="8"/>
        <v>10101340</v>
      </c>
      <c r="S20" s="8" t="e">
        <f>(+R20*#REF!/1000)*(1+#REF!)</f>
        <v>#REF!</v>
      </c>
      <c r="T20" s="11" t="e">
        <f>+(#REF!/($S$201))*S20</f>
        <v>#REF!</v>
      </c>
      <c r="U20" s="11" t="e">
        <f t="shared" si="10"/>
        <v>#REF!</v>
      </c>
      <c r="V20" s="12" t="e">
        <f t="shared" si="11"/>
        <v>#REF!</v>
      </c>
      <c r="X20" s="9" t="e">
        <f>R20*#REF!/1000</f>
        <v>#REF!</v>
      </c>
      <c r="Y20" s="9" t="e">
        <f t="shared" si="3"/>
        <v>#REF!</v>
      </c>
      <c r="Z20" s="52" t="s">
        <v>35</v>
      </c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</row>
    <row r="21" spans="1:98" ht="12" x14ac:dyDescent="0.25">
      <c r="A21" s="7" t="s">
        <v>29</v>
      </c>
      <c r="B21" s="22" t="s">
        <v>103</v>
      </c>
      <c r="C21" s="22" t="s">
        <v>100</v>
      </c>
      <c r="D21" s="22" t="s">
        <v>97</v>
      </c>
      <c r="E21" s="13" t="s">
        <v>104</v>
      </c>
      <c r="F21" s="22"/>
      <c r="G21" s="7" t="s">
        <v>105</v>
      </c>
      <c r="H21" s="8">
        <v>89084</v>
      </c>
      <c r="I21" s="8">
        <v>0</v>
      </c>
      <c r="J21" s="8">
        <f t="shared" si="0"/>
        <v>93515</v>
      </c>
      <c r="K21" s="8">
        <f t="shared" si="9"/>
        <v>0</v>
      </c>
      <c r="L21" s="8">
        <f t="shared" si="1"/>
        <v>98654</v>
      </c>
      <c r="M21" s="8">
        <f t="shared" si="2"/>
        <v>0</v>
      </c>
      <c r="N21" s="8">
        <f t="shared" si="4"/>
        <v>103187</v>
      </c>
      <c r="O21" s="8">
        <f t="shared" si="5"/>
        <v>0</v>
      </c>
      <c r="P21" s="8">
        <f t="shared" si="6"/>
        <v>108630</v>
      </c>
      <c r="Q21" s="8">
        <f t="shared" si="7"/>
        <v>0</v>
      </c>
      <c r="R21" s="8">
        <f t="shared" si="8"/>
        <v>108630</v>
      </c>
      <c r="S21" s="8" t="e">
        <f>(+R21*#REF!/1000)*(1+#REF!)</f>
        <v>#REF!</v>
      </c>
      <c r="T21" s="11" t="e">
        <f>+(#REF!/($S$201))*S21</f>
        <v>#REF!</v>
      </c>
      <c r="U21" s="11" t="e">
        <f t="shared" si="10"/>
        <v>#REF!</v>
      </c>
      <c r="V21" s="12" t="e">
        <f t="shared" si="11"/>
        <v>#REF!</v>
      </c>
      <c r="X21" s="9" t="e">
        <f>R21*#REF!/1000</f>
        <v>#REF!</v>
      </c>
      <c r="Y21" s="9" t="e">
        <f t="shared" si="3"/>
        <v>#REF!</v>
      </c>
      <c r="Z21" s="89" t="s">
        <v>35</v>
      </c>
      <c r="AA21" s="3" t="s">
        <v>39</v>
      </c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</row>
    <row r="22" spans="1:98" x14ac:dyDescent="0.25">
      <c r="A22" s="7" t="s">
        <v>29</v>
      </c>
      <c r="B22" s="22" t="s">
        <v>106</v>
      </c>
      <c r="C22" s="22" t="s">
        <v>107</v>
      </c>
      <c r="D22" s="22" t="s">
        <v>97</v>
      </c>
      <c r="E22" s="13" t="s">
        <v>108</v>
      </c>
      <c r="F22" s="22"/>
      <c r="G22" s="7" t="s">
        <v>109</v>
      </c>
      <c r="H22" s="8">
        <v>0</v>
      </c>
      <c r="I22" s="8">
        <v>106675</v>
      </c>
      <c r="J22" s="8">
        <f t="shared" si="0"/>
        <v>0</v>
      </c>
      <c r="K22" s="8">
        <f t="shared" si="9"/>
        <v>108736</v>
      </c>
      <c r="L22" s="8">
        <f t="shared" si="1"/>
        <v>0</v>
      </c>
      <c r="M22" s="8">
        <f t="shared" si="2"/>
        <v>114748</v>
      </c>
      <c r="N22" s="8">
        <f t="shared" si="4"/>
        <v>0</v>
      </c>
      <c r="O22" s="8">
        <f t="shared" si="5"/>
        <v>122923</v>
      </c>
      <c r="P22" s="8">
        <f t="shared" si="6"/>
        <v>0</v>
      </c>
      <c r="Q22" s="8">
        <f t="shared" si="7"/>
        <v>127910</v>
      </c>
      <c r="R22" s="8">
        <f t="shared" si="8"/>
        <v>127910</v>
      </c>
      <c r="S22" s="8" t="e">
        <f>(+R22*#REF!/1000)*(1+#REF!)</f>
        <v>#REF!</v>
      </c>
      <c r="T22" s="11" t="e">
        <f>+(#REF!/($S$201))*S22</f>
        <v>#REF!</v>
      </c>
      <c r="U22" s="11" t="e">
        <f t="shared" si="10"/>
        <v>#REF!</v>
      </c>
      <c r="V22" s="12" t="e">
        <f t="shared" si="11"/>
        <v>#REF!</v>
      </c>
      <c r="X22" s="9" t="e">
        <f>R22*#REF!/1000</f>
        <v>#REF!</v>
      </c>
      <c r="Y22" s="9" t="e">
        <f t="shared" si="3"/>
        <v>#REF!</v>
      </c>
      <c r="Z22" s="9"/>
      <c r="AA22" s="3" t="s">
        <v>45</v>
      </c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</row>
    <row r="23" spans="1:98" x14ac:dyDescent="0.25">
      <c r="A23" s="7" t="s">
        <v>29</v>
      </c>
      <c r="B23" s="22" t="s">
        <v>106</v>
      </c>
      <c r="C23" s="22" t="s">
        <v>107</v>
      </c>
      <c r="D23" s="22" t="s">
        <v>97</v>
      </c>
      <c r="E23" s="13" t="s">
        <v>110</v>
      </c>
      <c r="F23" s="22"/>
      <c r="G23" s="7" t="s">
        <v>109</v>
      </c>
      <c r="H23" s="8">
        <v>3364710</v>
      </c>
      <c r="I23" s="8">
        <v>218112</v>
      </c>
      <c r="J23" s="8">
        <f t="shared" si="0"/>
        <v>3532053</v>
      </c>
      <c r="K23" s="8">
        <f t="shared" si="9"/>
        <v>222327</v>
      </c>
      <c r="L23" s="8">
        <f t="shared" si="1"/>
        <v>3726171</v>
      </c>
      <c r="M23" s="8">
        <f t="shared" si="2"/>
        <v>234620</v>
      </c>
      <c r="N23" s="8">
        <f t="shared" si="4"/>
        <v>3897382</v>
      </c>
      <c r="O23" s="8">
        <f t="shared" si="5"/>
        <v>251335</v>
      </c>
      <c r="P23" s="8">
        <f t="shared" si="6"/>
        <v>4102840</v>
      </c>
      <c r="Q23" s="8">
        <f t="shared" si="7"/>
        <v>261530</v>
      </c>
      <c r="R23" s="8">
        <f t="shared" si="8"/>
        <v>4364370</v>
      </c>
      <c r="S23" s="8" t="e">
        <f>(+R23*#REF!/1000)*(1+#REF!)</f>
        <v>#REF!</v>
      </c>
      <c r="T23" s="11" t="e">
        <f>+(#REF!/($S$201))*S23</f>
        <v>#REF!</v>
      </c>
      <c r="U23" s="11" t="e">
        <f t="shared" si="10"/>
        <v>#REF!</v>
      </c>
      <c r="V23" s="12" t="e">
        <f t="shared" si="11"/>
        <v>#REF!</v>
      </c>
      <c r="X23" s="9" t="e">
        <f>R23*#REF!/1000</f>
        <v>#REF!</v>
      </c>
      <c r="Y23" s="9" t="e">
        <f t="shared" si="3"/>
        <v>#REF!</v>
      </c>
      <c r="Z23" s="9"/>
      <c r="AA23" s="3" t="s">
        <v>45</v>
      </c>
      <c r="AD23" s="3" t="s">
        <v>90</v>
      </c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</row>
    <row r="24" spans="1:98" s="65" customFormat="1" x14ac:dyDescent="0.25">
      <c r="A24" s="58" t="s">
        <v>29</v>
      </c>
      <c r="B24" s="60" t="s">
        <v>111</v>
      </c>
      <c r="C24" s="60" t="s">
        <v>107</v>
      </c>
      <c r="D24" s="60" t="s">
        <v>97</v>
      </c>
      <c r="E24" s="68" t="s">
        <v>112</v>
      </c>
      <c r="F24" s="60"/>
      <c r="G24" s="58"/>
      <c r="H24" s="62">
        <v>37000</v>
      </c>
      <c r="I24" s="62"/>
      <c r="J24" s="62">
        <f t="shared" si="0"/>
        <v>38840</v>
      </c>
      <c r="K24" s="62"/>
      <c r="L24" s="62">
        <f t="shared" si="1"/>
        <v>40975</v>
      </c>
      <c r="M24" s="62">
        <f t="shared" si="2"/>
        <v>0</v>
      </c>
      <c r="N24" s="62">
        <f t="shared" si="4"/>
        <v>42858</v>
      </c>
      <c r="O24" s="62">
        <f t="shared" si="5"/>
        <v>0</v>
      </c>
      <c r="P24" s="62">
        <f t="shared" si="6"/>
        <v>45120</v>
      </c>
      <c r="Q24" s="62">
        <f t="shared" si="7"/>
        <v>0</v>
      </c>
      <c r="R24" s="62">
        <f t="shared" si="8"/>
        <v>45120</v>
      </c>
      <c r="S24" s="62"/>
      <c r="T24" s="63"/>
      <c r="U24" s="63"/>
      <c r="V24" s="64"/>
      <c r="X24" s="66" t="e">
        <f>R24*#REF!/1000</f>
        <v>#REF!</v>
      </c>
      <c r="Y24" s="66" t="e">
        <f t="shared" si="3"/>
        <v>#REF!</v>
      </c>
      <c r="Z24" s="66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</row>
    <row r="25" spans="1:98" x14ac:dyDescent="0.25">
      <c r="A25" s="22"/>
      <c r="B25" s="22" t="s">
        <v>113</v>
      </c>
      <c r="C25" s="22" t="s">
        <v>114</v>
      </c>
      <c r="D25" s="22" t="s">
        <v>97</v>
      </c>
      <c r="E25" s="13" t="s">
        <v>115</v>
      </c>
      <c r="F25" s="21"/>
      <c r="G25" s="7"/>
      <c r="H25" s="8">
        <v>1148089</v>
      </c>
      <c r="I25" s="8">
        <v>0</v>
      </c>
      <c r="J25" s="8">
        <f t="shared" si="0"/>
        <v>1205189</v>
      </c>
      <c r="K25" s="8">
        <f>ROUND(I25/124.2*126.6,0)</f>
        <v>0</v>
      </c>
      <c r="L25" s="8">
        <f t="shared" si="1"/>
        <v>1271425</v>
      </c>
      <c r="M25" s="8">
        <f t="shared" si="2"/>
        <v>0</v>
      </c>
      <c r="N25" s="8">
        <f t="shared" si="4"/>
        <v>1329845</v>
      </c>
      <c r="O25" s="8">
        <f t="shared" si="5"/>
        <v>0</v>
      </c>
      <c r="P25" s="8">
        <f t="shared" si="6"/>
        <v>1399950</v>
      </c>
      <c r="Q25" s="8">
        <f t="shared" si="7"/>
        <v>0</v>
      </c>
      <c r="R25" s="8">
        <f t="shared" si="8"/>
        <v>1399950</v>
      </c>
      <c r="S25" s="8" t="e">
        <f>(+R25*#REF!/1000)*(1+#REF!)</f>
        <v>#REF!</v>
      </c>
      <c r="T25" s="11" t="e">
        <f>+(#REF!/($S$201))*S25</f>
        <v>#REF!</v>
      </c>
      <c r="U25" s="11" t="e">
        <f>+S25+T25</f>
        <v>#REF!</v>
      </c>
      <c r="V25" s="12" t="e">
        <f>ROUND(U25,0)</f>
        <v>#REF!</v>
      </c>
      <c r="X25" s="9" t="e">
        <f>R25*#REF!/1000</f>
        <v>#REF!</v>
      </c>
      <c r="Y25" s="9" t="e">
        <f t="shared" si="3"/>
        <v>#REF!</v>
      </c>
      <c r="Z25" s="9"/>
      <c r="AA25" s="3" t="s">
        <v>45</v>
      </c>
      <c r="AE25" s="3" t="s">
        <v>607</v>
      </c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</row>
    <row r="26" spans="1:98" x14ac:dyDescent="0.25">
      <c r="A26" s="22"/>
      <c r="B26" s="22" t="s">
        <v>116</v>
      </c>
      <c r="C26" s="22" t="s">
        <v>117</v>
      </c>
      <c r="D26" s="22" t="s">
        <v>97</v>
      </c>
      <c r="E26" s="13" t="s">
        <v>118</v>
      </c>
      <c r="F26" s="21"/>
      <c r="G26" s="7"/>
      <c r="H26" s="8">
        <v>1148089</v>
      </c>
      <c r="I26" s="8">
        <v>0</v>
      </c>
      <c r="J26" s="8">
        <f t="shared" si="0"/>
        <v>1205189</v>
      </c>
      <c r="K26" s="8">
        <f>ROUND(I26/124.2*126.6,0)</f>
        <v>0</v>
      </c>
      <c r="L26" s="8">
        <f t="shared" si="1"/>
        <v>1271425</v>
      </c>
      <c r="M26" s="8">
        <f t="shared" si="2"/>
        <v>0</v>
      </c>
      <c r="N26" s="8">
        <f t="shared" si="4"/>
        <v>1329845</v>
      </c>
      <c r="O26" s="8">
        <f t="shared" si="5"/>
        <v>0</v>
      </c>
      <c r="P26" s="8">
        <f t="shared" si="6"/>
        <v>1399950</v>
      </c>
      <c r="Q26" s="8">
        <f t="shared" si="7"/>
        <v>0</v>
      </c>
      <c r="R26" s="8">
        <f t="shared" si="8"/>
        <v>1399950</v>
      </c>
      <c r="S26" s="8" t="e">
        <f>(+R26*#REF!/1000)*(1+#REF!)</f>
        <v>#REF!</v>
      </c>
      <c r="T26" s="11" t="e">
        <f>+(#REF!/($S$201))*S26</f>
        <v>#REF!</v>
      </c>
      <c r="U26" s="11" t="e">
        <f>+S26+T26</f>
        <v>#REF!</v>
      </c>
      <c r="V26" s="12" t="e">
        <f>ROUND(U26,0)</f>
        <v>#REF!</v>
      </c>
      <c r="X26" s="9" t="e">
        <f>R26*#REF!/1000</f>
        <v>#REF!</v>
      </c>
      <c r="Y26" s="9" t="e">
        <f t="shared" si="3"/>
        <v>#REF!</v>
      </c>
      <c r="Z26" s="9"/>
      <c r="AA26" s="3" t="s">
        <v>39</v>
      </c>
      <c r="AE26" s="3" t="s">
        <v>606</v>
      </c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</row>
    <row r="27" spans="1:98" ht="12" x14ac:dyDescent="0.25">
      <c r="A27" s="23"/>
      <c r="B27" s="22" t="s">
        <v>119</v>
      </c>
      <c r="C27" s="22" t="s">
        <v>120</v>
      </c>
      <c r="D27" s="22" t="s">
        <v>97</v>
      </c>
      <c r="E27" s="13" t="s">
        <v>121</v>
      </c>
      <c r="F27" s="22"/>
      <c r="G27" s="7" t="s">
        <v>49</v>
      </c>
      <c r="H27" s="8"/>
      <c r="I27" s="8"/>
      <c r="J27" s="8">
        <v>300000</v>
      </c>
      <c r="K27" s="8"/>
      <c r="L27" s="8">
        <f t="shared" si="1"/>
        <v>316488</v>
      </c>
      <c r="M27" s="8">
        <f t="shared" si="2"/>
        <v>0</v>
      </c>
      <c r="N27" s="8">
        <f t="shared" si="4"/>
        <v>331030</v>
      </c>
      <c r="O27" s="8">
        <f t="shared" si="5"/>
        <v>0</v>
      </c>
      <c r="P27" s="8">
        <f t="shared" si="6"/>
        <v>348480</v>
      </c>
      <c r="Q27" s="8">
        <f t="shared" si="7"/>
        <v>0</v>
      </c>
      <c r="R27" s="8">
        <f t="shared" si="8"/>
        <v>348480</v>
      </c>
      <c r="S27" s="8"/>
      <c r="T27" s="11"/>
      <c r="U27" s="11"/>
      <c r="V27" s="12"/>
      <c r="X27" s="9" t="e">
        <f>R27*#REF!/1000</f>
        <v>#REF!</v>
      </c>
      <c r="Y27" s="9" t="e">
        <f t="shared" si="3"/>
        <v>#REF!</v>
      </c>
      <c r="Z27" s="89" t="s">
        <v>616</v>
      </c>
      <c r="AA27" s="3" t="s">
        <v>39</v>
      </c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</row>
    <row r="28" spans="1:98" s="65" customFormat="1" x14ac:dyDescent="0.25">
      <c r="A28" s="58" t="s">
        <v>29</v>
      </c>
      <c r="B28" s="60" t="s">
        <v>122</v>
      </c>
      <c r="C28" s="60" t="s">
        <v>123</v>
      </c>
      <c r="D28" s="60" t="s">
        <v>97</v>
      </c>
      <c r="E28" s="68" t="s">
        <v>124</v>
      </c>
      <c r="F28" s="60"/>
      <c r="G28" s="58" t="s">
        <v>125</v>
      </c>
      <c r="H28" s="62">
        <v>0</v>
      </c>
      <c r="I28" s="62">
        <v>140327</v>
      </c>
      <c r="J28" s="62">
        <f t="shared" ref="J28:J35" si="12">ROUND(H28/150.8*158.3,0)</f>
        <v>0</v>
      </c>
      <c r="K28" s="62">
        <f t="shared" ref="K28:K35" si="13">ROUND(I28/124.2*126.6,0)</f>
        <v>143039</v>
      </c>
      <c r="L28" s="62">
        <f t="shared" si="1"/>
        <v>0</v>
      </c>
      <c r="M28" s="62">
        <f t="shared" si="2"/>
        <v>150948</v>
      </c>
      <c r="N28" s="62">
        <f t="shared" si="4"/>
        <v>0</v>
      </c>
      <c r="O28" s="62">
        <f t="shared" si="5"/>
        <v>161702</v>
      </c>
      <c r="P28" s="62">
        <f t="shared" si="6"/>
        <v>0</v>
      </c>
      <c r="Q28" s="62">
        <f t="shared" si="7"/>
        <v>168260</v>
      </c>
      <c r="R28" s="62">
        <f t="shared" si="8"/>
        <v>168260</v>
      </c>
      <c r="S28" s="62" t="e">
        <f>(+R28*#REF!/1000)*(1+#REF!)</f>
        <v>#REF!</v>
      </c>
      <c r="T28" s="63" t="e">
        <f>+(#REF!/($S$201))*S28</f>
        <v>#REF!</v>
      </c>
      <c r="U28" s="63" t="e">
        <f t="shared" ref="U28:U35" si="14">+S28+T28</f>
        <v>#REF!</v>
      </c>
      <c r="V28" s="64" t="e">
        <f t="shared" ref="V28:V35" si="15">ROUND(U28,0)</f>
        <v>#REF!</v>
      </c>
      <c r="X28" s="66" t="e">
        <f>R28*#REF!/1000</f>
        <v>#REF!</v>
      </c>
      <c r="Y28" s="66" t="e">
        <f t="shared" si="3"/>
        <v>#REF!</v>
      </c>
      <c r="Z28" s="66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</row>
    <row r="29" spans="1:98" ht="22.8" x14ac:dyDescent="0.25">
      <c r="A29" s="7" t="s">
        <v>29</v>
      </c>
      <c r="B29" s="22" t="s">
        <v>126</v>
      </c>
      <c r="C29" s="22" t="s">
        <v>123</v>
      </c>
      <c r="D29" s="22" t="s">
        <v>97</v>
      </c>
      <c r="E29" s="13" t="s">
        <v>127</v>
      </c>
      <c r="F29" s="22"/>
      <c r="G29" s="7" t="s">
        <v>125</v>
      </c>
      <c r="H29" s="8">
        <v>8904438</v>
      </c>
      <c r="I29" s="8">
        <v>100098</v>
      </c>
      <c r="J29" s="8">
        <f t="shared" si="12"/>
        <v>9347298</v>
      </c>
      <c r="K29" s="8">
        <f t="shared" si="13"/>
        <v>102032</v>
      </c>
      <c r="L29" s="8">
        <f t="shared" si="1"/>
        <v>9861016</v>
      </c>
      <c r="M29" s="8">
        <f t="shared" si="2"/>
        <v>107674</v>
      </c>
      <c r="N29" s="8">
        <f t="shared" si="4"/>
        <v>10314112</v>
      </c>
      <c r="O29" s="8">
        <f t="shared" si="5"/>
        <v>115345</v>
      </c>
      <c r="P29" s="8">
        <f t="shared" si="6"/>
        <v>10857830</v>
      </c>
      <c r="Q29" s="8">
        <f t="shared" si="7"/>
        <v>120020</v>
      </c>
      <c r="R29" s="8">
        <f t="shared" si="8"/>
        <v>10977850</v>
      </c>
      <c r="S29" s="8" t="e">
        <f>(+R29*#REF!/1000)*(1+#REF!)</f>
        <v>#REF!</v>
      </c>
      <c r="T29" s="11" t="e">
        <f>+(#REF!/($S$201))*S29</f>
        <v>#REF!</v>
      </c>
      <c r="U29" s="11" t="e">
        <f t="shared" si="14"/>
        <v>#REF!</v>
      </c>
      <c r="V29" s="12" t="e">
        <f t="shared" si="15"/>
        <v>#REF!</v>
      </c>
      <c r="X29" s="9" t="e">
        <f>R29*#REF!/1000</f>
        <v>#REF!</v>
      </c>
      <c r="Y29" s="9" t="e">
        <f t="shared" si="3"/>
        <v>#REF!</v>
      </c>
      <c r="Z29" s="9"/>
      <c r="AA29" s="3" t="s">
        <v>90</v>
      </c>
      <c r="AB29" s="3" t="s">
        <v>90</v>
      </c>
      <c r="AD29" s="3" t="s">
        <v>90</v>
      </c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</row>
    <row r="30" spans="1:98" ht="22.8" x14ac:dyDescent="0.25">
      <c r="A30" s="7" t="s">
        <v>29</v>
      </c>
      <c r="B30" s="22" t="s">
        <v>128</v>
      </c>
      <c r="C30" s="22" t="s">
        <v>123</v>
      </c>
      <c r="D30" s="22" t="s">
        <v>97</v>
      </c>
      <c r="E30" s="13" t="s">
        <v>129</v>
      </c>
      <c r="F30" s="22"/>
      <c r="G30" s="7" t="s">
        <v>125</v>
      </c>
      <c r="H30" s="8">
        <v>0</v>
      </c>
      <c r="I30" s="8">
        <v>36999</v>
      </c>
      <c r="J30" s="8">
        <f t="shared" si="12"/>
        <v>0</v>
      </c>
      <c r="K30" s="8">
        <f t="shared" si="13"/>
        <v>37714</v>
      </c>
      <c r="L30" s="8">
        <f t="shared" si="1"/>
        <v>0</v>
      </c>
      <c r="M30" s="8">
        <f t="shared" si="2"/>
        <v>39799</v>
      </c>
      <c r="N30" s="8">
        <f t="shared" si="4"/>
        <v>0</v>
      </c>
      <c r="O30" s="8">
        <f t="shared" si="5"/>
        <v>42634</v>
      </c>
      <c r="P30" s="8">
        <f t="shared" si="6"/>
        <v>0</v>
      </c>
      <c r="Q30" s="8">
        <f t="shared" si="7"/>
        <v>44360</v>
      </c>
      <c r="R30" s="8">
        <f t="shared" si="8"/>
        <v>44360</v>
      </c>
      <c r="S30" s="8" t="e">
        <f>(+R30*#REF!/1000)*(1+#REF!)</f>
        <v>#REF!</v>
      </c>
      <c r="T30" s="11" t="e">
        <f>+(#REF!/($S$201))*S30</f>
        <v>#REF!</v>
      </c>
      <c r="U30" s="11" t="e">
        <f t="shared" si="14"/>
        <v>#REF!</v>
      </c>
      <c r="V30" s="12" t="e">
        <f t="shared" si="15"/>
        <v>#REF!</v>
      </c>
      <c r="X30" s="9" t="e">
        <f>R30*#REF!/1000</f>
        <v>#REF!</v>
      </c>
      <c r="Y30" s="9" t="e">
        <f t="shared" si="3"/>
        <v>#REF!</v>
      </c>
      <c r="Z30" s="9"/>
      <c r="AA30" s="3" t="s">
        <v>130</v>
      </c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</row>
    <row r="31" spans="1:98" x14ac:dyDescent="0.25">
      <c r="A31" s="7" t="s">
        <v>29</v>
      </c>
      <c r="B31" s="22" t="s">
        <v>131</v>
      </c>
      <c r="C31" s="22" t="s">
        <v>132</v>
      </c>
      <c r="D31" s="22" t="s">
        <v>97</v>
      </c>
      <c r="E31" s="13" t="s">
        <v>133</v>
      </c>
      <c r="F31" s="22"/>
      <c r="G31" s="7" t="s">
        <v>49</v>
      </c>
      <c r="H31" s="8">
        <v>3094657</v>
      </c>
      <c r="I31" s="8">
        <v>0</v>
      </c>
      <c r="J31" s="8">
        <f t="shared" si="12"/>
        <v>3248569</v>
      </c>
      <c r="K31" s="8">
        <f t="shared" si="13"/>
        <v>0</v>
      </c>
      <c r="L31" s="8">
        <f t="shared" si="1"/>
        <v>3427107</v>
      </c>
      <c r="M31" s="8">
        <f t="shared" si="2"/>
        <v>0</v>
      </c>
      <c r="N31" s="8">
        <f t="shared" si="4"/>
        <v>3584576</v>
      </c>
      <c r="O31" s="8">
        <f t="shared" si="5"/>
        <v>0</v>
      </c>
      <c r="P31" s="8">
        <f t="shared" si="6"/>
        <v>3773540</v>
      </c>
      <c r="Q31" s="8">
        <f t="shared" si="7"/>
        <v>0</v>
      </c>
      <c r="R31" s="8">
        <f t="shared" si="8"/>
        <v>3773540</v>
      </c>
      <c r="S31" s="8" t="e">
        <f>(+R31*#REF!/1000)*(1+#REF!)</f>
        <v>#REF!</v>
      </c>
      <c r="T31" s="11" t="e">
        <f>+(#REF!/($S$201))*S31</f>
        <v>#REF!</v>
      </c>
      <c r="U31" s="11" t="e">
        <f t="shared" si="14"/>
        <v>#REF!</v>
      </c>
      <c r="V31" s="12" t="e">
        <f t="shared" si="15"/>
        <v>#REF!</v>
      </c>
      <c r="X31" s="9" t="e">
        <f>R31*#REF!/1000</f>
        <v>#REF!</v>
      </c>
      <c r="Y31" s="9" t="e">
        <f t="shared" si="3"/>
        <v>#REF!</v>
      </c>
      <c r="Z31" s="9"/>
      <c r="AA31" s="3" t="s">
        <v>45</v>
      </c>
      <c r="AD31" s="3" t="s">
        <v>90</v>
      </c>
      <c r="AF31" s="83" t="s">
        <v>610</v>
      </c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</row>
    <row r="32" spans="1:98" x14ac:dyDescent="0.25">
      <c r="A32" s="7"/>
      <c r="B32" s="22" t="s">
        <v>134</v>
      </c>
      <c r="C32" s="22" t="s">
        <v>135</v>
      </c>
      <c r="D32" s="22" t="s">
        <v>97</v>
      </c>
      <c r="E32" s="13" t="s">
        <v>74</v>
      </c>
      <c r="F32" s="22"/>
      <c r="G32" s="7" t="s">
        <v>49</v>
      </c>
      <c r="H32" s="8">
        <v>0</v>
      </c>
      <c r="I32" s="8">
        <v>406547</v>
      </c>
      <c r="J32" s="8">
        <f t="shared" si="12"/>
        <v>0</v>
      </c>
      <c r="K32" s="8">
        <f t="shared" si="13"/>
        <v>414403</v>
      </c>
      <c r="L32" s="8">
        <f t="shared" si="1"/>
        <v>0</v>
      </c>
      <c r="M32" s="8">
        <f t="shared" si="2"/>
        <v>437316</v>
      </c>
      <c r="N32" s="8">
        <f t="shared" si="4"/>
        <v>0</v>
      </c>
      <c r="O32" s="8">
        <f t="shared" si="5"/>
        <v>468471</v>
      </c>
      <c r="P32" s="8">
        <f t="shared" si="6"/>
        <v>0</v>
      </c>
      <c r="Q32" s="8">
        <f t="shared" si="7"/>
        <v>487470</v>
      </c>
      <c r="R32" s="8">
        <f t="shared" si="8"/>
        <v>487470</v>
      </c>
      <c r="S32" s="8" t="e">
        <f>(+R32*#REF!/1000)*(1+#REF!)</f>
        <v>#REF!</v>
      </c>
      <c r="T32" s="11" t="e">
        <f>+(#REF!/($S$201))*S32</f>
        <v>#REF!</v>
      </c>
      <c r="U32" s="11" t="e">
        <f t="shared" si="14"/>
        <v>#REF!</v>
      </c>
      <c r="V32" s="12" t="e">
        <f t="shared" si="15"/>
        <v>#REF!</v>
      </c>
      <c r="X32" s="9" t="e">
        <f>R32*#REF!/1000</f>
        <v>#REF!</v>
      </c>
      <c r="Y32" s="9" t="e">
        <f t="shared" si="3"/>
        <v>#REF!</v>
      </c>
      <c r="Z32" s="9"/>
      <c r="AA32" s="3" t="s">
        <v>39</v>
      </c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</row>
    <row r="33" spans="1:98" x14ac:dyDescent="0.25">
      <c r="A33" s="7" t="s">
        <v>136</v>
      </c>
      <c r="B33" s="22" t="s">
        <v>137</v>
      </c>
      <c r="C33" s="22" t="s">
        <v>138</v>
      </c>
      <c r="D33" s="22" t="s">
        <v>97</v>
      </c>
      <c r="E33" s="13" t="s">
        <v>139</v>
      </c>
      <c r="F33" s="22"/>
      <c r="G33" s="7" t="s">
        <v>140</v>
      </c>
      <c r="H33" s="8">
        <v>62973</v>
      </c>
      <c r="I33" s="8">
        <v>197070</v>
      </c>
      <c r="J33" s="8">
        <f t="shared" si="12"/>
        <v>66105</v>
      </c>
      <c r="K33" s="8">
        <f t="shared" si="13"/>
        <v>200878</v>
      </c>
      <c r="L33" s="8">
        <f t="shared" si="1"/>
        <v>69738</v>
      </c>
      <c r="M33" s="8">
        <f t="shared" si="2"/>
        <v>211985</v>
      </c>
      <c r="N33" s="8">
        <f t="shared" si="4"/>
        <v>72942</v>
      </c>
      <c r="O33" s="8">
        <f t="shared" si="5"/>
        <v>227087</v>
      </c>
      <c r="P33" s="8">
        <f t="shared" si="6"/>
        <v>76790</v>
      </c>
      <c r="Q33" s="8">
        <f t="shared" si="7"/>
        <v>236300</v>
      </c>
      <c r="R33" s="8">
        <f t="shared" si="8"/>
        <v>313090</v>
      </c>
      <c r="S33" s="8" t="e">
        <f>(+R33*#REF!/1000)*(1+#REF!)</f>
        <v>#REF!</v>
      </c>
      <c r="T33" s="11" t="e">
        <f>+(#REF!/($S$201))*S33</f>
        <v>#REF!</v>
      </c>
      <c r="U33" s="11" t="e">
        <f t="shared" si="14"/>
        <v>#REF!</v>
      </c>
      <c r="V33" s="12" t="e">
        <f t="shared" si="15"/>
        <v>#REF!</v>
      </c>
      <c r="X33" s="9" t="e">
        <f>R33*#REF!/1000</f>
        <v>#REF!</v>
      </c>
      <c r="Y33" s="9" t="e">
        <f t="shared" si="3"/>
        <v>#REF!</v>
      </c>
      <c r="Z33" s="9"/>
      <c r="AA33" s="3" t="s">
        <v>39</v>
      </c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</row>
    <row r="34" spans="1:98" x14ac:dyDescent="0.25">
      <c r="A34" s="7" t="s">
        <v>29</v>
      </c>
      <c r="B34" s="22" t="s">
        <v>141</v>
      </c>
      <c r="C34" s="22" t="s">
        <v>142</v>
      </c>
      <c r="D34" s="22" t="s">
        <v>97</v>
      </c>
      <c r="E34" s="13" t="s">
        <v>143</v>
      </c>
      <c r="F34" s="22"/>
      <c r="G34" s="7"/>
      <c r="H34" s="8">
        <v>401430</v>
      </c>
      <c r="I34" s="8">
        <v>0</v>
      </c>
      <c r="J34" s="8">
        <f t="shared" si="12"/>
        <v>421395</v>
      </c>
      <c r="K34" s="8">
        <f t="shared" si="13"/>
        <v>0</v>
      </c>
      <c r="L34" s="8">
        <f t="shared" si="1"/>
        <v>444554</v>
      </c>
      <c r="M34" s="8">
        <f t="shared" ref="M34:M65" si="16">ROUND(K34/126.6*133.6,0)</f>
        <v>0</v>
      </c>
      <c r="N34" s="8">
        <f t="shared" si="4"/>
        <v>464980</v>
      </c>
      <c r="O34" s="8">
        <f t="shared" si="5"/>
        <v>0</v>
      </c>
      <c r="P34" s="8">
        <f t="shared" si="6"/>
        <v>489490</v>
      </c>
      <c r="Q34" s="8">
        <f t="shared" si="7"/>
        <v>0</v>
      </c>
      <c r="R34" s="8">
        <f t="shared" si="8"/>
        <v>489490</v>
      </c>
      <c r="S34" s="8" t="e">
        <f>(+R34*#REF!/1000)*(1+#REF!)</f>
        <v>#REF!</v>
      </c>
      <c r="T34" s="11" t="e">
        <f>+(#REF!/($S$201))*S34</f>
        <v>#REF!</v>
      </c>
      <c r="U34" s="11" t="e">
        <f t="shared" si="14"/>
        <v>#REF!</v>
      </c>
      <c r="V34" s="12" t="e">
        <f t="shared" si="15"/>
        <v>#REF!</v>
      </c>
      <c r="X34" s="9" t="e">
        <f>R34*#REF!/1000</f>
        <v>#REF!</v>
      </c>
      <c r="Y34" s="9" t="e">
        <f t="shared" ref="Y34:Y65" si="17">X34*1.21</f>
        <v>#REF!</v>
      </c>
      <c r="Z34" s="9"/>
      <c r="AA34" s="3" t="s">
        <v>39</v>
      </c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</row>
    <row r="35" spans="1:98" s="65" customFormat="1" x14ac:dyDescent="0.25">
      <c r="A35" s="58" t="s">
        <v>29</v>
      </c>
      <c r="B35" s="59" t="s">
        <v>144</v>
      </c>
      <c r="C35" s="59" t="s">
        <v>145</v>
      </c>
      <c r="D35" s="60" t="s">
        <v>146</v>
      </c>
      <c r="E35" s="61" t="s">
        <v>78</v>
      </c>
      <c r="F35" s="61"/>
      <c r="G35" s="58" t="s">
        <v>49</v>
      </c>
      <c r="H35" s="62">
        <v>1222416</v>
      </c>
      <c r="I35" s="62">
        <v>237706</v>
      </c>
      <c r="J35" s="62">
        <f t="shared" si="12"/>
        <v>1283213</v>
      </c>
      <c r="K35" s="62">
        <f t="shared" si="13"/>
        <v>242299</v>
      </c>
      <c r="L35" s="62">
        <f t="shared" si="1"/>
        <v>1353737</v>
      </c>
      <c r="M35" s="62">
        <f t="shared" si="16"/>
        <v>255696</v>
      </c>
      <c r="N35" s="62">
        <f t="shared" si="4"/>
        <v>1415939</v>
      </c>
      <c r="O35" s="62">
        <f t="shared" si="5"/>
        <v>273912</v>
      </c>
      <c r="P35" s="62">
        <f t="shared" si="6"/>
        <v>1490580</v>
      </c>
      <c r="Q35" s="62">
        <f t="shared" si="7"/>
        <v>285020</v>
      </c>
      <c r="R35" s="62">
        <f t="shared" si="8"/>
        <v>1775600</v>
      </c>
      <c r="S35" s="62" t="e">
        <f>(+R35*#REF!/1000)*(1+#REF!)</f>
        <v>#REF!</v>
      </c>
      <c r="T35" s="63" t="e">
        <f>+(#REF!/($S$201))*S35</f>
        <v>#REF!</v>
      </c>
      <c r="U35" s="63" t="e">
        <f t="shared" si="14"/>
        <v>#REF!</v>
      </c>
      <c r="V35" s="64" t="e">
        <f t="shared" si="15"/>
        <v>#REF!</v>
      </c>
      <c r="X35" s="66" t="e">
        <f>R35*#REF!/1000</f>
        <v>#REF!</v>
      </c>
      <c r="Y35" s="66" t="e">
        <f t="shared" si="17"/>
        <v>#REF!</v>
      </c>
      <c r="Z35" s="66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</row>
    <row r="36" spans="1:98" ht="22.8" x14ac:dyDescent="0.25">
      <c r="A36" s="7"/>
      <c r="B36" s="21" t="s">
        <v>147</v>
      </c>
      <c r="C36" s="21" t="s">
        <v>148</v>
      </c>
      <c r="D36" s="22" t="s">
        <v>149</v>
      </c>
      <c r="E36" s="44" t="s">
        <v>150</v>
      </c>
      <c r="F36" s="2" t="s">
        <v>151</v>
      </c>
      <c r="G36" s="7" t="s">
        <v>152</v>
      </c>
      <c r="H36" s="8"/>
      <c r="I36" s="8"/>
      <c r="J36" s="8">
        <v>4565000</v>
      </c>
      <c r="K36" s="8">
        <f>90000+58000</f>
        <v>148000</v>
      </c>
      <c r="L36" s="8">
        <f>J36</f>
        <v>4565000</v>
      </c>
      <c r="M36" s="8">
        <f t="shared" si="16"/>
        <v>156183</v>
      </c>
      <c r="N36" s="8">
        <f t="shared" si="4"/>
        <v>4774754</v>
      </c>
      <c r="O36" s="8">
        <f t="shared" si="5"/>
        <v>167310</v>
      </c>
      <c r="P36" s="8">
        <f t="shared" si="6"/>
        <v>5026460</v>
      </c>
      <c r="Q36" s="8">
        <f t="shared" si="7"/>
        <v>174090</v>
      </c>
      <c r="R36" s="8">
        <f t="shared" si="8"/>
        <v>5200550</v>
      </c>
      <c r="S36" s="8"/>
      <c r="T36" s="11"/>
      <c r="U36" s="11"/>
      <c r="V36" s="12"/>
      <c r="X36" s="9" t="e">
        <f>R36*#REF!/1000</f>
        <v>#REF!</v>
      </c>
      <c r="Y36" s="9" t="e">
        <f t="shared" si="17"/>
        <v>#REF!</v>
      </c>
      <c r="Z36" s="9"/>
      <c r="AA36" s="10" t="s">
        <v>153</v>
      </c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</row>
    <row r="37" spans="1:98" ht="34.200000000000003" x14ac:dyDescent="0.25">
      <c r="A37" s="7" t="s">
        <v>29</v>
      </c>
      <c r="B37" s="2" t="s">
        <v>154</v>
      </c>
      <c r="C37" s="2" t="s">
        <v>155</v>
      </c>
      <c r="D37" s="13" t="s">
        <v>156</v>
      </c>
      <c r="E37" s="2" t="s">
        <v>157</v>
      </c>
      <c r="F37" s="2" t="s">
        <v>158</v>
      </c>
      <c r="G37" s="7"/>
      <c r="H37" s="8">
        <v>2579000</v>
      </c>
      <c r="I37" s="8">
        <v>0</v>
      </c>
      <c r="J37" s="8">
        <f t="shared" ref="J37:J68" si="18">ROUND(H37/150.8*158.3,0)</f>
        <v>2707266</v>
      </c>
      <c r="K37" s="8">
        <f t="shared" ref="K37:K68" si="19">ROUND(I37/124.2*126.6,0)</f>
        <v>0</v>
      </c>
      <c r="L37" s="8">
        <v>7150000</v>
      </c>
      <c r="M37" s="8">
        <f t="shared" si="16"/>
        <v>0</v>
      </c>
      <c r="N37" s="8">
        <f t="shared" si="4"/>
        <v>7478530</v>
      </c>
      <c r="O37" s="8">
        <f t="shared" si="5"/>
        <v>0</v>
      </c>
      <c r="P37" s="8">
        <f t="shared" si="6"/>
        <v>7872770</v>
      </c>
      <c r="Q37" s="8">
        <f t="shared" si="7"/>
        <v>0</v>
      </c>
      <c r="R37" s="8">
        <f t="shared" si="8"/>
        <v>7872770</v>
      </c>
      <c r="S37" s="8" t="e">
        <f>(+R37*#REF!/1000)*(1+#REF!)</f>
        <v>#REF!</v>
      </c>
      <c r="T37" s="11" t="e">
        <f>+(#REF!/($S$201))*S37</f>
        <v>#REF!</v>
      </c>
      <c r="U37" s="11" t="e">
        <f t="shared" ref="U37:U68" si="20">+S37+T37</f>
        <v>#REF!</v>
      </c>
      <c r="V37" s="12" t="e">
        <f t="shared" ref="V37:V68" si="21">ROUND(U37,0)</f>
        <v>#REF!</v>
      </c>
      <c r="X37" s="9" t="e">
        <f>R37*#REF!/1000</f>
        <v>#REF!</v>
      </c>
      <c r="Y37" s="9" t="e">
        <f t="shared" si="17"/>
        <v>#REF!</v>
      </c>
      <c r="Z37" s="9"/>
      <c r="AA37" s="3" t="s">
        <v>90</v>
      </c>
      <c r="AD37" s="3" t="s">
        <v>90</v>
      </c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</row>
    <row r="38" spans="1:98" ht="48" x14ac:dyDescent="0.25">
      <c r="A38" s="24" t="s">
        <v>29</v>
      </c>
      <c r="B38" s="2" t="s">
        <v>159</v>
      </c>
      <c r="C38" s="2" t="s">
        <v>160</v>
      </c>
      <c r="D38" s="13" t="s">
        <v>161</v>
      </c>
      <c r="E38" s="2" t="s">
        <v>162</v>
      </c>
      <c r="F38" s="2"/>
      <c r="G38" s="24" t="s">
        <v>163</v>
      </c>
      <c r="H38" s="8">
        <v>395049</v>
      </c>
      <c r="I38" s="8">
        <v>0</v>
      </c>
      <c r="J38" s="8">
        <f t="shared" si="18"/>
        <v>414697</v>
      </c>
      <c r="K38" s="8">
        <f t="shared" si="19"/>
        <v>0</v>
      </c>
      <c r="L38" s="8">
        <f t="shared" ref="L38:L69" si="22">ROUND(J38/158.3*167,0)</f>
        <v>437488</v>
      </c>
      <c r="M38" s="8">
        <f t="shared" si="16"/>
        <v>0</v>
      </c>
      <c r="N38" s="8">
        <f t="shared" si="4"/>
        <v>457590</v>
      </c>
      <c r="O38" s="8">
        <f t="shared" si="5"/>
        <v>0</v>
      </c>
      <c r="P38" s="8">
        <f t="shared" si="6"/>
        <v>481710</v>
      </c>
      <c r="Q38" s="8">
        <f t="shared" si="7"/>
        <v>0</v>
      </c>
      <c r="R38" s="8">
        <f t="shared" si="8"/>
        <v>481710</v>
      </c>
      <c r="S38" s="8" t="e">
        <f>(+R38*#REF!/1000)*(1+#REF!)</f>
        <v>#REF!</v>
      </c>
      <c r="T38" s="11" t="e">
        <f>+(#REF!/($S$201))*S38</f>
        <v>#REF!</v>
      </c>
      <c r="U38" s="11" t="e">
        <f t="shared" si="20"/>
        <v>#REF!</v>
      </c>
      <c r="V38" s="12" t="e">
        <f t="shared" si="21"/>
        <v>#REF!</v>
      </c>
      <c r="X38" s="9" t="e">
        <f>R38*#REF!/1000</f>
        <v>#REF!</v>
      </c>
      <c r="Y38" s="9" t="e">
        <f t="shared" si="17"/>
        <v>#REF!</v>
      </c>
      <c r="Z38" s="90" t="s">
        <v>617</v>
      </c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</row>
    <row r="39" spans="1:98" x14ac:dyDescent="0.25">
      <c r="A39" s="24" t="s">
        <v>29</v>
      </c>
      <c r="B39" s="2" t="s">
        <v>164</v>
      </c>
      <c r="C39" s="2"/>
      <c r="D39" s="13" t="s">
        <v>161</v>
      </c>
      <c r="E39" s="2" t="s">
        <v>165</v>
      </c>
      <c r="F39" s="2"/>
      <c r="G39" s="24"/>
      <c r="H39" s="8">
        <v>26880</v>
      </c>
      <c r="I39" s="8">
        <v>0</v>
      </c>
      <c r="J39" s="8">
        <f t="shared" si="18"/>
        <v>28217</v>
      </c>
      <c r="K39" s="8">
        <f t="shared" si="19"/>
        <v>0</v>
      </c>
      <c r="L39" s="8">
        <f t="shared" si="22"/>
        <v>29768</v>
      </c>
      <c r="M39" s="8">
        <f t="shared" si="16"/>
        <v>0</v>
      </c>
      <c r="N39" s="8">
        <f t="shared" si="4"/>
        <v>31136</v>
      </c>
      <c r="O39" s="8">
        <f t="shared" si="5"/>
        <v>0</v>
      </c>
      <c r="P39" s="8">
        <f t="shared" si="6"/>
        <v>32780</v>
      </c>
      <c r="Q39" s="8">
        <f t="shared" si="7"/>
        <v>0</v>
      </c>
      <c r="R39" s="8">
        <f t="shared" si="8"/>
        <v>32780</v>
      </c>
      <c r="S39" s="8" t="e">
        <f>(+R39*#REF!/1000)*(1+#REF!)</f>
        <v>#REF!</v>
      </c>
      <c r="T39" s="11" t="e">
        <f>+(#REF!/($S$201))*S39</f>
        <v>#REF!</v>
      </c>
      <c r="U39" s="11" t="e">
        <f t="shared" si="20"/>
        <v>#REF!</v>
      </c>
      <c r="V39" s="12" t="e">
        <f t="shared" si="21"/>
        <v>#REF!</v>
      </c>
      <c r="X39" s="9" t="e">
        <f>R39*#REF!/1000</f>
        <v>#REF!</v>
      </c>
      <c r="Y39" s="9" t="e">
        <f t="shared" si="17"/>
        <v>#REF!</v>
      </c>
      <c r="Z39" s="9"/>
      <c r="AA39" s="3" t="s">
        <v>45</v>
      </c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</row>
    <row r="40" spans="1:98" x14ac:dyDescent="0.25">
      <c r="A40" s="24" t="s">
        <v>29</v>
      </c>
      <c r="B40" s="2" t="s">
        <v>166</v>
      </c>
      <c r="C40" s="2" t="s">
        <v>167</v>
      </c>
      <c r="D40" s="13" t="s">
        <v>161</v>
      </c>
      <c r="E40" s="2" t="s">
        <v>168</v>
      </c>
      <c r="F40" s="2"/>
      <c r="G40" s="24"/>
      <c r="H40" s="8">
        <v>84476</v>
      </c>
      <c r="I40" s="8">
        <v>0</v>
      </c>
      <c r="J40" s="8">
        <f t="shared" si="18"/>
        <v>88677</v>
      </c>
      <c r="K40" s="8">
        <f t="shared" si="19"/>
        <v>0</v>
      </c>
      <c r="L40" s="8">
        <f t="shared" si="22"/>
        <v>93551</v>
      </c>
      <c r="M40" s="8">
        <f t="shared" si="16"/>
        <v>0</v>
      </c>
      <c r="N40" s="8">
        <f t="shared" si="4"/>
        <v>97850</v>
      </c>
      <c r="O40" s="8">
        <f t="shared" si="5"/>
        <v>0</v>
      </c>
      <c r="P40" s="8">
        <f t="shared" si="6"/>
        <v>103010</v>
      </c>
      <c r="Q40" s="8">
        <f t="shared" si="7"/>
        <v>0</v>
      </c>
      <c r="R40" s="8">
        <f t="shared" si="8"/>
        <v>103010</v>
      </c>
      <c r="S40" s="8" t="e">
        <f>(+R40*#REF!/1000)*(1+#REF!)</f>
        <v>#REF!</v>
      </c>
      <c r="T40" s="11" t="e">
        <f>+(#REF!/($S$201))*S40</f>
        <v>#REF!</v>
      </c>
      <c r="U40" s="11" t="e">
        <f t="shared" si="20"/>
        <v>#REF!</v>
      </c>
      <c r="V40" s="12" t="e">
        <f t="shared" si="21"/>
        <v>#REF!</v>
      </c>
      <c r="X40" s="9" t="e">
        <f>R40*#REF!/1000</f>
        <v>#REF!</v>
      </c>
      <c r="Y40" s="9" t="e">
        <f t="shared" si="17"/>
        <v>#REF!</v>
      </c>
      <c r="Z40" s="9"/>
      <c r="AA40" s="3" t="s">
        <v>39</v>
      </c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</row>
    <row r="41" spans="1:98" x14ac:dyDescent="0.25">
      <c r="A41" s="24" t="s">
        <v>29</v>
      </c>
      <c r="B41" s="2" t="s">
        <v>169</v>
      </c>
      <c r="C41" s="2" t="s">
        <v>170</v>
      </c>
      <c r="D41" s="13" t="s">
        <v>161</v>
      </c>
      <c r="E41" s="2" t="s">
        <v>171</v>
      </c>
      <c r="F41" s="2" t="s">
        <v>172</v>
      </c>
      <c r="G41" s="24" t="s">
        <v>173</v>
      </c>
      <c r="H41" s="8">
        <v>7453992</v>
      </c>
      <c r="I41" s="8">
        <v>538968</v>
      </c>
      <c r="J41" s="8">
        <f t="shared" si="18"/>
        <v>7824714</v>
      </c>
      <c r="K41" s="8">
        <f t="shared" si="19"/>
        <v>549383</v>
      </c>
      <c r="L41" s="8">
        <f t="shared" si="22"/>
        <v>8254752</v>
      </c>
      <c r="M41" s="8">
        <f t="shared" si="16"/>
        <v>579760</v>
      </c>
      <c r="N41" s="8">
        <f t="shared" si="4"/>
        <v>8634043</v>
      </c>
      <c r="O41" s="8">
        <f t="shared" si="5"/>
        <v>621063</v>
      </c>
      <c r="P41" s="8">
        <f t="shared" si="6"/>
        <v>9089190</v>
      </c>
      <c r="Q41" s="8">
        <f t="shared" si="7"/>
        <v>646250</v>
      </c>
      <c r="R41" s="8">
        <f t="shared" si="8"/>
        <v>9735440</v>
      </c>
      <c r="S41" s="8" t="e">
        <f>(+R41*#REF!/1000)*(1+#REF!)</f>
        <v>#REF!</v>
      </c>
      <c r="T41" s="11" t="e">
        <f>+(#REF!/($S$201))*S41</f>
        <v>#REF!</v>
      </c>
      <c r="U41" s="11" t="e">
        <f t="shared" si="20"/>
        <v>#REF!</v>
      </c>
      <c r="V41" s="12" t="e">
        <f t="shared" si="21"/>
        <v>#REF!</v>
      </c>
      <c r="X41" s="9" t="e">
        <f>R41*#REF!/1000</f>
        <v>#REF!</v>
      </c>
      <c r="Y41" s="9" t="e">
        <f t="shared" si="17"/>
        <v>#REF!</v>
      </c>
      <c r="Z41" s="9"/>
      <c r="AA41" s="3" t="s">
        <v>90</v>
      </c>
      <c r="AD41" s="3" t="s">
        <v>90</v>
      </c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</row>
    <row r="42" spans="1:98" x14ac:dyDescent="0.25">
      <c r="A42" s="24"/>
      <c r="B42" s="2" t="s">
        <v>169</v>
      </c>
      <c r="C42" s="2" t="s">
        <v>170</v>
      </c>
      <c r="D42" s="13" t="s">
        <v>161</v>
      </c>
      <c r="E42" s="2" t="s">
        <v>174</v>
      </c>
      <c r="F42" s="2"/>
      <c r="G42" s="24" t="s">
        <v>173</v>
      </c>
      <c r="H42" s="8">
        <v>458707</v>
      </c>
      <c r="I42" s="8">
        <v>0</v>
      </c>
      <c r="J42" s="8">
        <f t="shared" si="18"/>
        <v>481521</v>
      </c>
      <c r="K42" s="8">
        <f t="shared" si="19"/>
        <v>0</v>
      </c>
      <c r="L42" s="8">
        <f t="shared" si="22"/>
        <v>507985</v>
      </c>
      <c r="M42" s="8">
        <f t="shared" si="16"/>
        <v>0</v>
      </c>
      <c r="N42" s="8">
        <f t="shared" si="4"/>
        <v>531326</v>
      </c>
      <c r="O42" s="8">
        <f t="shared" si="5"/>
        <v>0</v>
      </c>
      <c r="P42" s="8">
        <f t="shared" si="6"/>
        <v>559340</v>
      </c>
      <c r="Q42" s="8">
        <f t="shared" si="7"/>
        <v>0</v>
      </c>
      <c r="R42" s="8">
        <f t="shared" si="8"/>
        <v>559340</v>
      </c>
      <c r="S42" s="8" t="e">
        <f>(+R42*#REF!/1000)*(1+#REF!)</f>
        <v>#REF!</v>
      </c>
      <c r="T42" s="11" t="e">
        <f>+(#REF!/($S$201))*S42</f>
        <v>#REF!</v>
      </c>
      <c r="U42" s="11" t="e">
        <f t="shared" si="20"/>
        <v>#REF!</v>
      </c>
      <c r="V42" s="12" t="e">
        <f t="shared" si="21"/>
        <v>#REF!</v>
      </c>
      <c r="X42" s="9" t="e">
        <f>R42*#REF!/1000</f>
        <v>#REF!</v>
      </c>
      <c r="Y42" s="9" t="e">
        <f t="shared" si="17"/>
        <v>#REF!</v>
      </c>
      <c r="Z42" s="9"/>
      <c r="AA42" s="3" t="s">
        <v>175</v>
      </c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</row>
    <row r="43" spans="1:98" x14ac:dyDescent="0.25">
      <c r="A43" s="24" t="s">
        <v>29</v>
      </c>
      <c r="B43" s="2" t="s">
        <v>176</v>
      </c>
      <c r="C43" s="2" t="s">
        <v>177</v>
      </c>
      <c r="D43" s="13" t="s">
        <v>161</v>
      </c>
      <c r="E43" s="2" t="s">
        <v>178</v>
      </c>
      <c r="F43" s="2"/>
      <c r="G43" s="24" t="s">
        <v>179</v>
      </c>
      <c r="H43" s="8">
        <v>89446</v>
      </c>
      <c r="I43" s="8">
        <v>0</v>
      </c>
      <c r="J43" s="8">
        <f t="shared" si="18"/>
        <v>93895</v>
      </c>
      <c r="K43" s="8">
        <f t="shared" si="19"/>
        <v>0</v>
      </c>
      <c r="L43" s="8">
        <f t="shared" si="22"/>
        <v>99055</v>
      </c>
      <c r="M43" s="8">
        <f t="shared" si="16"/>
        <v>0</v>
      </c>
      <c r="N43" s="8">
        <f t="shared" si="4"/>
        <v>103606</v>
      </c>
      <c r="O43" s="8">
        <f t="shared" si="5"/>
        <v>0</v>
      </c>
      <c r="P43" s="8">
        <f t="shared" si="6"/>
        <v>109070</v>
      </c>
      <c r="Q43" s="8">
        <f t="shared" si="7"/>
        <v>0</v>
      </c>
      <c r="R43" s="8">
        <f t="shared" si="8"/>
        <v>109070</v>
      </c>
      <c r="S43" s="8" t="e">
        <f>(+R43*#REF!/1000)*(1+#REF!)</f>
        <v>#REF!</v>
      </c>
      <c r="T43" s="11" t="e">
        <f>+(#REF!/($S$201))*S43</f>
        <v>#REF!</v>
      </c>
      <c r="U43" s="11" t="e">
        <f t="shared" si="20"/>
        <v>#REF!</v>
      </c>
      <c r="V43" s="12" t="e">
        <f t="shared" si="21"/>
        <v>#REF!</v>
      </c>
      <c r="X43" s="9" t="e">
        <f>R43*#REF!/1000</f>
        <v>#REF!</v>
      </c>
      <c r="Y43" s="9" t="e">
        <f t="shared" si="17"/>
        <v>#REF!</v>
      </c>
      <c r="Z43" s="9"/>
      <c r="AA43" s="3" t="s">
        <v>39</v>
      </c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</row>
    <row r="44" spans="1:98" x14ac:dyDescent="0.2">
      <c r="A44" s="7"/>
      <c r="B44" s="22" t="s">
        <v>180</v>
      </c>
      <c r="C44" s="22" t="s">
        <v>181</v>
      </c>
      <c r="D44" s="22" t="s">
        <v>161</v>
      </c>
      <c r="E44" s="13" t="s">
        <v>182</v>
      </c>
      <c r="F44" s="22"/>
      <c r="G44" s="7"/>
      <c r="H44" s="8">
        <v>1416214</v>
      </c>
      <c r="I44" s="8">
        <v>0</v>
      </c>
      <c r="J44" s="8">
        <f t="shared" si="18"/>
        <v>1486649</v>
      </c>
      <c r="K44" s="8">
        <f t="shared" si="19"/>
        <v>0</v>
      </c>
      <c r="L44" s="8">
        <f t="shared" si="22"/>
        <v>1568354</v>
      </c>
      <c r="M44" s="8">
        <f t="shared" si="16"/>
        <v>0</v>
      </c>
      <c r="N44" s="8">
        <f t="shared" si="4"/>
        <v>1640417</v>
      </c>
      <c r="O44" s="8">
        <f t="shared" si="5"/>
        <v>0</v>
      </c>
      <c r="P44" s="8">
        <f t="shared" si="6"/>
        <v>1726890</v>
      </c>
      <c r="Q44" s="8">
        <f t="shared" si="7"/>
        <v>0</v>
      </c>
      <c r="R44" s="8">
        <f t="shared" si="8"/>
        <v>1726890</v>
      </c>
      <c r="S44" s="8" t="e">
        <f>(+R44*#REF!/1000)*(1+#REF!)</f>
        <v>#REF!</v>
      </c>
      <c r="T44" s="11" t="e">
        <f>+(#REF!/($S$201))*S44</f>
        <v>#REF!</v>
      </c>
      <c r="U44" s="11" t="e">
        <f t="shared" si="20"/>
        <v>#REF!</v>
      </c>
      <c r="V44" s="12" t="e">
        <f t="shared" si="21"/>
        <v>#REF!</v>
      </c>
      <c r="X44" s="9" t="e">
        <f>R44*#REF!/1000</f>
        <v>#REF!</v>
      </c>
      <c r="Y44" s="9" t="e">
        <f t="shared" si="17"/>
        <v>#REF!</v>
      </c>
      <c r="Z44" s="9"/>
      <c r="AA44" s="3" t="s">
        <v>39</v>
      </c>
      <c r="AE44" s="86" t="s">
        <v>612</v>
      </c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</row>
    <row r="45" spans="1:98" x14ac:dyDescent="0.25">
      <c r="A45" s="7"/>
      <c r="B45" s="22" t="s">
        <v>180</v>
      </c>
      <c r="C45" s="22" t="s">
        <v>181</v>
      </c>
      <c r="D45" s="22" t="s">
        <v>161</v>
      </c>
      <c r="E45" s="13" t="s">
        <v>182</v>
      </c>
      <c r="F45" s="21"/>
      <c r="G45" s="7"/>
      <c r="H45" s="8">
        <v>0</v>
      </c>
      <c r="I45" s="8">
        <v>5330</v>
      </c>
      <c r="J45" s="8">
        <f t="shared" si="18"/>
        <v>0</v>
      </c>
      <c r="K45" s="8">
        <f t="shared" si="19"/>
        <v>5433</v>
      </c>
      <c r="L45" s="8">
        <f t="shared" si="22"/>
        <v>0</v>
      </c>
      <c r="M45" s="8">
        <f t="shared" si="16"/>
        <v>5733</v>
      </c>
      <c r="N45" s="8">
        <f t="shared" si="4"/>
        <v>0</v>
      </c>
      <c r="O45" s="8">
        <f t="shared" si="5"/>
        <v>6141</v>
      </c>
      <c r="P45" s="8">
        <f t="shared" si="6"/>
        <v>0</v>
      </c>
      <c r="Q45" s="8">
        <f t="shared" si="7"/>
        <v>6390</v>
      </c>
      <c r="R45" s="8">
        <f t="shared" si="8"/>
        <v>6390</v>
      </c>
      <c r="S45" s="8" t="e">
        <f>(+R45*#REF!/1000)*(1+#REF!)</f>
        <v>#REF!</v>
      </c>
      <c r="T45" s="11" t="e">
        <f>+(#REF!/($S$201))*S45</f>
        <v>#REF!</v>
      </c>
      <c r="U45" s="11" t="e">
        <f t="shared" si="20"/>
        <v>#REF!</v>
      </c>
      <c r="V45" s="12" t="e">
        <f t="shared" si="21"/>
        <v>#REF!</v>
      </c>
      <c r="X45" s="9" t="e">
        <f>R45*#REF!/1000</f>
        <v>#REF!</v>
      </c>
      <c r="Y45" s="9" t="e">
        <f t="shared" si="17"/>
        <v>#REF!</v>
      </c>
      <c r="Z45" s="9"/>
      <c r="AA45" s="3" t="s">
        <v>39</v>
      </c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</row>
    <row r="46" spans="1:98" x14ac:dyDescent="0.25">
      <c r="A46" s="24" t="s">
        <v>183</v>
      </c>
      <c r="B46" s="2" t="s">
        <v>184</v>
      </c>
      <c r="C46" s="2" t="s">
        <v>185</v>
      </c>
      <c r="D46" s="13" t="s">
        <v>161</v>
      </c>
      <c r="E46" s="2" t="s">
        <v>186</v>
      </c>
      <c r="F46" s="2"/>
      <c r="G46" s="2" t="s">
        <v>187</v>
      </c>
      <c r="H46" s="8">
        <v>56191</v>
      </c>
      <c r="I46" s="8">
        <v>0</v>
      </c>
      <c r="J46" s="8">
        <f t="shared" si="18"/>
        <v>58986</v>
      </c>
      <c r="K46" s="8">
        <f t="shared" si="19"/>
        <v>0</v>
      </c>
      <c r="L46" s="8">
        <f t="shared" si="22"/>
        <v>62228</v>
      </c>
      <c r="M46" s="8">
        <f t="shared" si="16"/>
        <v>0</v>
      </c>
      <c r="N46" s="8">
        <f t="shared" si="4"/>
        <v>65087</v>
      </c>
      <c r="O46" s="8">
        <f t="shared" si="5"/>
        <v>0</v>
      </c>
      <c r="P46" s="8">
        <f t="shared" si="6"/>
        <v>68520</v>
      </c>
      <c r="Q46" s="8">
        <f t="shared" si="7"/>
        <v>0</v>
      </c>
      <c r="R46" s="8">
        <f t="shared" si="8"/>
        <v>68520</v>
      </c>
      <c r="S46" s="8" t="e">
        <f>(+R46*#REF!/1000)*(1+#REF!)</f>
        <v>#REF!</v>
      </c>
      <c r="T46" s="11" t="e">
        <f>+(#REF!/($S$201))*S46</f>
        <v>#REF!</v>
      </c>
      <c r="U46" s="11" t="e">
        <f t="shared" si="20"/>
        <v>#REF!</v>
      </c>
      <c r="V46" s="12" t="e">
        <f t="shared" si="21"/>
        <v>#REF!</v>
      </c>
      <c r="X46" s="9" t="e">
        <f>R46*#REF!/1000</f>
        <v>#REF!</v>
      </c>
      <c r="Y46" s="9" t="e">
        <f t="shared" si="17"/>
        <v>#REF!</v>
      </c>
      <c r="Z46" s="9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</row>
    <row r="47" spans="1:98" s="65" customFormat="1" x14ac:dyDescent="0.25">
      <c r="A47" s="76" t="s">
        <v>29</v>
      </c>
      <c r="B47" s="61" t="s">
        <v>188</v>
      </c>
      <c r="C47" s="61" t="s">
        <v>189</v>
      </c>
      <c r="D47" s="68" t="s">
        <v>161</v>
      </c>
      <c r="E47" s="61" t="s">
        <v>190</v>
      </c>
      <c r="F47" s="61"/>
      <c r="G47" s="76" t="s">
        <v>191</v>
      </c>
      <c r="H47" s="62">
        <v>611209</v>
      </c>
      <c r="I47" s="62">
        <v>0</v>
      </c>
      <c r="J47" s="62">
        <f t="shared" si="18"/>
        <v>641607</v>
      </c>
      <c r="K47" s="62">
        <f t="shared" si="19"/>
        <v>0</v>
      </c>
      <c r="L47" s="62">
        <f t="shared" si="22"/>
        <v>676869</v>
      </c>
      <c r="M47" s="62">
        <f t="shared" si="16"/>
        <v>0</v>
      </c>
      <c r="N47" s="62">
        <f t="shared" si="4"/>
        <v>707970</v>
      </c>
      <c r="O47" s="62">
        <f t="shared" si="5"/>
        <v>0</v>
      </c>
      <c r="P47" s="62">
        <f t="shared" si="6"/>
        <v>745290</v>
      </c>
      <c r="Q47" s="62">
        <f t="shared" si="7"/>
        <v>0</v>
      </c>
      <c r="R47" s="62">
        <f t="shared" si="8"/>
        <v>745290</v>
      </c>
      <c r="S47" s="62" t="e">
        <f>(+R47*#REF!/1000)*(1+#REF!)</f>
        <v>#REF!</v>
      </c>
      <c r="T47" s="63" t="e">
        <f>+(#REF!/($S$201))*S47</f>
        <v>#REF!</v>
      </c>
      <c r="U47" s="63" t="e">
        <f t="shared" si="20"/>
        <v>#REF!</v>
      </c>
      <c r="V47" s="64" t="e">
        <f t="shared" si="21"/>
        <v>#REF!</v>
      </c>
      <c r="X47" s="66" t="e">
        <f>R47*#REF!/1000</f>
        <v>#REF!</v>
      </c>
      <c r="Y47" s="66" t="e">
        <f t="shared" si="17"/>
        <v>#REF!</v>
      </c>
      <c r="Z47" s="66"/>
      <c r="AA47" s="65" t="s">
        <v>63</v>
      </c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</row>
    <row r="48" spans="1:98" x14ac:dyDescent="0.25">
      <c r="A48" s="24" t="s">
        <v>29</v>
      </c>
      <c r="B48" s="2" t="s">
        <v>192</v>
      </c>
      <c r="C48" s="2" t="s">
        <v>193</v>
      </c>
      <c r="D48" s="13" t="s">
        <v>161</v>
      </c>
      <c r="E48" s="2" t="s">
        <v>194</v>
      </c>
      <c r="F48" s="2"/>
      <c r="G48" s="24" t="s">
        <v>191</v>
      </c>
      <c r="H48" s="8">
        <v>2087053</v>
      </c>
      <c r="I48" s="8">
        <v>110025</v>
      </c>
      <c r="J48" s="8">
        <f t="shared" si="18"/>
        <v>2190852</v>
      </c>
      <c r="K48" s="8">
        <f t="shared" si="19"/>
        <v>112151</v>
      </c>
      <c r="L48" s="8">
        <f t="shared" si="22"/>
        <v>2311259</v>
      </c>
      <c r="M48" s="8">
        <f t="shared" si="16"/>
        <v>118352</v>
      </c>
      <c r="N48" s="8">
        <f t="shared" si="4"/>
        <v>2417457</v>
      </c>
      <c r="O48" s="8">
        <f t="shared" si="5"/>
        <v>126784</v>
      </c>
      <c r="P48" s="8">
        <f t="shared" si="6"/>
        <v>2544890</v>
      </c>
      <c r="Q48" s="8">
        <f t="shared" si="7"/>
        <v>131930</v>
      </c>
      <c r="R48" s="8">
        <f t="shared" si="8"/>
        <v>2676820</v>
      </c>
      <c r="S48" s="8" t="e">
        <f>(+R48*#REF!/1000)*(1+#REF!)</f>
        <v>#REF!</v>
      </c>
      <c r="T48" s="11" t="e">
        <f>+(#REF!/($S$201))*S48</f>
        <v>#REF!</v>
      </c>
      <c r="U48" s="11" t="e">
        <f t="shared" si="20"/>
        <v>#REF!</v>
      </c>
      <c r="V48" s="12" t="e">
        <f t="shared" si="21"/>
        <v>#REF!</v>
      </c>
      <c r="X48" s="9" t="e">
        <f>R48*#REF!/1000</f>
        <v>#REF!</v>
      </c>
      <c r="Y48" s="9" t="e">
        <f t="shared" si="17"/>
        <v>#REF!</v>
      </c>
      <c r="Z48" s="9"/>
      <c r="AA48" s="3" t="s">
        <v>90</v>
      </c>
      <c r="AD48" s="3" t="s">
        <v>90</v>
      </c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</row>
    <row r="49" spans="1:98" s="65" customFormat="1" x14ac:dyDescent="0.25">
      <c r="A49" s="76" t="s">
        <v>29</v>
      </c>
      <c r="B49" s="77" t="s">
        <v>195</v>
      </c>
      <c r="C49" s="61" t="s">
        <v>196</v>
      </c>
      <c r="D49" s="68" t="s">
        <v>197</v>
      </c>
      <c r="E49" s="77" t="s">
        <v>198</v>
      </c>
      <c r="F49" s="61"/>
      <c r="G49" s="76" t="s">
        <v>191</v>
      </c>
      <c r="H49" s="62">
        <v>2198859</v>
      </c>
      <c r="I49" s="62">
        <v>359196</v>
      </c>
      <c r="J49" s="62">
        <f t="shared" si="18"/>
        <v>2308219</v>
      </c>
      <c r="K49" s="62">
        <f t="shared" si="19"/>
        <v>366137</v>
      </c>
      <c r="L49" s="62">
        <f t="shared" si="22"/>
        <v>2435076</v>
      </c>
      <c r="M49" s="62">
        <f t="shared" si="16"/>
        <v>386382</v>
      </c>
      <c r="N49" s="62">
        <f t="shared" si="4"/>
        <v>2546963</v>
      </c>
      <c r="O49" s="62">
        <f t="shared" si="5"/>
        <v>413909</v>
      </c>
      <c r="P49" s="62">
        <f t="shared" si="6"/>
        <v>2681230</v>
      </c>
      <c r="Q49" s="62">
        <f t="shared" si="7"/>
        <v>430690</v>
      </c>
      <c r="R49" s="62">
        <f t="shared" si="8"/>
        <v>3111920</v>
      </c>
      <c r="S49" s="62" t="e">
        <f>(+R49*#REF!/1000)*(1+#REF!)</f>
        <v>#REF!</v>
      </c>
      <c r="T49" s="63" t="e">
        <f>+(#REF!/($S$201))*S49</f>
        <v>#REF!</v>
      </c>
      <c r="U49" s="63" t="e">
        <f t="shared" si="20"/>
        <v>#REF!</v>
      </c>
      <c r="V49" s="64" t="e">
        <f t="shared" si="21"/>
        <v>#REF!</v>
      </c>
      <c r="X49" s="66" t="e">
        <f>R49*#REF!/1000</f>
        <v>#REF!</v>
      </c>
      <c r="Y49" s="66" t="e">
        <f t="shared" si="17"/>
        <v>#REF!</v>
      </c>
      <c r="Z49" s="66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</row>
    <row r="50" spans="1:98" s="65" customFormat="1" x14ac:dyDescent="0.25">
      <c r="A50" s="76" t="s">
        <v>29</v>
      </c>
      <c r="B50" s="77" t="s">
        <v>199</v>
      </c>
      <c r="C50" s="61" t="s">
        <v>196</v>
      </c>
      <c r="D50" s="68" t="s">
        <v>197</v>
      </c>
      <c r="E50" s="77" t="s">
        <v>200</v>
      </c>
      <c r="F50" s="61"/>
      <c r="G50" s="76" t="s">
        <v>191</v>
      </c>
      <c r="H50" s="62">
        <v>286693</v>
      </c>
      <c r="I50" s="62">
        <v>0</v>
      </c>
      <c r="J50" s="62">
        <f t="shared" si="18"/>
        <v>300952</v>
      </c>
      <c r="K50" s="62">
        <f t="shared" si="19"/>
        <v>0</v>
      </c>
      <c r="L50" s="62">
        <f t="shared" si="22"/>
        <v>317492</v>
      </c>
      <c r="M50" s="62">
        <f t="shared" si="16"/>
        <v>0</v>
      </c>
      <c r="N50" s="62">
        <f t="shared" si="4"/>
        <v>332080</v>
      </c>
      <c r="O50" s="62">
        <f t="shared" si="5"/>
        <v>0</v>
      </c>
      <c r="P50" s="62">
        <f t="shared" si="6"/>
        <v>349590</v>
      </c>
      <c r="Q50" s="62">
        <f t="shared" si="7"/>
        <v>0</v>
      </c>
      <c r="R50" s="62">
        <f t="shared" si="8"/>
        <v>349590</v>
      </c>
      <c r="S50" s="62" t="e">
        <f>(+R50*#REF!/1000)*(1+#REF!)</f>
        <v>#REF!</v>
      </c>
      <c r="T50" s="63" t="e">
        <f>+(#REF!/($S$201))*S50</f>
        <v>#REF!</v>
      </c>
      <c r="U50" s="63" t="e">
        <f t="shared" si="20"/>
        <v>#REF!</v>
      </c>
      <c r="V50" s="64" t="e">
        <f t="shared" si="21"/>
        <v>#REF!</v>
      </c>
      <c r="X50" s="66" t="e">
        <f>R50*#REF!/1000</f>
        <v>#REF!</v>
      </c>
      <c r="Y50" s="66" t="e">
        <f t="shared" si="17"/>
        <v>#REF!</v>
      </c>
      <c r="Z50" s="66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</row>
    <row r="51" spans="1:98" x14ac:dyDescent="0.25">
      <c r="A51" s="24" t="s">
        <v>29</v>
      </c>
      <c r="B51" s="25" t="s">
        <v>201</v>
      </c>
      <c r="C51" s="2" t="s">
        <v>196</v>
      </c>
      <c r="D51" s="13" t="s">
        <v>197</v>
      </c>
      <c r="E51" s="25" t="s">
        <v>202</v>
      </c>
      <c r="F51" s="2"/>
      <c r="G51" s="24" t="s">
        <v>191</v>
      </c>
      <c r="H51" s="8">
        <v>396782</v>
      </c>
      <c r="I51" s="8">
        <v>0</v>
      </c>
      <c r="J51" s="8">
        <f t="shared" si="18"/>
        <v>416516</v>
      </c>
      <c r="K51" s="8">
        <f t="shared" si="19"/>
        <v>0</v>
      </c>
      <c r="L51" s="8">
        <f t="shared" si="22"/>
        <v>439407</v>
      </c>
      <c r="M51" s="8">
        <f t="shared" si="16"/>
        <v>0</v>
      </c>
      <c r="N51" s="8">
        <f t="shared" si="4"/>
        <v>459597</v>
      </c>
      <c r="O51" s="8">
        <f t="shared" si="5"/>
        <v>0</v>
      </c>
      <c r="P51" s="8">
        <f t="shared" si="6"/>
        <v>483820</v>
      </c>
      <c r="Q51" s="8">
        <f t="shared" si="7"/>
        <v>0</v>
      </c>
      <c r="R51" s="8">
        <f t="shared" si="8"/>
        <v>483820</v>
      </c>
      <c r="S51" s="8" t="e">
        <f>(+R51*#REF!/1000)*(1+#REF!)</f>
        <v>#REF!</v>
      </c>
      <c r="T51" s="11" t="e">
        <f>+(#REF!/($S$201))*S51</f>
        <v>#REF!</v>
      </c>
      <c r="U51" s="11" t="e">
        <f t="shared" si="20"/>
        <v>#REF!</v>
      </c>
      <c r="V51" s="12" t="e">
        <f t="shared" si="21"/>
        <v>#REF!</v>
      </c>
      <c r="X51" s="9" t="e">
        <f>R51*#REF!/1000</f>
        <v>#REF!</v>
      </c>
      <c r="Y51" s="9" t="e">
        <f t="shared" si="17"/>
        <v>#REF!</v>
      </c>
      <c r="Z51" s="9"/>
      <c r="AA51" s="3" t="s">
        <v>45</v>
      </c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</row>
    <row r="52" spans="1:98" x14ac:dyDescent="0.25">
      <c r="A52" s="24" t="s">
        <v>29</v>
      </c>
      <c r="B52" s="2" t="s">
        <v>203</v>
      </c>
      <c r="C52" s="2" t="s">
        <v>204</v>
      </c>
      <c r="D52" s="13" t="s">
        <v>197</v>
      </c>
      <c r="E52" s="2" t="s">
        <v>205</v>
      </c>
      <c r="F52" s="2"/>
      <c r="G52" s="24" t="s">
        <v>163</v>
      </c>
      <c r="H52" s="8">
        <v>1334222</v>
      </c>
      <c r="I52" s="8">
        <v>122970</v>
      </c>
      <c r="J52" s="8">
        <f t="shared" si="18"/>
        <v>1400579</v>
      </c>
      <c r="K52" s="8">
        <f t="shared" si="19"/>
        <v>125346</v>
      </c>
      <c r="L52" s="8">
        <f t="shared" si="22"/>
        <v>1477553</v>
      </c>
      <c r="M52" s="8">
        <f t="shared" si="16"/>
        <v>132277</v>
      </c>
      <c r="N52" s="8">
        <f t="shared" si="4"/>
        <v>1545444</v>
      </c>
      <c r="O52" s="8">
        <f t="shared" si="5"/>
        <v>141701</v>
      </c>
      <c r="P52" s="8">
        <f t="shared" si="6"/>
        <v>1626910</v>
      </c>
      <c r="Q52" s="8">
        <f t="shared" si="7"/>
        <v>147450</v>
      </c>
      <c r="R52" s="8">
        <f t="shared" si="8"/>
        <v>1774360</v>
      </c>
      <c r="S52" s="8" t="e">
        <f>(+R52*#REF!/1000)*(1+#REF!)</f>
        <v>#REF!</v>
      </c>
      <c r="T52" s="11" t="e">
        <f>+(#REF!/($S$201))*S52</f>
        <v>#REF!</v>
      </c>
      <c r="U52" s="11" t="e">
        <f t="shared" si="20"/>
        <v>#REF!</v>
      </c>
      <c r="V52" s="12" t="e">
        <f t="shared" si="21"/>
        <v>#REF!</v>
      </c>
      <c r="X52" s="9" t="e">
        <f>R52*#REF!/1000</f>
        <v>#REF!</v>
      </c>
      <c r="Y52" s="9" t="e">
        <f t="shared" si="17"/>
        <v>#REF!</v>
      </c>
      <c r="Z52" s="9"/>
      <c r="AA52" s="3" t="s">
        <v>90</v>
      </c>
      <c r="AD52" s="3" t="s">
        <v>90</v>
      </c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</row>
    <row r="53" spans="1:98" ht="12" x14ac:dyDescent="0.25">
      <c r="A53" s="7" t="s">
        <v>29</v>
      </c>
      <c r="B53" s="21" t="s">
        <v>206</v>
      </c>
      <c r="C53" s="21" t="s">
        <v>207</v>
      </c>
      <c r="D53" s="22" t="s">
        <v>208</v>
      </c>
      <c r="E53" s="2" t="s">
        <v>209</v>
      </c>
      <c r="F53" s="2"/>
      <c r="G53" s="7" t="s">
        <v>210</v>
      </c>
      <c r="H53" s="8">
        <v>422240</v>
      </c>
      <c r="I53" s="8">
        <v>0</v>
      </c>
      <c r="J53" s="8">
        <f t="shared" si="18"/>
        <v>443240</v>
      </c>
      <c r="K53" s="8">
        <f t="shared" si="19"/>
        <v>0</v>
      </c>
      <c r="L53" s="8">
        <f t="shared" si="22"/>
        <v>467600</v>
      </c>
      <c r="M53" s="8">
        <f t="shared" si="16"/>
        <v>0</v>
      </c>
      <c r="N53" s="8">
        <f t="shared" si="4"/>
        <v>489085</v>
      </c>
      <c r="O53" s="8">
        <f t="shared" si="5"/>
        <v>0</v>
      </c>
      <c r="P53" s="8">
        <f t="shared" si="6"/>
        <v>514870</v>
      </c>
      <c r="Q53" s="8">
        <f t="shared" si="7"/>
        <v>0</v>
      </c>
      <c r="R53" s="8">
        <f t="shared" si="8"/>
        <v>514870</v>
      </c>
      <c r="S53" s="8" t="e">
        <f>(+R53*#REF!/1000)*(1+#REF!)</f>
        <v>#REF!</v>
      </c>
      <c r="T53" s="11" t="e">
        <f>+(#REF!/($S$201))*S53</f>
        <v>#REF!</v>
      </c>
      <c r="U53" s="11" t="e">
        <f t="shared" si="20"/>
        <v>#REF!</v>
      </c>
      <c r="V53" s="12" t="e">
        <f t="shared" si="21"/>
        <v>#REF!</v>
      </c>
      <c r="X53" s="9" t="e">
        <f>R53*#REF!/1000</f>
        <v>#REF!</v>
      </c>
      <c r="Y53" s="9" t="e">
        <f t="shared" si="17"/>
        <v>#REF!</v>
      </c>
      <c r="Z53" s="89" t="s">
        <v>618</v>
      </c>
      <c r="AA53" s="3" t="s">
        <v>45</v>
      </c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</row>
    <row r="54" spans="1:98" ht="12" x14ac:dyDescent="0.25">
      <c r="A54" s="7" t="s">
        <v>29</v>
      </c>
      <c r="B54" s="21" t="s">
        <v>211</v>
      </c>
      <c r="C54" s="26" t="s">
        <v>212</v>
      </c>
      <c r="D54" s="22" t="s">
        <v>208</v>
      </c>
      <c r="E54" s="2" t="s">
        <v>78</v>
      </c>
      <c r="F54" s="2"/>
      <c r="G54" s="7" t="s">
        <v>213</v>
      </c>
      <c r="H54" s="8">
        <v>1118063</v>
      </c>
      <c r="I54" s="8">
        <v>165072</v>
      </c>
      <c r="J54" s="8">
        <f t="shared" si="18"/>
        <v>1173670</v>
      </c>
      <c r="K54" s="8">
        <f t="shared" si="19"/>
        <v>168262</v>
      </c>
      <c r="L54" s="8">
        <f t="shared" si="22"/>
        <v>1238174</v>
      </c>
      <c r="M54" s="8">
        <f t="shared" si="16"/>
        <v>177566</v>
      </c>
      <c r="N54" s="8">
        <f t="shared" si="4"/>
        <v>1295066</v>
      </c>
      <c r="O54" s="8">
        <f t="shared" si="5"/>
        <v>190216</v>
      </c>
      <c r="P54" s="8">
        <f t="shared" si="6"/>
        <v>1363340</v>
      </c>
      <c r="Q54" s="8">
        <f t="shared" si="7"/>
        <v>197930</v>
      </c>
      <c r="R54" s="8">
        <f t="shared" si="8"/>
        <v>1561270</v>
      </c>
      <c r="S54" s="8" t="e">
        <f>(+R54*#REF!/1000)*(1+#REF!)</f>
        <v>#REF!</v>
      </c>
      <c r="T54" s="11" t="e">
        <f>+(#REF!/($S$201))*S54</f>
        <v>#REF!</v>
      </c>
      <c r="U54" s="11" t="e">
        <f t="shared" si="20"/>
        <v>#REF!</v>
      </c>
      <c r="V54" s="12" t="e">
        <f t="shared" si="21"/>
        <v>#REF!</v>
      </c>
      <c r="X54" s="9" t="e">
        <f>R54*#REF!/1000</f>
        <v>#REF!</v>
      </c>
      <c r="Y54" s="9" t="e">
        <f t="shared" si="17"/>
        <v>#REF!</v>
      </c>
      <c r="Z54" s="89" t="s">
        <v>618</v>
      </c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</row>
    <row r="55" spans="1:98" ht="22.8" x14ac:dyDescent="0.25">
      <c r="A55" s="24" t="s">
        <v>29</v>
      </c>
      <c r="B55" s="27" t="s">
        <v>214</v>
      </c>
      <c r="C55" s="2" t="s">
        <v>215</v>
      </c>
      <c r="D55" s="13" t="s">
        <v>216</v>
      </c>
      <c r="E55" s="2" t="s">
        <v>217</v>
      </c>
      <c r="F55" s="2"/>
      <c r="G55" s="24" t="s">
        <v>191</v>
      </c>
      <c r="H55" s="8">
        <v>1006258</v>
      </c>
      <c r="I55" s="8">
        <v>90610</v>
      </c>
      <c r="J55" s="8">
        <f t="shared" si="18"/>
        <v>1056304</v>
      </c>
      <c r="K55" s="8">
        <f t="shared" si="19"/>
        <v>92361</v>
      </c>
      <c r="L55" s="8">
        <f t="shared" si="22"/>
        <v>1114357</v>
      </c>
      <c r="M55" s="8">
        <f t="shared" si="16"/>
        <v>97468</v>
      </c>
      <c r="N55" s="8">
        <f t="shared" si="4"/>
        <v>1165560</v>
      </c>
      <c r="O55" s="8">
        <f t="shared" si="5"/>
        <v>104412</v>
      </c>
      <c r="P55" s="8">
        <f t="shared" si="6"/>
        <v>1227000</v>
      </c>
      <c r="Q55" s="8">
        <f t="shared" si="7"/>
        <v>108650</v>
      </c>
      <c r="R55" s="8">
        <f t="shared" si="8"/>
        <v>1335650</v>
      </c>
      <c r="S55" s="8" t="e">
        <f>(+R55*#REF!/1000)*(1+#REF!)</f>
        <v>#REF!</v>
      </c>
      <c r="T55" s="11" t="e">
        <f>+(#REF!/($S$201))*S55</f>
        <v>#REF!</v>
      </c>
      <c r="U55" s="11" t="e">
        <f t="shared" si="20"/>
        <v>#REF!</v>
      </c>
      <c r="V55" s="12" t="e">
        <f t="shared" si="21"/>
        <v>#REF!</v>
      </c>
      <c r="X55" s="9" t="e">
        <f>R55*#REF!/1000</f>
        <v>#REF!</v>
      </c>
      <c r="Y55" s="9" t="e">
        <f t="shared" si="17"/>
        <v>#REF!</v>
      </c>
      <c r="Z55" s="9"/>
      <c r="AA55" s="3" t="s">
        <v>45</v>
      </c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</row>
    <row r="56" spans="1:98" ht="22.8" x14ac:dyDescent="0.25">
      <c r="A56" s="24" t="s">
        <v>29</v>
      </c>
      <c r="B56" s="2" t="s">
        <v>218</v>
      </c>
      <c r="C56" s="2" t="s">
        <v>215</v>
      </c>
      <c r="D56" s="13" t="s">
        <v>216</v>
      </c>
      <c r="E56" s="2" t="s">
        <v>219</v>
      </c>
      <c r="F56" s="2"/>
      <c r="G56" s="24" t="s">
        <v>191</v>
      </c>
      <c r="H56" s="8">
        <v>191989</v>
      </c>
      <c r="I56" s="8">
        <v>66030</v>
      </c>
      <c r="J56" s="8">
        <f t="shared" si="18"/>
        <v>201538</v>
      </c>
      <c r="K56" s="8">
        <f t="shared" si="19"/>
        <v>67306</v>
      </c>
      <c r="L56" s="8">
        <f t="shared" si="22"/>
        <v>212614</v>
      </c>
      <c r="M56" s="8">
        <f t="shared" si="16"/>
        <v>71028</v>
      </c>
      <c r="N56" s="8">
        <f t="shared" si="4"/>
        <v>222383</v>
      </c>
      <c r="O56" s="8">
        <f t="shared" si="5"/>
        <v>76088</v>
      </c>
      <c r="P56" s="8">
        <f t="shared" si="6"/>
        <v>234110</v>
      </c>
      <c r="Q56" s="8">
        <f t="shared" si="7"/>
        <v>79170</v>
      </c>
      <c r="R56" s="8">
        <f t="shared" si="8"/>
        <v>313280</v>
      </c>
      <c r="S56" s="8" t="e">
        <f>(+R56*#REF!/1000)*(1+#REF!)</f>
        <v>#REF!</v>
      </c>
      <c r="T56" s="11" t="e">
        <f>+(#REF!/($S$201))*S56</f>
        <v>#REF!</v>
      </c>
      <c r="U56" s="11" t="e">
        <f t="shared" si="20"/>
        <v>#REF!</v>
      </c>
      <c r="V56" s="12" t="e">
        <f t="shared" si="21"/>
        <v>#REF!</v>
      </c>
      <c r="X56" s="9" t="e">
        <f>R56*#REF!/1000</f>
        <v>#REF!</v>
      </c>
      <c r="Y56" s="9" t="e">
        <f t="shared" si="17"/>
        <v>#REF!</v>
      </c>
      <c r="Z56" s="9"/>
      <c r="AA56" s="3" t="s">
        <v>220</v>
      </c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</row>
    <row r="57" spans="1:98" s="65" customFormat="1" ht="22.8" x14ac:dyDescent="0.25">
      <c r="A57" s="76" t="s">
        <v>29</v>
      </c>
      <c r="B57" s="61" t="s">
        <v>221</v>
      </c>
      <c r="C57" s="61" t="s">
        <v>222</v>
      </c>
      <c r="D57" s="68" t="s">
        <v>216</v>
      </c>
      <c r="E57" s="61" t="s">
        <v>223</v>
      </c>
      <c r="F57" s="61"/>
      <c r="G57" s="76" t="s">
        <v>191</v>
      </c>
      <c r="H57" s="62">
        <v>476137</v>
      </c>
      <c r="I57" s="62">
        <v>0</v>
      </c>
      <c r="J57" s="62">
        <f t="shared" si="18"/>
        <v>499818</v>
      </c>
      <c r="K57" s="62">
        <f t="shared" si="19"/>
        <v>0</v>
      </c>
      <c r="L57" s="62">
        <f t="shared" si="22"/>
        <v>527287</v>
      </c>
      <c r="M57" s="62">
        <f t="shared" si="16"/>
        <v>0</v>
      </c>
      <c r="N57" s="62">
        <f t="shared" si="4"/>
        <v>551515</v>
      </c>
      <c r="O57" s="62">
        <f t="shared" si="5"/>
        <v>0</v>
      </c>
      <c r="P57" s="62">
        <f t="shared" si="6"/>
        <v>580590</v>
      </c>
      <c r="Q57" s="62">
        <f t="shared" si="7"/>
        <v>0</v>
      </c>
      <c r="R57" s="62">
        <f t="shared" si="8"/>
        <v>580590</v>
      </c>
      <c r="S57" s="62" t="e">
        <f>(+R57*#REF!/1000)*(1+#REF!)</f>
        <v>#REF!</v>
      </c>
      <c r="T57" s="63" t="e">
        <f>+(#REF!/($S$201))*S57</f>
        <v>#REF!</v>
      </c>
      <c r="U57" s="63" t="e">
        <f t="shared" si="20"/>
        <v>#REF!</v>
      </c>
      <c r="V57" s="64" t="e">
        <f t="shared" si="21"/>
        <v>#REF!</v>
      </c>
      <c r="X57" s="66" t="e">
        <f>R57*#REF!/1000</f>
        <v>#REF!</v>
      </c>
      <c r="Y57" s="66" t="e">
        <f t="shared" si="17"/>
        <v>#REF!</v>
      </c>
      <c r="Z57" s="66"/>
      <c r="AA57" s="65" t="s">
        <v>39</v>
      </c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</row>
    <row r="58" spans="1:98" s="65" customFormat="1" ht="22.8" x14ac:dyDescent="0.25">
      <c r="A58" s="76" t="s">
        <v>29</v>
      </c>
      <c r="B58" s="61" t="s">
        <v>224</v>
      </c>
      <c r="C58" s="61" t="s">
        <v>225</v>
      </c>
      <c r="D58" s="68" t="s">
        <v>216</v>
      </c>
      <c r="E58" s="61" t="s">
        <v>226</v>
      </c>
      <c r="F58" s="61"/>
      <c r="G58" s="76" t="s">
        <v>191</v>
      </c>
      <c r="H58" s="62">
        <v>1773994</v>
      </c>
      <c r="I58" s="62">
        <v>245628</v>
      </c>
      <c r="J58" s="62">
        <f t="shared" si="18"/>
        <v>1862223</v>
      </c>
      <c r="K58" s="62">
        <f t="shared" si="19"/>
        <v>250374</v>
      </c>
      <c r="L58" s="62">
        <f t="shared" si="22"/>
        <v>1964569</v>
      </c>
      <c r="M58" s="62">
        <f t="shared" si="16"/>
        <v>264218</v>
      </c>
      <c r="N58" s="62">
        <f t="shared" si="4"/>
        <v>2054837</v>
      </c>
      <c r="O58" s="62">
        <f t="shared" si="5"/>
        <v>283042</v>
      </c>
      <c r="P58" s="62">
        <f t="shared" si="6"/>
        <v>2163160</v>
      </c>
      <c r="Q58" s="62">
        <f t="shared" si="7"/>
        <v>294520</v>
      </c>
      <c r="R58" s="62">
        <f t="shared" si="8"/>
        <v>2457680</v>
      </c>
      <c r="S58" s="62" t="e">
        <f>(+R58*#REF!/1000)*(1+#REF!)</f>
        <v>#REF!</v>
      </c>
      <c r="T58" s="63" t="e">
        <f>+(#REF!/($S$201))*S58</f>
        <v>#REF!</v>
      </c>
      <c r="U58" s="63" t="e">
        <f t="shared" si="20"/>
        <v>#REF!</v>
      </c>
      <c r="V58" s="64" t="e">
        <f t="shared" si="21"/>
        <v>#REF!</v>
      </c>
      <c r="X58" s="66" t="e">
        <f>R58*#REF!/1000</f>
        <v>#REF!</v>
      </c>
      <c r="Y58" s="66" t="e">
        <f t="shared" si="17"/>
        <v>#REF!</v>
      </c>
      <c r="Z58" s="66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</row>
    <row r="59" spans="1:98" s="65" customFormat="1" x14ac:dyDescent="0.25">
      <c r="A59" s="58" t="s">
        <v>29</v>
      </c>
      <c r="B59" s="59" t="s">
        <v>227</v>
      </c>
      <c r="C59" s="59" t="s">
        <v>228</v>
      </c>
      <c r="D59" s="60" t="s">
        <v>229</v>
      </c>
      <c r="E59" s="61" t="s">
        <v>78</v>
      </c>
      <c r="F59" s="61"/>
      <c r="G59" s="58" t="s">
        <v>49</v>
      </c>
      <c r="H59" s="62">
        <v>1982700</v>
      </c>
      <c r="I59" s="62">
        <v>316940</v>
      </c>
      <c r="J59" s="62">
        <f t="shared" si="18"/>
        <v>2081309</v>
      </c>
      <c r="K59" s="62">
        <f t="shared" si="19"/>
        <v>323064</v>
      </c>
      <c r="L59" s="62">
        <f t="shared" si="22"/>
        <v>2195696</v>
      </c>
      <c r="M59" s="62">
        <f t="shared" si="16"/>
        <v>340927</v>
      </c>
      <c r="N59" s="62">
        <f t="shared" si="4"/>
        <v>2296584</v>
      </c>
      <c r="O59" s="62">
        <f t="shared" si="5"/>
        <v>365215</v>
      </c>
      <c r="P59" s="62">
        <f t="shared" si="6"/>
        <v>2417650</v>
      </c>
      <c r="Q59" s="62">
        <f t="shared" si="7"/>
        <v>380030</v>
      </c>
      <c r="R59" s="62">
        <f t="shared" si="8"/>
        <v>2797680</v>
      </c>
      <c r="S59" s="62" t="e">
        <f>(+R59*#REF!/1000)*(1+#REF!)</f>
        <v>#REF!</v>
      </c>
      <c r="T59" s="63" t="e">
        <f>+(#REF!/($S$201))*S59</f>
        <v>#REF!</v>
      </c>
      <c r="U59" s="63" t="e">
        <f t="shared" si="20"/>
        <v>#REF!</v>
      </c>
      <c r="V59" s="64" t="e">
        <f t="shared" si="21"/>
        <v>#REF!</v>
      </c>
      <c r="X59" s="66" t="e">
        <f>R59*#REF!/1000</f>
        <v>#REF!</v>
      </c>
      <c r="Y59" s="66" t="e">
        <f t="shared" si="17"/>
        <v>#REF!</v>
      </c>
      <c r="Z59" s="66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</row>
    <row r="60" spans="1:98" x14ac:dyDescent="0.25">
      <c r="A60" s="7" t="s">
        <v>64</v>
      </c>
      <c r="B60" s="21" t="s">
        <v>230</v>
      </c>
      <c r="C60" s="21" t="s">
        <v>231</v>
      </c>
      <c r="D60" s="22" t="s">
        <v>229</v>
      </c>
      <c r="E60" s="2" t="s">
        <v>232</v>
      </c>
      <c r="F60" s="2"/>
      <c r="G60" s="7" t="s">
        <v>233</v>
      </c>
      <c r="H60" s="8">
        <v>1647281</v>
      </c>
      <c r="I60" s="8">
        <v>85836</v>
      </c>
      <c r="J60" s="8">
        <f t="shared" si="18"/>
        <v>1729208</v>
      </c>
      <c r="K60" s="8">
        <f t="shared" si="19"/>
        <v>87495</v>
      </c>
      <c r="L60" s="8">
        <f t="shared" si="22"/>
        <v>1824243</v>
      </c>
      <c r="M60" s="8">
        <f t="shared" si="16"/>
        <v>92333</v>
      </c>
      <c r="N60" s="8">
        <f t="shared" si="4"/>
        <v>1908064</v>
      </c>
      <c r="O60" s="8">
        <f t="shared" si="5"/>
        <v>98911</v>
      </c>
      <c r="P60" s="8">
        <f t="shared" si="6"/>
        <v>2008650</v>
      </c>
      <c r="Q60" s="8">
        <f t="shared" si="7"/>
        <v>102920</v>
      </c>
      <c r="R60" s="8">
        <f t="shared" si="8"/>
        <v>2111570</v>
      </c>
      <c r="S60" s="8" t="e">
        <f>(+R60*#REF!/1000)*(1+#REF!)</f>
        <v>#REF!</v>
      </c>
      <c r="T60" s="11" t="e">
        <f>+(#REF!/($S$201))*S60</f>
        <v>#REF!</v>
      </c>
      <c r="U60" s="11" t="e">
        <f t="shared" si="20"/>
        <v>#REF!</v>
      </c>
      <c r="V60" s="12" t="e">
        <f t="shared" si="21"/>
        <v>#REF!</v>
      </c>
      <c r="X60" s="9" t="e">
        <f>R60*#REF!/1000</f>
        <v>#REF!</v>
      </c>
      <c r="Y60" s="9" t="e">
        <f t="shared" si="17"/>
        <v>#REF!</v>
      </c>
      <c r="Z60" s="9"/>
      <c r="AA60" s="3" t="s">
        <v>45</v>
      </c>
      <c r="AD60" s="3" t="s">
        <v>90</v>
      </c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</row>
    <row r="61" spans="1:98" x14ac:dyDescent="0.25">
      <c r="A61" s="7" t="s">
        <v>29</v>
      </c>
      <c r="B61" s="21" t="s">
        <v>234</v>
      </c>
      <c r="C61" s="21" t="s">
        <v>235</v>
      </c>
      <c r="D61" s="22" t="s">
        <v>229</v>
      </c>
      <c r="E61" s="2" t="s">
        <v>236</v>
      </c>
      <c r="F61" s="2"/>
      <c r="G61" s="7" t="s">
        <v>49</v>
      </c>
      <c r="H61" s="8">
        <v>462133</v>
      </c>
      <c r="I61" s="8">
        <v>0</v>
      </c>
      <c r="J61" s="8">
        <f t="shared" si="18"/>
        <v>485117</v>
      </c>
      <c r="K61" s="8">
        <f t="shared" si="19"/>
        <v>0</v>
      </c>
      <c r="L61" s="8">
        <f t="shared" si="22"/>
        <v>511779</v>
      </c>
      <c r="M61" s="8">
        <f t="shared" si="16"/>
        <v>0</v>
      </c>
      <c r="N61" s="8">
        <f t="shared" si="4"/>
        <v>535294</v>
      </c>
      <c r="O61" s="8">
        <f t="shared" si="5"/>
        <v>0</v>
      </c>
      <c r="P61" s="8">
        <f t="shared" si="6"/>
        <v>563510</v>
      </c>
      <c r="Q61" s="8">
        <f t="shared" si="7"/>
        <v>0</v>
      </c>
      <c r="R61" s="8">
        <f t="shared" si="8"/>
        <v>563510</v>
      </c>
      <c r="S61" s="8" t="e">
        <f>(+R61*#REF!/1000)*(1+#REF!)</f>
        <v>#REF!</v>
      </c>
      <c r="T61" s="11" t="e">
        <f>+(#REF!/($S$201))*S61</f>
        <v>#REF!</v>
      </c>
      <c r="U61" s="11" t="e">
        <f t="shared" si="20"/>
        <v>#REF!</v>
      </c>
      <c r="V61" s="12" t="e">
        <f t="shared" si="21"/>
        <v>#REF!</v>
      </c>
      <c r="X61" s="9" t="e">
        <f>R61*#REF!/1000</f>
        <v>#REF!</v>
      </c>
      <c r="Y61" s="9" t="e">
        <f t="shared" si="17"/>
        <v>#REF!</v>
      </c>
      <c r="Z61" s="9"/>
      <c r="AA61" s="3" t="s">
        <v>45</v>
      </c>
      <c r="AE61" s="3" t="s">
        <v>605</v>
      </c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</row>
    <row r="62" spans="1:98" x14ac:dyDescent="0.25">
      <c r="A62" s="7" t="s">
        <v>29</v>
      </c>
      <c r="B62" s="21" t="s">
        <v>237</v>
      </c>
      <c r="C62" s="21" t="s">
        <v>238</v>
      </c>
      <c r="D62" s="22" t="s">
        <v>239</v>
      </c>
      <c r="E62" s="2" t="s">
        <v>240</v>
      </c>
      <c r="F62" s="21"/>
      <c r="G62" s="7" t="s">
        <v>241</v>
      </c>
      <c r="H62" s="8">
        <v>5291119</v>
      </c>
      <c r="I62" s="8">
        <v>0</v>
      </c>
      <c r="J62" s="8">
        <f t="shared" si="18"/>
        <v>5554271</v>
      </c>
      <c r="K62" s="8">
        <f t="shared" si="19"/>
        <v>0</v>
      </c>
      <c r="L62" s="8">
        <f t="shared" si="22"/>
        <v>5859528</v>
      </c>
      <c r="M62" s="8">
        <f t="shared" si="16"/>
        <v>0</v>
      </c>
      <c r="N62" s="8">
        <f t="shared" si="4"/>
        <v>6128763</v>
      </c>
      <c r="O62" s="8">
        <f t="shared" si="5"/>
        <v>0</v>
      </c>
      <c r="P62" s="8">
        <f t="shared" si="6"/>
        <v>6451840</v>
      </c>
      <c r="Q62" s="8">
        <f t="shared" si="7"/>
        <v>0</v>
      </c>
      <c r="R62" s="8">
        <f t="shared" si="8"/>
        <v>6451840</v>
      </c>
      <c r="S62" s="8" t="e">
        <f>(+R62*#REF!/1000)*(1+#REF!)</f>
        <v>#REF!</v>
      </c>
      <c r="T62" s="11" t="e">
        <f>+(#REF!/($S$201))*S62</f>
        <v>#REF!</v>
      </c>
      <c r="U62" s="11" t="e">
        <f t="shared" si="20"/>
        <v>#REF!</v>
      </c>
      <c r="V62" s="12" t="e">
        <f t="shared" si="21"/>
        <v>#REF!</v>
      </c>
      <c r="X62" s="9" t="e">
        <f>R62*#REF!/1000</f>
        <v>#REF!</v>
      </c>
      <c r="Y62" s="9" t="e">
        <f t="shared" si="17"/>
        <v>#REF!</v>
      </c>
      <c r="Z62" s="9"/>
      <c r="AA62" s="3" t="s">
        <v>90</v>
      </c>
      <c r="AD62" s="3" t="s">
        <v>90</v>
      </c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</row>
    <row r="63" spans="1:98" s="65" customFormat="1" x14ac:dyDescent="0.25">
      <c r="A63" s="58" t="s">
        <v>29</v>
      </c>
      <c r="B63" s="59" t="s">
        <v>242</v>
      </c>
      <c r="C63" s="59" t="s">
        <v>243</v>
      </c>
      <c r="D63" s="60" t="s">
        <v>239</v>
      </c>
      <c r="E63" s="61" t="s">
        <v>244</v>
      </c>
      <c r="F63" s="61"/>
      <c r="G63" s="58" t="s">
        <v>245</v>
      </c>
      <c r="H63" s="62">
        <v>1058434</v>
      </c>
      <c r="I63" s="62">
        <v>0</v>
      </c>
      <c r="J63" s="62">
        <f t="shared" si="18"/>
        <v>1111075</v>
      </c>
      <c r="K63" s="62">
        <f t="shared" si="19"/>
        <v>0</v>
      </c>
      <c r="L63" s="62">
        <f t="shared" si="22"/>
        <v>1172139</v>
      </c>
      <c r="M63" s="62">
        <f t="shared" si="16"/>
        <v>0</v>
      </c>
      <c r="N63" s="62">
        <f t="shared" si="4"/>
        <v>1225997</v>
      </c>
      <c r="O63" s="62">
        <f t="shared" si="5"/>
        <v>0</v>
      </c>
      <c r="P63" s="62">
        <f t="shared" si="6"/>
        <v>1290630</v>
      </c>
      <c r="Q63" s="62">
        <f t="shared" si="7"/>
        <v>0</v>
      </c>
      <c r="R63" s="62">
        <f t="shared" si="8"/>
        <v>1290630</v>
      </c>
      <c r="S63" s="62" t="e">
        <f>(+R63*#REF!/1000)*(1+#REF!)</f>
        <v>#REF!</v>
      </c>
      <c r="T63" s="63" t="e">
        <f>+(#REF!/($S$201))*S63</f>
        <v>#REF!</v>
      </c>
      <c r="U63" s="63" t="e">
        <f t="shared" si="20"/>
        <v>#REF!</v>
      </c>
      <c r="V63" s="64" t="e">
        <f t="shared" si="21"/>
        <v>#REF!</v>
      </c>
      <c r="X63" s="66" t="e">
        <f>R63*#REF!/1000</f>
        <v>#REF!</v>
      </c>
      <c r="Y63" s="66" t="e">
        <f t="shared" si="17"/>
        <v>#REF!</v>
      </c>
      <c r="Z63" s="66"/>
      <c r="AA63" s="65" t="s">
        <v>63</v>
      </c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</row>
    <row r="64" spans="1:98" s="65" customFormat="1" x14ac:dyDescent="0.25">
      <c r="A64" s="58" t="s">
        <v>29</v>
      </c>
      <c r="B64" s="59" t="s">
        <v>246</v>
      </c>
      <c r="C64" s="59" t="s">
        <v>247</v>
      </c>
      <c r="D64" s="60" t="s">
        <v>248</v>
      </c>
      <c r="E64" s="61" t="s">
        <v>249</v>
      </c>
      <c r="F64" s="61"/>
      <c r="G64" s="58" t="s">
        <v>250</v>
      </c>
      <c r="H64" s="62">
        <v>2199687</v>
      </c>
      <c r="I64" s="62">
        <v>402775</v>
      </c>
      <c r="J64" s="62">
        <f t="shared" si="18"/>
        <v>2309088</v>
      </c>
      <c r="K64" s="62">
        <f t="shared" si="19"/>
        <v>410558</v>
      </c>
      <c r="L64" s="62">
        <f t="shared" si="22"/>
        <v>2435993</v>
      </c>
      <c r="M64" s="62">
        <f t="shared" si="16"/>
        <v>433259</v>
      </c>
      <c r="N64" s="62">
        <f t="shared" si="4"/>
        <v>2547923</v>
      </c>
      <c r="O64" s="62">
        <f t="shared" si="5"/>
        <v>464125</v>
      </c>
      <c r="P64" s="62">
        <f t="shared" si="6"/>
        <v>2682240</v>
      </c>
      <c r="Q64" s="62">
        <f t="shared" si="7"/>
        <v>482950</v>
      </c>
      <c r="R64" s="62">
        <f t="shared" si="8"/>
        <v>3165190</v>
      </c>
      <c r="S64" s="62" t="e">
        <f>(+R64*#REF!/1000)*(1+#REF!)</f>
        <v>#REF!</v>
      </c>
      <c r="T64" s="63" t="e">
        <f>+(#REF!/($S$201))*S64</f>
        <v>#REF!</v>
      </c>
      <c r="U64" s="63" t="e">
        <f t="shared" si="20"/>
        <v>#REF!</v>
      </c>
      <c r="V64" s="64" t="e">
        <f t="shared" si="21"/>
        <v>#REF!</v>
      </c>
      <c r="X64" s="66" t="e">
        <f>R64*#REF!/1000</f>
        <v>#REF!</v>
      </c>
      <c r="Y64" s="66" t="e">
        <f t="shared" si="17"/>
        <v>#REF!</v>
      </c>
      <c r="Z64" s="66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</row>
    <row r="65" spans="1:98" x14ac:dyDescent="0.25">
      <c r="A65" s="7" t="s">
        <v>64</v>
      </c>
      <c r="B65" s="21" t="s">
        <v>251</v>
      </c>
      <c r="C65" s="21"/>
      <c r="D65" s="22" t="s">
        <v>248</v>
      </c>
      <c r="E65" s="2" t="s">
        <v>252</v>
      </c>
      <c r="F65" s="21"/>
      <c r="G65" s="7" t="s">
        <v>49</v>
      </c>
      <c r="H65" s="8">
        <v>115192</v>
      </c>
      <c r="I65" s="8">
        <v>0</v>
      </c>
      <c r="J65" s="8">
        <f t="shared" si="18"/>
        <v>120921</v>
      </c>
      <c r="K65" s="8">
        <f t="shared" si="19"/>
        <v>0</v>
      </c>
      <c r="L65" s="8">
        <f t="shared" si="22"/>
        <v>127567</v>
      </c>
      <c r="M65" s="8">
        <f t="shared" si="16"/>
        <v>0</v>
      </c>
      <c r="N65" s="8">
        <f t="shared" si="4"/>
        <v>133428</v>
      </c>
      <c r="O65" s="8">
        <f t="shared" si="5"/>
        <v>0</v>
      </c>
      <c r="P65" s="8">
        <f t="shared" si="6"/>
        <v>140460</v>
      </c>
      <c r="Q65" s="8">
        <f t="shared" si="7"/>
        <v>0</v>
      </c>
      <c r="R65" s="8">
        <f t="shared" si="8"/>
        <v>140460</v>
      </c>
      <c r="S65" s="8" t="e">
        <f>(+R65*#REF!/1000)*(1+#REF!)</f>
        <v>#REF!</v>
      </c>
      <c r="T65" s="11" t="e">
        <f>+(#REF!/($S$201))*S65</f>
        <v>#REF!</v>
      </c>
      <c r="U65" s="11" t="e">
        <f t="shared" si="20"/>
        <v>#REF!</v>
      </c>
      <c r="V65" s="12" t="e">
        <f t="shared" si="21"/>
        <v>#REF!</v>
      </c>
      <c r="X65" s="9" t="e">
        <f>R65*#REF!/1000</f>
        <v>#REF!</v>
      </c>
      <c r="Y65" s="9" t="e">
        <f t="shared" si="17"/>
        <v>#REF!</v>
      </c>
      <c r="Z65" s="9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</row>
    <row r="66" spans="1:98" s="65" customFormat="1" x14ac:dyDescent="0.25">
      <c r="A66" s="58" t="s">
        <v>64</v>
      </c>
      <c r="B66" s="59" t="s">
        <v>253</v>
      </c>
      <c r="C66" s="59" t="s">
        <v>254</v>
      </c>
      <c r="D66" s="60" t="s">
        <v>248</v>
      </c>
      <c r="E66" s="61" t="s">
        <v>255</v>
      </c>
      <c r="F66" s="59"/>
      <c r="G66" s="58" t="s">
        <v>72</v>
      </c>
      <c r="H66" s="62">
        <v>2457482</v>
      </c>
      <c r="I66" s="62">
        <v>0</v>
      </c>
      <c r="J66" s="62">
        <f t="shared" si="18"/>
        <v>2579704</v>
      </c>
      <c r="K66" s="62">
        <f t="shared" si="19"/>
        <v>0</v>
      </c>
      <c r="L66" s="62">
        <f t="shared" si="22"/>
        <v>2721482</v>
      </c>
      <c r="M66" s="62">
        <f t="shared" ref="M66:M90" si="23">ROUND(K66/126.6*133.6,0)</f>
        <v>0</v>
      </c>
      <c r="N66" s="62">
        <f t="shared" si="4"/>
        <v>2846529</v>
      </c>
      <c r="O66" s="62">
        <f t="shared" si="5"/>
        <v>0</v>
      </c>
      <c r="P66" s="62">
        <f t="shared" si="6"/>
        <v>2996590</v>
      </c>
      <c r="Q66" s="62">
        <f t="shared" si="7"/>
        <v>0</v>
      </c>
      <c r="R66" s="62">
        <f t="shared" si="8"/>
        <v>2996590</v>
      </c>
      <c r="S66" s="62" t="e">
        <f>(+R66*#REF!/1000)*(1+#REF!)</f>
        <v>#REF!</v>
      </c>
      <c r="T66" s="63" t="e">
        <f>+(#REF!/($S$201))*S66</f>
        <v>#REF!</v>
      </c>
      <c r="U66" s="63" t="e">
        <f t="shared" si="20"/>
        <v>#REF!</v>
      </c>
      <c r="V66" s="64" t="e">
        <f t="shared" si="21"/>
        <v>#REF!</v>
      </c>
      <c r="X66" s="66" t="e">
        <f>R66*#REF!/1000</f>
        <v>#REF!</v>
      </c>
      <c r="Y66" s="66" t="e">
        <f t="shared" ref="Y66:Y98" si="24">X66*1.21</f>
        <v>#REF!</v>
      </c>
      <c r="Z66" s="66"/>
      <c r="AA66" s="65" t="s">
        <v>63</v>
      </c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</row>
    <row r="67" spans="1:98" x14ac:dyDescent="0.25">
      <c r="A67" s="7" t="s">
        <v>64</v>
      </c>
      <c r="B67" s="21" t="s">
        <v>256</v>
      </c>
      <c r="C67" s="21" t="s">
        <v>257</v>
      </c>
      <c r="D67" s="22" t="s">
        <v>248</v>
      </c>
      <c r="E67" s="2" t="s">
        <v>258</v>
      </c>
      <c r="F67" s="21"/>
      <c r="G67" s="7" t="s">
        <v>72</v>
      </c>
      <c r="H67" s="8">
        <v>443885</v>
      </c>
      <c r="I67" s="8">
        <v>0</v>
      </c>
      <c r="J67" s="8">
        <f t="shared" si="18"/>
        <v>465962</v>
      </c>
      <c r="K67" s="8">
        <f t="shared" si="19"/>
        <v>0</v>
      </c>
      <c r="L67" s="8">
        <f t="shared" si="22"/>
        <v>491571</v>
      </c>
      <c r="M67" s="8">
        <f t="shared" si="23"/>
        <v>0</v>
      </c>
      <c r="N67" s="8">
        <f t="shared" ref="N67:N132" si="25">ROUND(L67/119.7*125.2,0)</f>
        <v>514158</v>
      </c>
      <c r="O67" s="8">
        <f t="shared" ref="O67:O132" si="26">ROUND(M67/115.1*123.3,0)</f>
        <v>0</v>
      </c>
      <c r="P67" s="8">
        <f t="shared" ref="P67:P132" si="27">ROUND(N67/125.2*131.8,-1)</f>
        <v>541260</v>
      </c>
      <c r="Q67" s="8">
        <f t="shared" ref="Q67:Q132" si="28">ROUND(O67/123.3*128.3,-1)</f>
        <v>0</v>
      </c>
      <c r="R67" s="8">
        <f t="shared" ref="R67:R132" si="29">P67+Q67</f>
        <v>541260</v>
      </c>
      <c r="S67" s="8" t="e">
        <f>(+R67*#REF!/1000)*(1+#REF!)</f>
        <v>#REF!</v>
      </c>
      <c r="T67" s="11" t="e">
        <f>+(#REF!/($S$201))*S67</f>
        <v>#REF!</v>
      </c>
      <c r="U67" s="11" t="e">
        <f t="shared" si="20"/>
        <v>#REF!</v>
      </c>
      <c r="V67" s="12" t="e">
        <f t="shared" si="21"/>
        <v>#REF!</v>
      </c>
      <c r="X67" s="9" t="e">
        <f>R67*#REF!/1000</f>
        <v>#REF!</v>
      </c>
      <c r="Y67" s="9" t="e">
        <f t="shared" si="24"/>
        <v>#REF!</v>
      </c>
      <c r="Z67" s="9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</row>
    <row r="68" spans="1:98" ht="22.8" x14ac:dyDescent="0.25">
      <c r="A68" s="7" t="s">
        <v>29</v>
      </c>
      <c r="B68" s="21" t="s">
        <v>259</v>
      </c>
      <c r="C68" s="21" t="s">
        <v>260</v>
      </c>
      <c r="D68" s="22" t="s">
        <v>248</v>
      </c>
      <c r="E68" s="2" t="s">
        <v>261</v>
      </c>
      <c r="F68" s="2"/>
      <c r="G68" s="7" t="s">
        <v>262</v>
      </c>
      <c r="H68" s="8">
        <v>1200055</v>
      </c>
      <c r="I68" s="8">
        <v>226523</v>
      </c>
      <c r="J68" s="8">
        <f t="shared" si="18"/>
        <v>1259739</v>
      </c>
      <c r="K68" s="8">
        <f t="shared" si="19"/>
        <v>230900</v>
      </c>
      <c r="L68" s="8">
        <f t="shared" si="22"/>
        <v>1328973</v>
      </c>
      <c r="M68" s="8">
        <f t="shared" si="23"/>
        <v>243667</v>
      </c>
      <c r="N68" s="8">
        <f t="shared" si="25"/>
        <v>1390037</v>
      </c>
      <c r="O68" s="8">
        <f t="shared" si="26"/>
        <v>261026</v>
      </c>
      <c r="P68" s="8">
        <f t="shared" si="27"/>
        <v>1463310</v>
      </c>
      <c r="Q68" s="8">
        <f t="shared" si="28"/>
        <v>271610</v>
      </c>
      <c r="R68" s="8">
        <f t="shared" si="29"/>
        <v>1734920</v>
      </c>
      <c r="S68" s="8" t="e">
        <f>(+R68*#REF!/1000)*(1+#REF!)</f>
        <v>#REF!</v>
      </c>
      <c r="T68" s="11" t="e">
        <f>+(#REF!/($S$201))*S68</f>
        <v>#REF!</v>
      </c>
      <c r="U68" s="11" t="e">
        <f t="shared" si="20"/>
        <v>#REF!</v>
      </c>
      <c r="V68" s="12" t="e">
        <f t="shared" si="21"/>
        <v>#REF!</v>
      </c>
      <c r="X68" s="9" t="e">
        <f>R68*#REF!/1000</f>
        <v>#REF!</v>
      </c>
      <c r="Y68" s="9" t="e">
        <f t="shared" si="24"/>
        <v>#REF!</v>
      </c>
      <c r="Z68" s="9"/>
      <c r="AA68" s="3" t="s">
        <v>263</v>
      </c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</row>
    <row r="69" spans="1:98" s="65" customFormat="1" x14ac:dyDescent="0.25">
      <c r="A69" s="58" t="s">
        <v>29</v>
      </c>
      <c r="B69" s="59" t="s">
        <v>264</v>
      </c>
      <c r="C69" s="59" t="s">
        <v>265</v>
      </c>
      <c r="D69" s="60" t="s">
        <v>248</v>
      </c>
      <c r="E69" s="61" t="s">
        <v>78</v>
      </c>
      <c r="F69" s="61"/>
      <c r="G69" s="58" t="s">
        <v>49</v>
      </c>
      <c r="H69" s="62">
        <v>2832427</v>
      </c>
      <c r="I69" s="62">
        <v>250910</v>
      </c>
      <c r="J69" s="62">
        <f t="shared" ref="J69:J90" si="30">ROUND(H69/150.8*158.3,0)</f>
        <v>2973297</v>
      </c>
      <c r="K69" s="62">
        <f t="shared" ref="K69:K90" si="31">ROUND(I69/124.2*126.6,0)</f>
        <v>255759</v>
      </c>
      <c r="L69" s="62">
        <f t="shared" si="22"/>
        <v>3136706</v>
      </c>
      <c r="M69" s="62">
        <f t="shared" si="23"/>
        <v>269900</v>
      </c>
      <c r="N69" s="62">
        <f t="shared" si="25"/>
        <v>3280832</v>
      </c>
      <c r="O69" s="62">
        <f t="shared" si="26"/>
        <v>289128</v>
      </c>
      <c r="P69" s="62">
        <f t="shared" si="27"/>
        <v>3453780</v>
      </c>
      <c r="Q69" s="62">
        <f t="shared" si="28"/>
        <v>300850</v>
      </c>
      <c r="R69" s="62">
        <f t="shared" si="29"/>
        <v>3754630</v>
      </c>
      <c r="S69" s="62" t="e">
        <f>(+R69*#REF!/1000)*(1+#REF!)</f>
        <v>#REF!</v>
      </c>
      <c r="T69" s="63" t="e">
        <f>+(#REF!/($S$201))*S69</f>
        <v>#REF!</v>
      </c>
      <c r="U69" s="63" t="e">
        <f t="shared" ref="U69:U90" si="32">+S69+T69</f>
        <v>#REF!</v>
      </c>
      <c r="V69" s="64" t="e">
        <f t="shared" ref="V69:V90" si="33">ROUND(U69,0)</f>
        <v>#REF!</v>
      </c>
      <c r="X69" s="66" t="e">
        <f>R69*#REF!/1000</f>
        <v>#REF!</v>
      </c>
      <c r="Y69" s="66" t="e">
        <f t="shared" si="24"/>
        <v>#REF!</v>
      </c>
      <c r="Z69" s="66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</row>
    <row r="70" spans="1:98" x14ac:dyDescent="0.25">
      <c r="A70" s="7" t="s">
        <v>64</v>
      </c>
      <c r="B70" s="21" t="s">
        <v>266</v>
      </c>
      <c r="C70" s="21" t="s">
        <v>267</v>
      </c>
      <c r="D70" s="22" t="s">
        <v>248</v>
      </c>
      <c r="E70" s="2" t="s">
        <v>84</v>
      </c>
      <c r="F70" s="21"/>
      <c r="G70" s="7" t="s">
        <v>49</v>
      </c>
      <c r="H70" s="8">
        <v>460778</v>
      </c>
      <c r="I70" s="8">
        <v>0</v>
      </c>
      <c r="J70" s="8">
        <f t="shared" si="30"/>
        <v>483695</v>
      </c>
      <c r="K70" s="8">
        <f t="shared" si="31"/>
        <v>0</v>
      </c>
      <c r="L70" s="8">
        <f t="shared" ref="L70:L90" si="34">ROUND(J70/158.3*167,0)</f>
        <v>510278</v>
      </c>
      <c r="M70" s="8">
        <f t="shared" si="23"/>
        <v>0</v>
      </c>
      <c r="N70" s="8">
        <f t="shared" si="25"/>
        <v>533724</v>
      </c>
      <c r="O70" s="8">
        <f t="shared" si="26"/>
        <v>0</v>
      </c>
      <c r="P70" s="8">
        <f t="shared" si="27"/>
        <v>561860</v>
      </c>
      <c r="Q70" s="8">
        <f t="shared" si="28"/>
        <v>0</v>
      </c>
      <c r="R70" s="8">
        <f t="shared" si="29"/>
        <v>561860</v>
      </c>
      <c r="S70" s="8" t="e">
        <f>(+R70*#REF!/1000)*(1+#REF!)</f>
        <v>#REF!</v>
      </c>
      <c r="T70" s="11" t="e">
        <f>+(#REF!/($S$201))*S70</f>
        <v>#REF!</v>
      </c>
      <c r="U70" s="11" t="e">
        <f t="shared" si="32"/>
        <v>#REF!</v>
      </c>
      <c r="V70" s="12" t="e">
        <f t="shared" si="33"/>
        <v>#REF!</v>
      </c>
      <c r="X70" s="9" t="e">
        <f>R70*#REF!/1000</f>
        <v>#REF!</v>
      </c>
      <c r="Y70" s="9" t="e">
        <f t="shared" si="24"/>
        <v>#REF!</v>
      </c>
      <c r="Z70" s="9"/>
      <c r="AA70" s="3" t="s">
        <v>39</v>
      </c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</row>
    <row r="71" spans="1:98" ht="22.8" x14ac:dyDescent="0.25">
      <c r="A71" s="7" t="s">
        <v>29</v>
      </c>
      <c r="B71" s="21" t="s">
        <v>268</v>
      </c>
      <c r="C71" s="21" t="s">
        <v>267</v>
      </c>
      <c r="D71" s="22" t="s">
        <v>248</v>
      </c>
      <c r="E71" s="2" t="s">
        <v>269</v>
      </c>
      <c r="F71" s="2"/>
      <c r="G71" s="7" t="s">
        <v>270</v>
      </c>
      <c r="H71" s="8">
        <v>968989</v>
      </c>
      <c r="I71" s="8">
        <v>0</v>
      </c>
      <c r="J71" s="8">
        <f t="shared" si="30"/>
        <v>1017181</v>
      </c>
      <c r="K71" s="8">
        <f t="shared" si="31"/>
        <v>0</v>
      </c>
      <c r="L71" s="8">
        <f t="shared" si="34"/>
        <v>1073084</v>
      </c>
      <c r="M71" s="8">
        <f t="shared" si="23"/>
        <v>0</v>
      </c>
      <c r="N71" s="8">
        <f t="shared" si="25"/>
        <v>1122390</v>
      </c>
      <c r="O71" s="8">
        <f t="shared" si="26"/>
        <v>0</v>
      </c>
      <c r="P71" s="8">
        <f t="shared" si="27"/>
        <v>1181560</v>
      </c>
      <c r="Q71" s="8">
        <f t="shared" si="28"/>
        <v>0</v>
      </c>
      <c r="R71" s="8">
        <f t="shared" si="29"/>
        <v>1181560</v>
      </c>
      <c r="S71" s="8" t="e">
        <f>(+R71*#REF!/1000)*(1+#REF!)</f>
        <v>#REF!</v>
      </c>
      <c r="T71" s="11" t="e">
        <f>+(#REF!/($S$201))*S71</f>
        <v>#REF!</v>
      </c>
      <c r="U71" s="11" t="e">
        <f t="shared" si="32"/>
        <v>#REF!</v>
      </c>
      <c r="V71" s="12" t="e">
        <f t="shared" si="33"/>
        <v>#REF!</v>
      </c>
      <c r="X71" s="9" t="e">
        <f>R71*#REF!/1000</f>
        <v>#REF!</v>
      </c>
      <c r="Y71" s="9" t="e">
        <f t="shared" si="24"/>
        <v>#REF!</v>
      </c>
      <c r="Z71" s="9"/>
      <c r="AA71" s="3" t="s">
        <v>45</v>
      </c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</row>
    <row r="72" spans="1:98" s="65" customFormat="1" x14ac:dyDescent="0.25">
      <c r="A72" s="58" t="s">
        <v>29</v>
      </c>
      <c r="B72" s="59" t="s">
        <v>271</v>
      </c>
      <c r="C72" s="59" t="s">
        <v>272</v>
      </c>
      <c r="D72" s="60" t="s">
        <v>248</v>
      </c>
      <c r="E72" s="61" t="s">
        <v>78</v>
      </c>
      <c r="F72" s="61"/>
      <c r="G72" s="58" t="s">
        <v>49</v>
      </c>
      <c r="H72" s="62">
        <v>2251034</v>
      </c>
      <c r="I72" s="62">
        <v>376364</v>
      </c>
      <c r="J72" s="62">
        <f t="shared" si="30"/>
        <v>2362989</v>
      </c>
      <c r="K72" s="62">
        <f t="shared" si="31"/>
        <v>383637</v>
      </c>
      <c r="L72" s="62">
        <f t="shared" si="34"/>
        <v>2492856</v>
      </c>
      <c r="M72" s="62">
        <f t="shared" si="23"/>
        <v>404849</v>
      </c>
      <c r="N72" s="62">
        <f t="shared" si="25"/>
        <v>2607398</v>
      </c>
      <c r="O72" s="62">
        <f t="shared" si="26"/>
        <v>433691</v>
      </c>
      <c r="P72" s="62">
        <f t="shared" si="27"/>
        <v>2744850</v>
      </c>
      <c r="Q72" s="62">
        <f t="shared" si="28"/>
        <v>451280</v>
      </c>
      <c r="R72" s="62">
        <f t="shared" si="29"/>
        <v>3196130</v>
      </c>
      <c r="S72" s="62" t="e">
        <f>(+R72*#REF!/1000)*(1+#REF!)</f>
        <v>#REF!</v>
      </c>
      <c r="T72" s="63" t="e">
        <f>+(#REF!/($S$201))*S72</f>
        <v>#REF!</v>
      </c>
      <c r="U72" s="63" t="e">
        <f t="shared" si="32"/>
        <v>#REF!</v>
      </c>
      <c r="V72" s="64" t="e">
        <f t="shared" si="33"/>
        <v>#REF!</v>
      </c>
      <c r="X72" s="66" t="e">
        <f>R72*#REF!/1000</f>
        <v>#REF!</v>
      </c>
      <c r="Y72" s="66" t="e">
        <f t="shared" si="24"/>
        <v>#REF!</v>
      </c>
      <c r="Z72" s="66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83"/>
      <c r="CC72" s="83"/>
      <c r="CD72" s="83"/>
      <c r="CE72" s="83"/>
      <c r="CF72" s="83"/>
      <c r="CG72" s="83"/>
      <c r="CH72" s="83"/>
      <c r="CI72" s="83"/>
      <c r="CJ72" s="83"/>
      <c r="CK72" s="83"/>
      <c r="CL72" s="83"/>
      <c r="CM72" s="83"/>
      <c r="CN72" s="83"/>
      <c r="CO72" s="83"/>
      <c r="CP72" s="83"/>
      <c r="CQ72" s="83"/>
      <c r="CR72" s="83"/>
      <c r="CS72" s="83"/>
      <c r="CT72" s="83"/>
    </row>
    <row r="73" spans="1:98" ht="12" x14ac:dyDescent="0.25">
      <c r="A73" s="7" t="s">
        <v>29</v>
      </c>
      <c r="B73" s="21" t="s">
        <v>273</v>
      </c>
      <c r="C73" s="21" t="s">
        <v>274</v>
      </c>
      <c r="D73" s="22" t="s">
        <v>248</v>
      </c>
      <c r="E73" s="2" t="s">
        <v>84</v>
      </c>
      <c r="F73" s="21"/>
      <c r="G73" s="7" t="s">
        <v>49</v>
      </c>
      <c r="H73" s="8">
        <v>348767</v>
      </c>
      <c r="I73" s="8">
        <v>0</v>
      </c>
      <c r="J73" s="8">
        <f t="shared" si="30"/>
        <v>366113</v>
      </c>
      <c r="K73" s="8">
        <f t="shared" si="31"/>
        <v>0</v>
      </c>
      <c r="L73" s="8">
        <f t="shared" si="34"/>
        <v>386234</v>
      </c>
      <c r="M73" s="8">
        <f t="shared" si="23"/>
        <v>0</v>
      </c>
      <c r="N73" s="8">
        <f t="shared" si="25"/>
        <v>403981</v>
      </c>
      <c r="O73" s="8">
        <f t="shared" si="26"/>
        <v>0</v>
      </c>
      <c r="P73" s="8">
        <f t="shared" si="27"/>
        <v>425280</v>
      </c>
      <c r="Q73" s="8">
        <f t="shared" si="28"/>
        <v>0</v>
      </c>
      <c r="R73" s="8">
        <f t="shared" si="29"/>
        <v>425280</v>
      </c>
      <c r="S73" s="8" t="e">
        <f>(+R73*#REF!/1000)*(1+#REF!)</f>
        <v>#REF!</v>
      </c>
      <c r="T73" s="11" t="e">
        <f>+(#REF!/($S$201))*S73</f>
        <v>#REF!</v>
      </c>
      <c r="U73" s="11" t="e">
        <f t="shared" si="32"/>
        <v>#REF!</v>
      </c>
      <c r="V73" s="12" t="e">
        <f t="shared" si="33"/>
        <v>#REF!</v>
      </c>
      <c r="X73" s="9" t="e">
        <f>R73*#REF!/1000</f>
        <v>#REF!</v>
      </c>
      <c r="Y73" s="9" t="e">
        <f t="shared" si="24"/>
        <v>#REF!</v>
      </c>
      <c r="Z73" s="89" t="s">
        <v>619</v>
      </c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  <c r="CA73" s="83"/>
      <c r="CB73" s="83"/>
      <c r="CC73" s="83"/>
      <c r="CD73" s="83"/>
      <c r="CE73" s="83"/>
      <c r="CF73" s="83"/>
      <c r="CG73" s="83"/>
      <c r="CH73" s="83"/>
      <c r="CI73" s="83"/>
      <c r="CJ73" s="83"/>
      <c r="CK73" s="83"/>
      <c r="CL73" s="83"/>
      <c r="CM73" s="83"/>
      <c r="CN73" s="83"/>
      <c r="CO73" s="83"/>
      <c r="CP73" s="83"/>
      <c r="CQ73" s="83"/>
      <c r="CR73" s="83"/>
      <c r="CS73" s="83"/>
      <c r="CT73" s="83"/>
    </row>
    <row r="74" spans="1:98" x14ac:dyDescent="0.25">
      <c r="A74" s="7" t="s">
        <v>64</v>
      </c>
      <c r="B74" s="21" t="s">
        <v>275</v>
      </c>
      <c r="C74" s="21" t="s">
        <v>276</v>
      </c>
      <c r="D74" s="22" t="s">
        <v>248</v>
      </c>
      <c r="E74" s="2" t="s">
        <v>277</v>
      </c>
      <c r="F74" s="21"/>
      <c r="G74" s="7" t="s">
        <v>49</v>
      </c>
      <c r="H74" s="8">
        <v>38399</v>
      </c>
      <c r="I74" s="8">
        <v>0</v>
      </c>
      <c r="J74" s="8">
        <f t="shared" si="30"/>
        <v>40309</v>
      </c>
      <c r="K74" s="8">
        <f t="shared" si="31"/>
        <v>0</v>
      </c>
      <c r="L74" s="8">
        <f t="shared" si="34"/>
        <v>42524</v>
      </c>
      <c r="M74" s="8">
        <f t="shared" si="23"/>
        <v>0</v>
      </c>
      <c r="N74" s="8">
        <f t="shared" si="25"/>
        <v>44478</v>
      </c>
      <c r="O74" s="8">
        <f t="shared" si="26"/>
        <v>0</v>
      </c>
      <c r="P74" s="8">
        <f t="shared" si="27"/>
        <v>46820</v>
      </c>
      <c r="Q74" s="8">
        <f t="shared" si="28"/>
        <v>0</v>
      </c>
      <c r="R74" s="8">
        <f t="shared" si="29"/>
        <v>46820</v>
      </c>
      <c r="S74" s="8" t="e">
        <f>(+R74*#REF!/1000)*(1+#REF!)</f>
        <v>#REF!</v>
      </c>
      <c r="T74" s="11" t="e">
        <f>+(#REF!/($S$201))*S74</f>
        <v>#REF!</v>
      </c>
      <c r="U74" s="11" t="e">
        <f t="shared" si="32"/>
        <v>#REF!</v>
      </c>
      <c r="V74" s="12" t="e">
        <f t="shared" si="33"/>
        <v>#REF!</v>
      </c>
      <c r="X74" s="9" t="e">
        <f>R74*#REF!/1000</f>
        <v>#REF!</v>
      </c>
      <c r="Y74" s="9" t="e">
        <f t="shared" si="24"/>
        <v>#REF!</v>
      </c>
      <c r="Z74" s="9"/>
      <c r="AA74" s="3" t="s">
        <v>39</v>
      </c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3"/>
      <c r="CF74" s="83"/>
      <c r="CG74" s="83"/>
      <c r="CH74" s="83"/>
      <c r="CI74" s="83"/>
      <c r="CJ74" s="83"/>
      <c r="CK74" s="83"/>
      <c r="CL74" s="83"/>
      <c r="CM74" s="83"/>
      <c r="CN74" s="83"/>
      <c r="CO74" s="83"/>
      <c r="CP74" s="83"/>
      <c r="CQ74" s="83"/>
      <c r="CR74" s="83"/>
      <c r="CS74" s="83"/>
      <c r="CT74" s="83"/>
    </row>
    <row r="75" spans="1:98" x14ac:dyDescent="0.25">
      <c r="A75" s="7" t="s">
        <v>29</v>
      </c>
      <c r="B75" s="21" t="s">
        <v>278</v>
      </c>
      <c r="C75" s="21" t="s">
        <v>279</v>
      </c>
      <c r="D75" s="22" t="s">
        <v>248</v>
      </c>
      <c r="E75" s="2" t="s">
        <v>280</v>
      </c>
      <c r="F75" s="21"/>
      <c r="G75" s="7"/>
      <c r="H75" s="8">
        <v>76795</v>
      </c>
      <c r="I75" s="8">
        <v>0</v>
      </c>
      <c r="J75" s="8">
        <f t="shared" si="30"/>
        <v>80614</v>
      </c>
      <c r="K75" s="8">
        <f t="shared" si="31"/>
        <v>0</v>
      </c>
      <c r="L75" s="8">
        <f t="shared" si="34"/>
        <v>85044</v>
      </c>
      <c r="M75" s="8">
        <f t="shared" si="23"/>
        <v>0</v>
      </c>
      <c r="N75" s="8">
        <f t="shared" si="25"/>
        <v>88952</v>
      </c>
      <c r="O75" s="8">
        <f t="shared" si="26"/>
        <v>0</v>
      </c>
      <c r="P75" s="8">
        <f t="shared" si="27"/>
        <v>93640</v>
      </c>
      <c r="Q75" s="8">
        <f t="shared" si="28"/>
        <v>0</v>
      </c>
      <c r="R75" s="8">
        <f t="shared" si="29"/>
        <v>93640</v>
      </c>
      <c r="S75" s="8" t="e">
        <f>(+R75*#REF!/1000)*(1+#REF!)</f>
        <v>#REF!</v>
      </c>
      <c r="T75" s="11" t="e">
        <f>+(#REF!/($S$201))*S75</f>
        <v>#REF!</v>
      </c>
      <c r="U75" s="11" t="e">
        <f t="shared" si="32"/>
        <v>#REF!</v>
      </c>
      <c r="V75" s="12" t="e">
        <f t="shared" si="33"/>
        <v>#REF!</v>
      </c>
      <c r="X75" s="9" t="e">
        <f>R75*#REF!/1000</f>
        <v>#REF!</v>
      </c>
      <c r="Y75" s="9" t="e">
        <f t="shared" si="24"/>
        <v>#REF!</v>
      </c>
      <c r="Z75" s="9"/>
      <c r="AA75" s="3" t="s">
        <v>45</v>
      </c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3"/>
      <c r="CF75" s="83"/>
      <c r="CG75" s="83"/>
      <c r="CH75" s="83"/>
      <c r="CI75" s="83"/>
      <c r="CJ75" s="83"/>
      <c r="CK75" s="83"/>
      <c r="CL75" s="83"/>
      <c r="CM75" s="83"/>
      <c r="CN75" s="83"/>
      <c r="CO75" s="83"/>
      <c r="CP75" s="83"/>
      <c r="CQ75" s="83"/>
      <c r="CR75" s="83"/>
      <c r="CS75" s="83"/>
      <c r="CT75" s="83"/>
    </row>
    <row r="76" spans="1:98" x14ac:dyDescent="0.25">
      <c r="A76" s="7"/>
      <c r="B76" s="22" t="s">
        <v>281</v>
      </c>
      <c r="C76" s="22" t="s">
        <v>282</v>
      </c>
      <c r="D76" s="22" t="s">
        <v>248</v>
      </c>
      <c r="E76" s="13" t="s">
        <v>283</v>
      </c>
      <c r="F76" s="22"/>
      <c r="G76" s="7"/>
      <c r="H76" s="8">
        <v>1937977</v>
      </c>
      <c r="I76" s="8">
        <v>0</v>
      </c>
      <c r="J76" s="8">
        <f t="shared" si="30"/>
        <v>2034362</v>
      </c>
      <c r="K76" s="8">
        <f t="shared" si="31"/>
        <v>0</v>
      </c>
      <c r="L76" s="8">
        <f t="shared" si="34"/>
        <v>2146168</v>
      </c>
      <c r="M76" s="8">
        <f t="shared" si="23"/>
        <v>0</v>
      </c>
      <c r="N76" s="8">
        <f t="shared" si="25"/>
        <v>2244781</v>
      </c>
      <c r="O76" s="8">
        <f t="shared" si="26"/>
        <v>0</v>
      </c>
      <c r="P76" s="8">
        <f t="shared" si="27"/>
        <v>2363120</v>
      </c>
      <c r="Q76" s="8">
        <f t="shared" si="28"/>
        <v>0</v>
      </c>
      <c r="R76" s="8">
        <f t="shared" si="29"/>
        <v>2363120</v>
      </c>
      <c r="S76" s="8" t="e">
        <f>(+R76*#REF!/1000)*(1+#REF!)</f>
        <v>#REF!</v>
      </c>
      <c r="T76" s="11" t="e">
        <f>+(#REF!/($S$201))*S76</f>
        <v>#REF!</v>
      </c>
      <c r="U76" s="11" t="e">
        <f t="shared" si="32"/>
        <v>#REF!</v>
      </c>
      <c r="V76" s="12" t="e">
        <f t="shared" si="33"/>
        <v>#REF!</v>
      </c>
      <c r="X76" s="9" t="e">
        <f>R76*#REF!/1000</f>
        <v>#REF!</v>
      </c>
      <c r="Y76" s="9" t="e">
        <f t="shared" si="24"/>
        <v>#REF!</v>
      </c>
      <c r="Z76" s="9"/>
      <c r="AA76" s="3" t="s">
        <v>45</v>
      </c>
      <c r="AE76" s="3" t="s">
        <v>604</v>
      </c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</row>
    <row r="77" spans="1:98" ht="12" x14ac:dyDescent="0.25">
      <c r="A77" s="7" t="s">
        <v>64</v>
      </c>
      <c r="B77" s="21" t="s">
        <v>284</v>
      </c>
      <c r="C77" s="21" t="s">
        <v>285</v>
      </c>
      <c r="D77" s="22" t="s">
        <v>248</v>
      </c>
      <c r="E77" s="2" t="s">
        <v>286</v>
      </c>
      <c r="F77" s="21"/>
      <c r="G77" s="7" t="s">
        <v>49</v>
      </c>
      <c r="H77" s="8">
        <v>744923</v>
      </c>
      <c r="I77" s="8">
        <v>0</v>
      </c>
      <c r="J77" s="8">
        <f t="shared" si="30"/>
        <v>781972</v>
      </c>
      <c r="K77" s="8">
        <f t="shared" si="31"/>
        <v>0</v>
      </c>
      <c r="L77" s="8">
        <f t="shared" si="34"/>
        <v>824948</v>
      </c>
      <c r="M77" s="8">
        <f t="shared" si="23"/>
        <v>0</v>
      </c>
      <c r="N77" s="8">
        <f t="shared" si="25"/>
        <v>862853</v>
      </c>
      <c r="O77" s="8">
        <f t="shared" si="26"/>
        <v>0</v>
      </c>
      <c r="P77" s="8">
        <f t="shared" si="27"/>
        <v>908340</v>
      </c>
      <c r="Q77" s="8">
        <f t="shared" si="28"/>
        <v>0</v>
      </c>
      <c r="R77" s="8">
        <f t="shared" si="29"/>
        <v>908340</v>
      </c>
      <c r="S77" s="8" t="e">
        <f>(+R77*#REF!/1000)*(1+#REF!)</f>
        <v>#REF!</v>
      </c>
      <c r="T77" s="11" t="e">
        <f>+(#REF!/($S$201))*S77</f>
        <v>#REF!</v>
      </c>
      <c r="U77" s="11" t="e">
        <f t="shared" si="32"/>
        <v>#REF!</v>
      </c>
      <c r="V77" s="12" t="e">
        <f t="shared" si="33"/>
        <v>#REF!</v>
      </c>
      <c r="X77" s="9" t="e">
        <f>R77*#REF!/1000</f>
        <v>#REF!</v>
      </c>
      <c r="Y77" s="9" t="e">
        <f t="shared" si="24"/>
        <v>#REF!</v>
      </c>
      <c r="Z77" s="89" t="s">
        <v>619</v>
      </c>
      <c r="AA77" s="3" t="s">
        <v>39</v>
      </c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83"/>
      <c r="CC77" s="83"/>
      <c r="CD77" s="83"/>
      <c r="CE77" s="83"/>
      <c r="CF77" s="83"/>
      <c r="CG77" s="83"/>
      <c r="CH77" s="83"/>
      <c r="CI77" s="83"/>
      <c r="CJ77" s="83"/>
      <c r="CK77" s="83"/>
      <c r="CL77" s="83"/>
      <c r="CM77" s="83"/>
      <c r="CN77" s="83"/>
      <c r="CO77" s="83"/>
      <c r="CP77" s="83"/>
      <c r="CQ77" s="83"/>
      <c r="CR77" s="83"/>
      <c r="CS77" s="83"/>
      <c r="CT77" s="83"/>
    </row>
    <row r="78" spans="1:98" x14ac:dyDescent="0.25">
      <c r="A78" s="7" t="s">
        <v>29</v>
      </c>
      <c r="B78" s="21" t="s">
        <v>287</v>
      </c>
      <c r="C78" s="80" t="s">
        <v>288</v>
      </c>
      <c r="D78" s="82" t="s">
        <v>248</v>
      </c>
      <c r="E78" s="81" t="s">
        <v>289</v>
      </c>
      <c r="F78" s="21"/>
      <c r="G78" s="7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1"/>
      <c r="U78" s="11"/>
      <c r="V78" s="12"/>
      <c r="X78" s="9"/>
      <c r="Y78" s="9"/>
      <c r="Z78" s="9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  <c r="CC78" s="83"/>
      <c r="CD78" s="83"/>
      <c r="CE78" s="83"/>
      <c r="CF78" s="83"/>
      <c r="CG78" s="83"/>
      <c r="CH78" s="83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/>
      <c r="CT78" s="83"/>
    </row>
    <row r="79" spans="1:98" s="65" customFormat="1" x14ac:dyDescent="0.25">
      <c r="A79" s="58" t="s">
        <v>29</v>
      </c>
      <c r="B79" s="21" t="s">
        <v>290</v>
      </c>
      <c r="C79" s="21" t="s">
        <v>291</v>
      </c>
      <c r="D79" s="22" t="s">
        <v>248</v>
      </c>
      <c r="E79" s="2" t="s">
        <v>292</v>
      </c>
      <c r="F79" s="2"/>
      <c r="G79" s="7" t="s">
        <v>293</v>
      </c>
      <c r="H79" s="8">
        <v>6827643</v>
      </c>
      <c r="I79" s="8">
        <v>291245</v>
      </c>
      <c r="J79" s="8">
        <f t="shared" si="30"/>
        <v>7167214</v>
      </c>
      <c r="K79" s="8">
        <f t="shared" si="31"/>
        <v>296873</v>
      </c>
      <c r="L79" s="8">
        <f t="shared" si="34"/>
        <v>7561116</v>
      </c>
      <c r="M79" s="8">
        <f t="shared" si="23"/>
        <v>313288</v>
      </c>
      <c r="N79" s="8">
        <f t="shared" si="25"/>
        <v>7908536</v>
      </c>
      <c r="O79" s="8">
        <f t="shared" si="26"/>
        <v>335607</v>
      </c>
      <c r="P79" s="8">
        <f t="shared" si="27"/>
        <v>8325440</v>
      </c>
      <c r="Q79" s="8">
        <f t="shared" si="28"/>
        <v>349220</v>
      </c>
      <c r="R79" s="8">
        <f t="shared" si="29"/>
        <v>8674660</v>
      </c>
      <c r="S79" s="8" t="e">
        <f>(+R79*#REF!/1000)*(1+#REF!)</f>
        <v>#REF!</v>
      </c>
      <c r="T79" s="11" t="e">
        <f>+(#REF!/($S$201))*S79</f>
        <v>#REF!</v>
      </c>
      <c r="U79" s="11" t="e">
        <f t="shared" si="32"/>
        <v>#REF!</v>
      </c>
      <c r="V79" s="12" t="e">
        <f t="shared" si="33"/>
        <v>#REF!</v>
      </c>
      <c r="W79" s="3"/>
      <c r="X79" s="9" t="e">
        <f>R79*#REF!/1000</f>
        <v>#REF!</v>
      </c>
      <c r="Y79" s="9" t="e">
        <f t="shared" si="24"/>
        <v>#REF!</v>
      </c>
      <c r="Z79" s="9"/>
      <c r="AA79" s="3" t="s">
        <v>63</v>
      </c>
      <c r="AB79" s="3"/>
      <c r="AC79" s="3"/>
      <c r="AD79" s="3" t="s">
        <v>90</v>
      </c>
      <c r="AE79" s="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83"/>
      <c r="CC79" s="83"/>
      <c r="CD79" s="83"/>
      <c r="CE79" s="83"/>
      <c r="CF79" s="83"/>
      <c r="CG79" s="83"/>
      <c r="CH79" s="83"/>
      <c r="CI79" s="83"/>
      <c r="CJ79" s="83"/>
      <c r="CK79" s="83"/>
      <c r="CL79" s="83"/>
      <c r="CM79" s="83"/>
      <c r="CN79" s="83"/>
      <c r="CO79" s="83"/>
      <c r="CP79" s="83"/>
      <c r="CQ79" s="83"/>
      <c r="CR79" s="83"/>
      <c r="CS79" s="83"/>
      <c r="CT79" s="83"/>
    </row>
    <row r="80" spans="1:98" x14ac:dyDescent="0.25">
      <c r="A80" s="7" t="s">
        <v>29</v>
      </c>
      <c r="B80" s="59" t="s">
        <v>294</v>
      </c>
      <c r="C80" s="59" t="s">
        <v>291</v>
      </c>
      <c r="D80" s="60" t="s">
        <v>248</v>
      </c>
      <c r="E80" s="61" t="s">
        <v>295</v>
      </c>
      <c r="F80" s="61"/>
      <c r="G80" s="58" t="s">
        <v>49</v>
      </c>
      <c r="H80" s="62">
        <v>23404801</v>
      </c>
      <c r="I80" s="62">
        <v>7798024</v>
      </c>
      <c r="J80" s="62">
        <f t="shared" si="30"/>
        <v>24568833</v>
      </c>
      <c r="K80" s="62">
        <f t="shared" si="31"/>
        <v>7948710</v>
      </c>
      <c r="L80" s="62">
        <f t="shared" si="34"/>
        <v>25919110</v>
      </c>
      <c r="M80" s="62">
        <f t="shared" si="23"/>
        <v>8388212</v>
      </c>
      <c r="N80" s="62">
        <f t="shared" si="25"/>
        <v>27110047</v>
      </c>
      <c r="O80" s="62">
        <f t="shared" si="26"/>
        <v>8985808</v>
      </c>
      <c r="P80" s="62">
        <f t="shared" si="27"/>
        <v>28539170</v>
      </c>
      <c r="Q80" s="62">
        <f t="shared" si="28"/>
        <v>9350200</v>
      </c>
      <c r="R80" s="62">
        <f t="shared" si="29"/>
        <v>37889370</v>
      </c>
      <c r="S80" s="62" t="e">
        <f>(+R80*#REF!/1000)*(1+#REF!)</f>
        <v>#REF!</v>
      </c>
      <c r="T80" s="63" t="e">
        <f>+(#REF!/($S$201))*S80</f>
        <v>#REF!</v>
      </c>
      <c r="U80" s="63" t="e">
        <f t="shared" si="32"/>
        <v>#REF!</v>
      </c>
      <c r="V80" s="64" t="e">
        <f t="shared" si="33"/>
        <v>#REF!</v>
      </c>
      <c r="W80" s="65"/>
      <c r="X80" s="66" t="e">
        <f>R80*#REF!/1000</f>
        <v>#REF!</v>
      </c>
      <c r="Y80" s="66" t="e">
        <f t="shared" si="24"/>
        <v>#REF!</v>
      </c>
      <c r="Z80" s="66"/>
      <c r="AA80" s="65"/>
      <c r="AB80" s="65"/>
      <c r="AC80" s="65"/>
      <c r="AD80" s="65"/>
      <c r="AE80" s="65"/>
      <c r="AF80" s="65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/>
      <c r="CT80" s="83"/>
    </row>
    <row r="81" spans="1:98" s="65" customFormat="1" x14ac:dyDescent="0.25">
      <c r="A81" s="58" t="s">
        <v>29</v>
      </c>
      <c r="B81" s="21" t="s">
        <v>296</v>
      </c>
      <c r="C81" s="21" t="s">
        <v>297</v>
      </c>
      <c r="D81" s="22" t="s">
        <v>248</v>
      </c>
      <c r="E81" s="2" t="s">
        <v>78</v>
      </c>
      <c r="F81" s="2"/>
      <c r="G81" s="7" t="s">
        <v>49</v>
      </c>
      <c r="H81" s="8">
        <v>2392656</v>
      </c>
      <c r="I81" s="8">
        <v>528230</v>
      </c>
      <c r="J81" s="8">
        <f t="shared" si="30"/>
        <v>2511654</v>
      </c>
      <c r="K81" s="8">
        <f t="shared" si="31"/>
        <v>538437</v>
      </c>
      <c r="L81" s="8">
        <f t="shared" si="34"/>
        <v>2649692</v>
      </c>
      <c r="M81" s="8">
        <f t="shared" si="23"/>
        <v>568208</v>
      </c>
      <c r="N81" s="8">
        <f t="shared" si="25"/>
        <v>2771441</v>
      </c>
      <c r="O81" s="8">
        <f t="shared" si="26"/>
        <v>608689</v>
      </c>
      <c r="P81" s="8">
        <f t="shared" si="27"/>
        <v>2917540</v>
      </c>
      <c r="Q81" s="8">
        <f t="shared" si="28"/>
        <v>633370</v>
      </c>
      <c r="R81" s="8">
        <f t="shared" si="29"/>
        <v>3550910</v>
      </c>
      <c r="S81" s="8" t="e">
        <f>(+R81*#REF!/1000)*(1+#REF!)</f>
        <v>#REF!</v>
      </c>
      <c r="T81" s="11" t="e">
        <f>+(#REF!/($S$201))*S81</f>
        <v>#REF!</v>
      </c>
      <c r="U81" s="11" t="e">
        <f t="shared" si="32"/>
        <v>#REF!</v>
      </c>
      <c r="V81" s="12" t="e">
        <f t="shared" si="33"/>
        <v>#REF!</v>
      </c>
      <c r="W81" s="3"/>
      <c r="X81" s="9" t="e">
        <f>R81*#REF!/1000</f>
        <v>#REF!</v>
      </c>
      <c r="Y81" s="9" t="e">
        <f t="shared" si="24"/>
        <v>#REF!</v>
      </c>
      <c r="Z81" s="9"/>
      <c r="AA81" s="3" t="s">
        <v>45</v>
      </c>
      <c r="AB81" s="3"/>
      <c r="AC81" s="3"/>
      <c r="AD81" s="3"/>
      <c r="AE81" s="3"/>
      <c r="AF81" s="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83"/>
      <c r="CS81" s="83"/>
      <c r="CT81" s="83"/>
    </row>
    <row r="82" spans="1:98" ht="22.8" x14ac:dyDescent="0.25">
      <c r="A82" s="7" t="s">
        <v>29</v>
      </c>
      <c r="B82" s="59" t="s">
        <v>298</v>
      </c>
      <c r="C82" s="59" t="s">
        <v>297</v>
      </c>
      <c r="D82" s="60" t="s">
        <v>248</v>
      </c>
      <c r="E82" s="61" t="s">
        <v>299</v>
      </c>
      <c r="F82" s="61"/>
      <c r="G82" s="58"/>
      <c r="H82" s="62">
        <v>7818991</v>
      </c>
      <c r="I82" s="62">
        <v>561248</v>
      </c>
      <c r="J82" s="62">
        <f t="shared" si="30"/>
        <v>8207867</v>
      </c>
      <c r="K82" s="62">
        <f t="shared" si="31"/>
        <v>572093</v>
      </c>
      <c r="L82" s="62">
        <f t="shared" si="34"/>
        <v>8658963</v>
      </c>
      <c r="M82" s="62">
        <f t="shared" si="23"/>
        <v>603725</v>
      </c>
      <c r="N82" s="62">
        <f t="shared" si="25"/>
        <v>9056827</v>
      </c>
      <c r="O82" s="62">
        <f t="shared" si="26"/>
        <v>646736</v>
      </c>
      <c r="P82" s="62">
        <f t="shared" si="27"/>
        <v>9534260</v>
      </c>
      <c r="Q82" s="62">
        <f t="shared" si="28"/>
        <v>672960</v>
      </c>
      <c r="R82" s="62">
        <f t="shared" si="29"/>
        <v>10207220</v>
      </c>
      <c r="S82" s="62" t="e">
        <f>(+R82*#REF!/1000)*(1+#REF!)</f>
        <v>#REF!</v>
      </c>
      <c r="T82" s="63" t="e">
        <f>+(#REF!/($S$201))*S82</f>
        <v>#REF!</v>
      </c>
      <c r="U82" s="63" t="e">
        <f t="shared" si="32"/>
        <v>#REF!</v>
      </c>
      <c r="V82" s="64" t="e">
        <f t="shared" si="33"/>
        <v>#REF!</v>
      </c>
      <c r="W82" s="65"/>
      <c r="X82" s="66" t="e">
        <f>R82*#REF!/1000</f>
        <v>#REF!</v>
      </c>
      <c r="Y82" s="66" t="e">
        <f t="shared" si="24"/>
        <v>#REF!</v>
      </c>
      <c r="Z82" s="66"/>
      <c r="AA82" s="65" t="s">
        <v>39</v>
      </c>
      <c r="AB82" s="65"/>
      <c r="AC82" s="65"/>
      <c r="AD82" s="65"/>
      <c r="AE82" s="65"/>
      <c r="AF82" s="65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3"/>
      <c r="CF82" s="83"/>
      <c r="CG82" s="83"/>
      <c r="CH82" s="83"/>
      <c r="CI82" s="83"/>
      <c r="CJ82" s="83"/>
      <c r="CK82" s="83"/>
      <c r="CL82" s="83"/>
      <c r="CM82" s="83"/>
      <c r="CN82" s="83"/>
      <c r="CO82" s="83"/>
      <c r="CP82" s="83"/>
      <c r="CQ82" s="83"/>
      <c r="CR82" s="83"/>
      <c r="CS82" s="83"/>
      <c r="CT82" s="83"/>
    </row>
    <row r="83" spans="1:98" x14ac:dyDescent="0.25">
      <c r="A83" s="7" t="s">
        <v>64</v>
      </c>
      <c r="B83" s="21" t="s">
        <v>300</v>
      </c>
      <c r="C83" s="21" t="s">
        <v>297</v>
      </c>
      <c r="D83" s="22" t="s">
        <v>248</v>
      </c>
      <c r="E83" s="2" t="s">
        <v>301</v>
      </c>
      <c r="F83" s="2"/>
      <c r="G83" s="7" t="s">
        <v>302</v>
      </c>
      <c r="H83" s="8">
        <v>1714364</v>
      </c>
      <c r="I83" s="8">
        <v>0</v>
      </c>
      <c r="J83" s="8">
        <f t="shared" si="30"/>
        <v>1799627</v>
      </c>
      <c r="K83" s="8">
        <f t="shared" si="31"/>
        <v>0</v>
      </c>
      <c r="L83" s="8">
        <f t="shared" si="34"/>
        <v>1898533</v>
      </c>
      <c r="M83" s="8">
        <f t="shared" si="23"/>
        <v>0</v>
      </c>
      <c r="N83" s="8">
        <f t="shared" si="25"/>
        <v>1985767</v>
      </c>
      <c r="O83" s="8">
        <f t="shared" si="26"/>
        <v>0</v>
      </c>
      <c r="P83" s="8">
        <f t="shared" si="27"/>
        <v>2090450</v>
      </c>
      <c r="Q83" s="8">
        <f t="shared" si="28"/>
        <v>0</v>
      </c>
      <c r="R83" s="8">
        <f t="shared" si="29"/>
        <v>2090450</v>
      </c>
      <c r="S83" s="8" t="e">
        <f>(+R83*#REF!/1000)*(1+#REF!)</f>
        <v>#REF!</v>
      </c>
      <c r="T83" s="11" t="e">
        <f>+(#REF!/($S$201))*S83</f>
        <v>#REF!</v>
      </c>
      <c r="U83" s="11" t="e">
        <f t="shared" si="32"/>
        <v>#REF!</v>
      </c>
      <c r="V83" s="12" t="e">
        <f t="shared" si="33"/>
        <v>#REF!</v>
      </c>
      <c r="X83" s="9" t="e">
        <f>R83*#REF!/1000</f>
        <v>#REF!</v>
      </c>
      <c r="Y83" s="9" t="e">
        <f t="shared" si="24"/>
        <v>#REF!</v>
      </c>
      <c r="Z83" s="9"/>
      <c r="AA83" s="3" t="s">
        <v>45</v>
      </c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3"/>
      <c r="CB83" s="83"/>
      <c r="CC83" s="83"/>
      <c r="CD83" s="83"/>
      <c r="CE83" s="83"/>
      <c r="CF83" s="83"/>
      <c r="CG83" s="83"/>
      <c r="CH83" s="83"/>
      <c r="CI83" s="83"/>
      <c r="CJ83" s="83"/>
      <c r="CK83" s="83"/>
      <c r="CL83" s="83"/>
      <c r="CM83" s="83"/>
      <c r="CN83" s="83"/>
      <c r="CO83" s="83"/>
      <c r="CP83" s="83"/>
      <c r="CQ83" s="83"/>
      <c r="CR83" s="83"/>
      <c r="CS83" s="83"/>
      <c r="CT83" s="83"/>
    </row>
    <row r="84" spans="1:98" s="10" customFormat="1" x14ac:dyDescent="0.25">
      <c r="B84" s="21" t="s">
        <v>303</v>
      </c>
      <c r="C84" s="21"/>
      <c r="D84" s="22" t="s">
        <v>248</v>
      </c>
      <c r="E84" s="2" t="s">
        <v>84</v>
      </c>
      <c r="F84" s="21"/>
      <c r="G84" s="7" t="s">
        <v>49</v>
      </c>
      <c r="H84" s="8">
        <v>268786</v>
      </c>
      <c r="I84" s="8">
        <v>0</v>
      </c>
      <c r="J84" s="8">
        <f t="shared" si="30"/>
        <v>282154</v>
      </c>
      <c r="K84" s="8">
        <f t="shared" si="31"/>
        <v>0</v>
      </c>
      <c r="L84" s="8">
        <f t="shared" si="34"/>
        <v>297661</v>
      </c>
      <c r="M84" s="8">
        <f t="shared" si="23"/>
        <v>0</v>
      </c>
      <c r="N84" s="8">
        <f t="shared" si="25"/>
        <v>311338</v>
      </c>
      <c r="O84" s="8">
        <f t="shared" si="26"/>
        <v>0</v>
      </c>
      <c r="P84" s="8">
        <f t="shared" si="27"/>
        <v>327750</v>
      </c>
      <c r="Q84" s="8">
        <f t="shared" si="28"/>
        <v>0</v>
      </c>
      <c r="R84" s="8">
        <f t="shared" si="29"/>
        <v>327750</v>
      </c>
      <c r="S84" s="8" t="e">
        <f>(+R84*#REF!/1000)*(1+#REF!)</f>
        <v>#REF!</v>
      </c>
      <c r="T84" s="11" t="e">
        <f>+(#REF!/($S$201))*S84</f>
        <v>#REF!</v>
      </c>
      <c r="U84" s="11" t="e">
        <f t="shared" si="32"/>
        <v>#REF!</v>
      </c>
      <c r="V84" s="12" t="e">
        <f t="shared" si="33"/>
        <v>#REF!</v>
      </c>
      <c r="W84" s="3"/>
      <c r="X84" s="9" t="e">
        <f>R84*#REF!/1000</f>
        <v>#REF!</v>
      </c>
      <c r="Y84" s="9" t="e">
        <f t="shared" si="24"/>
        <v>#REF!</v>
      </c>
      <c r="Z84" s="9"/>
      <c r="AA84" s="3" t="s">
        <v>39</v>
      </c>
      <c r="AB84" s="3"/>
      <c r="AC84" s="3"/>
      <c r="AD84" s="3"/>
      <c r="AE84" s="3"/>
      <c r="AF84" s="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</row>
    <row r="85" spans="1:98" s="65" customFormat="1" x14ac:dyDescent="0.25">
      <c r="A85" s="58" t="s">
        <v>29</v>
      </c>
      <c r="B85" s="21" t="s">
        <v>304</v>
      </c>
      <c r="C85" s="21" t="s">
        <v>305</v>
      </c>
      <c r="D85" s="22" t="s">
        <v>248</v>
      </c>
      <c r="E85" s="13" t="s">
        <v>306</v>
      </c>
      <c r="F85" s="28"/>
      <c r="G85" s="28"/>
      <c r="H85" s="28"/>
      <c r="I85" s="28"/>
      <c r="J85" s="28"/>
      <c r="K85" s="28"/>
      <c r="L85" s="28"/>
      <c r="M85" s="28"/>
      <c r="N85" s="43">
        <v>1800000</v>
      </c>
      <c r="O85" s="28"/>
      <c r="P85" s="8">
        <f t="shared" si="27"/>
        <v>1894890</v>
      </c>
      <c r="Q85" s="8">
        <f t="shared" si="28"/>
        <v>0</v>
      </c>
      <c r="R85" s="8">
        <f t="shared" si="29"/>
        <v>1894890</v>
      </c>
      <c r="S85" s="10"/>
      <c r="T85" s="10"/>
      <c r="U85" s="10"/>
      <c r="V85" s="10"/>
      <c r="W85" s="10"/>
      <c r="X85" s="9" t="e">
        <f>R85*#REF!/1000</f>
        <v>#REF!</v>
      </c>
      <c r="Y85" s="9" t="e">
        <f t="shared" si="24"/>
        <v>#REF!</v>
      </c>
      <c r="Z85" s="9"/>
      <c r="AA85" s="3" t="s">
        <v>307</v>
      </c>
      <c r="AB85" s="10"/>
      <c r="AC85" s="10"/>
      <c r="AD85" s="10"/>
      <c r="AE85" s="10"/>
      <c r="AF85" s="10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83"/>
      <c r="CC85" s="83"/>
      <c r="CD85" s="83"/>
      <c r="CE85" s="83"/>
      <c r="CF85" s="83"/>
      <c r="CG85" s="83"/>
      <c r="CH85" s="83"/>
      <c r="CI85" s="83"/>
      <c r="CJ85" s="83"/>
      <c r="CK85" s="83"/>
      <c r="CL85" s="83"/>
      <c r="CM85" s="83"/>
      <c r="CN85" s="83"/>
      <c r="CO85" s="83"/>
      <c r="CP85" s="83"/>
      <c r="CQ85" s="83"/>
      <c r="CR85" s="83"/>
      <c r="CS85" s="83"/>
      <c r="CT85" s="83"/>
    </row>
    <row r="86" spans="1:98" x14ac:dyDescent="0.25">
      <c r="A86" s="7" t="s">
        <v>29</v>
      </c>
      <c r="B86" s="59" t="s">
        <v>308</v>
      </c>
      <c r="C86" s="59" t="s">
        <v>309</v>
      </c>
      <c r="D86" s="60" t="s">
        <v>248</v>
      </c>
      <c r="E86" s="61" t="s">
        <v>310</v>
      </c>
      <c r="F86" s="59"/>
      <c r="G86" s="58" t="s">
        <v>49</v>
      </c>
      <c r="H86" s="62">
        <v>573384</v>
      </c>
      <c r="I86" s="62">
        <v>0</v>
      </c>
      <c r="J86" s="62">
        <f t="shared" si="30"/>
        <v>601901</v>
      </c>
      <c r="K86" s="62">
        <f t="shared" si="31"/>
        <v>0</v>
      </c>
      <c r="L86" s="62">
        <f t="shared" si="34"/>
        <v>634981</v>
      </c>
      <c r="M86" s="62">
        <f t="shared" si="23"/>
        <v>0</v>
      </c>
      <c r="N86" s="62">
        <f t="shared" si="25"/>
        <v>664157</v>
      </c>
      <c r="O86" s="62">
        <f t="shared" si="26"/>
        <v>0</v>
      </c>
      <c r="P86" s="62">
        <f t="shared" si="27"/>
        <v>699170</v>
      </c>
      <c r="Q86" s="62">
        <f t="shared" si="28"/>
        <v>0</v>
      </c>
      <c r="R86" s="62">
        <f t="shared" si="29"/>
        <v>699170</v>
      </c>
      <c r="S86" s="62" t="e">
        <f>(+R86*#REF!/1000)*(1+#REF!)</f>
        <v>#REF!</v>
      </c>
      <c r="T86" s="63" t="e">
        <f>+(#REF!/($S$201))*S86</f>
        <v>#REF!</v>
      </c>
      <c r="U86" s="63" t="e">
        <f t="shared" si="32"/>
        <v>#REF!</v>
      </c>
      <c r="V86" s="64" t="e">
        <f t="shared" si="33"/>
        <v>#REF!</v>
      </c>
      <c r="W86" s="65"/>
      <c r="X86" s="66" t="e">
        <f>R86*#REF!/1000</f>
        <v>#REF!</v>
      </c>
      <c r="Y86" s="66" t="e">
        <f t="shared" si="24"/>
        <v>#REF!</v>
      </c>
      <c r="Z86" s="66"/>
      <c r="AA86" s="65" t="s">
        <v>45</v>
      </c>
      <c r="AB86" s="65"/>
      <c r="AC86" s="65"/>
      <c r="AD86" s="65"/>
      <c r="AE86" s="65"/>
      <c r="AF86" s="65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3"/>
      <c r="CB86" s="83"/>
      <c r="CC86" s="83"/>
      <c r="CD86" s="83"/>
      <c r="CE86" s="83"/>
      <c r="CF86" s="83"/>
      <c r="CG86" s="83"/>
      <c r="CH86" s="83"/>
      <c r="CI86" s="83"/>
      <c r="CJ86" s="83"/>
      <c r="CK86" s="83"/>
      <c r="CL86" s="83"/>
      <c r="CM86" s="83"/>
      <c r="CN86" s="83"/>
      <c r="CO86" s="83"/>
      <c r="CP86" s="83"/>
      <c r="CQ86" s="83"/>
      <c r="CR86" s="83"/>
      <c r="CS86" s="83"/>
      <c r="CT86" s="83"/>
    </row>
    <row r="87" spans="1:98" x14ac:dyDescent="0.25">
      <c r="A87" s="7" t="s">
        <v>29</v>
      </c>
      <c r="B87" s="21" t="s">
        <v>311</v>
      </c>
      <c r="C87" s="21" t="s">
        <v>312</v>
      </c>
      <c r="D87" s="22" t="s">
        <v>248</v>
      </c>
      <c r="E87" s="2" t="s">
        <v>313</v>
      </c>
      <c r="F87" s="2"/>
      <c r="G87" s="7" t="s">
        <v>49</v>
      </c>
      <c r="H87" s="8">
        <v>7900984</v>
      </c>
      <c r="I87" s="8">
        <v>906093</v>
      </c>
      <c r="J87" s="8">
        <f t="shared" si="30"/>
        <v>8293937</v>
      </c>
      <c r="K87" s="8">
        <f t="shared" si="31"/>
        <v>923602</v>
      </c>
      <c r="L87" s="8">
        <f t="shared" si="34"/>
        <v>8749763</v>
      </c>
      <c r="M87" s="8">
        <f t="shared" si="23"/>
        <v>974670</v>
      </c>
      <c r="N87" s="8">
        <f t="shared" si="25"/>
        <v>9151799</v>
      </c>
      <c r="O87" s="8">
        <f t="shared" si="26"/>
        <v>1044108</v>
      </c>
      <c r="P87" s="8">
        <f t="shared" si="27"/>
        <v>9634240</v>
      </c>
      <c r="Q87" s="8">
        <f t="shared" si="28"/>
        <v>1086450</v>
      </c>
      <c r="R87" s="8">
        <f t="shared" si="29"/>
        <v>10720690</v>
      </c>
      <c r="S87" s="8" t="e">
        <f>(+R87*#REF!/1000)*(1+#REF!)</f>
        <v>#REF!</v>
      </c>
      <c r="T87" s="11" t="e">
        <f>+(#REF!/($S$201))*S87</f>
        <v>#REF!</v>
      </c>
      <c r="U87" s="11" t="e">
        <f t="shared" si="32"/>
        <v>#REF!</v>
      </c>
      <c r="V87" s="12" t="e">
        <f t="shared" si="33"/>
        <v>#REF!</v>
      </c>
      <c r="X87" s="9" t="e">
        <f>R87*#REF!/1000</f>
        <v>#REF!</v>
      </c>
      <c r="Y87" s="9" t="e">
        <f t="shared" si="24"/>
        <v>#REF!</v>
      </c>
      <c r="Z87" s="9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3"/>
      <c r="CB87" s="83"/>
      <c r="CC87" s="83"/>
      <c r="CD87" s="83"/>
      <c r="CE87" s="83"/>
      <c r="CF87" s="83"/>
      <c r="CG87" s="83"/>
      <c r="CH87" s="83"/>
      <c r="CI87" s="83"/>
      <c r="CJ87" s="83"/>
      <c r="CK87" s="83"/>
      <c r="CL87" s="83"/>
      <c r="CM87" s="83"/>
      <c r="CN87" s="83"/>
      <c r="CO87" s="83"/>
      <c r="CP87" s="83"/>
      <c r="CQ87" s="83"/>
      <c r="CR87" s="83"/>
      <c r="CS87" s="83"/>
      <c r="CT87" s="83"/>
    </row>
    <row r="88" spans="1:98" x14ac:dyDescent="0.25">
      <c r="A88" s="7" t="s">
        <v>29</v>
      </c>
      <c r="B88" s="21" t="s">
        <v>314</v>
      </c>
      <c r="C88" s="21" t="s">
        <v>315</v>
      </c>
      <c r="D88" s="22" t="s">
        <v>248</v>
      </c>
      <c r="E88" s="2" t="s">
        <v>316</v>
      </c>
      <c r="F88" s="2"/>
      <c r="G88" s="7" t="s">
        <v>49</v>
      </c>
      <c r="H88" s="8">
        <v>575429</v>
      </c>
      <c r="I88" s="8">
        <v>0</v>
      </c>
      <c r="J88" s="8">
        <f t="shared" si="30"/>
        <v>604048</v>
      </c>
      <c r="K88" s="8">
        <f t="shared" si="31"/>
        <v>0</v>
      </c>
      <c r="L88" s="8">
        <f t="shared" si="34"/>
        <v>637246</v>
      </c>
      <c r="M88" s="8">
        <f t="shared" si="23"/>
        <v>0</v>
      </c>
      <c r="N88" s="8">
        <f t="shared" si="25"/>
        <v>666526</v>
      </c>
      <c r="O88" s="8">
        <f t="shared" si="26"/>
        <v>0</v>
      </c>
      <c r="P88" s="8">
        <f t="shared" si="27"/>
        <v>701660</v>
      </c>
      <c r="Q88" s="8">
        <f t="shared" si="28"/>
        <v>0</v>
      </c>
      <c r="R88" s="8">
        <f t="shared" si="29"/>
        <v>701660</v>
      </c>
      <c r="S88" s="8" t="e">
        <f>(+R88*#REF!/1000)*(1+#REF!)</f>
        <v>#REF!</v>
      </c>
      <c r="T88" s="11" t="e">
        <f>+(#REF!/($S$201))*S88</f>
        <v>#REF!</v>
      </c>
      <c r="U88" s="11" t="e">
        <f t="shared" si="32"/>
        <v>#REF!</v>
      </c>
      <c r="V88" s="12" t="e">
        <f t="shared" si="33"/>
        <v>#REF!</v>
      </c>
      <c r="X88" s="9" t="e">
        <f>R88*#REF!/1000</f>
        <v>#REF!</v>
      </c>
      <c r="Y88" s="9" t="e">
        <f t="shared" si="24"/>
        <v>#REF!</v>
      </c>
      <c r="Z88" s="9"/>
      <c r="AA88" s="3" t="s">
        <v>90</v>
      </c>
      <c r="AB88" s="3" t="s">
        <v>90</v>
      </c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3"/>
      <c r="CB88" s="83"/>
      <c r="CC88" s="83"/>
      <c r="CD88" s="83"/>
      <c r="CE88" s="83"/>
      <c r="CF88" s="83"/>
      <c r="CG88" s="83"/>
      <c r="CH88" s="83"/>
      <c r="CI88" s="83"/>
      <c r="CJ88" s="83"/>
      <c r="CK88" s="83"/>
      <c r="CL88" s="83"/>
      <c r="CM88" s="83"/>
      <c r="CN88" s="83"/>
      <c r="CO88" s="83"/>
      <c r="CP88" s="83"/>
      <c r="CQ88" s="83"/>
      <c r="CR88" s="83"/>
      <c r="CS88" s="83"/>
      <c r="CT88" s="83"/>
    </row>
    <row r="89" spans="1:98" ht="12" x14ac:dyDescent="0.25">
      <c r="A89" s="7" t="s">
        <v>29</v>
      </c>
      <c r="B89" s="21" t="s">
        <v>317</v>
      </c>
      <c r="C89" s="21" t="s">
        <v>318</v>
      </c>
      <c r="D89" s="22" t="s">
        <v>248</v>
      </c>
      <c r="E89" s="2" t="s">
        <v>258</v>
      </c>
      <c r="F89" s="21"/>
      <c r="G89" s="7" t="s">
        <v>49</v>
      </c>
      <c r="H89" s="8">
        <v>245721</v>
      </c>
      <c r="I89" s="8">
        <v>0</v>
      </c>
      <c r="J89" s="8">
        <f t="shared" si="30"/>
        <v>257942</v>
      </c>
      <c r="K89" s="8">
        <f t="shared" si="31"/>
        <v>0</v>
      </c>
      <c r="L89" s="8">
        <f t="shared" si="34"/>
        <v>272118</v>
      </c>
      <c r="M89" s="8">
        <f t="shared" si="23"/>
        <v>0</v>
      </c>
      <c r="N89" s="8">
        <f t="shared" si="25"/>
        <v>284621</v>
      </c>
      <c r="O89" s="8">
        <f t="shared" si="26"/>
        <v>0</v>
      </c>
      <c r="P89" s="8">
        <f t="shared" si="27"/>
        <v>299620</v>
      </c>
      <c r="Q89" s="8">
        <f t="shared" si="28"/>
        <v>0</v>
      </c>
      <c r="R89" s="8">
        <f t="shared" si="29"/>
        <v>299620</v>
      </c>
      <c r="S89" s="8" t="e">
        <f>(+R89*#REF!/1000)*(1+#REF!)</f>
        <v>#REF!</v>
      </c>
      <c r="T89" s="11" t="e">
        <f>+(#REF!/($S$201))*S89</f>
        <v>#REF!</v>
      </c>
      <c r="U89" s="11" t="e">
        <f t="shared" si="32"/>
        <v>#REF!</v>
      </c>
      <c r="V89" s="12" t="e">
        <f t="shared" si="33"/>
        <v>#REF!</v>
      </c>
      <c r="X89" s="9" t="e">
        <f>R89*#REF!/1000</f>
        <v>#REF!</v>
      </c>
      <c r="Y89" s="9" t="e">
        <f t="shared" si="24"/>
        <v>#REF!</v>
      </c>
      <c r="Z89" s="89" t="s">
        <v>620</v>
      </c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3"/>
      <c r="CB89" s="83"/>
      <c r="CC89" s="83"/>
      <c r="CD89" s="83"/>
      <c r="CE89" s="83"/>
      <c r="CF89" s="83"/>
      <c r="CG89" s="83"/>
      <c r="CH89" s="83"/>
      <c r="CI89" s="83"/>
      <c r="CJ89" s="83"/>
      <c r="CK89" s="83"/>
      <c r="CL89" s="83"/>
      <c r="CM89" s="83"/>
      <c r="CN89" s="83"/>
      <c r="CO89" s="83"/>
      <c r="CP89" s="83"/>
      <c r="CQ89" s="83"/>
      <c r="CR89" s="83"/>
      <c r="CS89" s="83"/>
      <c r="CT89" s="83"/>
    </row>
    <row r="90" spans="1:98" x14ac:dyDescent="0.25">
      <c r="A90" s="28"/>
      <c r="B90" s="21" t="s">
        <v>319</v>
      </c>
      <c r="C90" s="21" t="s">
        <v>320</v>
      </c>
      <c r="D90" s="22" t="s">
        <v>248</v>
      </c>
      <c r="E90" s="2" t="s">
        <v>321</v>
      </c>
      <c r="F90" s="21"/>
      <c r="G90" s="7" t="s">
        <v>49</v>
      </c>
      <c r="H90" s="8">
        <v>177079</v>
      </c>
      <c r="I90" s="8">
        <v>0</v>
      </c>
      <c r="J90" s="8">
        <f t="shared" si="30"/>
        <v>185886</v>
      </c>
      <c r="K90" s="8">
        <f t="shared" si="31"/>
        <v>0</v>
      </c>
      <c r="L90" s="8">
        <f t="shared" si="34"/>
        <v>196102</v>
      </c>
      <c r="M90" s="8">
        <f t="shared" si="23"/>
        <v>0</v>
      </c>
      <c r="N90" s="8">
        <f t="shared" si="25"/>
        <v>205113</v>
      </c>
      <c r="O90" s="8">
        <f t="shared" si="26"/>
        <v>0</v>
      </c>
      <c r="P90" s="8">
        <f t="shared" si="27"/>
        <v>215930</v>
      </c>
      <c r="Q90" s="8">
        <f t="shared" si="28"/>
        <v>0</v>
      </c>
      <c r="R90" s="8">
        <f t="shared" si="29"/>
        <v>215930</v>
      </c>
      <c r="S90" s="8" t="e">
        <f>(+R90*#REF!/1000)*(1+#REF!)</f>
        <v>#REF!</v>
      </c>
      <c r="T90" s="11" t="e">
        <f>+(#REF!/($S$201))*S90</f>
        <v>#REF!</v>
      </c>
      <c r="U90" s="11" t="e">
        <f t="shared" si="32"/>
        <v>#REF!</v>
      </c>
      <c r="V90" s="12" t="e">
        <f t="shared" si="33"/>
        <v>#REF!</v>
      </c>
      <c r="X90" s="9" t="e">
        <f>R90*#REF!/1000</f>
        <v>#REF!</v>
      </c>
      <c r="Y90" s="9" t="e">
        <f t="shared" si="24"/>
        <v>#REF!</v>
      </c>
      <c r="Z90" s="9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3"/>
      <c r="BK90" s="83"/>
      <c r="BL90" s="83"/>
      <c r="BM90" s="83"/>
      <c r="BN90" s="83"/>
      <c r="BO90" s="83"/>
      <c r="BP90" s="83"/>
      <c r="BQ90" s="83"/>
      <c r="BR90" s="83"/>
      <c r="BS90" s="83"/>
      <c r="BT90" s="83"/>
      <c r="BU90" s="83"/>
      <c r="BV90" s="83"/>
      <c r="BW90" s="83"/>
      <c r="BX90" s="83"/>
      <c r="BY90" s="83"/>
      <c r="BZ90" s="83"/>
      <c r="CA90" s="83"/>
      <c r="CB90" s="83"/>
      <c r="CC90" s="83"/>
      <c r="CD90" s="83"/>
      <c r="CE90" s="83"/>
      <c r="CF90" s="83"/>
      <c r="CG90" s="83"/>
      <c r="CH90" s="83"/>
      <c r="CI90" s="83"/>
      <c r="CJ90" s="83"/>
      <c r="CK90" s="83"/>
      <c r="CL90" s="83"/>
      <c r="CM90" s="83"/>
      <c r="CN90" s="83"/>
      <c r="CO90" s="83"/>
      <c r="CP90" s="83"/>
      <c r="CQ90" s="83"/>
      <c r="CR90" s="83"/>
      <c r="CS90" s="83"/>
      <c r="CT90" s="83"/>
    </row>
    <row r="91" spans="1:98" x14ac:dyDescent="0.25">
      <c r="A91" s="7" t="s">
        <v>64</v>
      </c>
      <c r="B91" s="22" t="s">
        <v>322</v>
      </c>
      <c r="C91" s="22" t="s">
        <v>323</v>
      </c>
      <c r="D91" s="22" t="s">
        <v>248</v>
      </c>
      <c r="E91" s="13" t="s">
        <v>324</v>
      </c>
      <c r="F91" s="22" t="s">
        <v>325</v>
      </c>
      <c r="G91" s="22"/>
      <c r="H91" s="29"/>
      <c r="I91" s="29"/>
      <c r="J91" s="29"/>
      <c r="K91" s="29"/>
      <c r="L91" s="30">
        <v>1330000</v>
      </c>
      <c r="M91" s="29"/>
      <c r="N91" s="8">
        <f>ROUND(L91/125.2*125.2,0)</f>
        <v>1330000</v>
      </c>
      <c r="O91" s="8">
        <f>ROUND(M91/122.5*123.3,0)</f>
        <v>0</v>
      </c>
      <c r="P91" s="8">
        <f t="shared" si="27"/>
        <v>1400110</v>
      </c>
      <c r="Q91" s="8">
        <f t="shared" si="28"/>
        <v>0</v>
      </c>
      <c r="R91" s="8">
        <f t="shared" si="29"/>
        <v>1400110</v>
      </c>
      <c r="S91" s="31"/>
      <c r="T91" s="28"/>
      <c r="U91" s="28"/>
      <c r="V91" s="28"/>
      <c r="W91" s="10"/>
      <c r="X91" s="9" t="e">
        <f>R91*#REF!/1000</f>
        <v>#REF!</v>
      </c>
      <c r="Y91" s="9" t="e">
        <f t="shared" si="24"/>
        <v>#REF!</v>
      </c>
      <c r="Z91" s="9"/>
      <c r="AA91" s="3" t="s">
        <v>63</v>
      </c>
      <c r="AD91" s="3" t="s">
        <v>90</v>
      </c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83"/>
      <c r="BS91" s="83"/>
      <c r="BT91" s="83"/>
      <c r="BU91" s="83"/>
      <c r="BV91" s="83"/>
      <c r="BW91" s="83"/>
      <c r="BX91" s="83"/>
      <c r="BY91" s="83"/>
      <c r="BZ91" s="83"/>
      <c r="CA91" s="83"/>
      <c r="CB91" s="83"/>
      <c r="CC91" s="83"/>
      <c r="CD91" s="83"/>
      <c r="CE91" s="83"/>
      <c r="CF91" s="83"/>
      <c r="CG91" s="83"/>
      <c r="CH91" s="83"/>
      <c r="CI91" s="83"/>
      <c r="CJ91" s="83"/>
      <c r="CK91" s="83"/>
      <c r="CL91" s="83"/>
      <c r="CM91" s="83"/>
      <c r="CN91" s="83"/>
      <c r="CO91" s="83"/>
      <c r="CP91" s="83"/>
      <c r="CQ91" s="83"/>
      <c r="CR91" s="83"/>
      <c r="CS91" s="83"/>
      <c r="CT91" s="83"/>
    </row>
    <row r="92" spans="1:98" ht="12" x14ac:dyDescent="0.25">
      <c r="A92" s="7" t="s">
        <v>29</v>
      </c>
      <c r="B92" s="21" t="s">
        <v>326</v>
      </c>
      <c r="C92" s="21" t="s">
        <v>327</v>
      </c>
      <c r="D92" s="22" t="s">
        <v>248</v>
      </c>
      <c r="E92" s="2" t="s">
        <v>328</v>
      </c>
      <c r="F92" s="21"/>
      <c r="G92" s="7" t="s">
        <v>329</v>
      </c>
      <c r="H92" s="8">
        <v>138233</v>
      </c>
      <c r="I92" s="8">
        <v>0</v>
      </c>
      <c r="J92" s="8">
        <f t="shared" ref="J92:J124" si="35">ROUND(H92/150.8*158.3,0)</f>
        <v>145108</v>
      </c>
      <c r="K92" s="8">
        <f t="shared" ref="K92:K124" si="36">ROUND(I92/124.2*126.6,0)</f>
        <v>0</v>
      </c>
      <c r="L92" s="8">
        <f>ROUND(J92/158.3*167,0)</f>
        <v>153083</v>
      </c>
      <c r="M92" s="8">
        <f>ROUND(K92/126.6*133.6,0)</f>
        <v>0</v>
      </c>
      <c r="N92" s="8">
        <f t="shared" si="25"/>
        <v>160117</v>
      </c>
      <c r="O92" s="8">
        <f t="shared" si="26"/>
        <v>0</v>
      </c>
      <c r="P92" s="8">
        <f t="shared" si="27"/>
        <v>168560</v>
      </c>
      <c r="Q92" s="8">
        <f t="shared" si="28"/>
        <v>0</v>
      </c>
      <c r="R92" s="8">
        <f t="shared" si="29"/>
        <v>168560</v>
      </c>
      <c r="S92" s="8" t="e">
        <f>(+R92*#REF!/1000)*(1+#REF!)</f>
        <v>#REF!</v>
      </c>
      <c r="T92" s="11" t="e">
        <f>+(#REF!/($S$201))*S92</f>
        <v>#REF!</v>
      </c>
      <c r="U92" s="11" t="e">
        <f t="shared" ref="U92:U124" si="37">+S92+T92</f>
        <v>#REF!</v>
      </c>
      <c r="V92" s="12" t="e">
        <f t="shared" ref="V92:V124" si="38">ROUND(U92,0)</f>
        <v>#REF!</v>
      </c>
      <c r="X92" s="9" t="e">
        <f>R92*#REF!/1000</f>
        <v>#REF!</v>
      </c>
      <c r="Y92" s="9" t="e">
        <f t="shared" si="24"/>
        <v>#REF!</v>
      </c>
      <c r="Z92" s="52" t="s">
        <v>621</v>
      </c>
      <c r="AA92" s="3" t="s">
        <v>45</v>
      </c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E92" s="83"/>
      <c r="CF92" s="83"/>
      <c r="CG92" s="83"/>
      <c r="CH92" s="83"/>
      <c r="CI92" s="83"/>
      <c r="CJ92" s="83"/>
      <c r="CK92" s="83"/>
      <c r="CL92" s="83"/>
      <c r="CM92" s="83"/>
      <c r="CN92" s="83"/>
      <c r="CO92" s="83"/>
      <c r="CP92" s="83"/>
      <c r="CQ92" s="83"/>
      <c r="CR92" s="83"/>
      <c r="CS92" s="83"/>
      <c r="CT92" s="83"/>
    </row>
    <row r="93" spans="1:98" s="65" customFormat="1" x14ac:dyDescent="0.25">
      <c r="A93" s="58" t="s">
        <v>29</v>
      </c>
      <c r="B93" s="21" t="s">
        <v>330</v>
      </c>
      <c r="C93" s="21" t="s">
        <v>331</v>
      </c>
      <c r="D93" s="22" t="s">
        <v>248</v>
      </c>
      <c r="E93" s="2" t="s">
        <v>332</v>
      </c>
      <c r="F93" s="2"/>
      <c r="G93" s="7" t="s">
        <v>49</v>
      </c>
      <c r="H93" s="8">
        <v>752829</v>
      </c>
      <c r="I93" s="8">
        <v>46221</v>
      </c>
      <c r="J93" s="8">
        <f t="shared" si="35"/>
        <v>790271</v>
      </c>
      <c r="K93" s="8">
        <f t="shared" si="36"/>
        <v>47114</v>
      </c>
      <c r="L93" s="8">
        <f>ROUND(J93/158.3*167,0)</f>
        <v>833703</v>
      </c>
      <c r="M93" s="8">
        <f>ROUND(K93/126.6*133.6,0)</f>
        <v>49719</v>
      </c>
      <c r="N93" s="8">
        <f t="shared" si="25"/>
        <v>872010</v>
      </c>
      <c r="O93" s="8">
        <f t="shared" si="26"/>
        <v>53261</v>
      </c>
      <c r="P93" s="8">
        <f t="shared" si="27"/>
        <v>917980</v>
      </c>
      <c r="Q93" s="8">
        <f t="shared" si="28"/>
        <v>55420</v>
      </c>
      <c r="R93" s="8">
        <f t="shared" si="29"/>
        <v>973400</v>
      </c>
      <c r="S93" s="8" t="e">
        <f>(+R93*#REF!/1000)*(1+#REF!)</f>
        <v>#REF!</v>
      </c>
      <c r="T93" s="11" t="e">
        <f>+(#REF!/($S$201))*S93</f>
        <v>#REF!</v>
      </c>
      <c r="U93" s="11" t="e">
        <f t="shared" si="37"/>
        <v>#REF!</v>
      </c>
      <c r="V93" s="12" t="e">
        <f t="shared" si="38"/>
        <v>#REF!</v>
      </c>
      <c r="W93" s="3"/>
      <c r="X93" s="9" t="e">
        <f>R93*#REF!/1000</f>
        <v>#REF!</v>
      </c>
      <c r="Y93" s="9" t="e">
        <f t="shared" si="24"/>
        <v>#REF!</v>
      </c>
      <c r="Z93" s="9"/>
      <c r="AA93" s="3" t="s">
        <v>45</v>
      </c>
      <c r="AB93" s="3"/>
      <c r="AC93" s="3"/>
      <c r="AD93" s="3"/>
      <c r="AE93" s="3"/>
      <c r="AF93" s="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83"/>
      <c r="CC93" s="83"/>
      <c r="CD93" s="83"/>
      <c r="CE93" s="83"/>
      <c r="CF93" s="83"/>
      <c r="CG93" s="83"/>
      <c r="CH93" s="83"/>
      <c r="CI93" s="83"/>
      <c r="CJ93" s="83"/>
      <c r="CK93" s="83"/>
      <c r="CL93" s="83"/>
      <c r="CM93" s="83"/>
      <c r="CN93" s="83"/>
      <c r="CO93" s="83"/>
      <c r="CP93" s="83"/>
      <c r="CQ93" s="83"/>
      <c r="CR93" s="83"/>
      <c r="CS93" s="83"/>
      <c r="CT93" s="83"/>
    </row>
    <row r="94" spans="1:98" x14ac:dyDescent="0.25">
      <c r="A94" s="7" t="s">
        <v>64</v>
      </c>
      <c r="B94" s="59" t="s">
        <v>333</v>
      </c>
      <c r="C94" s="59" t="s">
        <v>331</v>
      </c>
      <c r="D94" s="60" t="s">
        <v>248</v>
      </c>
      <c r="E94" s="61" t="s">
        <v>334</v>
      </c>
      <c r="F94" s="61"/>
      <c r="G94" s="58" t="s">
        <v>49</v>
      </c>
      <c r="H94" s="62">
        <v>3652340</v>
      </c>
      <c r="I94" s="62">
        <v>666894</v>
      </c>
      <c r="J94" s="62">
        <f t="shared" si="35"/>
        <v>3833988</v>
      </c>
      <c r="K94" s="62">
        <f t="shared" si="36"/>
        <v>679781</v>
      </c>
      <c r="L94" s="62">
        <f>ROUND(J94/158.3*167,0)</f>
        <v>4044700</v>
      </c>
      <c r="M94" s="62">
        <f>ROUND(K94/126.6*133.6,0)</f>
        <v>717368</v>
      </c>
      <c r="N94" s="62">
        <f t="shared" si="25"/>
        <v>4230547</v>
      </c>
      <c r="O94" s="62">
        <f t="shared" si="26"/>
        <v>768475</v>
      </c>
      <c r="P94" s="62">
        <f t="shared" si="27"/>
        <v>4453560</v>
      </c>
      <c r="Q94" s="62">
        <f t="shared" si="28"/>
        <v>799640</v>
      </c>
      <c r="R94" s="62">
        <f t="shared" si="29"/>
        <v>5253200</v>
      </c>
      <c r="S94" s="62" t="e">
        <f>(+R94*#REF!/1000)*(1+#REF!)</f>
        <v>#REF!</v>
      </c>
      <c r="T94" s="63" t="e">
        <f>+(#REF!/($S$201))*S94</f>
        <v>#REF!</v>
      </c>
      <c r="U94" s="63" t="e">
        <f t="shared" si="37"/>
        <v>#REF!</v>
      </c>
      <c r="V94" s="64" t="e">
        <f t="shared" si="38"/>
        <v>#REF!</v>
      </c>
      <c r="W94" s="65"/>
      <c r="X94" s="66" t="e">
        <f>R94*#REF!/1000</f>
        <v>#REF!</v>
      </c>
      <c r="Y94" s="66" t="e">
        <f t="shared" si="24"/>
        <v>#REF!</v>
      </c>
      <c r="Z94" s="66"/>
      <c r="AA94" s="65"/>
      <c r="AB94" s="65"/>
      <c r="AC94" s="65"/>
      <c r="AD94" s="65"/>
      <c r="AE94" s="65"/>
      <c r="AF94" s="65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83"/>
      <c r="CC94" s="83"/>
      <c r="CD94" s="83"/>
      <c r="CE94" s="83"/>
      <c r="CF94" s="83"/>
      <c r="CG94" s="83"/>
      <c r="CH94" s="83"/>
      <c r="CI94" s="83"/>
      <c r="CJ94" s="83"/>
      <c r="CK94" s="83"/>
      <c r="CL94" s="83"/>
      <c r="CM94" s="83"/>
      <c r="CN94" s="83"/>
      <c r="CO94" s="83"/>
      <c r="CP94" s="83"/>
      <c r="CQ94" s="83"/>
      <c r="CR94" s="83"/>
      <c r="CS94" s="83"/>
      <c r="CT94" s="83"/>
    </row>
    <row r="95" spans="1:98" s="65" customFormat="1" ht="12" x14ac:dyDescent="0.25">
      <c r="A95" s="58" t="s">
        <v>29</v>
      </c>
      <c r="B95" s="21" t="s">
        <v>335</v>
      </c>
      <c r="C95" s="21" t="s">
        <v>336</v>
      </c>
      <c r="D95" s="22" t="s">
        <v>248</v>
      </c>
      <c r="E95" s="2" t="s">
        <v>337</v>
      </c>
      <c r="F95" s="21"/>
      <c r="G95" s="7" t="s">
        <v>49</v>
      </c>
      <c r="H95" s="8">
        <v>558024</v>
      </c>
      <c r="I95" s="8">
        <v>0</v>
      </c>
      <c r="J95" s="8">
        <f t="shared" si="35"/>
        <v>585777</v>
      </c>
      <c r="K95" s="8">
        <f t="shared" si="36"/>
        <v>0</v>
      </c>
      <c r="L95" s="8">
        <f>ROUND(J95/158.3*167,0)</f>
        <v>617971</v>
      </c>
      <c r="M95" s="8">
        <f>ROUND(K95/126.6*133.6,0)</f>
        <v>0</v>
      </c>
      <c r="N95" s="8">
        <f t="shared" si="25"/>
        <v>646366</v>
      </c>
      <c r="O95" s="8">
        <f t="shared" si="26"/>
        <v>0</v>
      </c>
      <c r="P95" s="8">
        <f t="shared" si="27"/>
        <v>680440</v>
      </c>
      <c r="Q95" s="8">
        <f t="shared" si="28"/>
        <v>0</v>
      </c>
      <c r="R95" s="8">
        <f t="shared" si="29"/>
        <v>680440</v>
      </c>
      <c r="S95" s="8" t="e">
        <f>(+R95*#REF!/1000)*(1+#REF!)</f>
        <v>#REF!</v>
      </c>
      <c r="T95" s="11" t="e">
        <f>+(#REF!/($S$201))*S95</f>
        <v>#REF!</v>
      </c>
      <c r="U95" s="11" t="e">
        <f t="shared" si="37"/>
        <v>#REF!</v>
      </c>
      <c r="V95" s="12" t="e">
        <f t="shared" si="38"/>
        <v>#REF!</v>
      </c>
      <c r="W95" s="3"/>
      <c r="X95" s="9" t="e">
        <f>R95*#REF!/1000</f>
        <v>#REF!</v>
      </c>
      <c r="Y95" s="9" t="e">
        <f t="shared" si="24"/>
        <v>#REF!</v>
      </c>
      <c r="Z95" s="9"/>
      <c r="AA95" s="3" t="s">
        <v>39</v>
      </c>
      <c r="AB95" s="3"/>
      <c r="AC95" s="3"/>
      <c r="AD95" s="3"/>
      <c r="AE95" s="3"/>
      <c r="AF95" s="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3"/>
      <c r="CF95" s="83"/>
      <c r="CG95" s="83"/>
      <c r="CH95" s="83"/>
      <c r="CI95" s="83"/>
      <c r="CJ95" s="83"/>
      <c r="CK95" s="83"/>
      <c r="CL95" s="83"/>
      <c r="CM95" s="83"/>
      <c r="CN95" s="83"/>
      <c r="CO95" s="83"/>
      <c r="CP95" s="83"/>
      <c r="CQ95" s="83"/>
      <c r="CR95" s="83"/>
      <c r="CS95" s="83"/>
      <c r="CT95" s="83"/>
    </row>
    <row r="96" spans="1:98" x14ac:dyDescent="0.25">
      <c r="A96" s="7" t="s">
        <v>29</v>
      </c>
      <c r="B96" s="59" t="s">
        <v>338</v>
      </c>
      <c r="C96" s="59" t="s">
        <v>339</v>
      </c>
      <c r="D96" s="60" t="s">
        <v>248</v>
      </c>
      <c r="E96" s="61" t="s">
        <v>340</v>
      </c>
      <c r="F96" s="61" t="s">
        <v>325</v>
      </c>
      <c r="G96" s="58" t="s">
        <v>49</v>
      </c>
      <c r="H96" s="62">
        <v>4479709</v>
      </c>
      <c r="I96" s="62">
        <v>680099</v>
      </c>
      <c r="J96" s="62">
        <f t="shared" si="35"/>
        <v>4702506</v>
      </c>
      <c r="K96" s="62">
        <f t="shared" si="36"/>
        <v>693241</v>
      </c>
      <c r="L96" s="62">
        <v>11360000</v>
      </c>
      <c r="M96" s="62">
        <v>850000</v>
      </c>
      <c r="N96" s="62">
        <f t="shared" ref="N96:N97" si="39">ROUND(L96/125.2*125.2,0)</f>
        <v>11360000</v>
      </c>
      <c r="O96" s="62">
        <f>ROUND(M96/122.5*123.3,0)</f>
        <v>855551</v>
      </c>
      <c r="P96" s="62">
        <f t="shared" si="27"/>
        <v>11958850</v>
      </c>
      <c r="Q96" s="62">
        <f t="shared" si="28"/>
        <v>890240</v>
      </c>
      <c r="R96" s="62">
        <f t="shared" si="29"/>
        <v>12849090</v>
      </c>
      <c r="S96" s="62" t="e">
        <f>(+R96*#REF!/1000)*(1+#REF!)</f>
        <v>#REF!</v>
      </c>
      <c r="T96" s="63" t="e">
        <f>+(#REF!/($S$201))*S96</f>
        <v>#REF!</v>
      </c>
      <c r="U96" s="63" t="e">
        <f t="shared" si="37"/>
        <v>#REF!</v>
      </c>
      <c r="V96" s="64" t="e">
        <f t="shared" si="38"/>
        <v>#REF!</v>
      </c>
      <c r="W96" s="65"/>
      <c r="X96" s="66" t="e">
        <f>R96*#REF!/1000</f>
        <v>#REF!</v>
      </c>
      <c r="Y96" s="66" t="e">
        <f t="shared" si="24"/>
        <v>#REF!</v>
      </c>
      <c r="Z96" s="66"/>
      <c r="AA96" s="67"/>
      <c r="AB96" s="65"/>
      <c r="AC96" s="65"/>
      <c r="AD96" s="65"/>
      <c r="AE96" s="65"/>
      <c r="AF96" s="65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3"/>
      <c r="CT96" s="83"/>
    </row>
    <row r="97" spans="1:98" x14ac:dyDescent="0.25">
      <c r="A97" s="7" t="s">
        <v>29</v>
      </c>
      <c r="B97" s="21" t="s">
        <v>341</v>
      </c>
      <c r="C97" s="21" t="s">
        <v>339</v>
      </c>
      <c r="D97" s="22" t="s">
        <v>248</v>
      </c>
      <c r="E97" s="2" t="s">
        <v>342</v>
      </c>
      <c r="F97" s="2" t="s">
        <v>325</v>
      </c>
      <c r="G97" s="7" t="s">
        <v>49</v>
      </c>
      <c r="H97" s="8">
        <v>901904</v>
      </c>
      <c r="I97" s="8">
        <v>72633</v>
      </c>
      <c r="J97" s="8">
        <f t="shared" si="35"/>
        <v>946760</v>
      </c>
      <c r="K97" s="8">
        <f t="shared" si="36"/>
        <v>74037</v>
      </c>
      <c r="L97" s="8">
        <v>2670000</v>
      </c>
      <c r="M97" s="8">
        <v>162994</v>
      </c>
      <c r="N97" s="8">
        <f t="shared" si="39"/>
        <v>2670000</v>
      </c>
      <c r="O97" s="8">
        <f>ROUND(M97/122.5*123.3,0)</f>
        <v>164058</v>
      </c>
      <c r="P97" s="8">
        <f t="shared" si="27"/>
        <v>2810750</v>
      </c>
      <c r="Q97" s="8">
        <f t="shared" si="28"/>
        <v>170710</v>
      </c>
      <c r="R97" s="8">
        <f t="shared" si="29"/>
        <v>2981460</v>
      </c>
      <c r="S97" s="8" t="e">
        <f>(+R97*#REF!/1000)*(1+#REF!)</f>
        <v>#REF!</v>
      </c>
      <c r="T97" s="11" t="e">
        <f>+(#REF!/($S$201))*S97</f>
        <v>#REF!</v>
      </c>
      <c r="U97" s="11" t="e">
        <f t="shared" si="37"/>
        <v>#REF!</v>
      </c>
      <c r="V97" s="12" t="e">
        <f t="shared" si="38"/>
        <v>#REF!</v>
      </c>
      <c r="X97" s="9" t="e">
        <f>R97*#REF!/1000</f>
        <v>#REF!</v>
      </c>
      <c r="Y97" s="9" t="e">
        <f t="shared" si="24"/>
        <v>#REF!</v>
      </c>
      <c r="Z97" s="9"/>
      <c r="AA97" s="3" t="s">
        <v>90</v>
      </c>
      <c r="AD97" s="3" t="s">
        <v>90</v>
      </c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  <c r="BY97" s="83"/>
      <c r="BZ97" s="83"/>
      <c r="CA97" s="83"/>
      <c r="CB97" s="83"/>
      <c r="CC97" s="83"/>
      <c r="CD97" s="83"/>
      <c r="CE97" s="83"/>
      <c r="CF97" s="83"/>
      <c r="CG97" s="83"/>
      <c r="CH97" s="83"/>
      <c r="CI97" s="83"/>
      <c r="CJ97" s="83"/>
      <c r="CK97" s="83"/>
      <c r="CL97" s="83"/>
      <c r="CM97" s="83"/>
      <c r="CN97" s="83"/>
      <c r="CO97" s="83"/>
      <c r="CP97" s="83"/>
      <c r="CQ97" s="83"/>
      <c r="CR97" s="83"/>
      <c r="CS97" s="83"/>
      <c r="CT97" s="83"/>
    </row>
    <row r="98" spans="1:98" ht="12" x14ac:dyDescent="0.25">
      <c r="A98" s="7" t="s">
        <v>64</v>
      </c>
      <c r="B98" s="21" t="s">
        <v>343</v>
      </c>
      <c r="C98" s="21" t="s">
        <v>344</v>
      </c>
      <c r="D98" s="22" t="s">
        <v>248</v>
      </c>
      <c r="E98" s="2" t="s">
        <v>345</v>
      </c>
      <c r="F98" s="21"/>
      <c r="G98" s="7" t="s">
        <v>49</v>
      </c>
      <c r="H98" s="8">
        <v>1482170</v>
      </c>
      <c r="I98" s="8">
        <v>0</v>
      </c>
      <c r="J98" s="8">
        <f t="shared" si="35"/>
        <v>1555885</v>
      </c>
      <c r="K98" s="8">
        <f t="shared" si="36"/>
        <v>0</v>
      </c>
      <c r="L98" s="8">
        <f t="shared" ref="L98:L130" si="40">ROUND(J98/158.3*167,0)</f>
        <v>1641395</v>
      </c>
      <c r="M98" s="8">
        <f t="shared" ref="M98:M130" si="41">ROUND(K98/126.6*133.6,0)</f>
        <v>0</v>
      </c>
      <c r="N98" s="8">
        <f t="shared" si="25"/>
        <v>1716814</v>
      </c>
      <c r="O98" s="8">
        <f t="shared" si="26"/>
        <v>0</v>
      </c>
      <c r="P98" s="8">
        <f t="shared" si="27"/>
        <v>1807320</v>
      </c>
      <c r="Q98" s="8">
        <f t="shared" si="28"/>
        <v>0</v>
      </c>
      <c r="R98" s="8">
        <f t="shared" si="29"/>
        <v>1807320</v>
      </c>
      <c r="S98" s="8" t="e">
        <f>(+R98*#REF!/1000)*(1+#REF!)</f>
        <v>#REF!</v>
      </c>
      <c r="T98" s="11" t="e">
        <f>+(#REF!/($S$201))*S98</f>
        <v>#REF!</v>
      </c>
      <c r="U98" s="11" t="e">
        <f t="shared" si="37"/>
        <v>#REF!</v>
      </c>
      <c r="V98" s="12" t="e">
        <f t="shared" si="38"/>
        <v>#REF!</v>
      </c>
      <c r="X98" s="9" t="e">
        <f>R98*#REF!/1000</f>
        <v>#REF!</v>
      </c>
      <c r="Y98" s="9" t="e">
        <f t="shared" si="24"/>
        <v>#REF!</v>
      </c>
      <c r="Z98" s="89" t="s">
        <v>622</v>
      </c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  <c r="CC98" s="83"/>
      <c r="CD98" s="83"/>
      <c r="CE98" s="83"/>
      <c r="CF98" s="83"/>
      <c r="CG98" s="83"/>
      <c r="CH98" s="83"/>
      <c r="CI98" s="83"/>
      <c r="CJ98" s="83"/>
      <c r="CK98" s="83"/>
      <c r="CL98" s="83"/>
      <c r="CM98" s="83"/>
      <c r="CN98" s="83"/>
      <c r="CO98" s="83"/>
      <c r="CP98" s="83"/>
      <c r="CQ98" s="83"/>
      <c r="CR98" s="83"/>
      <c r="CS98" s="83"/>
      <c r="CT98" s="83"/>
    </row>
    <row r="99" spans="1:98" ht="12" x14ac:dyDescent="0.25">
      <c r="A99" s="7" t="s">
        <v>64</v>
      </c>
      <c r="B99" s="21" t="s">
        <v>346</v>
      </c>
      <c r="C99" s="21" t="s">
        <v>347</v>
      </c>
      <c r="D99" s="22" t="s">
        <v>248</v>
      </c>
      <c r="E99" s="2" t="s">
        <v>84</v>
      </c>
      <c r="F99" s="21"/>
      <c r="G99" s="7" t="s">
        <v>49</v>
      </c>
      <c r="H99" s="8">
        <v>268786</v>
      </c>
      <c r="I99" s="8">
        <v>0</v>
      </c>
      <c r="J99" s="8">
        <f t="shared" si="35"/>
        <v>282154</v>
      </c>
      <c r="K99" s="8">
        <f t="shared" si="36"/>
        <v>0</v>
      </c>
      <c r="L99" s="8">
        <f t="shared" si="40"/>
        <v>297661</v>
      </c>
      <c r="M99" s="8">
        <f t="shared" si="41"/>
        <v>0</v>
      </c>
      <c r="N99" s="8">
        <f t="shared" si="25"/>
        <v>311338</v>
      </c>
      <c r="O99" s="8">
        <f t="shared" si="26"/>
        <v>0</v>
      </c>
      <c r="P99" s="8">
        <f t="shared" si="27"/>
        <v>327750</v>
      </c>
      <c r="Q99" s="8">
        <f t="shared" si="28"/>
        <v>0</v>
      </c>
      <c r="R99" s="8">
        <f t="shared" si="29"/>
        <v>327750</v>
      </c>
      <c r="S99" s="8" t="e">
        <f>(+R99*#REF!/1000)*(1+#REF!)</f>
        <v>#REF!</v>
      </c>
      <c r="T99" s="11" t="e">
        <f>+(#REF!/($S$201))*S99</f>
        <v>#REF!</v>
      </c>
      <c r="U99" s="11" t="e">
        <f t="shared" si="37"/>
        <v>#REF!</v>
      </c>
      <c r="V99" s="12" t="e">
        <f t="shared" si="38"/>
        <v>#REF!</v>
      </c>
      <c r="X99" s="9" t="e">
        <f>R99*#REF!/1000</f>
        <v>#REF!</v>
      </c>
      <c r="Y99" s="9" t="e">
        <f t="shared" ref="Y99:Y131" si="42">X99*1.21</f>
        <v>#REF!</v>
      </c>
      <c r="Z99" s="89" t="s">
        <v>620</v>
      </c>
      <c r="AA99" s="3" t="s">
        <v>39</v>
      </c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3"/>
      <c r="BW99" s="83"/>
      <c r="BX99" s="83"/>
      <c r="BY99" s="83"/>
      <c r="BZ99" s="83"/>
      <c r="CA99" s="83"/>
      <c r="CB99" s="83"/>
      <c r="CC99" s="83"/>
      <c r="CD99" s="83"/>
      <c r="CE99" s="83"/>
      <c r="CF99" s="83"/>
      <c r="CG99" s="83"/>
      <c r="CH99" s="83"/>
      <c r="CI99" s="83"/>
      <c r="CJ99" s="83"/>
      <c r="CK99" s="83"/>
      <c r="CL99" s="83"/>
      <c r="CM99" s="83"/>
      <c r="CN99" s="83"/>
      <c r="CO99" s="83"/>
      <c r="CP99" s="83"/>
      <c r="CQ99" s="83"/>
      <c r="CR99" s="83"/>
      <c r="CS99" s="83"/>
      <c r="CT99" s="83"/>
    </row>
    <row r="100" spans="1:98" x14ac:dyDescent="0.25">
      <c r="A100" s="7" t="s">
        <v>29</v>
      </c>
      <c r="B100" s="21" t="s">
        <v>348</v>
      </c>
      <c r="C100" s="21"/>
      <c r="D100" s="22" t="s">
        <v>248</v>
      </c>
      <c r="E100" s="2" t="s">
        <v>349</v>
      </c>
      <c r="F100" s="21"/>
      <c r="G100" s="7" t="s">
        <v>49</v>
      </c>
      <c r="H100" s="8">
        <v>98738</v>
      </c>
      <c r="I100" s="8">
        <v>0</v>
      </c>
      <c r="J100" s="8">
        <f t="shared" si="35"/>
        <v>103649</v>
      </c>
      <c r="K100" s="8">
        <f t="shared" si="36"/>
        <v>0</v>
      </c>
      <c r="L100" s="8">
        <f t="shared" si="40"/>
        <v>109345</v>
      </c>
      <c r="M100" s="8">
        <f t="shared" si="41"/>
        <v>0</v>
      </c>
      <c r="N100" s="8">
        <f t="shared" si="25"/>
        <v>114369</v>
      </c>
      <c r="O100" s="8">
        <f t="shared" si="26"/>
        <v>0</v>
      </c>
      <c r="P100" s="8">
        <f t="shared" si="27"/>
        <v>120400</v>
      </c>
      <c r="Q100" s="8">
        <f t="shared" si="28"/>
        <v>0</v>
      </c>
      <c r="R100" s="8">
        <f t="shared" si="29"/>
        <v>120400</v>
      </c>
      <c r="S100" s="8" t="e">
        <f>(+R100*#REF!/1000)*(1+#REF!)</f>
        <v>#REF!</v>
      </c>
      <c r="T100" s="11" t="e">
        <f>+(#REF!/($S$201))*S100</f>
        <v>#REF!</v>
      </c>
      <c r="U100" s="11" t="e">
        <f t="shared" si="37"/>
        <v>#REF!</v>
      </c>
      <c r="V100" s="12" t="e">
        <f t="shared" si="38"/>
        <v>#REF!</v>
      </c>
      <c r="X100" s="9" t="e">
        <f>R100*#REF!/1000</f>
        <v>#REF!</v>
      </c>
      <c r="Y100" s="9" t="e">
        <f t="shared" si="42"/>
        <v>#REF!</v>
      </c>
      <c r="Z100" s="9"/>
      <c r="AA100" s="3" t="s">
        <v>39</v>
      </c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  <c r="BN100" s="83"/>
      <c r="BO100" s="83"/>
      <c r="BP100" s="83"/>
      <c r="BQ100" s="83"/>
      <c r="BR100" s="83"/>
      <c r="BS100" s="83"/>
      <c r="BT100" s="83"/>
      <c r="BU100" s="83"/>
      <c r="BV100" s="83"/>
      <c r="BW100" s="83"/>
      <c r="BX100" s="83"/>
      <c r="BY100" s="83"/>
      <c r="BZ100" s="83"/>
      <c r="CA100" s="83"/>
      <c r="CB100" s="83"/>
      <c r="CC100" s="83"/>
      <c r="CD100" s="83"/>
      <c r="CE100" s="83"/>
      <c r="CF100" s="83"/>
      <c r="CG100" s="83"/>
      <c r="CH100" s="83"/>
      <c r="CI100" s="83"/>
      <c r="CJ100" s="83"/>
      <c r="CK100" s="83"/>
      <c r="CL100" s="83"/>
      <c r="CM100" s="83"/>
      <c r="CN100" s="83"/>
      <c r="CO100" s="83"/>
      <c r="CP100" s="83"/>
      <c r="CQ100" s="83"/>
      <c r="CR100" s="83"/>
      <c r="CS100" s="83"/>
      <c r="CT100" s="83"/>
    </row>
    <row r="101" spans="1:98" x14ac:dyDescent="0.25">
      <c r="A101" s="7" t="s">
        <v>64</v>
      </c>
      <c r="B101" s="21" t="s">
        <v>350</v>
      </c>
      <c r="C101" s="21" t="s">
        <v>351</v>
      </c>
      <c r="D101" s="22" t="s">
        <v>248</v>
      </c>
      <c r="E101" s="2" t="s">
        <v>352</v>
      </c>
      <c r="F101" s="2"/>
      <c r="G101" s="7"/>
      <c r="H101" s="8">
        <v>591829</v>
      </c>
      <c r="I101" s="8">
        <v>0</v>
      </c>
      <c r="J101" s="8">
        <f t="shared" si="35"/>
        <v>621263</v>
      </c>
      <c r="K101" s="8">
        <f t="shared" si="36"/>
        <v>0</v>
      </c>
      <c r="L101" s="8">
        <f t="shared" si="40"/>
        <v>655407</v>
      </c>
      <c r="M101" s="8">
        <f t="shared" si="41"/>
        <v>0</v>
      </c>
      <c r="N101" s="8">
        <f t="shared" si="25"/>
        <v>685522</v>
      </c>
      <c r="O101" s="8">
        <f t="shared" si="26"/>
        <v>0</v>
      </c>
      <c r="P101" s="8">
        <f t="shared" si="27"/>
        <v>721660</v>
      </c>
      <c r="Q101" s="8">
        <f t="shared" si="28"/>
        <v>0</v>
      </c>
      <c r="R101" s="8">
        <f t="shared" si="29"/>
        <v>721660</v>
      </c>
      <c r="S101" s="8" t="e">
        <f>(+R101*#REF!/1000)*(1+#REF!)</f>
        <v>#REF!</v>
      </c>
      <c r="T101" s="11" t="e">
        <f>+(#REF!/($S$201))*S101</f>
        <v>#REF!</v>
      </c>
      <c r="U101" s="11" t="e">
        <f t="shared" si="37"/>
        <v>#REF!</v>
      </c>
      <c r="V101" s="12" t="e">
        <f t="shared" si="38"/>
        <v>#REF!</v>
      </c>
      <c r="X101" s="9" t="e">
        <f>R101*#REF!/1000</f>
        <v>#REF!</v>
      </c>
      <c r="Y101" s="9" t="e">
        <f t="shared" si="42"/>
        <v>#REF!</v>
      </c>
      <c r="Z101" s="9"/>
      <c r="AA101" s="3" t="s">
        <v>45</v>
      </c>
      <c r="AD101" s="3" t="s">
        <v>90</v>
      </c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  <c r="BY101" s="83"/>
      <c r="BZ101" s="83"/>
      <c r="CA101" s="83"/>
      <c r="CB101" s="83"/>
      <c r="CC101" s="83"/>
      <c r="CD101" s="83"/>
      <c r="CE101" s="83"/>
      <c r="CF101" s="83"/>
      <c r="CG101" s="83"/>
      <c r="CH101" s="83"/>
      <c r="CI101" s="83"/>
      <c r="CJ101" s="83"/>
      <c r="CK101" s="83"/>
      <c r="CL101" s="83"/>
      <c r="CM101" s="83"/>
      <c r="CN101" s="83"/>
      <c r="CO101" s="83"/>
      <c r="CP101" s="83"/>
      <c r="CQ101" s="83"/>
      <c r="CR101" s="83"/>
      <c r="CS101" s="83"/>
      <c r="CT101" s="83"/>
    </row>
    <row r="102" spans="1:98" x14ac:dyDescent="0.25">
      <c r="A102" s="7" t="s">
        <v>64</v>
      </c>
      <c r="B102" s="21" t="s">
        <v>353</v>
      </c>
      <c r="C102" s="21" t="s">
        <v>354</v>
      </c>
      <c r="D102" s="22" t="s">
        <v>248</v>
      </c>
      <c r="E102" s="2" t="s">
        <v>355</v>
      </c>
      <c r="F102" s="21"/>
      <c r="G102" s="7"/>
      <c r="H102" s="8">
        <v>84476</v>
      </c>
      <c r="I102" s="8">
        <v>0</v>
      </c>
      <c r="J102" s="8">
        <f t="shared" si="35"/>
        <v>88677</v>
      </c>
      <c r="K102" s="8">
        <f t="shared" si="36"/>
        <v>0</v>
      </c>
      <c r="L102" s="8">
        <f t="shared" si="40"/>
        <v>93551</v>
      </c>
      <c r="M102" s="8">
        <f t="shared" si="41"/>
        <v>0</v>
      </c>
      <c r="N102" s="8">
        <f t="shared" si="25"/>
        <v>97850</v>
      </c>
      <c r="O102" s="8">
        <f t="shared" si="26"/>
        <v>0</v>
      </c>
      <c r="P102" s="8">
        <f t="shared" si="27"/>
        <v>103010</v>
      </c>
      <c r="Q102" s="8">
        <f t="shared" si="28"/>
        <v>0</v>
      </c>
      <c r="R102" s="8">
        <f t="shared" si="29"/>
        <v>103010</v>
      </c>
      <c r="S102" s="8" t="e">
        <f>(+R102*#REF!/1000)*(1+#REF!)</f>
        <v>#REF!</v>
      </c>
      <c r="T102" s="11" t="e">
        <f>+(#REF!/($S$201))*S102</f>
        <v>#REF!</v>
      </c>
      <c r="U102" s="11" t="e">
        <f t="shared" si="37"/>
        <v>#REF!</v>
      </c>
      <c r="V102" s="12" t="e">
        <f t="shared" si="38"/>
        <v>#REF!</v>
      </c>
      <c r="X102" s="9" t="e">
        <f>R102*#REF!/1000</f>
        <v>#REF!</v>
      </c>
      <c r="Y102" s="9" t="e">
        <f t="shared" si="42"/>
        <v>#REF!</v>
      </c>
      <c r="Z102" s="9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  <c r="BY102" s="83"/>
      <c r="BZ102" s="83"/>
      <c r="CA102" s="83"/>
      <c r="CB102" s="83"/>
      <c r="CC102" s="83"/>
      <c r="CD102" s="83"/>
      <c r="CE102" s="83"/>
      <c r="CF102" s="83"/>
      <c r="CG102" s="83"/>
      <c r="CH102" s="83"/>
      <c r="CI102" s="83"/>
      <c r="CJ102" s="83"/>
      <c r="CK102" s="83"/>
      <c r="CL102" s="83"/>
      <c r="CM102" s="83"/>
      <c r="CN102" s="83"/>
      <c r="CO102" s="83"/>
      <c r="CP102" s="83"/>
      <c r="CQ102" s="83"/>
      <c r="CR102" s="83"/>
      <c r="CS102" s="83"/>
      <c r="CT102" s="83"/>
    </row>
    <row r="103" spans="1:98" ht="12" x14ac:dyDescent="0.25">
      <c r="A103" s="7" t="s">
        <v>64</v>
      </c>
      <c r="B103" s="21" t="s">
        <v>356</v>
      </c>
      <c r="C103" s="21" t="s">
        <v>354</v>
      </c>
      <c r="D103" s="22" t="s">
        <v>248</v>
      </c>
      <c r="E103" s="2" t="s">
        <v>357</v>
      </c>
      <c r="F103" s="21"/>
      <c r="G103" s="7"/>
      <c r="H103" s="8">
        <v>105343</v>
      </c>
      <c r="I103" s="8">
        <v>0</v>
      </c>
      <c r="J103" s="8">
        <f t="shared" si="35"/>
        <v>110582</v>
      </c>
      <c r="K103" s="8">
        <f t="shared" si="36"/>
        <v>0</v>
      </c>
      <c r="L103" s="8">
        <f t="shared" si="40"/>
        <v>116659</v>
      </c>
      <c r="M103" s="8">
        <f t="shared" si="41"/>
        <v>0</v>
      </c>
      <c r="N103" s="8">
        <f t="shared" si="25"/>
        <v>122019</v>
      </c>
      <c r="O103" s="8">
        <f t="shared" si="26"/>
        <v>0</v>
      </c>
      <c r="P103" s="8">
        <f t="shared" si="27"/>
        <v>128450</v>
      </c>
      <c r="Q103" s="8">
        <f t="shared" si="28"/>
        <v>0</v>
      </c>
      <c r="R103" s="8">
        <f t="shared" si="29"/>
        <v>128450</v>
      </c>
      <c r="S103" s="8" t="e">
        <f>(+R103*#REF!/1000)*(1+#REF!)</f>
        <v>#REF!</v>
      </c>
      <c r="T103" s="11" t="e">
        <f>+(#REF!/($S$201))*S103</f>
        <v>#REF!</v>
      </c>
      <c r="U103" s="11" t="e">
        <f t="shared" si="37"/>
        <v>#REF!</v>
      </c>
      <c r="V103" s="12" t="e">
        <f t="shared" si="38"/>
        <v>#REF!</v>
      </c>
      <c r="X103" s="9" t="e">
        <f>R103*#REF!/1000</f>
        <v>#REF!</v>
      </c>
      <c r="Y103" s="9" t="e">
        <f t="shared" si="42"/>
        <v>#REF!</v>
      </c>
      <c r="Z103" s="89" t="s">
        <v>623</v>
      </c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/>
      <c r="BX103" s="83"/>
      <c r="BY103" s="83"/>
      <c r="BZ103" s="83"/>
      <c r="CA103" s="83"/>
      <c r="CB103" s="83"/>
      <c r="CC103" s="83"/>
      <c r="CD103" s="83"/>
      <c r="CE103" s="83"/>
      <c r="CF103" s="83"/>
      <c r="CG103" s="83"/>
      <c r="CH103" s="83"/>
      <c r="CI103" s="83"/>
      <c r="CJ103" s="83"/>
      <c r="CK103" s="83"/>
      <c r="CL103" s="83"/>
      <c r="CM103" s="83"/>
      <c r="CN103" s="83"/>
      <c r="CO103" s="83"/>
      <c r="CP103" s="83"/>
      <c r="CQ103" s="83"/>
      <c r="CR103" s="83"/>
      <c r="CS103" s="83"/>
      <c r="CT103" s="83"/>
    </row>
    <row r="104" spans="1:98" ht="22.8" x14ac:dyDescent="0.25">
      <c r="A104" s="7" t="s">
        <v>64</v>
      </c>
      <c r="B104" s="21" t="s">
        <v>358</v>
      </c>
      <c r="C104" s="21" t="s">
        <v>359</v>
      </c>
      <c r="D104" s="22" t="s">
        <v>248</v>
      </c>
      <c r="E104" s="2" t="s">
        <v>360</v>
      </c>
      <c r="F104" s="21"/>
      <c r="G104" s="7" t="s">
        <v>49</v>
      </c>
      <c r="H104" s="8">
        <v>57598</v>
      </c>
      <c r="I104" s="8">
        <v>0</v>
      </c>
      <c r="J104" s="8">
        <f t="shared" si="35"/>
        <v>60463</v>
      </c>
      <c r="K104" s="8">
        <f t="shared" si="36"/>
        <v>0</v>
      </c>
      <c r="L104" s="8">
        <f t="shared" si="40"/>
        <v>63786</v>
      </c>
      <c r="M104" s="8">
        <f t="shared" si="41"/>
        <v>0</v>
      </c>
      <c r="N104" s="8">
        <f t="shared" si="25"/>
        <v>66717</v>
      </c>
      <c r="O104" s="8">
        <f t="shared" si="26"/>
        <v>0</v>
      </c>
      <c r="P104" s="8">
        <f t="shared" si="27"/>
        <v>70230</v>
      </c>
      <c r="Q104" s="8">
        <f t="shared" si="28"/>
        <v>0</v>
      </c>
      <c r="R104" s="8">
        <f t="shared" si="29"/>
        <v>70230</v>
      </c>
      <c r="S104" s="8" t="e">
        <f>(+R104*#REF!/1000)*(1+#REF!)</f>
        <v>#REF!</v>
      </c>
      <c r="T104" s="11" t="e">
        <f>+(#REF!/($S$201))*S104</f>
        <v>#REF!</v>
      </c>
      <c r="U104" s="11" t="e">
        <f t="shared" si="37"/>
        <v>#REF!</v>
      </c>
      <c r="V104" s="12" t="e">
        <f t="shared" si="38"/>
        <v>#REF!</v>
      </c>
      <c r="X104" s="9" t="e">
        <f>R104*#REF!/1000</f>
        <v>#REF!</v>
      </c>
      <c r="Y104" s="9" t="e">
        <f t="shared" si="42"/>
        <v>#REF!</v>
      </c>
      <c r="Z104" s="9"/>
      <c r="AA104" s="3" t="s">
        <v>39</v>
      </c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83"/>
      <c r="BS104" s="83"/>
      <c r="BT104" s="83"/>
      <c r="BU104" s="83"/>
      <c r="BV104" s="83"/>
      <c r="BW104" s="83"/>
      <c r="BX104" s="83"/>
      <c r="BY104" s="83"/>
      <c r="BZ104" s="83"/>
      <c r="CA104" s="83"/>
      <c r="CB104" s="83"/>
      <c r="CC104" s="83"/>
      <c r="CD104" s="83"/>
      <c r="CE104" s="83"/>
      <c r="CF104" s="83"/>
      <c r="CG104" s="83"/>
      <c r="CH104" s="83"/>
      <c r="CI104" s="83"/>
      <c r="CJ104" s="83"/>
      <c r="CK104" s="83"/>
      <c r="CL104" s="83"/>
      <c r="CM104" s="83"/>
      <c r="CN104" s="83"/>
      <c r="CO104" s="83"/>
      <c r="CP104" s="83"/>
      <c r="CQ104" s="83"/>
      <c r="CR104" s="83"/>
      <c r="CS104" s="83"/>
      <c r="CT104" s="83"/>
    </row>
    <row r="105" spans="1:98" x14ac:dyDescent="0.25">
      <c r="A105" s="7" t="s">
        <v>136</v>
      </c>
      <c r="B105" s="21" t="s">
        <v>361</v>
      </c>
      <c r="C105" s="21" t="s">
        <v>359</v>
      </c>
      <c r="D105" s="22" t="s">
        <v>248</v>
      </c>
      <c r="E105" s="2" t="s">
        <v>357</v>
      </c>
      <c r="F105" s="21"/>
      <c r="G105" s="7"/>
      <c r="H105" s="8">
        <v>84476</v>
      </c>
      <c r="I105" s="8">
        <v>0</v>
      </c>
      <c r="J105" s="8">
        <f t="shared" si="35"/>
        <v>88677</v>
      </c>
      <c r="K105" s="8">
        <f t="shared" si="36"/>
        <v>0</v>
      </c>
      <c r="L105" s="8">
        <f t="shared" si="40"/>
        <v>93551</v>
      </c>
      <c r="M105" s="8">
        <f t="shared" si="41"/>
        <v>0</v>
      </c>
      <c r="N105" s="8">
        <f t="shared" si="25"/>
        <v>97850</v>
      </c>
      <c r="O105" s="8">
        <f t="shared" si="26"/>
        <v>0</v>
      </c>
      <c r="P105" s="8">
        <f t="shared" si="27"/>
        <v>103010</v>
      </c>
      <c r="Q105" s="8">
        <f t="shared" si="28"/>
        <v>0</v>
      </c>
      <c r="R105" s="8">
        <f t="shared" si="29"/>
        <v>103010</v>
      </c>
      <c r="S105" s="8" t="e">
        <f>(+R105*#REF!/1000)*(1+#REF!)</f>
        <v>#REF!</v>
      </c>
      <c r="T105" s="11" t="e">
        <f>+(#REF!/($S$201))*S105</f>
        <v>#REF!</v>
      </c>
      <c r="U105" s="11" t="e">
        <f t="shared" si="37"/>
        <v>#REF!</v>
      </c>
      <c r="V105" s="12" t="e">
        <f t="shared" si="38"/>
        <v>#REF!</v>
      </c>
      <c r="X105" s="9" t="e">
        <f>R105*#REF!/1000</f>
        <v>#REF!</v>
      </c>
      <c r="Y105" s="9" t="e">
        <f t="shared" si="42"/>
        <v>#REF!</v>
      </c>
      <c r="Z105" s="9"/>
      <c r="AA105" s="3" t="s">
        <v>39</v>
      </c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  <c r="BY105" s="83"/>
      <c r="BZ105" s="83"/>
      <c r="CA105" s="83"/>
      <c r="CB105" s="83"/>
      <c r="CC105" s="83"/>
      <c r="CD105" s="83"/>
      <c r="CE105" s="83"/>
      <c r="CF105" s="83"/>
      <c r="CG105" s="83"/>
      <c r="CH105" s="83"/>
      <c r="CI105" s="83"/>
      <c r="CJ105" s="83"/>
      <c r="CK105" s="83"/>
      <c r="CL105" s="83"/>
      <c r="CM105" s="83"/>
      <c r="CN105" s="83"/>
      <c r="CO105" s="83"/>
      <c r="CP105" s="83"/>
      <c r="CQ105" s="83"/>
      <c r="CR105" s="83"/>
      <c r="CS105" s="83"/>
      <c r="CT105" s="83"/>
    </row>
    <row r="106" spans="1:98" s="65" customFormat="1" ht="22.8" x14ac:dyDescent="0.25">
      <c r="A106" s="58" t="s">
        <v>29</v>
      </c>
      <c r="B106" s="21" t="s">
        <v>362</v>
      </c>
      <c r="C106" s="21"/>
      <c r="D106" s="22" t="s">
        <v>248</v>
      </c>
      <c r="E106" s="2" t="s">
        <v>363</v>
      </c>
      <c r="F106" s="21"/>
      <c r="G106" s="7"/>
      <c r="H106" s="8">
        <v>10751</v>
      </c>
      <c r="I106" s="8">
        <v>0</v>
      </c>
      <c r="J106" s="8">
        <f t="shared" si="35"/>
        <v>11286</v>
      </c>
      <c r="K106" s="8">
        <f t="shared" si="36"/>
        <v>0</v>
      </c>
      <c r="L106" s="8">
        <f t="shared" si="40"/>
        <v>11906</v>
      </c>
      <c r="M106" s="8">
        <f t="shared" si="41"/>
        <v>0</v>
      </c>
      <c r="N106" s="8">
        <f t="shared" si="25"/>
        <v>12453</v>
      </c>
      <c r="O106" s="8">
        <f t="shared" si="26"/>
        <v>0</v>
      </c>
      <c r="P106" s="8">
        <f t="shared" si="27"/>
        <v>13110</v>
      </c>
      <c r="Q106" s="8">
        <f t="shared" si="28"/>
        <v>0</v>
      </c>
      <c r="R106" s="8">
        <f t="shared" si="29"/>
        <v>13110</v>
      </c>
      <c r="S106" s="8" t="e">
        <f>(+R106*#REF!/1000)*(1+#REF!)</f>
        <v>#REF!</v>
      </c>
      <c r="T106" s="11" t="e">
        <f>+(#REF!/($S$201))*S106</f>
        <v>#REF!</v>
      </c>
      <c r="U106" s="11" t="e">
        <f t="shared" si="37"/>
        <v>#REF!</v>
      </c>
      <c r="V106" s="12" t="e">
        <f t="shared" si="38"/>
        <v>#REF!</v>
      </c>
      <c r="W106" s="3"/>
      <c r="X106" s="9" t="e">
        <f>R106*#REF!/1000</f>
        <v>#REF!</v>
      </c>
      <c r="Y106" s="9" t="e">
        <f t="shared" si="42"/>
        <v>#REF!</v>
      </c>
      <c r="Z106" s="9"/>
      <c r="AA106" s="3" t="s">
        <v>39</v>
      </c>
      <c r="AB106" s="3"/>
      <c r="AC106" s="3"/>
      <c r="AD106" s="3"/>
      <c r="AE106" s="3"/>
      <c r="AF106" s="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83"/>
      <c r="BW106" s="83"/>
      <c r="BX106" s="83"/>
      <c r="BY106" s="83"/>
      <c r="BZ106" s="83"/>
      <c r="CA106" s="83"/>
      <c r="CB106" s="83"/>
      <c r="CC106" s="83"/>
      <c r="CD106" s="83"/>
      <c r="CE106" s="83"/>
      <c r="CF106" s="83"/>
      <c r="CG106" s="83"/>
      <c r="CH106" s="83"/>
      <c r="CI106" s="83"/>
      <c r="CJ106" s="83"/>
      <c r="CK106" s="83"/>
      <c r="CL106" s="83"/>
      <c r="CM106" s="83"/>
      <c r="CN106" s="83"/>
      <c r="CO106" s="83"/>
      <c r="CP106" s="83"/>
      <c r="CQ106" s="83"/>
      <c r="CR106" s="83"/>
      <c r="CS106" s="83"/>
      <c r="CT106" s="83"/>
    </row>
    <row r="107" spans="1:98" x14ac:dyDescent="0.25">
      <c r="A107" s="7" t="s">
        <v>29</v>
      </c>
      <c r="B107" s="59" t="s">
        <v>364</v>
      </c>
      <c r="C107" s="59" t="s">
        <v>365</v>
      </c>
      <c r="D107" s="60" t="s">
        <v>248</v>
      </c>
      <c r="E107" s="61" t="s">
        <v>78</v>
      </c>
      <c r="F107" s="61"/>
      <c r="G107" s="58" t="s">
        <v>49</v>
      </c>
      <c r="H107" s="62">
        <v>5508328</v>
      </c>
      <c r="I107" s="62">
        <v>983833</v>
      </c>
      <c r="J107" s="62">
        <f t="shared" si="35"/>
        <v>5782283</v>
      </c>
      <c r="K107" s="62">
        <f t="shared" si="36"/>
        <v>1002844</v>
      </c>
      <c r="L107" s="62">
        <f t="shared" si="40"/>
        <v>6100071</v>
      </c>
      <c r="M107" s="62">
        <f t="shared" si="41"/>
        <v>1058294</v>
      </c>
      <c r="N107" s="62">
        <f t="shared" si="25"/>
        <v>6380358</v>
      </c>
      <c r="O107" s="62">
        <f t="shared" si="26"/>
        <v>1133689</v>
      </c>
      <c r="P107" s="62">
        <f t="shared" si="27"/>
        <v>6716700</v>
      </c>
      <c r="Q107" s="62">
        <f t="shared" si="28"/>
        <v>1179660</v>
      </c>
      <c r="R107" s="62">
        <f t="shared" si="29"/>
        <v>7896360</v>
      </c>
      <c r="S107" s="62" t="e">
        <f>(+R107*#REF!/1000)*(1+#REF!)</f>
        <v>#REF!</v>
      </c>
      <c r="T107" s="63" t="e">
        <f>+(#REF!/($S$201))*S107</f>
        <v>#REF!</v>
      </c>
      <c r="U107" s="63" t="e">
        <f t="shared" si="37"/>
        <v>#REF!</v>
      </c>
      <c r="V107" s="64" t="e">
        <f t="shared" si="38"/>
        <v>#REF!</v>
      </c>
      <c r="W107" s="65"/>
      <c r="X107" s="66" t="e">
        <f>R107*#REF!/1000</f>
        <v>#REF!</v>
      </c>
      <c r="Y107" s="66" t="e">
        <f t="shared" si="42"/>
        <v>#REF!</v>
      </c>
      <c r="Z107" s="66"/>
      <c r="AA107" s="65"/>
      <c r="AB107" s="65"/>
      <c r="AC107" s="65"/>
      <c r="AD107" s="65"/>
      <c r="AE107" s="65"/>
      <c r="AF107" s="65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  <c r="BO107" s="83"/>
      <c r="BP107" s="83"/>
      <c r="BQ107" s="83"/>
      <c r="BR107" s="83"/>
      <c r="BS107" s="83"/>
      <c r="BT107" s="83"/>
      <c r="BU107" s="83"/>
      <c r="BV107" s="83"/>
      <c r="BW107" s="83"/>
      <c r="BX107" s="83"/>
      <c r="BY107" s="83"/>
      <c r="BZ107" s="83"/>
      <c r="CA107" s="83"/>
      <c r="CB107" s="83"/>
      <c r="CC107" s="83"/>
      <c r="CD107" s="83"/>
      <c r="CE107" s="83"/>
      <c r="CF107" s="83"/>
      <c r="CG107" s="83"/>
      <c r="CH107" s="83"/>
      <c r="CI107" s="83"/>
      <c r="CJ107" s="83"/>
      <c r="CK107" s="83"/>
      <c r="CL107" s="83"/>
      <c r="CM107" s="83"/>
      <c r="CN107" s="83"/>
      <c r="CO107" s="83"/>
      <c r="CP107" s="83"/>
      <c r="CQ107" s="83"/>
      <c r="CR107" s="83"/>
      <c r="CS107" s="83"/>
      <c r="CT107" s="83"/>
    </row>
    <row r="108" spans="1:98" x14ac:dyDescent="0.25">
      <c r="A108" s="7" t="s">
        <v>29</v>
      </c>
      <c r="B108" s="21" t="s">
        <v>366</v>
      </c>
      <c r="C108" s="21" t="s">
        <v>365</v>
      </c>
      <c r="D108" s="22" t="s">
        <v>248</v>
      </c>
      <c r="E108" s="2" t="s">
        <v>367</v>
      </c>
      <c r="F108" s="2"/>
      <c r="G108" s="7" t="s">
        <v>368</v>
      </c>
      <c r="H108" s="8">
        <v>745399</v>
      </c>
      <c r="I108" s="8">
        <v>0</v>
      </c>
      <c r="J108" s="8">
        <f t="shared" si="35"/>
        <v>782471</v>
      </c>
      <c r="K108" s="8">
        <f t="shared" si="36"/>
        <v>0</v>
      </c>
      <c r="L108" s="8">
        <f t="shared" si="40"/>
        <v>825475</v>
      </c>
      <c r="M108" s="8">
        <f t="shared" si="41"/>
        <v>0</v>
      </c>
      <c r="N108" s="8">
        <f t="shared" si="25"/>
        <v>863404</v>
      </c>
      <c r="O108" s="8">
        <f t="shared" si="26"/>
        <v>0</v>
      </c>
      <c r="P108" s="8">
        <f t="shared" si="27"/>
        <v>908920</v>
      </c>
      <c r="Q108" s="8">
        <f t="shared" si="28"/>
        <v>0</v>
      </c>
      <c r="R108" s="8">
        <f t="shared" si="29"/>
        <v>908920</v>
      </c>
      <c r="S108" s="8" t="e">
        <f>(+R108*#REF!/1000)*(1+#REF!)</f>
        <v>#REF!</v>
      </c>
      <c r="T108" s="11" t="e">
        <f>+(#REF!/($S$201))*S108</f>
        <v>#REF!</v>
      </c>
      <c r="U108" s="11" t="e">
        <f t="shared" si="37"/>
        <v>#REF!</v>
      </c>
      <c r="V108" s="12" t="e">
        <f t="shared" si="38"/>
        <v>#REF!</v>
      </c>
      <c r="X108" s="9" t="e">
        <f>R108*#REF!/1000</f>
        <v>#REF!</v>
      </c>
      <c r="Y108" s="9" t="e">
        <f t="shared" si="42"/>
        <v>#REF!</v>
      </c>
      <c r="Z108" s="9"/>
      <c r="AA108" s="3" t="s">
        <v>39</v>
      </c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  <c r="BN108" s="83"/>
      <c r="BO108" s="83"/>
      <c r="BP108" s="83"/>
      <c r="BQ108" s="83"/>
      <c r="BR108" s="83"/>
      <c r="BS108" s="83"/>
      <c r="BT108" s="83"/>
      <c r="BU108" s="83"/>
      <c r="BV108" s="83"/>
      <c r="BW108" s="83"/>
      <c r="BX108" s="83"/>
      <c r="BY108" s="83"/>
      <c r="BZ108" s="83"/>
      <c r="CA108" s="83"/>
      <c r="CB108" s="83"/>
      <c r="CC108" s="83"/>
      <c r="CD108" s="83"/>
      <c r="CE108" s="83"/>
      <c r="CF108" s="83"/>
      <c r="CG108" s="83"/>
      <c r="CH108" s="83"/>
      <c r="CI108" s="83"/>
      <c r="CJ108" s="83"/>
      <c r="CK108" s="83"/>
      <c r="CL108" s="83"/>
      <c r="CM108" s="83"/>
      <c r="CN108" s="83"/>
      <c r="CO108" s="83"/>
      <c r="CP108" s="83"/>
      <c r="CQ108" s="83"/>
      <c r="CR108" s="83"/>
      <c r="CS108" s="83"/>
      <c r="CT108" s="83"/>
    </row>
    <row r="109" spans="1:98" x14ac:dyDescent="0.25">
      <c r="A109" s="7" t="s">
        <v>29</v>
      </c>
      <c r="B109" s="21" t="s">
        <v>369</v>
      </c>
      <c r="C109" s="21" t="s">
        <v>370</v>
      </c>
      <c r="D109" s="22" t="s">
        <v>248</v>
      </c>
      <c r="E109" s="2" t="s">
        <v>371</v>
      </c>
      <c r="F109" s="21"/>
      <c r="G109" s="7"/>
      <c r="H109" s="8">
        <v>165475</v>
      </c>
      <c r="I109" s="8">
        <v>0</v>
      </c>
      <c r="J109" s="8">
        <f t="shared" si="35"/>
        <v>173705</v>
      </c>
      <c r="K109" s="8">
        <f t="shared" si="36"/>
        <v>0</v>
      </c>
      <c r="L109" s="8">
        <f t="shared" si="40"/>
        <v>183252</v>
      </c>
      <c r="M109" s="8">
        <f t="shared" si="41"/>
        <v>0</v>
      </c>
      <c r="N109" s="8">
        <f t="shared" si="25"/>
        <v>191672</v>
      </c>
      <c r="O109" s="8">
        <f t="shared" si="26"/>
        <v>0</v>
      </c>
      <c r="P109" s="8">
        <f t="shared" si="27"/>
        <v>201780</v>
      </c>
      <c r="Q109" s="8">
        <f t="shared" si="28"/>
        <v>0</v>
      </c>
      <c r="R109" s="8">
        <f t="shared" si="29"/>
        <v>201780</v>
      </c>
      <c r="S109" s="8" t="e">
        <f>(+R109*#REF!/1000)*(1+#REF!)</f>
        <v>#REF!</v>
      </c>
      <c r="T109" s="11" t="e">
        <f>+(#REF!/($S$201))*S109</f>
        <v>#REF!</v>
      </c>
      <c r="U109" s="11" t="e">
        <f t="shared" si="37"/>
        <v>#REF!</v>
      </c>
      <c r="V109" s="12" t="e">
        <f t="shared" si="38"/>
        <v>#REF!</v>
      </c>
      <c r="X109" s="9" t="e">
        <f>R109*#REF!/1000</f>
        <v>#REF!</v>
      </c>
      <c r="Y109" s="9" t="e">
        <f t="shared" si="42"/>
        <v>#REF!</v>
      </c>
      <c r="Z109" s="9"/>
      <c r="AA109" s="3" t="s">
        <v>39</v>
      </c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83"/>
      <c r="BR109" s="83"/>
      <c r="BS109" s="83"/>
      <c r="BT109" s="83"/>
      <c r="BU109" s="83"/>
      <c r="BV109" s="83"/>
      <c r="BW109" s="83"/>
      <c r="BX109" s="83"/>
      <c r="BY109" s="83"/>
      <c r="BZ109" s="83"/>
      <c r="CA109" s="83"/>
      <c r="CB109" s="83"/>
      <c r="CC109" s="83"/>
      <c r="CD109" s="83"/>
      <c r="CE109" s="83"/>
      <c r="CF109" s="83"/>
      <c r="CG109" s="83"/>
      <c r="CH109" s="83"/>
      <c r="CI109" s="83"/>
      <c r="CJ109" s="83"/>
      <c r="CK109" s="83"/>
      <c r="CL109" s="83"/>
      <c r="CM109" s="83"/>
      <c r="CN109" s="83"/>
      <c r="CO109" s="83"/>
      <c r="CP109" s="83"/>
      <c r="CQ109" s="83"/>
      <c r="CR109" s="83"/>
      <c r="CS109" s="83"/>
      <c r="CT109" s="83"/>
    </row>
    <row r="110" spans="1:98" ht="72" x14ac:dyDescent="0.25">
      <c r="A110" s="7" t="s">
        <v>29</v>
      </c>
      <c r="B110" s="21" t="s">
        <v>372</v>
      </c>
      <c r="C110" s="21" t="s">
        <v>373</v>
      </c>
      <c r="D110" s="22" t="s">
        <v>248</v>
      </c>
      <c r="E110" s="2" t="s">
        <v>374</v>
      </c>
      <c r="F110" s="21"/>
      <c r="G110" s="7" t="s">
        <v>49</v>
      </c>
      <c r="H110" s="8">
        <v>2480519</v>
      </c>
      <c r="I110" s="8">
        <v>0</v>
      </c>
      <c r="J110" s="8">
        <f t="shared" si="35"/>
        <v>2603887</v>
      </c>
      <c r="K110" s="8">
        <f t="shared" si="36"/>
        <v>0</v>
      </c>
      <c r="L110" s="8">
        <f t="shared" si="40"/>
        <v>2746994</v>
      </c>
      <c r="M110" s="8">
        <f t="shared" si="41"/>
        <v>0</v>
      </c>
      <c r="N110" s="8">
        <f t="shared" si="25"/>
        <v>2873213</v>
      </c>
      <c r="O110" s="8">
        <f t="shared" si="26"/>
        <v>0</v>
      </c>
      <c r="P110" s="8">
        <f t="shared" si="27"/>
        <v>3024680</v>
      </c>
      <c r="Q110" s="8">
        <f t="shared" si="28"/>
        <v>0</v>
      </c>
      <c r="R110" s="8">
        <f t="shared" si="29"/>
        <v>3024680</v>
      </c>
      <c r="S110" s="8" t="e">
        <f>(+R110*#REF!/1000)*(1+#REF!)</f>
        <v>#REF!</v>
      </c>
      <c r="T110" s="11" t="e">
        <f>+(#REF!/($S$201))*S110</f>
        <v>#REF!</v>
      </c>
      <c r="U110" s="11" t="e">
        <f t="shared" si="37"/>
        <v>#REF!</v>
      </c>
      <c r="V110" s="12" t="e">
        <f t="shared" si="38"/>
        <v>#REF!</v>
      </c>
      <c r="X110" s="9" t="e">
        <f>R110*#REF!/1000</f>
        <v>#REF!</v>
      </c>
      <c r="Y110" s="9" t="e">
        <f t="shared" si="42"/>
        <v>#REF!</v>
      </c>
      <c r="Z110" s="91" t="s">
        <v>624</v>
      </c>
      <c r="AA110" s="10" t="s">
        <v>45</v>
      </c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  <c r="BY110" s="83"/>
      <c r="BZ110" s="83"/>
      <c r="CA110" s="83"/>
      <c r="CB110" s="83"/>
      <c r="CC110" s="83"/>
      <c r="CD110" s="83"/>
      <c r="CE110" s="83"/>
      <c r="CF110" s="83"/>
      <c r="CG110" s="83"/>
      <c r="CH110" s="83"/>
      <c r="CI110" s="83"/>
      <c r="CJ110" s="83"/>
      <c r="CK110" s="83"/>
      <c r="CL110" s="83"/>
      <c r="CM110" s="83"/>
      <c r="CN110" s="83"/>
      <c r="CO110" s="83"/>
      <c r="CP110" s="83"/>
      <c r="CQ110" s="83"/>
      <c r="CR110" s="83"/>
      <c r="CS110" s="83"/>
      <c r="CT110" s="83"/>
    </row>
    <row r="111" spans="1:98" x14ac:dyDescent="0.25">
      <c r="A111" s="7"/>
      <c r="B111" s="21"/>
      <c r="C111" s="21"/>
      <c r="D111" s="22"/>
      <c r="E111" s="2"/>
      <c r="F111" s="21"/>
      <c r="G111" s="7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1"/>
      <c r="U111" s="11"/>
      <c r="V111" s="12"/>
      <c r="X111" s="9"/>
      <c r="Y111" s="9"/>
      <c r="Z111" s="54"/>
      <c r="AA111" s="10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  <c r="BY111" s="83"/>
      <c r="BZ111" s="83"/>
      <c r="CA111" s="83"/>
      <c r="CB111" s="83"/>
      <c r="CC111" s="83"/>
      <c r="CD111" s="83"/>
      <c r="CE111" s="83"/>
      <c r="CF111" s="83"/>
      <c r="CG111" s="83"/>
      <c r="CH111" s="83"/>
      <c r="CI111" s="83"/>
      <c r="CJ111" s="83"/>
      <c r="CK111" s="83"/>
      <c r="CL111" s="83"/>
      <c r="CM111" s="83"/>
      <c r="CN111" s="83"/>
      <c r="CO111" s="83"/>
      <c r="CP111" s="83"/>
      <c r="CQ111" s="83"/>
      <c r="CR111" s="83"/>
      <c r="CS111" s="83"/>
      <c r="CT111" s="83"/>
    </row>
    <row r="112" spans="1:98" ht="48" x14ac:dyDescent="0.25">
      <c r="A112" s="7" t="s">
        <v>136</v>
      </c>
      <c r="B112" s="21" t="s">
        <v>375</v>
      </c>
      <c r="C112" s="21" t="s">
        <v>376</v>
      </c>
      <c r="D112" s="22" t="s">
        <v>248</v>
      </c>
      <c r="E112" s="2" t="s">
        <v>377</v>
      </c>
      <c r="F112" s="21"/>
      <c r="G112" s="7" t="s">
        <v>49</v>
      </c>
      <c r="H112" s="8">
        <v>894451</v>
      </c>
      <c r="I112" s="8">
        <v>59424</v>
      </c>
      <c r="J112" s="8">
        <f t="shared" si="35"/>
        <v>938936</v>
      </c>
      <c r="K112" s="8">
        <f t="shared" si="36"/>
        <v>60572</v>
      </c>
      <c r="L112" s="8">
        <f t="shared" si="40"/>
        <v>990539</v>
      </c>
      <c r="M112" s="8">
        <f t="shared" si="41"/>
        <v>63921</v>
      </c>
      <c r="N112" s="8">
        <f t="shared" si="25"/>
        <v>1036052</v>
      </c>
      <c r="O112" s="8">
        <f t="shared" si="26"/>
        <v>68475</v>
      </c>
      <c r="P112" s="8">
        <f t="shared" si="27"/>
        <v>1090670</v>
      </c>
      <c r="Q112" s="8">
        <f t="shared" si="28"/>
        <v>71250</v>
      </c>
      <c r="R112" s="8">
        <f t="shared" si="29"/>
        <v>1161920</v>
      </c>
      <c r="S112" s="8" t="e">
        <f>(+R112*#REF!/1000)*(1+#REF!)</f>
        <v>#REF!</v>
      </c>
      <c r="T112" s="11" t="e">
        <f>+(#REF!/($S$201))*S112</f>
        <v>#REF!</v>
      </c>
      <c r="U112" s="11" t="e">
        <f t="shared" si="37"/>
        <v>#REF!</v>
      </c>
      <c r="V112" s="12" t="e">
        <f t="shared" si="38"/>
        <v>#REF!</v>
      </c>
      <c r="X112" s="9" t="e">
        <f>R112*#REF!/1000</f>
        <v>#REF!</v>
      </c>
      <c r="Y112" s="9" t="e">
        <f t="shared" si="42"/>
        <v>#REF!</v>
      </c>
      <c r="Z112" s="91" t="s">
        <v>378</v>
      </c>
      <c r="AA112" s="3" t="s">
        <v>45</v>
      </c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83"/>
      <c r="BQ112" s="83"/>
      <c r="BR112" s="83"/>
      <c r="BS112" s="83"/>
      <c r="BT112" s="83"/>
      <c r="BU112" s="83"/>
      <c r="BV112" s="83"/>
      <c r="BW112" s="83"/>
      <c r="BX112" s="83"/>
      <c r="BY112" s="83"/>
      <c r="BZ112" s="83"/>
      <c r="CA112" s="83"/>
      <c r="CB112" s="83"/>
      <c r="CC112" s="83"/>
      <c r="CD112" s="83"/>
      <c r="CE112" s="83"/>
      <c r="CF112" s="83"/>
      <c r="CG112" s="83"/>
      <c r="CH112" s="83"/>
      <c r="CI112" s="83"/>
      <c r="CJ112" s="83"/>
      <c r="CK112" s="83"/>
      <c r="CL112" s="83"/>
      <c r="CM112" s="83"/>
      <c r="CN112" s="83"/>
      <c r="CO112" s="83"/>
      <c r="CP112" s="83"/>
      <c r="CQ112" s="83"/>
      <c r="CR112" s="83"/>
      <c r="CS112" s="83"/>
      <c r="CT112" s="83"/>
    </row>
    <row r="113" spans="1:98" x14ac:dyDescent="0.25">
      <c r="A113" s="7" t="s">
        <v>29</v>
      </c>
      <c r="B113" s="21" t="s">
        <v>379</v>
      </c>
      <c r="C113" s="21"/>
      <c r="D113" s="22" t="s">
        <v>248</v>
      </c>
      <c r="E113" s="2" t="s">
        <v>380</v>
      </c>
      <c r="F113" s="21"/>
      <c r="G113" s="7" t="s">
        <v>368</v>
      </c>
      <c r="H113" s="8">
        <v>107516</v>
      </c>
      <c r="I113" s="8">
        <v>0</v>
      </c>
      <c r="J113" s="8">
        <f t="shared" si="35"/>
        <v>112863</v>
      </c>
      <c r="K113" s="8">
        <f t="shared" si="36"/>
        <v>0</v>
      </c>
      <c r="L113" s="8">
        <f t="shared" si="40"/>
        <v>119066</v>
      </c>
      <c r="M113" s="8">
        <f t="shared" si="41"/>
        <v>0</v>
      </c>
      <c r="N113" s="8">
        <f t="shared" si="25"/>
        <v>124537</v>
      </c>
      <c r="O113" s="8">
        <f t="shared" si="26"/>
        <v>0</v>
      </c>
      <c r="P113" s="8">
        <f t="shared" si="27"/>
        <v>131100</v>
      </c>
      <c r="Q113" s="8">
        <f t="shared" si="28"/>
        <v>0</v>
      </c>
      <c r="R113" s="8">
        <f t="shared" si="29"/>
        <v>131100</v>
      </c>
      <c r="S113" s="8" t="e">
        <f>(+R113*#REF!/1000)*(1+#REF!)</f>
        <v>#REF!</v>
      </c>
      <c r="T113" s="11" t="e">
        <f>+(#REF!/($S$201))*S113</f>
        <v>#REF!</v>
      </c>
      <c r="U113" s="11" t="e">
        <f t="shared" si="37"/>
        <v>#REF!</v>
      </c>
      <c r="V113" s="12" t="e">
        <f t="shared" si="38"/>
        <v>#REF!</v>
      </c>
      <c r="X113" s="9" t="e">
        <f>R113*#REF!/1000</f>
        <v>#REF!</v>
      </c>
      <c r="Y113" s="9" t="e">
        <f t="shared" si="42"/>
        <v>#REF!</v>
      </c>
      <c r="Z113" s="9"/>
      <c r="AA113" s="3" t="s">
        <v>39</v>
      </c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83"/>
      <c r="BM113" s="83"/>
      <c r="BN113" s="83"/>
      <c r="BO113" s="83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  <c r="BZ113" s="83"/>
      <c r="CA113" s="83"/>
      <c r="CB113" s="83"/>
      <c r="CC113" s="83"/>
      <c r="CD113" s="83"/>
      <c r="CE113" s="83"/>
      <c r="CF113" s="83"/>
      <c r="CG113" s="83"/>
      <c r="CH113" s="83"/>
      <c r="CI113" s="83"/>
      <c r="CJ113" s="83"/>
      <c r="CK113" s="83"/>
      <c r="CL113" s="83"/>
      <c r="CM113" s="83"/>
      <c r="CN113" s="83"/>
      <c r="CO113" s="83"/>
      <c r="CP113" s="83"/>
      <c r="CQ113" s="83"/>
      <c r="CR113" s="83"/>
      <c r="CS113" s="83"/>
      <c r="CT113" s="83"/>
    </row>
    <row r="114" spans="1:98" x14ac:dyDescent="0.25">
      <c r="A114" s="7"/>
      <c r="B114" s="21" t="s">
        <v>381</v>
      </c>
      <c r="C114" s="21" t="s">
        <v>382</v>
      </c>
      <c r="D114" s="22" t="s">
        <v>248</v>
      </c>
      <c r="E114" s="2" t="s">
        <v>383</v>
      </c>
      <c r="F114" s="21"/>
      <c r="G114" s="7" t="s">
        <v>49</v>
      </c>
      <c r="H114" s="8">
        <v>3905770</v>
      </c>
      <c r="I114" s="8">
        <v>0</v>
      </c>
      <c r="J114" s="8">
        <f t="shared" si="35"/>
        <v>4100022</v>
      </c>
      <c r="K114" s="8">
        <f t="shared" si="36"/>
        <v>0</v>
      </c>
      <c r="L114" s="8">
        <f t="shared" si="40"/>
        <v>4325355</v>
      </c>
      <c r="M114" s="8">
        <f t="shared" si="41"/>
        <v>0</v>
      </c>
      <c r="N114" s="8">
        <f t="shared" si="25"/>
        <v>4524097</v>
      </c>
      <c r="O114" s="8">
        <f t="shared" si="26"/>
        <v>0</v>
      </c>
      <c r="P114" s="8">
        <f t="shared" si="27"/>
        <v>4762590</v>
      </c>
      <c r="Q114" s="8">
        <f t="shared" si="28"/>
        <v>0</v>
      </c>
      <c r="R114" s="8">
        <f t="shared" si="29"/>
        <v>4762590</v>
      </c>
      <c r="S114" s="8" t="e">
        <f>(+R114*#REF!/1000)*(1+#REF!)</f>
        <v>#REF!</v>
      </c>
      <c r="T114" s="11" t="e">
        <f>+(#REF!/($S$201))*S114</f>
        <v>#REF!</v>
      </c>
      <c r="U114" s="11" t="e">
        <f t="shared" si="37"/>
        <v>#REF!</v>
      </c>
      <c r="V114" s="12" t="e">
        <f t="shared" si="38"/>
        <v>#REF!</v>
      </c>
      <c r="X114" s="9" t="e">
        <f>R114*#REF!/1000</f>
        <v>#REF!</v>
      </c>
      <c r="Y114" s="9" t="e">
        <f t="shared" si="42"/>
        <v>#REF!</v>
      </c>
      <c r="Z114" s="55" t="s">
        <v>384</v>
      </c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3"/>
      <c r="BK114" s="83"/>
      <c r="BL114" s="83"/>
      <c r="BM114" s="83"/>
      <c r="BN114" s="83"/>
      <c r="BO114" s="83"/>
      <c r="BP114" s="83"/>
      <c r="BQ114" s="83"/>
      <c r="BR114" s="83"/>
      <c r="BS114" s="83"/>
      <c r="BT114" s="83"/>
      <c r="BU114" s="83"/>
      <c r="BV114" s="83"/>
      <c r="BW114" s="83"/>
      <c r="BX114" s="83"/>
      <c r="BY114" s="83"/>
      <c r="BZ114" s="83"/>
      <c r="CA114" s="83"/>
      <c r="CB114" s="83"/>
      <c r="CC114" s="83"/>
      <c r="CD114" s="83"/>
      <c r="CE114" s="83"/>
      <c r="CF114" s="83"/>
      <c r="CG114" s="83"/>
      <c r="CH114" s="83"/>
      <c r="CI114" s="83"/>
      <c r="CJ114" s="83"/>
      <c r="CK114" s="83"/>
      <c r="CL114" s="83"/>
      <c r="CM114" s="83"/>
      <c r="CN114" s="83"/>
      <c r="CO114" s="83"/>
      <c r="CP114" s="83"/>
      <c r="CQ114" s="83"/>
      <c r="CR114" s="83"/>
      <c r="CS114" s="83"/>
      <c r="CT114" s="83"/>
    </row>
    <row r="115" spans="1:98" x14ac:dyDescent="0.25">
      <c r="A115" s="7" t="s">
        <v>29</v>
      </c>
      <c r="B115" s="22" t="s">
        <v>385</v>
      </c>
      <c r="C115" s="22" t="s">
        <v>382</v>
      </c>
      <c r="D115" s="22" t="s">
        <v>248</v>
      </c>
      <c r="E115" s="13" t="s">
        <v>386</v>
      </c>
      <c r="F115" s="22"/>
      <c r="G115" s="7"/>
      <c r="H115" s="8">
        <v>1937977</v>
      </c>
      <c r="I115" s="8">
        <v>0</v>
      </c>
      <c r="J115" s="8">
        <f t="shared" si="35"/>
        <v>2034362</v>
      </c>
      <c r="K115" s="8">
        <f t="shared" si="36"/>
        <v>0</v>
      </c>
      <c r="L115" s="8">
        <f t="shared" si="40"/>
        <v>2146168</v>
      </c>
      <c r="M115" s="8">
        <f t="shared" si="41"/>
        <v>0</v>
      </c>
      <c r="N115" s="8">
        <f t="shared" si="25"/>
        <v>2244781</v>
      </c>
      <c r="O115" s="8">
        <f t="shared" si="26"/>
        <v>0</v>
      </c>
      <c r="P115" s="8">
        <f t="shared" si="27"/>
        <v>2363120</v>
      </c>
      <c r="Q115" s="8">
        <f t="shared" si="28"/>
        <v>0</v>
      </c>
      <c r="R115" s="8">
        <f t="shared" si="29"/>
        <v>2363120</v>
      </c>
      <c r="S115" s="8" t="e">
        <f>(+R115*#REF!/1000)*(1+#REF!)</f>
        <v>#REF!</v>
      </c>
      <c r="T115" s="11" t="e">
        <f>+(#REF!/($S$201))*S115</f>
        <v>#REF!</v>
      </c>
      <c r="U115" s="11" t="e">
        <f t="shared" si="37"/>
        <v>#REF!</v>
      </c>
      <c r="V115" s="12" t="e">
        <f t="shared" si="38"/>
        <v>#REF!</v>
      </c>
      <c r="X115" s="9" t="e">
        <f>R115*#REF!/1000</f>
        <v>#REF!</v>
      </c>
      <c r="Y115" s="9" t="e">
        <f t="shared" si="42"/>
        <v>#REF!</v>
      </c>
      <c r="Z115" s="9"/>
      <c r="AA115" s="3" t="s">
        <v>45</v>
      </c>
      <c r="AE115" s="3" t="s">
        <v>603</v>
      </c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3"/>
      <c r="BW115" s="83"/>
      <c r="BX115" s="83"/>
      <c r="BY115" s="83"/>
      <c r="BZ115" s="83"/>
      <c r="CA115" s="83"/>
      <c r="CB115" s="83"/>
      <c r="CC115" s="83"/>
      <c r="CD115" s="83"/>
      <c r="CE115" s="83"/>
      <c r="CF115" s="83"/>
      <c r="CG115" s="83"/>
      <c r="CH115" s="83"/>
      <c r="CI115" s="83"/>
      <c r="CJ115" s="83"/>
      <c r="CK115" s="83"/>
      <c r="CL115" s="83"/>
      <c r="CM115" s="83"/>
      <c r="CN115" s="83"/>
      <c r="CO115" s="83"/>
      <c r="CP115" s="83"/>
      <c r="CQ115" s="83"/>
      <c r="CR115" s="83"/>
      <c r="CS115" s="83"/>
      <c r="CT115" s="83"/>
    </row>
    <row r="116" spans="1:98" x14ac:dyDescent="0.25">
      <c r="A116" s="7" t="s">
        <v>29</v>
      </c>
      <c r="B116" s="21" t="s">
        <v>387</v>
      </c>
      <c r="C116" s="21" t="s">
        <v>388</v>
      </c>
      <c r="D116" s="22" t="s">
        <v>248</v>
      </c>
      <c r="E116" s="2" t="s">
        <v>389</v>
      </c>
      <c r="F116" s="21"/>
      <c r="G116" s="7" t="s">
        <v>49</v>
      </c>
      <c r="H116" s="8">
        <v>812459</v>
      </c>
      <c r="I116" s="8">
        <v>0</v>
      </c>
      <c r="J116" s="8">
        <f t="shared" si="35"/>
        <v>852866</v>
      </c>
      <c r="K116" s="8">
        <f t="shared" si="36"/>
        <v>0</v>
      </c>
      <c r="L116" s="8">
        <f t="shared" si="40"/>
        <v>899739</v>
      </c>
      <c r="M116" s="8">
        <f t="shared" si="41"/>
        <v>0</v>
      </c>
      <c r="N116" s="8">
        <f t="shared" si="25"/>
        <v>941080</v>
      </c>
      <c r="O116" s="8">
        <f t="shared" si="26"/>
        <v>0</v>
      </c>
      <c r="P116" s="8">
        <f t="shared" si="27"/>
        <v>990690</v>
      </c>
      <c r="Q116" s="8">
        <f t="shared" si="28"/>
        <v>0</v>
      </c>
      <c r="R116" s="8">
        <f t="shared" si="29"/>
        <v>990690</v>
      </c>
      <c r="S116" s="8" t="e">
        <f>(+R116*#REF!/1000)*(1+#REF!)</f>
        <v>#REF!</v>
      </c>
      <c r="T116" s="11" t="e">
        <f>+(#REF!/($S$201))*S116</f>
        <v>#REF!</v>
      </c>
      <c r="U116" s="11" t="e">
        <f t="shared" si="37"/>
        <v>#REF!</v>
      </c>
      <c r="V116" s="12" t="e">
        <f t="shared" si="38"/>
        <v>#REF!</v>
      </c>
      <c r="X116" s="9" t="e">
        <f>R116*#REF!/1000</f>
        <v>#REF!</v>
      </c>
      <c r="Y116" s="9" t="e">
        <f t="shared" si="42"/>
        <v>#REF!</v>
      </c>
      <c r="Z116" s="9"/>
      <c r="AA116" s="3" t="s">
        <v>390</v>
      </c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  <c r="BO116" s="83"/>
      <c r="BP116" s="83"/>
      <c r="BQ116" s="83"/>
      <c r="BR116" s="83"/>
      <c r="BS116" s="83"/>
      <c r="BT116" s="83"/>
      <c r="BU116" s="83"/>
      <c r="BV116" s="83"/>
      <c r="BW116" s="83"/>
      <c r="BX116" s="83"/>
      <c r="BY116" s="83"/>
      <c r="BZ116" s="83"/>
      <c r="CA116" s="83"/>
      <c r="CB116" s="83"/>
      <c r="CC116" s="83"/>
      <c r="CD116" s="83"/>
      <c r="CE116" s="83"/>
      <c r="CF116" s="83"/>
      <c r="CG116" s="83"/>
      <c r="CH116" s="83"/>
      <c r="CI116" s="83"/>
      <c r="CJ116" s="83"/>
      <c r="CK116" s="83"/>
      <c r="CL116" s="83"/>
      <c r="CM116" s="83"/>
      <c r="CN116" s="83"/>
      <c r="CO116" s="83"/>
      <c r="CP116" s="83"/>
      <c r="CQ116" s="83"/>
      <c r="CR116" s="83"/>
      <c r="CS116" s="83"/>
      <c r="CT116" s="83"/>
    </row>
    <row r="117" spans="1:98" x14ac:dyDescent="0.25">
      <c r="A117" s="7" t="s">
        <v>29</v>
      </c>
      <c r="B117" s="21" t="s">
        <v>391</v>
      </c>
      <c r="C117" s="21">
        <v>5343</v>
      </c>
      <c r="D117" s="22" t="s">
        <v>248</v>
      </c>
      <c r="E117" s="2" t="s">
        <v>392</v>
      </c>
      <c r="F117" s="21"/>
      <c r="G117" s="7" t="s">
        <v>49</v>
      </c>
      <c r="H117" s="8">
        <v>81316</v>
      </c>
      <c r="I117" s="8">
        <v>0</v>
      </c>
      <c r="J117" s="8">
        <f t="shared" si="35"/>
        <v>85360</v>
      </c>
      <c r="K117" s="8">
        <f t="shared" si="36"/>
        <v>0</v>
      </c>
      <c r="L117" s="8">
        <f t="shared" si="40"/>
        <v>90051</v>
      </c>
      <c r="M117" s="8">
        <f t="shared" si="41"/>
        <v>0</v>
      </c>
      <c r="N117" s="8">
        <f t="shared" si="25"/>
        <v>94189</v>
      </c>
      <c r="O117" s="8">
        <f t="shared" si="26"/>
        <v>0</v>
      </c>
      <c r="P117" s="8">
        <f t="shared" si="27"/>
        <v>99150</v>
      </c>
      <c r="Q117" s="8">
        <f t="shared" si="28"/>
        <v>0</v>
      </c>
      <c r="R117" s="8">
        <f t="shared" si="29"/>
        <v>99150</v>
      </c>
      <c r="S117" s="8" t="e">
        <f>(+R117*#REF!/1000)*(1+#REF!)</f>
        <v>#REF!</v>
      </c>
      <c r="T117" s="11" t="e">
        <f>+(#REF!/($S$201))*S117</f>
        <v>#REF!</v>
      </c>
      <c r="U117" s="11" t="e">
        <f t="shared" si="37"/>
        <v>#REF!</v>
      </c>
      <c r="V117" s="12" t="e">
        <f t="shared" si="38"/>
        <v>#REF!</v>
      </c>
      <c r="X117" s="9" t="e">
        <f>R117*#REF!/1000</f>
        <v>#REF!</v>
      </c>
      <c r="Y117" s="9" t="e">
        <f t="shared" si="42"/>
        <v>#REF!</v>
      </c>
      <c r="Z117" s="9"/>
      <c r="AA117" s="3" t="s">
        <v>39</v>
      </c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3"/>
      <c r="BS117" s="83"/>
      <c r="BT117" s="83"/>
      <c r="BU117" s="83"/>
      <c r="BV117" s="83"/>
      <c r="BW117" s="83"/>
      <c r="BX117" s="83"/>
      <c r="BY117" s="83"/>
      <c r="BZ117" s="83"/>
      <c r="CA117" s="83"/>
      <c r="CB117" s="83"/>
      <c r="CC117" s="83"/>
      <c r="CD117" s="83"/>
      <c r="CE117" s="83"/>
      <c r="CF117" s="83"/>
      <c r="CG117" s="83"/>
      <c r="CH117" s="83"/>
      <c r="CI117" s="83"/>
      <c r="CJ117" s="83"/>
      <c r="CK117" s="83"/>
      <c r="CL117" s="83"/>
      <c r="CM117" s="83"/>
      <c r="CN117" s="83"/>
      <c r="CO117" s="83"/>
      <c r="CP117" s="83"/>
      <c r="CQ117" s="83"/>
      <c r="CR117" s="83"/>
      <c r="CS117" s="83"/>
      <c r="CT117" s="83"/>
    </row>
    <row r="118" spans="1:98" x14ac:dyDescent="0.25">
      <c r="A118" s="7" t="s">
        <v>64</v>
      </c>
      <c r="B118" s="21" t="s">
        <v>393</v>
      </c>
      <c r="C118" s="21" t="s">
        <v>394</v>
      </c>
      <c r="D118" s="22" t="s">
        <v>248</v>
      </c>
      <c r="E118" s="2" t="s">
        <v>258</v>
      </c>
      <c r="F118" s="21"/>
      <c r="G118" s="7" t="s">
        <v>49</v>
      </c>
      <c r="H118" s="8">
        <v>451812</v>
      </c>
      <c r="I118" s="8">
        <v>0</v>
      </c>
      <c r="J118" s="8">
        <f t="shared" si="35"/>
        <v>474283</v>
      </c>
      <c r="K118" s="8">
        <f t="shared" si="36"/>
        <v>0</v>
      </c>
      <c r="L118" s="8">
        <f t="shared" si="40"/>
        <v>500349</v>
      </c>
      <c r="M118" s="8">
        <f t="shared" si="41"/>
        <v>0</v>
      </c>
      <c r="N118" s="8">
        <f t="shared" si="25"/>
        <v>523339</v>
      </c>
      <c r="O118" s="8">
        <f t="shared" si="26"/>
        <v>0</v>
      </c>
      <c r="P118" s="8">
        <f t="shared" si="27"/>
        <v>550930</v>
      </c>
      <c r="Q118" s="8">
        <f t="shared" si="28"/>
        <v>0</v>
      </c>
      <c r="R118" s="8">
        <f t="shared" si="29"/>
        <v>550930</v>
      </c>
      <c r="S118" s="8" t="e">
        <f>(+R118*#REF!/1000)*(1+#REF!)</f>
        <v>#REF!</v>
      </c>
      <c r="T118" s="11" t="e">
        <f>+(#REF!/($S$201))*S118</f>
        <v>#REF!</v>
      </c>
      <c r="U118" s="11" t="e">
        <f t="shared" si="37"/>
        <v>#REF!</v>
      </c>
      <c r="V118" s="12" t="e">
        <f t="shared" si="38"/>
        <v>#REF!</v>
      </c>
      <c r="X118" s="9" t="e">
        <f>R118*#REF!/1000</f>
        <v>#REF!</v>
      </c>
      <c r="Y118" s="9" t="e">
        <f t="shared" si="42"/>
        <v>#REF!</v>
      </c>
      <c r="Z118" s="9"/>
      <c r="AA118" s="3" t="s">
        <v>39</v>
      </c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  <c r="BI118" s="83"/>
      <c r="BJ118" s="83"/>
      <c r="BK118" s="83"/>
      <c r="BL118" s="83"/>
      <c r="BM118" s="83"/>
      <c r="BN118" s="83"/>
      <c r="BO118" s="83"/>
      <c r="BP118" s="83"/>
      <c r="BQ118" s="83"/>
      <c r="BR118" s="83"/>
      <c r="BS118" s="83"/>
      <c r="BT118" s="83"/>
      <c r="BU118" s="83"/>
      <c r="BV118" s="83"/>
      <c r="BW118" s="83"/>
      <c r="BX118" s="83"/>
      <c r="BY118" s="83"/>
      <c r="BZ118" s="83"/>
      <c r="CA118" s="83"/>
      <c r="CB118" s="83"/>
      <c r="CC118" s="83"/>
      <c r="CD118" s="83"/>
      <c r="CE118" s="83"/>
      <c r="CF118" s="83"/>
      <c r="CG118" s="83"/>
      <c r="CH118" s="83"/>
      <c r="CI118" s="83"/>
      <c r="CJ118" s="83"/>
      <c r="CK118" s="83"/>
      <c r="CL118" s="83"/>
      <c r="CM118" s="83"/>
      <c r="CN118" s="83"/>
      <c r="CO118" s="83"/>
      <c r="CP118" s="83"/>
      <c r="CQ118" s="83"/>
      <c r="CR118" s="83"/>
      <c r="CS118" s="83"/>
      <c r="CT118" s="83"/>
    </row>
    <row r="119" spans="1:98" x14ac:dyDescent="0.25">
      <c r="A119" s="7" t="s">
        <v>64</v>
      </c>
      <c r="B119" s="21" t="s">
        <v>395</v>
      </c>
      <c r="C119" s="21" t="s">
        <v>396</v>
      </c>
      <c r="D119" s="22" t="s">
        <v>248</v>
      </c>
      <c r="E119" s="2" t="s">
        <v>397</v>
      </c>
      <c r="F119" s="21"/>
      <c r="G119" s="7" t="s">
        <v>49</v>
      </c>
      <c r="H119" s="8">
        <v>107516</v>
      </c>
      <c r="I119" s="8">
        <v>0</v>
      </c>
      <c r="J119" s="8">
        <f t="shared" si="35"/>
        <v>112863</v>
      </c>
      <c r="K119" s="8">
        <f t="shared" si="36"/>
        <v>0</v>
      </c>
      <c r="L119" s="8">
        <f t="shared" si="40"/>
        <v>119066</v>
      </c>
      <c r="M119" s="8">
        <f t="shared" si="41"/>
        <v>0</v>
      </c>
      <c r="N119" s="8">
        <f t="shared" si="25"/>
        <v>124537</v>
      </c>
      <c r="O119" s="8">
        <f t="shared" si="26"/>
        <v>0</v>
      </c>
      <c r="P119" s="8">
        <f t="shared" si="27"/>
        <v>131100</v>
      </c>
      <c r="Q119" s="8">
        <f t="shared" si="28"/>
        <v>0</v>
      </c>
      <c r="R119" s="8">
        <f t="shared" si="29"/>
        <v>131100</v>
      </c>
      <c r="S119" s="8" t="e">
        <f>(+R119*#REF!/1000)*(1+#REF!)</f>
        <v>#REF!</v>
      </c>
      <c r="T119" s="11" t="e">
        <f>+(#REF!/($S$201))*S119</f>
        <v>#REF!</v>
      </c>
      <c r="U119" s="11" t="e">
        <f t="shared" si="37"/>
        <v>#REF!</v>
      </c>
      <c r="V119" s="12" t="e">
        <f t="shared" si="38"/>
        <v>#REF!</v>
      </c>
      <c r="X119" s="9" t="e">
        <f>R119*#REF!/1000</f>
        <v>#REF!</v>
      </c>
      <c r="Y119" s="9" t="e">
        <f t="shared" si="42"/>
        <v>#REF!</v>
      </c>
      <c r="Z119" s="9"/>
      <c r="AA119" s="3" t="s">
        <v>39</v>
      </c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83"/>
      <c r="BR119" s="83"/>
      <c r="BS119" s="83"/>
      <c r="BT119" s="83"/>
      <c r="BU119" s="83"/>
      <c r="BV119" s="83"/>
      <c r="BW119" s="83"/>
      <c r="BX119" s="83"/>
      <c r="BY119" s="83"/>
      <c r="BZ119" s="83"/>
      <c r="CA119" s="83"/>
      <c r="CB119" s="83"/>
      <c r="CC119" s="83"/>
      <c r="CD119" s="83"/>
      <c r="CE119" s="83"/>
      <c r="CF119" s="83"/>
      <c r="CG119" s="83"/>
      <c r="CH119" s="83"/>
      <c r="CI119" s="83"/>
      <c r="CJ119" s="83"/>
      <c r="CK119" s="83"/>
      <c r="CL119" s="83"/>
      <c r="CM119" s="83"/>
      <c r="CN119" s="83"/>
      <c r="CO119" s="83"/>
      <c r="CP119" s="83"/>
      <c r="CQ119" s="83"/>
      <c r="CR119" s="83"/>
      <c r="CS119" s="83"/>
      <c r="CT119" s="83"/>
    </row>
    <row r="120" spans="1:98" s="65" customFormat="1" ht="24" x14ac:dyDescent="0.25">
      <c r="A120" s="58" t="s">
        <v>29</v>
      </c>
      <c r="B120" s="21" t="s">
        <v>398</v>
      </c>
      <c r="C120" s="21" t="s">
        <v>399</v>
      </c>
      <c r="D120" s="22" t="s">
        <v>248</v>
      </c>
      <c r="E120" s="25" t="s">
        <v>400</v>
      </c>
      <c r="F120" s="21"/>
      <c r="G120" s="7" t="s">
        <v>49</v>
      </c>
      <c r="H120" s="8">
        <v>15180247</v>
      </c>
      <c r="I120" s="8">
        <v>0</v>
      </c>
      <c r="J120" s="8">
        <f t="shared" si="35"/>
        <v>15935233</v>
      </c>
      <c r="K120" s="8">
        <f t="shared" si="36"/>
        <v>0</v>
      </c>
      <c r="L120" s="8">
        <f t="shared" si="40"/>
        <v>16811016</v>
      </c>
      <c r="M120" s="8">
        <f t="shared" si="41"/>
        <v>0</v>
      </c>
      <c r="N120" s="8">
        <f t="shared" si="25"/>
        <v>17583452</v>
      </c>
      <c r="O120" s="8">
        <f t="shared" si="26"/>
        <v>0</v>
      </c>
      <c r="P120" s="8">
        <f t="shared" si="27"/>
        <v>18510380</v>
      </c>
      <c r="Q120" s="8">
        <f t="shared" si="28"/>
        <v>0</v>
      </c>
      <c r="R120" s="8">
        <f t="shared" si="29"/>
        <v>18510380</v>
      </c>
      <c r="S120" s="8" t="e">
        <f>(+R120*#REF!/1000)*(1+#REF!)</f>
        <v>#REF!</v>
      </c>
      <c r="T120" s="11" t="e">
        <f>+(#REF!/($S$201))*S120</f>
        <v>#REF!</v>
      </c>
      <c r="U120" s="11" t="e">
        <f t="shared" si="37"/>
        <v>#REF!</v>
      </c>
      <c r="V120" s="12" t="e">
        <f t="shared" si="38"/>
        <v>#REF!</v>
      </c>
      <c r="W120" s="3"/>
      <c r="X120" s="9" t="e">
        <f>R120*#REF!/1000</f>
        <v>#REF!</v>
      </c>
      <c r="Y120" s="9" t="e">
        <f t="shared" si="42"/>
        <v>#REF!</v>
      </c>
      <c r="Z120" s="92" t="s">
        <v>401</v>
      </c>
      <c r="AA120" s="3"/>
      <c r="AB120" s="3"/>
      <c r="AC120" s="3"/>
      <c r="AD120" s="3"/>
      <c r="AE120" s="3"/>
      <c r="AF120" s="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  <c r="BV120" s="83"/>
      <c r="BW120" s="83"/>
      <c r="BX120" s="83"/>
      <c r="BY120" s="83"/>
      <c r="BZ120" s="83"/>
      <c r="CA120" s="83"/>
      <c r="CB120" s="83"/>
      <c r="CC120" s="83"/>
      <c r="CD120" s="83"/>
      <c r="CE120" s="83"/>
      <c r="CF120" s="83"/>
      <c r="CG120" s="83"/>
      <c r="CH120" s="83"/>
      <c r="CI120" s="83"/>
      <c r="CJ120" s="83"/>
      <c r="CK120" s="83"/>
      <c r="CL120" s="83"/>
      <c r="CM120" s="83"/>
      <c r="CN120" s="83"/>
      <c r="CO120" s="83"/>
      <c r="CP120" s="83"/>
      <c r="CQ120" s="83"/>
      <c r="CR120" s="83"/>
      <c r="CS120" s="83"/>
      <c r="CT120" s="83"/>
    </row>
    <row r="121" spans="1:98" x14ac:dyDescent="0.25">
      <c r="A121" s="7" t="s">
        <v>136</v>
      </c>
      <c r="B121" s="59" t="s">
        <v>402</v>
      </c>
      <c r="C121" s="59" t="s">
        <v>403</v>
      </c>
      <c r="D121" s="60" t="s">
        <v>248</v>
      </c>
      <c r="E121" s="61" t="s">
        <v>78</v>
      </c>
      <c r="F121" s="59"/>
      <c r="G121" s="58" t="s">
        <v>49</v>
      </c>
      <c r="H121" s="62">
        <v>4352994</v>
      </c>
      <c r="I121" s="62">
        <v>574451</v>
      </c>
      <c r="J121" s="62">
        <f t="shared" si="35"/>
        <v>4569489</v>
      </c>
      <c r="K121" s="62">
        <f t="shared" si="36"/>
        <v>585552</v>
      </c>
      <c r="L121" s="62">
        <f t="shared" si="40"/>
        <v>4820623</v>
      </c>
      <c r="M121" s="62">
        <f t="shared" si="41"/>
        <v>617928</v>
      </c>
      <c r="N121" s="62">
        <f t="shared" si="25"/>
        <v>5042122</v>
      </c>
      <c r="O121" s="62">
        <f t="shared" si="26"/>
        <v>661951</v>
      </c>
      <c r="P121" s="62">
        <f t="shared" si="27"/>
        <v>5307920</v>
      </c>
      <c r="Q121" s="62">
        <f t="shared" si="28"/>
        <v>688790</v>
      </c>
      <c r="R121" s="62">
        <f t="shared" si="29"/>
        <v>5996710</v>
      </c>
      <c r="S121" s="62" t="e">
        <f>(+R121*#REF!/1000)*(1+#REF!)</f>
        <v>#REF!</v>
      </c>
      <c r="T121" s="63" t="e">
        <f>+(#REF!/($S$201))*S121</f>
        <v>#REF!</v>
      </c>
      <c r="U121" s="63" t="e">
        <f t="shared" si="37"/>
        <v>#REF!</v>
      </c>
      <c r="V121" s="64" t="e">
        <f t="shared" si="38"/>
        <v>#REF!</v>
      </c>
      <c r="W121" s="65"/>
      <c r="X121" s="66" t="e">
        <f>R121*#REF!/1000</f>
        <v>#REF!</v>
      </c>
      <c r="Y121" s="66" t="e">
        <f t="shared" si="42"/>
        <v>#REF!</v>
      </c>
      <c r="Z121" s="66"/>
      <c r="AA121" s="65"/>
      <c r="AB121" s="65"/>
      <c r="AC121" s="65"/>
      <c r="AD121" s="65"/>
      <c r="AE121" s="65"/>
      <c r="AF121" s="65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83"/>
      <c r="CA121" s="83"/>
      <c r="CB121" s="83"/>
      <c r="CC121" s="83"/>
      <c r="CD121" s="83"/>
      <c r="CE121" s="83"/>
      <c r="CF121" s="83"/>
      <c r="CG121" s="83"/>
      <c r="CH121" s="83"/>
      <c r="CI121" s="83"/>
      <c r="CJ121" s="83"/>
      <c r="CK121" s="83"/>
      <c r="CL121" s="83"/>
      <c r="CM121" s="83"/>
      <c r="CN121" s="83"/>
      <c r="CO121" s="83"/>
      <c r="CP121" s="83"/>
      <c r="CQ121" s="83"/>
      <c r="CR121" s="83"/>
      <c r="CS121" s="83"/>
      <c r="CT121" s="83"/>
    </row>
    <row r="122" spans="1:98" x14ac:dyDescent="0.25">
      <c r="A122" s="7"/>
      <c r="B122" s="21" t="s">
        <v>404</v>
      </c>
      <c r="C122" s="21" t="s">
        <v>405</v>
      </c>
      <c r="D122" s="22" t="s">
        <v>248</v>
      </c>
      <c r="E122" s="2" t="s">
        <v>406</v>
      </c>
      <c r="F122" s="2"/>
      <c r="G122" s="7" t="s">
        <v>49</v>
      </c>
      <c r="H122" s="8">
        <v>1118063</v>
      </c>
      <c r="I122" s="8">
        <v>90610</v>
      </c>
      <c r="J122" s="8">
        <f t="shared" si="35"/>
        <v>1173670</v>
      </c>
      <c r="K122" s="8">
        <f t="shared" si="36"/>
        <v>92361</v>
      </c>
      <c r="L122" s="8">
        <f t="shared" si="40"/>
        <v>1238174</v>
      </c>
      <c r="M122" s="8">
        <f t="shared" si="41"/>
        <v>97468</v>
      </c>
      <c r="N122" s="8">
        <f t="shared" si="25"/>
        <v>1295066</v>
      </c>
      <c r="O122" s="8">
        <f t="shared" si="26"/>
        <v>104412</v>
      </c>
      <c r="P122" s="8">
        <f t="shared" si="27"/>
        <v>1363340</v>
      </c>
      <c r="Q122" s="8">
        <f t="shared" si="28"/>
        <v>108650</v>
      </c>
      <c r="R122" s="8">
        <f t="shared" si="29"/>
        <v>1471990</v>
      </c>
      <c r="S122" s="8" t="e">
        <f>(+R122*#REF!/1000)*(1+#REF!)</f>
        <v>#REF!</v>
      </c>
      <c r="T122" s="11" t="e">
        <f>+(#REF!/($S$201))*S122</f>
        <v>#REF!</v>
      </c>
      <c r="U122" s="11" t="e">
        <f t="shared" si="37"/>
        <v>#REF!</v>
      </c>
      <c r="V122" s="12" t="e">
        <f t="shared" si="38"/>
        <v>#REF!</v>
      </c>
      <c r="X122" s="9" t="e">
        <f>R122*#REF!/1000</f>
        <v>#REF!</v>
      </c>
      <c r="Y122" s="9" t="e">
        <f t="shared" si="42"/>
        <v>#REF!</v>
      </c>
      <c r="Z122" s="9"/>
      <c r="AA122" s="3" t="s">
        <v>45</v>
      </c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  <c r="CA122" s="83"/>
      <c r="CB122" s="83"/>
      <c r="CC122" s="83"/>
      <c r="CD122" s="83"/>
      <c r="CE122" s="83"/>
      <c r="CF122" s="83"/>
      <c r="CG122" s="83"/>
      <c r="CH122" s="83"/>
      <c r="CI122" s="83"/>
      <c r="CJ122" s="83"/>
      <c r="CK122" s="83"/>
      <c r="CL122" s="83"/>
      <c r="CM122" s="83"/>
      <c r="CN122" s="83"/>
      <c r="CO122" s="83"/>
      <c r="CP122" s="83"/>
      <c r="CQ122" s="83"/>
      <c r="CR122" s="83"/>
      <c r="CS122" s="83"/>
      <c r="CT122" s="83"/>
    </row>
    <row r="123" spans="1:98" s="65" customFormat="1" x14ac:dyDescent="0.25">
      <c r="A123" s="58" t="s">
        <v>29</v>
      </c>
      <c r="B123" s="21" t="s">
        <v>407</v>
      </c>
      <c r="C123" s="21" t="s">
        <v>408</v>
      </c>
      <c r="D123" s="22" t="s">
        <v>248</v>
      </c>
      <c r="E123" s="2" t="s">
        <v>409</v>
      </c>
      <c r="F123" s="2"/>
      <c r="G123" s="7" t="s">
        <v>410</v>
      </c>
      <c r="H123" s="8">
        <v>1505660</v>
      </c>
      <c r="I123" s="8">
        <v>0</v>
      </c>
      <c r="J123" s="8">
        <f t="shared" si="35"/>
        <v>1580544</v>
      </c>
      <c r="K123" s="8">
        <f t="shared" si="36"/>
        <v>0</v>
      </c>
      <c r="L123" s="8">
        <f t="shared" si="40"/>
        <v>1667409</v>
      </c>
      <c r="M123" s="8">
        <f t="shared" si="41"/>
        <v>0</v>
      </c>
      <c r="N123" s="8">
        <f t="shared" si="25"/>
        <v>1744023</v>
      </c>
      <c r="O123" s="8">
        <f t="shared" si="26"/>
        <v>0</v>
      </c>
      <c r="P123" s="8">
        <f t="shared" si="27"/>
        <v>1835960</v>
      </c>
      <c r="Q123" s="8">
        <f t="shared" si="28"/>
        <v>0</v>
      </c>
      <c r="R123" s="8">
        <f t="shared" si="29"/>
        <v>1835960</v>
      </c>
      <c r="S123" s="8" t="e">
        <f>(+R123*#REF!/1000)*(1+#REF!)</f>
        <v>#REF!</v>
      </c>
      <c r="T123" s="11" t="e">
        <f>+(#REF!/($S$201))*S123</f>
        <v>#REF!</v>
      </c>
      <c r="U123" s="11" t="e">
        <f t="shared" si="37"/>
        <v>#REF!</v>
      </c>
      <c r="V123" s="12" t="e">
        <f t="shared" si="38"/>
        <v>#REF!</v>
      </c>
      <c r="W123" s="3"/>
      <c r="X123" s="9" t="e">
        <f>R123*#REF!/1000</f>
        <v>#REF!</v>
      </c>
      <c r="Y123" s="9" t="e">
        <f t="shared" si="42"/>
        <v>#REF!</v>
      </c>
      <c r="Z123" s="9"/>
      <c r="AA123" s="3" t="s">
        <v>45</v>
      </c>
      <c r="AB123" s="3"/>
      <c r="AC123" s="3"/>
      <c r="AD123" s="3" t="s">
        <v>90</v>
      </c>
      <c r="AE123" s="3"/>
      <c r="AF123" s="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  <c r="CA123" s="83"/>
      <c r="CB123" s="83"/>
      <c r="CC123" s="83"/>
      <c r="CD123" s="83"/>
      <c r="CE123" s="83"/>
      <c r="CF123" s="83"/>
      <c r="CG123" s="83"/>
      <c r="CH123" s="83"/>
      <c r="CI123" s="83"/>
      <c r="CJ123" s="83"/>
      <c r="CK123" s="83"/>
      <c r="CL123" s="83"/>
      <c r="CM123" s="83"/>
      <c r="CN123" s="83"/>
      <c r="CO123" s="83"/>
      <c r="CP123" s="83"/>
      <c r="CQ123" s="83"/>
      <c r="CR123" s="83"/>
      <c r="CS123" s="83"/>
      <c r="CT123" s="83"/>
    </row>
    <row r="124" spans="1:98" s="65" customFormat="1" x14ac:dyDescent="0.25">
      <c r="A124" s="58" t="s">
        <v>29</v>
      </c>
      <c r="B124" s="59" t="s">
        <v>411</v>
      </c>
      <c r="C124" s="59" t="s">
        <v>412</v>
      </c>
      <c r="D124" s="60" t="s">
        <v>248</v>
      </c>
      <c r="E124" s="61" t="s">
        <v>78</v>
      </c>
      <c r="F124" s="59"/>
      <c r="G124" s="58" t="s">
        <v>413</v>
      </c>
      <c r="H124" s="62">
        <v>2504463</v>
      </c>
      <c r="I124" s="62">
        <v>587658</v>
      </c>
      <c r="J124" s="62">
        <f t="shared" si="35"/>
        <v>2629022</v>
      </c>
      <c r="K124" s="62">
        <f t="shared" si="36"/>
        <v>599014</v>
      </c>
      <c r="L124" s="62">
        <f t="shared" si="40"/>
        <v>2773510</v>
      </c>
      <c r="M124" s="62">
        <f t="shared" si="41"/>
        <v>632135</v>
      </c>
      <c r="N124" s="62">
        <f t="shared" si="25"/>
        <v>2900948</v>
      </c>
      <c r="O124" s="62">
        <f t="shared" si="26"/>
        <v>677170</v>
      </c>
      <c r="P124" s="62">
        <f t="shared" si="27"/>
        <v>3053870</v>
      </c>
      <c r="Q124" s="62">
        <f t="shared" si="28"/>
        <v>704630</v>
      </c>
      <c r="R124" s="62">
        <f t="shared" si="29"/>
        <v>3758500</v>
      </c>
      <c r="S124" s="62" t="e">
        <f>(+R124*#REF!/1000)*(1+#REF!)</f>
        <v>#REF!</v>
      </c>
      <c r="T124" s="63" t="e">
        <f>+(#REF!/($S$201))*S124</f>
        <v>#REF!</v>
      </c>
      <c r="U124" s="63" t="e">
        <f t="shared" si="37"/>
        <v>#REF!</v>
      </c>
      <c r="V124" s="64" t="e">
        <f t="shared" si="38"/>
        <v>#REF!</v>
      </c>
      <c r="X124" s="66" t="e">
        <f>R124*#REF!/1000</f>
        <v>#REF!</v>
      </c>
      <c r="Y124" s="66" t="e">
        <f t="shared" si="42"/>
        <v>#REF!</v>
      </c>
      <c r="Z124" s="66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83"/>
      <c r="CJ124" s="83"/>
      <c r="CK124" s="83"/>
      <c r="CL124" s="83"/>
      <c r="CM124" s="83"/>
      <c r="CN124" s="83"/>
      <c r="CO124" s="83"/>
      <c r="CP124" s="83"/>
      <c r="CQ124" s="83"/>
      <c r="CR124" s="83"/>
      <c r="CS124" s="83"/>
      <c r="CT124" s="83"/>
    </row>
    <row r="125" spans="1:98" x14ac:dyDescent="0.25">
      <c r="A125" s="7" t="s">
        <v>29</v>
      </c>
      <c r="B125" s="59" t="s">
        <v>414</v>
      </c>
      <c r="C125" s="59" t="s">
        <v>415</v>
      </c>
      <c r="D125" s="60" t="s">
        <v>248</v>
      </c>
      <c r="E125" s="61" t="s">
        <v>416</v>
      </c>
      <c r="F125" s="59"/>
      <c r="G125" s="58" t="s">
        <v>417</v>
      </c>
      <c r="H125" s="62">
        <v>1356584</v>
      </c>
      <c r="I125" s="62">
        <v>0</v>
      </c>
      <c r="J125" s="62">
        <f t="shared" ref="J125:J155" si="43">ROUND(H125/150.8*158.3,0)</f>
        <v>1424053</v>
      </c>
      <c r="K125" s="62">
        <f t="shared" ref="K125:K155" si="44">ROUND(I125/124.2*126.6,0)</f>
        <v>0</v>
      </c>
      <c r="L125" s="62">
        <f t="shared" si="40"/>
        <v>1502317</v>
      </c>
      <c r="M125" s="62">
        <f t="shared" si="41"/>
        <v>0</v>
      </c>
      <c r="N125" s="62">
        <f t="shared" si="25"/>
        <v>1571346</v>
      </c>
      <c r="O125" s="62">
        <f t="shared" si="26"/>
        <v>0</v>
      </c>
      <c r="P125" s="62">
        <f t="shared" si="27"/>
        <v>1654180</v>
      </c>
      <c r="Q125" s="62">
        <f t="shared" si="28"/>
        <v>0</v>
      </c>
      <c r="R125" s="62">
        <f t="shared" si="29"/>
        <v>1654180</v>
      </c>
      <c r="S125" s="62" t="e">
        <f>(+R125*#REF!/1000)*(1+#REF!)</f>
        <v>#REF!</v>
      </c>
      <c r="T125" s="63" t="e">
        <f>+(#REF!/($S$201))*S125</f>
        <v>#REF!</v>
      </c>
      <c r="U125" s="63" t="e">
        <f t="shared" ref="U125:U155" si="45">+S125+T125</f>
        <v>#REF!</v>
      </c>
      <c r="V125" s="64" t="e">
        <f t="shared" ref="V125:V155" si="46">ROUND(U125,0)</f>
        <v>#REF!</v>
      </c>
      <c r="W125" s="65"/>
      <c r="X125" s="66" t="e">
        <f>R125*#REF!/1000</f>
        <v>#REF!</v>
      </c>
      <c r="Y125" s="66" t="e">
        <f t="shared" si="42"/>
        <v>#REF!</v>
      </c>
      <c r="Z125" s="66"/>
      <c r="AA125" s="65"/>
      <c r="AB125" s="65"/>
      <c r="AC125" s="65"/>
      <c r="AD125" s="65"/>
      <c r="AE125" s="65"/>
      <c r="AF125" s="65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83"/>
      <c r="CA125" s="83"/>
      <c r="CB125" s="83"/>
      <c r="CC125" s="83"/>
      <c r="CD125" s="83"/>
      <c r="CE125" s="83"/>
      <c r="CF125" s="83"/>
      <c r="CG125" s="83"/>
      <c r="CH125" s="83"/>
      <c r="CI125" s="83"/>
      <c r="CJ125" s="83"/>
      <c r="CK125" s="83"/>
      <c r="CL125" s="83"/>
      <c r="CM125" s="83"/>
      <c r="CN125" s="83"/>
      <c r="CO125" s="83"/>
      <c r="CP125" s="83"/>
      <c r="CQ125" s="83"/>
      <c r="CR125" s="83"/>
      <c r="CS125" s="83"/>
      <c r="CT125" s="83"/>
    </row>
    <row r="126" spans="1:98" x14ac:dyDescent="0.25">
      <c r="A126" s="7" t="s">
        <v>418</v>
      </c>
      <c r="B126" s="21" t="s">
        <v>419</v>
      </c>
      <c r="C126" s="21" t="s">
        <v>420</v>
      </c>
      <c r="D126" s="22" t="s">
        <v>248</v>
      </c>
      <c r="E126" s="2" t="s">
        <v>421</v>
      </c>
      <c r="F126" s="21"/>
      <c r="G126" s="7" t="s">
        <v>49</v>
      </c>
      <c r="H126" s="8">
        <v>2489556</v>
      </c>
      <c r="I126" s="8">
        <v>125455</v>
      </c>
      <c r="J126" s="8">
        <f t="shared" si="43"/>
        <v>2613373</v>
      </c>
      <c r="K126" s="8">
        <f t="shared" si="44"/>
        <v>127879</v>
      </c>
      <c r="L126" s="8">
        <f t="shared" si="40"/>
        <v>2757001</v>
      </c>
      <c r="M126" s="8">
        <f t="shared" si="41"/>
        <v>134950</v>
      </c>
      <c r="N126" s="8">
        <f t="shared" si="25"/>
        <v>2883680</v>
      </c>
      <c r="O126" s="8">
        <f t="shared" si="26"/>
        <v>144564</v>
      </c>
      <c r="P126" s="8">
        <f t="shared" si="27"/>
        <v>3035700</v>
      </c>
      <c r="Q126" s="8">
        <f t="shared" si="28"/>
        <v>150430</v>
      </c>
      <c r="R126" s="8">
        <f t="shared" si="29"/>
        <v>3186130</v>
      </c>
      <c r="S126" s="8" t="e">
        <f>(+R126*#REF!/1000)*(1+#REF!)</f>
        <v>#REF!</v>
      </c>
      <c r="T126" s="11" t="e">
        <f>+(#REF!/($S$201))*S126</f>
        <v>#REF!</v>
      </c>
      <c r="U126" s="11" t="e">
        <f t="shared" si="45"/>
        <v>#REF!</v>
      </c>
      <c r="V126" s="12" t="e">
        <f t="shared" si="46"/>
        <v>#REF!</v>
      </c>
      <c r="X126" s="9" t="e">
        <f>R126*#REF!/1000</f>
        <v>#REF!</v>
      </c>
      <c r="Y126" s="9" t="e">
        <f t="shared" si="42"/>
        <v>#REF!</v>
      </c>
      <c r="Z126" s="9"/>
      <c r="AA126" s="3" t="s">
        <v>45</v>
      </c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  <c r="BN126" s="83"/>
      <c r="BO126" s="83"/>
      <c r="BP126" s="83"/>
      <c r="BQ126" s="83"/>
      <c r="BR126" s="83"/>
      <c r="BS126" s="83"/>
      <c r="BT126" s="83"/>
      <c r="BU126" s="83"/>
      <c r="BV126" s="83"/>
      <c r="BW126" s="83"/>
      <c r="BX126" s="83"/>
      <c r="BY126" s="83"/>
      <c r="BZ126" s="83"/>
      <c r="CA126" s="83"/>
      <c r="CB126" s="83"/>
      <c r="CC126" s="83"/>
      <c r="CD126" s="83"/>
      <c r="CE126" s="83"/>
      <c r="CF126" s="83"/>
      <c r="CG126" s="83"/>
      <c r="CH126" s="83"/>
      <c r="CI126" s="83"/>
      <c r="CJ126" s="83"/>
      <c r="CK126" s="83"/>
      <c r="CL126" s="83"/>
      <c r="CM126" s="83"/>
      <c r="CN126" s="83"/>
      <c r="CO126" s="83"/>
      <c r="CP126" s="83"/>
      <c r="CQ126" s="83"/>
      <c r="CR126" s="83"/>
      <c r="CS126" s="83"/>
      <c r="CT126" s="83"/>
    </row>
    <row r="127" spans="1:98" s="65" customFormat="1" x14ac:dyDescent="0.25">
      <c r="A127" s="58" t="s">
        <v>29</v>
      </c>
      <c r="B127" s="21" t="s">
        <v>422</v>
      </c>
      <c r="C127" s="21" t="s">
        <v>423</v>
      </c>
      <c r="D127" s="22" t="s">
        <v>248</v>
      </c>
      <c r="E127" s="2" t="s">
        <v>424</v>
      </c>
      <c r="F127" s="2"/>
      <c r="G127" s="7"/>
      <c r="H127" s="8">
        <v>223613</v>
      </c>
      <c r="I127" s="8">
        <v>12943</v>
      </c>
      <c r="J127" s="8">
        <f t="shared" si="43"/>
        <v>234734</v>
      </c>
      <c r="K127" s="8">
        <f t="shared" si="44"/>
        <v>13193</v>
      </c>
      <c r="L127" s="8">
        <f t="shared" si="40"/>
        <v>247635</v>
      </c>
      <c r="M127" s="8">
        <f t="shared" si="41"/>
        <v>13922</v>
      </c>
      <c r="N127" s="8">
        <f t="shared" si="25"/>
        <v>259013</v>
      </c>
      <c r="O127" s="8">
        <f t="shared" si="26"/>
        <v>14914</v>
      </c>
      <c r="P127" s="8">
        <f t="shared" si="27"/>
        <v>272670</v>
      </c>
      <c r="Q127" s="8">
        <f t="shared" si="28"/>
        <v>15520</v>
      </c>
      <c r="R127" s="8">
        <f t="shared" si="29"/>
        <v>288190</v>
      </c>
      <c r="S127" s="8" t="e">
        <f>(+R127*#REF!/1000)*(1+#REF!)</f>
        <v>#REF!</v>
      </c>
      <c r="T127" s="11" t="e">
        <f>+(#REF!/($S$201))*S127</f>
        <v>#REF!</v>
      </c>
      <c r="U127" s="11" t="e">
        <f t="shared" si="45"/>
        <v>#REF!</v>
      </c>
      <c r="V127" s="12" t="e">
        <f t="shared" si="46"/>
        <v>#REF!</v>
      </c>
      <c r="W127" s="3"/>
      <c r="X127" s="9" t="e">
        <f>R127*#REF!/1000</f>
        <v>#REF!</v>
      </c>
      <c r="Y127" s="9" t="e">
        <f t="shared" si="42"/>
        <v>#REF!</v>
      </c>
      <c r="Z127" s="9"/>
      <c r="AA127" s="3" t="s">
        <v>45</v>
      </c>
      <c r="AB127" s="3"/>
      <c r="AC127" s="3"/>
      <c r="AD127" s="3"/>
      <c r="AE127" s="3"/>
      <c r="AF127" s="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  <c r="BY127" s="83"/>
      <c r="BZ127" s="83"/>
      <c r="CA127" s="83"/>
      <c r="CB127" s="83"/>
      <c r="CC127" s="83"/>
      <c r="CD127" s="83"/>
      <c r="CE127" s="83"/>
      <c r="CF127" s="83"/>
      <c r="CG127" s="83"/>
      <c r="CH127" s="83"/>
      <c r="CI127" s="83"/>
      <c r="CJ127" s="83"/>
      <c r="CK127" s="83"/>
      <c r="CL127" s="83"/>
      <c r="CM127" s="83"/>
      <c r="CN127" s="83"/>
      <c r="CO127" s="83"/>
      <c r="CP127" s="83"/>
      <c r="CQ127" s="83"/>
      <c r="CR127" s="83"/>
      <c r="CS127" s="83"/>
      <c r="CT127" s="83"/>
    </row>
    <row r="128" spans="1:98" s="65" customFormat="1" x14ac:dyDescent="0.25">
      <c r="A128" s="58" t="s">
        <v>29</v>
      </c>
      <c r="B128" s="59" t="s">
        <v>425</v>
      </c>
      <c r="C128" s="59" t="s">
        <v>426</v>
      </c>
      <c r="D128" s="60" t="s">
        <v>248</v>
      </c>
      <c r="E128" s="61" t="s">
        <v>427</v>
      </c>
      <c r="F128" s="59"/>
      <c r="G128" s="58" t="s">
        <v>49</v>
      </c>
      <c r="H128" s="62">
        <v>2169044</v>
      </c>
      <c r="I128" s="62">
        <v>231102</v>
      </c>
      <c r="J128" s="62">
        <f t="shared" si="43"/>
        <v>2276921</v>
      </c>
      <c r="K128" s="62">
        <f t="shared" si="44"/>
        <v>235568</v>
      </c>
      <c r="L128" s="62">
        <f t="shared" si="40"/>
        <v>2402058</v>
      </c>
      <c r="M128" s="62">
        <f t="shared" si="41"/>
        <v>248593</v>
      </c>
      <c r="N128" s="62">
        <f t="shared" si="25"/>
        <v>2512428</v>
      </c>
      <c r="O128" s="62">
        <f t="shared" si="26"/>
        <v>266303</v>
      </c>
      <c r="P128" s="62">
        <f t="shared" si="27"/>
        <v>2644870</v>
      </c>
      <c r="Q128" s="62">
        <f t="shared" si="28"/>
        <v>277100</v>
      </c>
      <c r="R128" s="62">
        <f t="shared" si="29"/>
        <v>2921970</v>
      </c>
      <c r="S128" s="62" t="e">
        <f>(+R128*#REF!/1000)*(1+#REF!)</f>
        <v>#REF!</v>
      </c>
      <c r="T128" s="63" t="e">
        <f>+(#REF!/($S$201))*S128</f>
        <v>#REF!</v>
      </c>
      <c r="U128" s="63" t="e">
        <f t="shared" si="45"/>
        <v>#REF!</v>
      </c>
      <c r="V128" s="64" t="e">
        <f t="shared" si="46"/>
        <v>#REF!</v>
      </c>
      <c r="X128" s="66" t="e">
        <f>R128*#REF!/1000</f>
        <v>#REF!</v>
      </c>
      <c r="Y128" s="66" t="e">
        <f t="shared" si="42"/>
        <v>#REF!</v>
      </c>
      <c r="Z128" s="66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  <c r="BO128" s="83"/>
      <c r="BP128" s="83"/>
      <c r="BQ128" s="83"/>
      <c r="BR128" s="83"/>
      <c r="BS128" s="83"/>
      <c r="BT128" s="83"/>
      <c r="BU128" s="83"/>
      <c r="BV128" s="83"/>
      <c r="BW128" s="83"/>
      <c r="BX128" s="83"/>
      <c r="BY128" s="83"/>
      <c r="BZ128" s="83"/>
      <c r="CA128" s="83"/>
      <c r="CB128" s="83"/>
      <c r="CC128" s="83"/>
      <c r="CD128" s="83"/>
      <c r="CE128" s="83"/>
      <c r="CF128" s="83"/>
      <c r="CG128" s="83"/>
      <c r="CH128" s="83"/>
      <c r="CI128" s="83"/>
      <c r="CJ128" s="83"/>
      <c r="CK128" s="83"/>
      <c r="CL128" s="83"/>
      <c r="CM128" s="83"/>
      <c r="CN128" s="83"/>
      <c r="CO128" s="83"/>
      <c r="CP128" s="83"/>
      <c r="CQ128" s="83"/>
      <c r="CR128" s="83"/>
      <c r="CS128" s="83"/>
      <c r="CT128" s="83"/>
    </row>
    <row r="129" spans="1:98" x14ac:dyDescent="0.25">
      <c r="A129" s="7" t="s">
        <v>29</v>
      </c>
      <c r="B129" s="59" t="s">
        <v>428</v>
      </c>
      <c r="C129" s="59"/>
      <c r="D129" s="60" t="s">
        <v>248</v>
      </c>
      <c r="E129" s="61" t="s">
        <v>429</v>
      </c>
      <c r="F129" s="59"/>
      <c r="G129" s="58" t="s">
        <v>49</v>
      </c>
      <c r="H129" s="62">
        <v>1000000</v>
      </c>
      <c r="I129" s="62">
        <v>0</v>
      </c>
      <c r="J129" s="62">
        <f t="shared" si="43"/>
        <v>1049735</v>
      </c>
      <c r="K129" s="62">
        <f t="shared" si="44"/>
        <v>0</v>
      </c>
      <c r="L129" s="62">
        <f t="shared" si="40"/>
        <v>1107427</v>
      </c>
      <c r="M129" s="62">
        <f t="shared" si="41"/>
        <v>0</v>
      </c>
      <c r="N129" s="62">
        <f t="shared" si="25"/>
        <v>1158311</v>
      </c>
      <c r="O129" s="62">
        <f t="shared" si="26"/>
        <v>0</v>
      </c>
      <c r="P129" s="62">
        <f t="shared" si="27"/>
        <v>1219370</v>
      </c>
      <c r="Q129" s="62">
        <f t="shared" si="28"/>
        <v>0</v>
      </c>
      <c r="R129" s="62">
        <f t="shared" si="29"/>
        <v>1219370</v>
      </c>
      <c r="S129" s="62" t="e">
        <f>(+R129*#REF!/1000)*(1+#REF!)</f>
        <v>#REF!</v>
      </c>
      <c r="T129" s="63" t="e">
        <f>+(#REF!/($S$201))*S129</f>
        <v>#REF!</v>
      </c>
      <c r="U129" s="63" t="e">
        <f t="shared" si="45"/>
        <v>#REF!</v>
      </c>
      <c r="V129" s="64" t="e">
        <f t="shared" si="46"/>
        <v>#REF!</v>
      </c>
      <c r="W129" s="65"/>
      <c r="X129" s="66" t="e">
        <f>R129*#REF!/1000</f>
        <v>#REF!</v>
      </c>
      <c r="Y129" s="66" t="e">
        <f t="shared" si="42"/>
        <v>#REF!</v>
      </c>
      <c r="Z129" s="66"/>
      <c r="AA129" s="65" t="s">
        <v>45</v>
      </c>
      <c r="AB129" s="65"/>
      <c r="AC129" s="65"/>
      <c r="AD129" s="65"/>
      <c r="AE129" s="65"/>
      <c r="AF129" s="65"/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83"/>
      <c r="BA129" s="83"/>
      <c r="BB129" s="83"/>
      <c r="BC129" s="83"/>
      <c r="BD129" s="83"/>
      <c r="BE129" s="83"/>
      <c r="BF129" s="83"/>
      <c r="BG129" s="83"/>
      <c r="BH129" s="83"/>
      <c r="BI129" s="83"/>
      <c r="BJ129" s="83"/>
      <c r="BK129" s="83"/>
      <c r="BL129" s="83"/>
      <c r="BM129" s="83"/>
      <c r="BN129" s="83"/>
      <c r="BO129" s="83"/>
      <c r="BP129" s="83"/>
      <c r="BQ129" s="83"/>
      <c r="BR129" s="83"/>
      <c r="BS129" s="83"/>
      <c r="BT129" s="83"/>
      <c r="BU129" s="83"/>
      <c r="BV129" s="83"/>
      <c r="BW129" s="83"/>
      <c r="BX129" s="83"/>
      <c r="BY129" s="83"/>
      <c r="BZ129" s="83"/>
      <c r="CA129" s="83"/>
      <c r="CB129" s="83"/>
      <c r="CC129" s="83"/>
      <c r="CD129" s="83"/>
      <c r="CE129" s="83"/>
      <c r="CF129" s="83"/>
      <c r="CG129" s="83"/>
      <c r="CH129" s="83"/>
      <c r="CI129" s="83"/>
      <c r="CJ129" s="83"/>
      <c r="CK129" s="83"/>
      <c r="CL129" s="83"/>
      <c r="CM129" s="83"/>
      <c r="CN129" s="83"/>
      <c r="CO129" s="83"/>
      <c r="CP129" s="83"/>
      <c r="CQ129" s="83"/>
      <c r="CR129" s="83"/>
      <c r="CS129" s="83"/>
      <c r="CT129" s="83"/>
    </row>
    <row r="130" spans="1:98" x14ac:dyDescent="0.25">
      <c r="A130" s="7" t="s">
        <v>29</v>
      </c>
      <c r="B130" s="21" t="s">
        <v>430</v>
      </c>
      <c r="C130" s="21" t="s">
        <v>431</v>
      </c>
      <c r="D130" s="22" t="s">
        <v>248</v>
      </c>
      <c r="E130" s="2" t="s">
        <v>295</v>
      </c>
      <c r="F130" s="21"/>
      <c r="G130" s="7" t="s">
        <v>49</v>
      </c>
      <c r="H130" s="8">
        <v>20728902</v>
      </c>
      <c r="I130" s="8">
        <v>2568528</v>
      </c>
      <c r="J130" s="8">
        <f t="shared" si="43"/>
        <v>21759849</v>
      </c>
      <c r="K130" s="8">
        <f t="shared" si="44"/>
        <v>2618161</v>
      </c>
      <c r="L130" s="8">
        <f t="shared" si="40"/>
        <v>22955747</v>
      </c>
      <c r="M130" s="8">
        <f t="shared" si="41"/>
        <v>2762925</v>
      </c>
      <c r="N130" s="8">
        <f t="shared" si="25"/>
        <v>24010522</v>
      </c>
      <c r="O130" s="8">
        <f t="shared" si="26"/>
        <v>2959762</v>
      </c>
      <c r="P130" s="8">
        <f t="shared" si="27"/>
        <v>25276250</v>
      </c>
      <c r="Q130" s="8">
        <f t="shared" si="28"/>
        <v>3079780</v>
      </c>
      <c r="R130" s="8">
        <f t="shared" si="29"/>
        <v>28356030</v>
      </c>
      <c r="S130" s="8" t="e">
        <f>(+R130*#REF!/1000)*(1+#REF!)</f>
        <v>#REF!</v>
      </c>
      <c r="T130" s="11" t="e">
        <f>+(#REF!/($S$201))*S130</f>
        <v>#REF!</v>
      </c>
      <c r="U130" s="11" t="e">
        <f t="shared" si="45"/>
        <v>#REF!</v>
      </c>
      <c r="V130" s="12" t="e">
        <f t="shared" si="46"/>
        <v>#REF!</v>
      </c>
      <c r="X130" s="9" t="e">
        <f>R130*#REF!/1000</f>
        <v>#REF!</v>
      </c>
      <c r="Y130" s="9" t="e">
        <f t="shared" si="42"/>
        <v>#REF!</v>
      </c>
      <c r="Z130" s="9"/>
      <c r="AF130" s="83" t="s">
        <v>613</v>
      </c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  <c r="BL130" s="83"/>
      <c r="BM130" s="83"/>
      <c r="BN130" s="83"/>
      <c r="BO130" s="83"/>
      <c r="BP130" s="83"/>
      <c r="BQ130" s="83"/>
      <c r="BR130" s="83"/>
      <c r="BS130" s="83"/>
      <c r="BT130" s="83"/>
      <c r="BU130" s="83"/>
      <c r="BV130" s="83"/>
      <c r="BW130" s="83"/>
      <c r="BX130" s="83"/>
      <c r="BY130" s="83"/>
      <c r="BZ130" s="83"/>
      <c r="CA130" s="83"/>
      <c r="CB130" s="83"/>
      <c r="CC130" s="83"/>
      <c r="CD130" s="83"/>
      <c r="CE130" s="83"/>
      <c r="CF130" s="83"/>
      <c r="CG130" s="83"/>
      <c r="CH130" s="83"/>
      <c r="CI130" s="83"/>
      <c r="CJ130" s="83"/>
      <c r="CK130" s="83"/>
      <c r="CL130" s="83"/>
      <c r="CM130" s="83"/>
      <c r="CN130" s="83"/>
      <c r="CO130" s="83"/>
      <c r="CP130" s="83"/>
      <c r="CQ130" s="83"/>
      <c r="CR130" s="83"/>
      <c r="CS130" s="83"/>
      <c r="CT130" s="83"/>
    </row>
    <row r="131" spans="1:98" s="65" customFormat="1" x14ac:dyDescent="0.25">
      <c r="A131" s="58" t="s">
        <v>29</v>
      </c>
      <c r="B131" s="21" t="s">
        <v>432</v>
      </c>
      <c r="C131" s="21" t="s">
        <v>433</v>
      </c>
      <c r="D131" s="22" t="s">
        <v>248</v>
      </c>
      <c r="E131" s="2" t="s">
        <v>434</v>
      </c>
      <c r="F131" s="21"/>
      <c r="G131" s="7" t="s">
        <v>49</v>
      </c>
      <c r="H131" s="8">
        <v>8825250</v>
      </c>
      <c r="I131" s="8">
        <v>0</v>
      </c>
      <c r="J131" s="8">
        <f t="shared" si="43"/>
        <v>9264172</v>
      </c>
      <c r="K131" s="8">
        <f t="shared" si="44"/>
        <v>0</v>
      </c>
      <c r="L131" s="8">
        <f t="shared" ref="L131:L155" si="47">ROUND(J131/158.3*167,0)</f>
        <v>9773321</v>
      </c>
      <c r="M131" s="8">
        <f t="shared" ref="M131:M155" si="48">ROUND(K131/126.6*133.6,0)</f>
        <v>0</v>
      </c>
      <c r="N131" s="8">
        <f t="shared" si="25"/>
        <v>10222388</v>
      </c>
      <c r="O131" s="8">
        <f t="shared" si="26"/>
        <v>0</v>
      </c>
      <c r="P131" s="8">
        <f t="shared" si="27"/>
        <v>10761270</v>
      </c>
      <c r="Q131" s="8">
        <f t="shared" si="28"/>
        <v>0</v>
      </c>
      <c r="R131" s="8">
        <f t="shared" si="29"/>
        <v>10761270</v>
      </c>
      <c r="S131" s="8" t="e">
        <f>(+R131*#REF!/1000)*(1+#REF!)</f>
        <v>#REF!</v>
      </c>
      <c r="T131" s="11" t="e">
        <f>+(#REF!/($S$201))*S131</f>
        <v>#REF!</v>
      </c>
      <c r="U131" s="11" t="e">
        <f t="shared" si="45"/>
        <v>#REF!</v>
      </c>
      <c r="V131" s="12" t="e">
        <f t="shared" si="46"/>
        <v>#REF!</v>
      </c>
      <c r="W131" s="3"/>
      <c r="X131" s="9" t="e">
        <f>R131*#REF!/1000</f>
        <v>#REF!</v>
      </c>
      <c r="Y131" s="9" t="e">
        <f t="shared" si="42"/>
        <v>#REF!</v>
      </c>
      <c r="Z131" s="9"/>
      <c r="AA131" s="3" t="s">
        <v>90</v>
      </c>
      <c r="AB131" s="3"/>
      <c r="AC131" s="3"/>
      <c r="AD131" s="3" t="s">
        <v>90</v>
      </c>
      <c r="AE131" s="3" t="s">
        <v>602</v>
      </c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  <c r="AZ131" s="83"/>
      <c r="BA131" s="83"/>
      <c r="BB131" s="83"/>
      <c r="BC131" s="83"/>
      <c r="BD131" s="83"/>
      <c r="BE131" s="83"/>
      <c r="BF131" s="83"/>
      <c r="BG131" s="83"/>
      <c r="BH131" s="83"/>
      <c r="BI131" s="83"/>
      <c r="BJ131" s="83"/>
      <c r="BK131" s="83"/>
      <c r="BL131" s="83"/>
      <c r="BM131" s="83"/>
      <c r="BN131" s="83"/>
      <c r="BO131" s="83"/>
      <c r="BP131" s="83"/>
      <c r="BQ131" s="83"/>
      <c r="BR131" s="83"/>
      <c r="BS131" s="83"/>
      <c r="BT131" s="83"/>
      <c r="BU131" s="83"/>
      <c r="BV131" s="83"/>
      <c r="BW131" s="83"/>
      <c r="BX131" s="83"/>
      <c r="BY131" s="83"/>
      <c r="BZ131" s="83"/>
      <c r="CA131" s="83"/>
      <c r="CB131" s="83"/>
      <c r="CC131" s="83"/>
      <c r="CD131" s="83"/>
      <c r="CE131" s="83"/>
      <c r="CF131" s="83"/>
      <c r="CG131" s="83"/>
      <c r="CH131" s="83"/>
      <c r="CI131" s="83"/>
      <c r="CJ131" s="83"/>
      <c r="CK131" s="83"/>
      <c r="CL131" s="83"/>
      <c r="CM131" s="83"/>
      <c r="CN131" s="83"/>
      <c r="CO131" s="83"/>
      <c r="CP131" s="83"/>
      <c r="CQ131" s="83"/>
      <c r="CR131" s="83"/>
      <c r="CS131" s="83"/>
      <c r="CT131" s="83"/>
    </row>
    <row r="132" spans="1:98" s="65" customFormat="1" x14ac:dyDescent="0.25">
      <c r="A132" s="58" t="s">
        <v>29</v>
      </c>
      <c r="B132" s="59" t="s">
        <v>435</v>
      </c>
      <c r="C132" s="59" t="s">
        <v>436</v>
      </c>
      <c r="D132" s="60" t="s">
        <v>248</v>
      </c>
      <c r="E132" s="61" t="s">
        <v>295</v>
      </c>
      <c r="F132" s="59"/>
      <c r="G132" s="58" t="s">
        <v>49</v>
      </c>
      <c r="H132" s="62">
        <v>16748595</v>
      </c>
      <c r="I132" s="62">
        <v>2726996</v>
      </c>
      <c r="J132" s="62">
        <f t="shared" si="43"/>
        <v>17581582</v>
      </c>
      <c r="K132" s="62">
        <f t="shared" si="44"/>
        <v>2779692</v>
      </c>
      <c r="L132" s="62">
        <f t="shared" si="47"/>
        <v>18547847</v>
      </c>
      <c r="M132" s="62">
        <f t="shared" si="48"/>
        <v>2933387</v>
      </c>
      <c r="N132" s="62">
        <f t="shared" si="25"/>
        <v>19400087</v>
      </c>
      <c r="O132" s="62">
        <f t="shared" si="26"/>
        <v>3142369</v>
      </c>
      <c r="P132" s="62">
        <f t="shared" si="27"/>
        <v>20422780</v>
      </c>
      <c r="Q132" s="62">
        <f t="shared" si="28"/>
        <v>3269800</v>
      </c>
      <c r="R132" s="62">
        <f t="shared" si="29"/>
        <v>23692580</v>
      </c>
      <c r="S132" s="62" t="e">
        <f>(+R132*#REF!/1000)*(1+#REF!)</f>
        <v>#REF!</v>
      </c>
      <c r="T132" s="63" t="e">
        <f>+(#REF!/($S$201))*S132</f>
        <v>#REF!</v>
      </c>
      <c r="U132" s="63" t="e">
        <f t="shared" si="45"/>
        <v>#REF!</v>
      </c>
      <c r="V132" s="64" t="e">
        <f t="shared" si="46"/>
        <v>#REF!</v>
      </c>
      <c r="X132" s="66" t="e">
        <f>R132*#REF!/1000</f>
        <v>#REF!</v>
      </c>
      <c r="Y132" s="66" t="e">
        <f t="shared" ref="Y132:Y164" si="49">X132*1.21</f>
        <v>#REF!</v>
      </c>
      <c r="Z132" s="66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  <c r="BI132" s="83"/>
      <c r="BJ132" s="83"/>
      <c r="BK132" s="83"/>
      <c r="BL132" s="83"/>
      <c r="BM132" s="83"/>
      <c r="BN132" s="83"/>
      <c r="BO132" s="83"/>
      <c r="BP132" s="83"/>
      <c r="BQ132" s="83"/>
      <c r="BR132" s="83"/>
      <c r="BS132" s="83"/>
      <c r="BT132" s="83"/>
      <c r="BU132" s="83"/>
      <c r="BV132" s="83"/>
      <c r="BW132" s="83"/>
      <c r="BX132" s="83"/>
      <c r="BY132" s="83"/>
      <c r="BZ132" s="83"/>
      <c r="CA132" s="83"/>
      <c r="CB132" s="83"/>
      <c r="CC132" s="83"/>
      <c r="CD132" s="83"/>
      <c r="CE132" s="83"/>
      <c r="CF132" s="83"/>
      <c r="CG132" s="83"/>
      <c r="CH132" s="83"/>
      <c r="CI132" s="83"/>
      <c r="CJ132" s="83"/>
      <c r="CK132" s="83"/>
      <c r="CL132" s="83"/>
      <c r="CM132" s="83"/>
      <c r="CN132" s="83"/>
      <c r="CO132" s="83"/>
      <c r="CP132" s="83"/>
      <c r="CQ132" s="83"/>
      <c r="CR132" s="83"/>
      <c r="CS132" s="83"/>
      <c r="CT132" s="83"/>
    </row>
    <row r="133" spans="1:98" ht="22.8" x14ac:dyDescent="0.25">
      <c r="A133" s="7" t="s">
        <v>64</v>
      </c>
      <c r="B133" s="59" t="s">
        <v>437</v>
      </c>
      <c r="C133" s="59" t="s">
        <v>436</v>
      </c>
      <c r="D133" s="60" t="s">
        <v>248</v>
      </c>
      <c r="E133" s="61" t="s">
        <v>438</v>
      </c>
      <c r="F133" s="59"/>
      <c r="G133" s="58" t="s">
        <v>49</v>
      </c>
      <c r="H133" s="62">
        <v>10666327</v>
      </c>
      <c r="I133" s="62">
        <v>2265721</v>
      </c>
      <c r="J133" s="62">
        <f t="shared" si="43"/>
        <v>11196814</v>
      </c>
      <c r="K133" s="62">
        <f t="shared" si="44"/>
        <v>2309503</v>
      </c>
      <c r="L133" s="62">
        <f t="shared" si="47"/>
        <v>11812179</v>
      </c>
      <c r="M133" s="62">
        <f t="shared" si="48"/>
        <v>2437201</v>
      </c>
      <c r="N133" s="62">
        <f t="shared" ref="N133:N199" si="50">ROUND(L133/119.7*125.2,0)</f>
        <v>12354927</v>
      </c>
      <c r="O133" s="62">
        <f t="shared" ref="O133:O199" si="51">ROUND(M133/115.1*123.3,0)</f>
        <v>2610833</v>
      </c>
      <c r="P133" s="62">
        <f t="shared" ref="P133:P197" si="52">ROUND(N133/125.2*131.8,-1)</f>
        <v>13006230</v>
      </c>
      <c r="Q133" s="62">
        <f t="shared" ref="Q133:Q197" si="53">ROUND(O133/123.3*128.3,-1)</f>
        <v>2716710</v>
      </c>
      <c r="R133" s="62">
        <f t="shared" ref="R133:R197" si="54">P133+Q133</f>
        <v>15722940</v>
      </c>
      <c r="S133" s="62" t="e">
        <f>(+R133*#REF!/1000)*(1+#REF!)</f>
        <v>#REF!</v>
      </c>
      <c r="T133" s="63" t="e">
        <f>+(#REF!/($S$201))*S133</f>
        <v>#REF!</v>
      </c>
      <c r="U133" s="63" t="e">
        <f t="shared" si="45"/>
        <v>#REF!</v>
      </c>
      <c r="V133" s="64" t="e">
        <f t="shared" si="46"/>
        <v>#REF!</v>
      </c>
      <c r="W133" s="65"/>
      <c r="X133" s="66" t="e">
        <f>R133*#REF!/1000</f>
        <v>#REF!</v>
      </c>
      <c r="Y133" s="66" t="e">
        <f t="shared" si="49"/>
        <v>#REF!</v>
      </c>
      <c r="Z133" s="66"/>
      <c r="AA133" s="65"/>
      <c r="AB133" s="65"/>
      <c r="AC133" s="65"/>
      <c r="AD133" s="65"/>
      <c r="AE133" s="65"/>
      <c r="AF133" s="65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3"/>
      <c r="BH133" s="83"/>
      <c r="BI133" s="83"/>
      <c r="BJ133" s="83"/>
      <c r="BK133" s="83"/>
      <c r="BL133" s="83"/>
      <c r="BM133" s="83"/>
      <c r="BN133" s="83"/>
      <c r="BO133" s="83"/>
      <c r="BP133" s="83"/>
      <c r="BQ133" s="83"/>
      <c r="BR133" s="83"/>
      <c r="BS133" s="83"/>
      <c r="BT133" s="83"/>
      <c r="BU133" s="83"/>
      <c r="BV133" s="83"/>
      <c r="BW133" s="83"/>
      <c r="BX133" s="83"/>
      <c r="BY133" s="83"/>
      <c r="BZ133" s="83"/>
      <c r="CA133" s="83"/>
      <c r="CB133" s="83"/>
      <c r="CC133" s="83"/>
      <c r="CD133" s="83"/>
      <c r="CE133" s="83"/>
      <c r="CF133" s="83"/>
      <c r="CG133" s="83"/>
      <c r="CH133" s="83"/>
      <c r="CI133" s="83"/>
      <c r="CJ133" s="83"/>
      <c r="CK133" s="83"/>
      <c r="CL133" s="83"/>
      <c r="CM133" s="83"/>
      <c r="CN133" s="83"/>
      <c r="CO133" s="83"/>
      <c r="CP133" s="83"/>
      <c r="CQ133" s="83"/>
      <c r="CR133" s="83"/>
      <c r="CS133" s="83"/>
      <c r="CT133" s="83"/>
    </row>
    <row r="134" spans="1:98" x14ac:dyDescent="0.25">
      <c r="A134" s="7" t="s">
        <v>29</v>
      </c>
      <c r="B134" s="21" t="s">
        <v>439</v>
      </c>
      <c r="C134" s="21" t="s">
        <v>440</v>
      </c>
      <c r="D134" s="22" t="s">
        <v>248</v>
      </c>
      <c r="E134" s="2" t="s">
        <v>441</v>
      </c>
      <c r="F134" s="21"/>
      <c r="G134" s="7" t="s">
        <v>49</v>
      </c>
      <c r="H134" s="8">
        <v>99835</v>
      </c>
      <c r="I134" s="8">
        <v>0</v>
      </c>
      <c r="J134" s="8">
        <f t="shared" si="43"/>
        <v>104800</v>
      </c>
      <c r="K134" s="8">
        <f t="shared" si="44"/>
        <v>0</v>
      </c>
      <c r="L134" s="8">
        <f t="shared" si="47"/>
        <v>110560</v>
      </c>
      <c r="M134" s="8">
        <f t="shared" si="48"/>
        <v>0</v>
      </c>
      <c r="N134" s="8">
        <f t="shared" si="50"/>
        <v>115640</v>
      </c>
      <c r="O134" s="8">
        <f t="shared" si="51"/>
        <v>0</v>
      </c>
      <c r="P134" s="8">
        <f t="shared" si="52"/>
        <v>121740</v>
      </c>
      <c r="Q134" s="8">
        <f t="shared" si="53"/>
        <v>0</v>
      </c>
      <c r="R134" s="8">
        <f t="shared" si="54"/>
        <v>121740</v>
      </c>
      <c r="S134" s="8" t="e">
        <f>(+R134*#REF!/1000)*(1+#REF!)</f>
        <v>#REF!</v>
      </c>
      <c r="T134" s="11" t="e">
        <f>+(#REF!/($S$201))*S134</f>
        <v>#REF!</v>
      </c>
      <c r="U134" s="11" t="e">
        <f t="shared" si="45"/>
        <v>#REF!</v>
      </c>
      <c r="V134" s="12" t="e">
        <f t="shared" si="46"/>
        <v>#REF!</v>
      </c>
      <c r="X134" s="9" t="e">
        <f>R134*#REF!/1000</f>
        <v>#REF!</v>
      </c>
      <c r="Y134" s="9" t="e">
        <f t="shared" si="49"/>
        <v>#REF!</v>
      </c>
      <c r="Z134" s="9"/>
      <c r="AA134" s="3" t="s">
        <v>39</v>
      </c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  <c r="BA134" s="83"/>
      <c r="BB134" s="83"/>
      <c r="BC134" s="83"/>
      <c r="BD134" s="83"/>
      <c r="BE134" s="83"/>
      <c r="BF134" s="83"/>
      <c r="BG134" s="83"/>
      <c r="BH134" s="83"/>
      <c r="BI134" s="83"/>
      <c r="BJ134" s="83"/>
      <c r="BK134" s="83"/>
      <c r="BL134" s="83"/>
      <c r="BM134" s="83"/>
      <c r="BN134" s="83"/>
      <c r="BO134" s="83"/>
      <c r="BP134" s="83"/>
      <c r="BQ134" s="83"/>
      <c r="BR134" s="83"/>
      <c r="BS134" s="83"/>
      <c r="BT134" s="83"/>
      <c r="BU134" s="83"/>
      <c r="BV134" s="83"/>
      <c r="BW134" s="83"/>
      <c r="BX134" s="83"/>
      <c r="BY134" s="83"/>
      <c r="BZ134" s="83"/>
      <c r="CA134" s="83"/>
      <c r="CB134" s="83"/>
      <c r="CC134" s="83"/>
      <c r="CD134" s="83"/>
      <c r="CE134" s="83"/>
      <c r="CF134" s="83"/>
      <c r="CG134" s="83"/>
      <c r="CH134" s="83"/>
      <c r="CI134" s="83"/>
      <c r="CJ134" s="83"/>
      <c r="CK134" s="83"/>
      <c r="CL134" s="83"/>
      <c r="CM134" s="83"/>
      <c r="CN134" s="83"/>
      <c r="CO134" s="83"/>
      <c r="CP134" s="83"/>
      <c r="CQ134" s="83"/>
      <c r="CR134" s="83"/>
      <c r="CS134" s="83"/>
      <c r="CT134" s="83"/>
    </row>
    <row r="135" spans="1:98" x14ac:dyDescent="0.25">
      <c r="A135" s="7" t="s">
        <v>64</v>
      </c>
      <c r="B135" s="21" t="s">
        <v>442</v>
      </c>
      <c r="C135" s="21" t="s">
        <v>282</v>
      </c>
      <c r="D135" s="22" t="s">
        <v>248</v>
      </c>
      <c r="E135" s="2" t="s">
        <v>84</v>
      </c>
      <c r="F135" s="21"/>
      <c r="G135" s="7" t="s">
        <v>49</v>
      </c>
      <c r="H135" s="8">
        <v>355341</v>
      </c>
      <c r="I135" s="8">
        <v>0</v>
      </c>
      <c r="J135" s="8">
        <f t="shared" si="43"/>
        <v>373014</v>
      </c>
      <c r="K135" s="8">
        <f t="shared" si="44"/>
        <v>0</v>
      </c>
      <c r="L135" s="8">
        <f t="shared" si="47"/>
        <v>393514</v>
      </c>
      <c r="M135" s="8">
        <f t="shared" si="48"/>
        <v>0</v>
      </c>
      <c r="N135" s="8">
        <f t="shared" si="50"/>
        <v>411595</v>
      </c>
      <c r="O135" s="8">
        <f t="shared" si="51"/>
        <v>0</v>
      </c>
      <c r="P135" s="8">
        <f t="shared" si="52"/>
        <v>433290</v>
      </c>
      <c r="Q135" s="8">
        <f t="shared" si="53"/>
        <v>0</v>
      </c>
      <c r="R135" s="8">
        <f t="shared" si="54"/>
        <v>433290</v>
      </c>
      <c r="S135" s="8" t="e">
        <f>(+R135*#REF!/1000)*(1+#REF!)</f>
        <v>#REF!</v>
      </c>
      <c r="T135" s="11" t="e">
        <f>+(#REF!/($S$201))*S135</f>
        <v>#REF!</v>
      </c>
      <c r="U135" s="11" t="e">
        <f t="shared" si="45"/>
        <v>#REF!</v>
      </c>
      <c r="V135" s="12" t="e">
        <f t="shared" si="46"/>
        <v>#REF!</v>
      </c>
      <c r="X135" s="9" t="e">
        <f>R135*#REF!/1000</f>
        <v>#REF!</v>
      </c>
      <c r="Y135" s="9" t="e">
        <f t="shared" si="49"/>
        <v>#REF!</v>
      </c>
      <c r="Z135" s="9"/>
      <c r="AA135" s="3" t="s">
        <v>39</v>
      </c>
      <c r="AG135" s="83"/>
      <c r="AH135" s="83"/>
      <c r="AI135" s="83"/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/>
      <c r="AU135" s="83"/>
      <c r="AV135" s="83"/>
      <c r="AW135" s="83"/>
      <c r="AX135" s="83"/>
      <c r="AY135" s="83"/>
      <c r="AZ135" s="83"/>
      <c r="BA135" s="83"/>
      <c r="BB135" s="83"/>
      <c r="BC135" s="83"/>
      <c r="BD135" s="83"/>
      <c r="BE135" s="83"/>
      <c r="BF135" s="83"/>
      <c r="BG135" s="83"/>
      <c r="BH135" s="83"/>
      <c r="BI135" s="83"/>
      <c r="BJ135" s="83"/>
      <c r="BK135" s="83"/>
      <c r="BL135" s="83"/>
      <c r="BM135" s="83"/>
      <c r="BN135" s="83"/>
      <c r="BO135" s="83"/>
      <c r="BP135" s="83"/>
      <c r="BQ135" s="83"/>
      <c r="BR135" s="83"/>
      <c r="BS135" s="83"/>
      <c r="BT135" s="83"/>
      <c r="BU135" s="83"/>
      <c r="BV135" s="83"/>
      <c r="BW135" s="83"/>
      <c r="BX135" s="83"/>
      <c r="BY135" s="83"/>
      <c r="BZ135" s="83"/>
      <c r="CA135" s="83"/>
      <c r="CB135" s="83"/>
      <c r="CC135" s="83"/>
      <c r="CD135" s="83"/>
      <c r="CE135" s="83"/>
      <c r="CF135" s="83"/>
      <c r="CG135" s="83"/>
      <c r="CH135" s="83"/>
      <c r="CI135" s="83"/>
      <c r="CJ135" s="83"/>
      <c r="CK135" s="83"/>
      <c r="CL135" s="83"/>
      <c r="CM135" s="83"/>
      <c r="CN135" s="83"/>
      <c r="CO135" s="83"/>
      <c r="CP135" s="83"/>
      <c r="CQ135" s="83"/>
      <c r="CR135" s="83"/>
      <c r="CS135" s="83"/>
      <c r="CT135" s="83"/>
    </row>
    <row r="136" spans="1:98" x14ac:dyDescent="0.25">
      <c r="A136" s="7" t="s">
        <v>29</v>
      </c>
      <c r="B136" s="21" t="s">
        <v>443</v>
      </c>
      <c r="C136" s="21" t="s">
        <v>444</v>
      </c>
      <c r="D136" s="22" t="s">
        <v>248</v>
      </c>
      <c r="E136" s="2" t="s">
        <v>380</v>
      </c>
      <c r="F136" s="21"/>
      <c r="G136" s="7" t="s">
        <v>368</v>
      </c>
      <c r="H136" s="8">
        <v>107516</v>
      </c>
      <c r="I136" s="8">
        <v>0</v>
      </c>
      <c r="J136" s="8">
        <f t="shared" si="43"/>
        <v>112863</v>
      </c>
      <c r="K136" s="8">
        <f t="shared" si="44"/>
        <v>0</v>
      </c>
      <c r="L136" s="8">
        <f t="shared" si="47"/>
        <v>119066</v>
      </c>
      <c r="M136" s="8">
        <f t="shared" si="48"/>
        <v>0</v>
      </c>
      <c r="N136" s="8">
        <f t="shared" si="50"/>
        <v>124537</v>
      </c>
      <c r="O136" s="8">
        <f t="shared" si="51"/>
        <v>0</v>
      </c>
      <c r="P136" s="8">
        <f t="shared" si="52"/>
        <v>131100</v>
      </c>
      <c r="Q136" s="8">
        <f t="shared" si="53"/>
        <v>0</v>
      </c>
      <c r="R136" s="8">
        <f t="shared" si="54"/>
        <v>131100</v>
      </c>
      <c r="S136" s="8" t="e">
        <f>(+R136*#REF!/1000)*(1+#REF!)</f>
        <v>#REF!</v>
      </c>
      <c r="T136" s="11" t="e">
        <f>+(#REF!/($S$201))*S136</f>
        <v>#REF!</v>
      </c>
      <c r="U136" s="11" t="e">
        <f t="shared" si="45"/>
        <v>#REF!</v>
      </c>
      <c r="V136" s="12" t="e">
        <f t="shared" si="46"/>
        <v>#REF!</v>
      </c>
      <c r="X136" s="9" t="e">
        <f>R136*#REF!/1000</f>
        <v>#REF!</v>
      </c>
      <c r="Y136" s="9" t="e">
        <f t="shared" si="49"/>
        <v>#REF!</v>
      </c>
      <c r="Z136" s="9"/>
      <c r="AA136" s="3" t="s">
        <v>39</v>
      </c>
      <c r="AG136" s="83"/>
      <c r="AH136" s="83"/>
      <c r="AI136" s="83"/>
      <c r="AJ136" s="83"/>
      <c r="AK136" s="83"/>
      <c r="AL136" s="83"/>
      <c r="AM136" s="83"/>
      <c r="AN136" s="83"/>
      <c r="AO136" s="83"/>
      <c r="AP136" s="83"/>
      <c r="AQ136" s="83"/>
      <c r="AR136" s="83"/>
      <c r="AS136" s="83"/>
      <c r="AT136" s="83"/>
      <c r="AU136" s="83"/>
      <c r="AV136" s="83"/>
      <c r="AW136" s="83"/>
      <c r="AX136" s="83"/>
      <c r="AY136" s="83"/>
      <c r="AZ136" s="83"/>
      <c r="BA136" s="83"/>
      <c r="BB136" s="83"/>
      <c r="BC136" s="83"/>
      <c r="BD136" s="83"/>
      <c r="BE136" s="83"/>
      <c r="BF136" s="83"/>
      <c r="BG136" s="83"/>
      <c r="BH136" s="83"/>
      <c r="BI136" s="83"/>
      <c r="BJ136" s="83"/>
      <c r="BK136" s="83"/>
      <c r="BL136" s="83"/>
      <c r="BM136" s="83"/>
      <c r="BN136" s="83"/>
      <c r="BO136" s="83"/>
      <c r="BP136" s="83"/>
      <c r="BQ136" s="83"/>
      <c r="BR136" s="83"/>
      <c r="BS136" s="83"/>
      <c r="BT136" s="83"/>
      <c r="BU136" s="83"/>
      <c r="BV136" s="83"/>
      <c r="BW136" s="83"/>
      <c r="BX136" s="83"/>
      <c r="BY136" s="83"/>
      <c r="BZ136" s="83"/>
      <c r="CA136" s="83"/>
      <c r="CB136" s="83"/>
      <c r="CC136" s="83"/>
      <c r="CD136" s="83"/>
      <c r="CE136" s="83"/>
      <c r="CF136" s="83"/>
      <c r="CG136" s="83"/>
      <c r="CH136" s="83"/>
      <c r="CI136" s="83"/>
      <c r="CJ136" s="83"/>
      <c r="CK136" s="83"/>
      <c r="CL136" s="83"/>
      <c r="CM136" s="83"/>
      <c r="CN136" s="83"/>
      <c r="CO136" s="83"/>
      <c r="CP136" s="83"/>
      <c r="CQ136" s="83"/>
      <c r="CR136" s="83"/>
      <c r="CS136" s="83"/>
      <c r="CT136" s="83"/>
    </row>
    <row r="137" spans="1:98" ht="22.8" x14ac:dyDescent="0.25">
      <c r="A137" s="7" t="s">
        <v>29</v>
      </c>
      <c r="B137" s="21" t="s">
        <v>445</v>
      </c>
      <c r="C137" s="21" t="s">
        <v>412</v>
      </c>
      <c r="D137" s="22" t="s">
        <v>248</v>
      </c>
      <c r="E137" s="2" t="s">
        <v>446</v>
      </c>
      <c r="F137" s="21"/>
      <c r="G137" s="7" t="s">
        <v>43</v>
      </c>
      <c r="H137" s="8">
        <v>6119535</v>
      </c>
      <c r="I137" s="8">
        <v>675000</v>
      </c>
      <c r="J137" s="8">
        <f t="shared" si="43"/>
        <v>6423889</v>
      </c>
      <c r="K137" s="8">
        <f t="shared" si="44"/>
        <v>688043</v>
      </c>
      <c r="L137" s="8">
        <f t="shared" si="47"/>
        <v>6776939</v>
      </c>
      <c r="M137" s="8">
        <f t="shared" si="48"/>
        <v>726086</v>
      </c>
      <c r="N137" s="8">
        <f t="shared" si="50"/>
        <v>7088327</v>
      </c>
      <c r="O137" s="8">
        <f t="shared" si="51"/>
        <v>777814</v>
      </c>
      <c r="P137" s="8">
        <f t="shared" si="52"/>
        <v>7461990</v>
      </c>
      <c r="Q137" s="8">
        <f t="shared" si="53"/>
        <v>809360</v>
      </c>
      <c r="R137" s="8">
        <f t="shared" si="54"/>
        <v>8271350</v>
      </c>
      <c r="S137" s="8" t="e">
        <f>(+R137*#REF!/1000)*(1+#REF!)</f>
        <v>#REF!</v>
      </c>
      <c r="T137" s="11" t="e">
        <f>+(#REF!/($S$201))*S137</f>
        <v>#REF!</v>
      </c>
      <c r="U137" s="11" t="e">
        <f t="shared" si="45"/>
        <v>#REF!</v>
      </c>
      <c r="V137" s="12" t="e">
        <f t="shared" si="46"/>
        <v>#REF!</v>
      </c>
      <c r="X137" s="9" t="e">
        <f>R137*#REF!/1000</f>
        <v>#REF!</v>
      </c>
      <c r="Y137" s="9" t="e">
        <f t="shared" si="49"/>
        <v>#REF!</v>
      </c>
      <c r="Z137" s="9"/>
      <c r="AA137" s="3" t="s">
        <v>90</v>
      </c>
      <c r="AB137" s="3" t="s">
        <v>90</v>
      </c>
      <c r="AD137" s="3" t="s">
        <v>90</v>
      </c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83"/>
      <c r="BK137" s="83"/>
      <c r="BL137" s="83"/>
      <c r="BM137" s="83"/>
      <c r="BN137" s="83"/>
      <c r="BO137" s="83"/>
      <c r="BP137" s="83"/>
      <c r="BQ137" s="83"/>
      <c r="BR137" s="83"/>
      <c r="BS137" s="83"/>
      <c r="BT137" s="83"/>
      <c r="BU137" s="83"/>
      <c r="BV137" s="83"/>
      <c r="BW137" s="83"/>
      <c r="BX137" s="83"/>
      <c r="BY137" s="83"/>
      <c r="BZ137" s="83"/>
      <c r="CA137" s="83"/>
      <c r="CB137" s="83"/>
      <c r="CC137" s="83"/>
      <c r="CD137" s="83"/>
      <c r="CE137" s="83"/>
      <c r="CF137" s="83"/>
      <c r="CG137" s="83"/>
      <c r="CH137" s="83"/>
      <c r="CI137" s="83"/>
      <c r="CJ137" s="83"/>
      <c r="CK137" s="83"/>
      <c r="CL137" s="83"/>
      <c r="CM137" s="83"/>
      <c r="CN137" s="83"/>
      <c r="CO137" s="83"/>
      <c r="CP137" s="83"/>
      <c r="CQ137" s="83"/>
      <c r="CR137" s="83"/>
      <c r="CS137" s="83"/>
      <c r="CT137" s="83"/>
    </row>
    <row r="138" spans="1:98" x14ac:dyDescent="0.25">
      <c r="A138" s="7" t="s">
        <v>64</v>
      </c>
      <c r="B138" s="21" t="s">
        <v>447</v>
      </c>
      <c r="C138" s="21" t="s">
        <v>448</v>
      </c>
      <c r="D138" s="22" t="s">
        <v>248</v>
      </c>
      <c r="E138" s="2" t="s">
        <v>449</v>
      </c>
      <c r="F138" s="21"/>
      <c r="G138" s="7" t="s">
        <v>43</v>
      </c>
      <c r="H138" s="8">
        <v>1118063</v>
      </c>
      <c r="I138" s="8">
        <v>0</v>
      </c>
      <c r="J138" s="8">
        <f t="shared" si="43"/>
        <v>1173670</v>
      </c>
      <c r="K138" s="8">
        <f t="shared" si="44"/>
        <v>0</v>
      </c>
      <c r="L138" s="8">
        <f t="shared" si="47"/>
        <v>1238174</v>
      </c>
      <c r="M138" s="8">
        <f t="shared" si="48"/>
        <v>0</v>
      </c>
      <c r="N138" s="8">
        <f t="shared" si="50"/>
        <v>1295066</v>
      </c>
      <c r="O138" s="8">
        <f t="shared" si="51"/>
        <v>0</v>
      </c>
      <c r="P138" s="8">
        <f t="shared" si="52"/>
        <v>1363340</v>
      </c>
      <c r="Q138" s="8">
        <f t="shared" si="53"/>
        <v>0</v>
      </c>
      <c r="R138" s="8">
        <f t="shared" si="54"/>
        <v>1363340</v>
      </c>
      <c r="S138" s="8" t="e">
        <f>(+R138*#REF!/1000)*(1+#REF!)</f>
        <v>#REF!</v>
      </c>
      <c r="T138" s="11" t="e">
        <f>+(#REF!/($S$201))*S138</f>
        <v>#REF!</v>
      </c>
      <c r="U138" s="11" t="e">
        <f t="shared" si="45"/>
        <v>#REF!</v>
      </c>
      <c r="V138" s="12" t="e">
        <f t="shared" si="46"/>
        <v>#REF!</v>
      </c>
      <c r="X138" s="9" t="e">
        <f>R138*#REF!/1000</f>
        <v>#REF!</v>
      </c>
      <c r="Y138" s="9" t="e">
        <f t="shared" si="49"/>
        <v>#REF!</v>
      </c>
      <c r="Z138" s="9"/>
      <c r="AA138" s="3" t="s">
        <v>45</v>
      </c>
      <c r="AD138" s="3" t="s">
        <v>90</v>
      </c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  <c r="AS138" s="83"/>
      <c r="AT138" s="83"/>
      <c r="AU138" s="83"/>
      <c r="AV138" s="83"/>
      <c r="AW138" s="83"/>
      <c r="AX138" s="83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  <c r="BL138" s="83"/>
      <c r="BM138" s="83"/>
      <c r="BN138" s="83"/>
      <c r="BO138" s="83"/>
      <c r="BP138" s="83"/>
      <c r="BQ138" s="83"/>
      <c r="BR138" s="83"/>
      <c r="BS138" s="83"/>
      <c r="BT138" s="83"/>
      <c r="BU138" s="83"/>
      <c r="BV138" s="83"/>
      <c r="BW138" s="83"/>
      <c r="BX138" s="83"/>
      <c r="BY138" s="83"/>
      <c r="BZ138" s="83"/>
      <c r="CA138" s="83"/>
      <c r="CB138" s="83"/>
      <c r="CC138" s="83"/>
      <c r="CD138" s="83"/>
      <c r="CE138" s="83"/>
      <c r="CF138" s="83"/>
      <c r="CG138" s="83"/>
      <c r="CH138" s="83"/>
      <c r="CI138" s="83"/>
      <c r="CJ138" s="83"/>
      <c r="CK138" s="83"/>
      <c r="CL138" s="83"/>
      <c r="CM138" s="83"/>
      <c r="CN138" s="83"/>
      <c r="CO138" s="83"/>
      <c r="CP138" s="83"/>
      <c r="CQ138" s="83"/>
      <c r="CR138" s="83"/>
      <c r="CS138" s="83"/>
      <c r="CT138" s="83"/>
    </row>
    <row r="139" spans="1:98" s="65" customFormat="1" x14ac:dyDescent="0.25">
      <c r="A139" s="58" t="s">
        <v>29</v>
      </c>
      <c r="B139" s="21" t="s">
        <v>450</v>
      </c>
      <c r="C139" s="21" t="s">
        <v>448</v>
      </c>
      <c r="D139" s="22" t="s">
        <v>248</v>
      </c>
      <c r="E139" s="2" t="s">
        <v>451</v>
      </c>
      <c r="F139" s="21"/>
      <c r="G139" s="7" t="s">
        <v>43</v>
      </c>
      <c r="H139" s="8">
        <v>1095703</v>
      </c>
      <c r="I139" s="8">
        <v>46221</v>
      </c>
      <c r="J139" s="8">
        <f t="shared" si="43"/>
        <v>1150198</v>
      </c>
      <c r="K139" s="8">
        <f t="shared" si="44"/>
        <v>47114</v>
      </c>
      <c r="L139" s="8">
        <f t="shared" si="47"/>
        <v>1213412</v>
      </c>
      <c r="M139" s="8">
        <f t="shared" si="48"/>
        <v>49719</v>
      </c>
      <c r="N139" s="8">
        <f t="shared" si="50"/>
        <v>1269166</v>
      </c>
      <c r="O139" s="8">
        <f t="shared" si="51"/>
        <v>53261</v>
      </c>
      <c r="P139" s="8">
        <f t="shared" si="52"/>
        <v>1336070</v>
      </c>
      <c r="Q139" s="8">
        <f t="shared" si="53"/>
        <v>55420</v>
      </c>
      <c r="R139" s="8">
        <f t="shared" si="54"/>
        <v>1391490</v>
      </c>
      <c r="S139" s="8" t="e">
        <f>(+R139*#REF!/1000)*(1+#REF!)</f>
        <v>#REF!</v>
      </c>
      <c r="T139" s="11" t="e">
        <f>+(#REF!/($S$201))*S139</f>
        <v>#REF!</v>
      </c>
      <c r="U139" s="11" t="e">
        <f t="shared" si="45"/>
        <v>#REF!</v>
      </c>
      <c r="V139" s="12" t="e">
        <f t="shared" si="46"/>
        <v>#REF!</v>
      </c>
      <c r="W139" s="3"/>
      <c r="X139" s="9" t="e">
        <f>R139*#REF!/1000</f>
        <v>#REF!</v>
      </c>
      <c r="Y139" s="9" t="e">
        <f t="shared" si="49"/>
        <v>#REF!</v>
      </c>
      <c r="Z139" s="9"/>
      <c r="AA139" s="3" t="s">
        <v>45</v>
      </c>
      <c r="AB139" s="3"/>
      <c r="AC139" s="3"/>
      <c r="AD139" s="3" t="s">
        <v>90</v>
      </c>
      <c r="AE139" s="3"/>
      <c r="AF139" s="3"/>
      <c r="AG139" s="83"/>
      <c r="AH139" s="83"/>
      <c r="AI139" s="83"/>
      <c r="AJ139" s="83"/>
      <c r="AK139" s="83"/>
      <c r="AL139" s="83"/>
      <c r="AM139" s="83"/>
      <c r="AN139" s="83"/>
      <c r="AO139" s="83"/>
      <c r="AP139" s="83"/>
      <c r="AQ139" s="83"/>
      <c r="AR139" s="83"/>
      <c r="AS139" s="83"/>
      <c r="AT139" s="83"/>
      <c r="AU139" s="83"/>
      <c r="AV139" s="83"/>
      <c r="AW139" s="83"/>
      <c r="AX139" s="83"/>
      <c r="AY139" s="83"/>
      <c r="AZ139" s="83"/>
      <c r="BA139" s="83"/>
      <c r="BB139" s="83"/>
      <c r="BC139" s="83"/>
      <c r="BD139" s="83"/>
      <c r="BE139" s="83"/>
      <c r="BF139" s="83"/>
      <c r="BG139" s="83"/>
      <c r="BH139" s="83"/>
      <c r="BI139" s="83"/>
      <c r="BJ139" s="83"/>
      <c r="BK139" s="83"/>
      <c r="BL139" s="83"/>
      <c r="BM139" s="83"/>
      <c r="BN139" s="83"/>
      <c r="BO139" s="83"/>
      <c r="BP139" s="83"/>
      <c r="BQ139" s="83"/>
      <c r="BR139" s="83"/>
      <c r="BS139" s="83"/>
      <c r="BT139" s="83"/>
      <c r="BU139" s="83"/>
      <c r="BV139" s="83"/>
      <c r="BW139" s="83"/>
      <c r="BX139" s="83"/>
      <c r="BY139" s="83"/>
      <c r="BZ139" s="83"/>
      <c r="CA139" s="83"/>
      <c r="CB139" s="83"/>
      <c r="CC139" s="83"/>
      <c r="CD139" s="83"/>
      <c r="CE139" s="83"/>
      <c r="CF139" s="83"/>
      <c r="CG139" s="83"/>
      <c r="CH139" s="83"/>
      <c r="CI139" s="83"/>
      <c r="CJ139" s="83"/>
      <c r="CK139" s="83"/>
      <c r="CL139" s="83"/>
      <c r="CM139" s="83"/>
      <c r="CN139" s="83"/>
      <c r="CO139" s="83"/>
      <c r="CP139" s="83"/>
      <c r="CQ139" s="83"/>
      <c r="CR139" s="83"/>
      <c r="CS139" s="83"/>
      <c r="CT139" s="83"/>
    </row>
    <row r="140" spans="1:98" x14ac:dyDescent="0.25">
      <c r="A140" s="7" t="s">
        <v>452</v>
      </c>
      <c r="B140" s="21" t="s">
        <v>453</v>
      </c>
      <c r="C140" s="21" t="s">
        <v>454</v>
      </c>
      <c r="D140" s="22" t="s">
        <v>248</v>
      </c>
      <c r="E140" s="2" t="s">
        <v>84</v>
      </c>
      <c r="F140" s="21"/>
      <c r="G140" s="7" t="s">
        <v>49</v>
      </c>
      <c r="H140" s="8">
        <v>450224</v>
      </c>
      <c r="I140" s="8">
        <v>0</v>
      </c>
      <c r="J140" s="8">
        <f t="shared" si="43"/>
        <v>472616</v>
      </c>
      <c r="K140" s="8">
        <f t="shared" si="44"/>
        <v>0</v>
      </c>
      <c r="L140" s="8">
        <f t="shared" si="47"/>
        <v>498590</v>
      </c>
      <c r="M140" s="8">
        <f t="shared" si="48"/>
        <v>0</v>
      </c>
      <c r="N140" s="8">
        <f t="shared" si="50"/>
        <v>521499</v>
      </c>
      <c r="O140" s="8">
        <f t="shared" si="51"/>
        <v>0</v>
      </c>
      <c r="P140" s="8">
        <f t="shared" si="52"/>
        <v>548990</v>
      </c>
      <c r="Q140" s="8">
        <f t="shared" si="53"/>
        <v>0</v>
      </c>
      <c r="R140" s="8">
        <f t="shared" si="54"/>
        <v>548990</v>
      </c>
      <c r="S140" s="8" t="e">
        <f>(+R140*#REF!/1000)*(1+#REF!)</f>
        <v>#REF!</v>
      </c>
      <c r="T140" s="11" t="e">
        <f>+(#REF!/($S$201))*S140</f>
        <v>#REF!</v>
      </c>
      <c r="U140" s="11" t="e">
        <f t="shared" si="45"/>
        <v>#REF!</v>
      </c>
      <c r="V140" s="12" t="e">
        <f t="shared" si="46"/>
        <v>#REF!</v>
      </c>
      <c r="X140" s="9" t="e">
        <f>R140*#REF!/1000</f>
        <v>#REF!</v>
      </c>
      <c r="Y140" s="9" t="e">
        <f t="shared" si="49"/>
        <v>#REF!</v>
      </c>
      <c r="Z140" s="9"/>
      <c r="AA140" s="3" t="s">
        <v>39</v>
      </c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83"/>
      <c r="AX140" s="83"/>
      <c r="AY140" s="83"/>
      <c r="AZ140" s="83"/>
      <c r="BA140" s="83"/>
      <c r="BB140" s="83"/>
      <c r="BC140" s="83"/>
      <c r="BD140" s="83"/>
      <c r="BE140" s="83"/>
      <c r="BF140" s="83"/>
      <c r="BG140" s="83"/>
      <c r="BH140" s="83"/>
      <c r="BI140" s="83"/>
      <c r="BJ140" s="83"/>
      <c r="BK140" s="83"/>
      <c r="BL140" s="83"/>
      <c r="BM140" s="83"/>
      <c r="BN140" s="83"/>
      <c r="BO140" s="83"/>
      <c r="BP140" s="83"/>
      <c r="BQ140" s="83"/>
      <c r="BR140" s="83"/>
      <c r="BS140" s="83"/>
      <c r="BT140" s="83"/>
      <c r="BU140" s="83"/>
      <c r="BV140" s="83"/>
      <c r="BW140" s="83"/>
      <c r="BX140" s="83"/>
      <c r="BY140" s="83"/>
      <c r="BZ140" s="83"/>
      <c r="CA140" s="83"/>
      <c r="CB140" s="83"/>
      <c r="CC140" s="83"/>
      <c r="CD140" s="83"/>
      <c r="CE140" s="83"/>
      <c r="CF140" s="83"/>
      <c r="CG140" s="83"/>
      <c r="CH140" s="83"/>
      <c r="CI140" s="83"/>
      <c r="CJ140" s="83"/>
      <c r="CK140" s="83"/>
      <c r="CL140" s="83"/>
      <c r="CM140" s="83"/>
      <c r="CN140" s="83"/>
      <c r="CO140" s="83"/>
      <c r="CP140" s="83"/>
      <c r="CQ140" s="83"/>
      <c r="CR140" s="83"/>
      <c r="CS140" s="83"/>
      <c r="CT140" s="83"/>
    </row>
    <row r="141" spans="1:98" x14ac:dyDescent="0.25">
      <c r="A141" s="7" t="s">
        <v>452</v>
      </c>
      <c r="B141" s="21"/>
      <c r="C141" s="21"/>
      <c r="D141" s="22"/>
      <c r="E141" s="2"/>
      <c r="F141" s="21"/>
      <c r="G141" s="7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1"/>
      <c r="U141" s="11"/>
      <c r="V141" s="12"/>
      <c r="X141" s="9"/>
      <c r="Y141" s="9"/>
      <c r="Z141" s="9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  <c r="AV141" s="83"/>
      <c r="AW141" s="83"/>
      <c r="AX141" s="83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  <c r="BI141" s="83"/>
      <c r="BJ141" s="83"/>
      <c r="BK141" s="83"/>
      <c r="BL141" s="83"/>
      <c r="BM141" s="83"/>
      <c r="BN141" s="83"/>
      <c r="BO141" s="83"/>
      <c r="BP141" s="83"/>
      <c r="BQ141" s="83"/>
      <c r="BR141" s="83"/>
      <c r="BS141" s="83"/>
      <c r="BT141" s="83"/>
      <c r="BU141" s="83"/>
      <c r="BV141" s="83"/>
      <c r="BW141" s="83"/>
      <c r="BX141" s="83"/>
      <c r="BY141" s="83"/>
      <c r="BZ141" s="83"/>
      <c r="CA141" s="83"/>
      <c r="CB141" s="83"/>
      <c r="CC141" s="83"/>
      <c r="CD141" s="83"/>
      <c r="CE141" s="83"/>
      <c r="CF141" s="83"/>
      <c r="CG141" s="83"/>
      <c r="CH141" s="83"/>
      <c r="CI141" s="83"/>
      <c r="CJ141" s="83"/>
      <c r="CK141" s="83"/>
      <c r="CL141" s="83"/>
      <c r="CM141" s="83"/>
      <c r="CN141" s="83"/>
      <c r="CO141" s="83"/>
      <c r="CP141" s="83"/>
      <c r="CQ141" s="83"/>
      <c r="CR141" s="83"/>
      <c r="CS141" s="83"/>
      <c r="CT141" s="83"/>
    </row>
    <row r="142" spans="1:98" x14ac:dyDescent="0.25">
      <c r="A142" s="7" t="s">
        <v>452</v>
      </c>
      <c r="B142" s="59" t="s">
        <v>455</v>
      </c>
      <c r="C142" s="59" t="s">
        <v>456</v>
      </c>
      <c r="D142" s="60" t="s">
        <v>248</v>
      </c>
      <c r="E142" s="61" t="s">
        <v>334</v>
      </c>
      <c r="F142" s="59"/>
      <c r="G142" s="58" t="s">
        <v>49</v>
      </c>
      <c r="H142" s="62">
        <v>3719425</v>
      </c>
      <c r="I142" s="62">
        <v>376364</v>
      </c>
      <c r="J142" s="62">
        <f t="shared" si="43"/>
        <v>3904410</v>
      </c>
      <c r="K142" s="62">
        <f t="shared" si="44"/>
        <v>383637</v>
      </c>
      <c r="L142" s="62">
        <f t="shared" si="47"/>
        <v>4118992</v>
      </c>
      <c r="M142" s="62">
        <f t="shared" si="48"/>
        <v>404849</v>
      </c>
      <c r="N142" s="62">
        <f t="shared" si="50"/>
        <v>4308252</v>
      </c>
      <c r="O142" s="62">
        <f t="shared" si="51"/>
        <v>433691</v>
      </c>
      <c r="P142" s="62">
        <f t="shared" si="52"/>
        <v>4535360</v>
      </c>
      <c r="Q142" s="62">
        <f t="shared" si="53"/>
        <v>451280</v>
      </c>
      <c r="R142" s="62">
        <f t="shared" si="54"/>
        <v>4986640</v>
      </c>
      <c r="S142" s="62" t="e">
        <f>(+R142*#REF!/1000)*(1+#REF!)</f>
        <v>#REF!</v>
      </c>
      <c r="T142" s="63" t="e">
        <f>+(#REF!/($S$201))*S142</f>
        <v>#REF!</v>
      </c>
      <c r="U142" s="63" t="e">
        <f t="shared" si="45"/>
        <v>#REF!</v>
      </c>
      <c r="V142" s="64" t="e">
        <f t="shared" si="46"/>
        <v>#REF!</v>
      </c>
      <c r="W142" s="65"/>
      <c r="X142" s="66" t="e">
        <f>R142*#REF!/1000</f>
        <v>#REF!</v>
      </c>
      <c r="Y142" s="66" t="e">
        <f t="shared" si="49"/>
        <v>#REF!</v>
      </c>
      <c r="Z142" s="66"/>
      <c r="AA142" s="65"/>
      <c r="AB142" s="65"/>
      <c r="AC142" s="65"/>
      <c r="AD142" s="65"/>
      <c r="AE142" s="65"/>
      <c r="AF142" s="65"/>
      <c r="AG142" s="83"/>
      <c r="AH142" s="83"/>
      <c r="AI142" s="83"/>
      <c r="AJ142" s="83"/>
      <c r="AK142" s="83"/>
      <c r="AL142" s="83"/>
      <c r="AM142" s="83"/>
      <c r="AN142" s="83"/>
      <c r="AO142" s="83"/>
      <c r="AP142" s="83"/>
      <c r="AQ142" s="83"/>
      <c r="AR142" s="83"/>
      <c r="AS142" s="83"/>
      <c r="AT142" s="83"/>
      <c r="AU142" s="83"/>
      <c r="AV142" s="83"/>
      <c r="AW142" s="83"/>
      <c r="AX142" s="83"/>
      <c r="AY142" s="83"/>
      <c r="AZ142" s="83"/>
      <c r="BA142" s="83"/>
      <c r="BB142" s="83"/>
      <c r="BC142" s="83"/>
      <c r="BD142" s="83"/>
      <c r="BE142" s="83"/>
      <c r="BF142" s="83"/>
      <c r="BG142" s="83"/>
      <c r="BH142" s="83"/>
      <c r="BI142" s="83"/>
      <c r="BJ142" s="83"/>
      <c r="BK142" s="83"/>
      <c r="BL142" s="83"/>
      <c r="BM142" s="83"/>
      <c r="BN142" s="83"/>
      <c r="BO142" s="83"/>
      <c r="BP142" s="83"/>
      <c r="BQ142" s="83"/>
      <c r="BR142" s="83"/>
      <c r="BS142" s="83"/>
      <c r="BT142" s="83"/>
      <c r="BU142" s="83"/>
      <c r="BV142" s="83"/>
      <c r="BW142" s="83"/>
      <c r="BX142" s="83"/>
      <c r="BY142" s="83"/>
      <c r="BZ142" s="83"/>
      <c r="CA142" s="83"/>
      <c r="CB142" s="83"/>
      <c r="CC142" s="83"/>
      <c r="CD142" s="83"/>
      <c r="CE142" s="83"/>
      <c r="CF142" s="83"/>
      <c r="CG142" s="83"/>
      <c r="CH142" s="83"/>
      <c r="CI142" s="83"/>
      <c r="CJ142" s="83"/>
      <c r="CK142" s="83"/>
      <c r="CL142" s="83"/>
      <c r="CM142" s="83"/>
      <c r="CN142" s="83"/>
      <c r="CO142" s="83"/>
      <c r="CP142" s="83"/>
      <c r="CQ142" s="83"/>
      <c r="CR142" s="83"/>
      <c r="CS142" s="83"/>
      <c r="CT142" s="83"/>
    </row>
    <row r="143" spans="1:98" ht="45.6" x14ac:dyDescent="0.2">
      <c r="A143" s="7" t="s">
        <v>452</v>
      </c>
      <c r="B143" s="21" t="s">
        <v>457</v>
      </c>
      <c r="C143" s="21" t="s">
        <v>458</v>
      </c>
      <c r="D143" s="22" t="s">
        <v>248</v>
      </c>
      <c r="E143" s="2" t="s">
        <v>459</v>
      </c>
      <c r="F143" s="21"/>
      <c r="G143" s="7" t="s">
        <v>49</v>
      </c>
      <c r="H143" s="8">
        <v>41757555</v>
      </c>
      <c r="I143" s="8">
        <v>4357912</v>
      </c>
      <c r="J143" s="8">
        <f t="shared" si="43"/>
        <v>43834356</v>
      </c>
      <c r="K143" s="8">
        <f t="shared" si="44"/>
        <v>4442123</v>
      </c>
      <c r="L143" s="8">
        <f t="shared" si="47"/>
        <v>46243446</v>
      </c>
      <c r="M143" s="8">
        <f t="shared" si="48"/>
        <v>4687738</v>
      </c>
      <c r="N143" s="8">
        <f t="shared" si="50"/>
        <v>48368249</v>
      </c>
      <c r="O143" s="8">
        <f t="shared" si="51"/>
        <v>5021704</v>
      </c>
      <c r="P143" s="8">
        <f t="shared" si="52"/>
        <v>50918010</v>
      </c>
      <c r="Q143" s="8">
        <f t="shared" si="53"/>
        <v>5225340</v>
      </c>
      <c r="R143" s="8">
        <f t="shared" si="54"/>
        <v>56143350</v>
      </c>
      <c r="S143" s="8" t="e">
        <f>(+R143*#REF!/1000)*(1+#REF!)</f>
        <v>#REF!</v>
      </c>
      <c r="T143" s="11" t="e">
        <f>+(#REF!/($S$201))*S143</f>
        <v>#REF!</v>
      </c>
      <c r="U143" s="11" t="e">
        <f t="shared" si="45"/>
        <v>#REF!</v>
      </c>
      <c r="V143" s="12" t="e">
        <f t="shared" si="46"/>
        <v>#REF!</v>
      </c>
      <c r="X143" s="9" t="e">
        <f>R143*#REF!/1000</f>
        <v>#REF!</v>
      </c>
      <c r="Y143" s="9" t="e">
        <f t="shared" si="49"/>
        <v>#REF!</v>
      </c>
      <c r="Z143" s="56" t="s">
        <v>460</v>
      </c>
      <c r="AA143" s="3" t="s">
        <v>90</v>
      </c>
      <c r="AD143" s="3" t="s">
        <v>90</v>
      </c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  <c r="BI143" s="83"/>
      <c r="BJ143" s="83"/>
      <c r="BK143" s="83"/>
      <c r="BL143" s="83"/>
      <c r="BM143" s="83"/>
      <c r="BN143" s="83"/>
      <c r="BO143" s="83"/>
      <c r="BP143" s="83"/>
      <c r="BQ143" s="83"/>
      <c r="BR143" s="83"/>
      <c r="BS143" s="83"/>
      <c r="BT143" s="83"/>
      <c r="BU143" s="83"/>
      <c r="BV143" s="83"/>
      <c r="BW143" s="83"/>
      <c r="BX143" s="83"/>
      <c r="BY143" s="83"/>
      <c r="BZ143" s="83"/>
      <c r="CA143" s="83"/>
      <c r="CB143" s="83"/>
      <c r="CC143" s="83"/>
      <c r="CD143" s="83"/>
      <c r="CE143" s="83"/>
      <c r="CF143" s="83"/>
      <c r="CG143" s="83"/>
      <c r="CH143" s="83"/>
      <c r="CI143" s="83"/>
      <c r="CJ143" s="83"/>
      <c r="CK143" s="83"/>
      <c r="CL143" s="83"/>
      <c r="CM143" s="83"/>
      <c r="CN143" s="83"/>
      <c r="CO143" s="83"/>
      <c r="CP143" s="83"/>
      <c r="CQ143" s="83"/>
      <c r="CR143" s="83"/>
      <c r="CS143" s="83"/>
      <c r="CT143" s="83"/>
    </row>
    <row r="144" spans="1:98" x14ac:dyDescent="0.25">
      <c r="A144" s="7" t="s">
        <v>452</v>
      </c>
      <c r="B144" s="21" t="s">
        <v>457</v>
      </c>
      <c r="C144" s="21" t="s">
        <v>458</v>
      </c>
      <c r="D144" s="22" t="s">
        <v>248</v>
      </c>
      <c r="E144" s="2" t="s">
        <v>461</v>
      </c>
      <c r="F144" s="21"/>
      <c r="G144" s="7" t="s">
        <v>462</v>
      </c>
      <c r="H144" s="8">
        <v>0</v>
      </c>
      <c r="I144" s="8">
        <v>9063</v>
      </c>
      <c r="J144" s="8">
        <f t="shared" si="43"/>
        <v>0</v>
      </c>
      <c r="K144" s="8">
        <f t="shared" si="44"/>
        <v>9238</v>
      </c>
      <c r="L144" s="8">
        <f t="shared" si="47"/>
        <v>0</v>
      </c>
      <c r="M144" s="8">
        <f t="shared" si="48"/>
        <v>9749</v>
      </c>
      <c r="N144" s="8">
        <f t="shared" si="50"/>
        <v>0</v>
      </c>
      <c r="O144" s="8">
        <f t="shared" si="51"/>
        <v>10444</v>
      </c>
      <c r="P144" s="8">
        <f t="shared" si="52"/>
        <v>0</v>
      </c>
      <c r="Q144" s="8">
        <f t="shared" si="53"/>
        <v>10870</v>
      </c>
      <c r="R144" s="8">
        <f t="shared" si="54"/>
        <v>10870</v>
      </c>
      <c r="S144" s="8" t="e">
        <f>(+R144*#REF!/1000)*(1+#REF!)</f>
        <v>#REF!</v>
      </c>
      <c r="T144" s="11" t="e">
        <f>+(#REF!/($S$201))*S144</f>
        <v>#REF!</v>
      </c>
      <c r="U144" s="11" t="e">
        <f t="shared" si="45"/>
        <v>#REF!</v>
      </c>
      <c r="V144" s="12" t="e">
        <f t="shared" si="46"/>
        <v>#REF!</v>
      </c>
      <c r="X144" s="9" t="e">
        <f>R144*#REF!/1000</f>
        <v>#REF!</v>
      </c>
      <c r="Y144" s="9" t="e">
        <f t="shared" si="49"/>
        <v>#REF!</v>
      </c>
      <c r="Z144" s="9"/>
      <c r="AA144" s="3" t="s">
        <v>463</v>
      </c>
      <c r="AD144" s="3" t="s">
        <v>90</v>
      </c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/>
      <c r="AU144" s="83"/>
      <c r="AV144" s="83"/>
      <c r="AW144" s="83"/>
      <c r="AX144" s="83"/>
      <c r="AY144" s="83"/>
      <c r="AZ144" s="83"/>
      <c r="BA144" s="83"/>
      <c r="BB144" s="83"/>
      <c r="BC144" s="83"/>
      <c r="BD144" s="83"/>
      <c r="BE144" s="83"/>
      <c r="BF144" s="83"/>
      <c r="BG144" s="83"/>
      <c r="BH144" s="83"/>
      <c r="BI144" s="83"/>
      <c r="BJ144" s="83"/>
      <c r="BK144" s="83"/>
      <c r="BL144" s="83"/>
      <c r="BM144" s="83"/>
      <c r="BN144" s="83"/>
      <c r="BO144" s="83"/>
      <c r="BP144" s="83"/>
      <c r="BQ144" s="83"/>
      <c r="BR144" s="83"/>
      <c r="BS144" s="83"/>
      <c r="BT144" s="83"/>
      <c r="BU144" s="83"/>
      <c r="BV144" s="83"/>
      <c r="BW144" s="83"/>
      <c r="BX144" s="83"/>
      <c r="BY144" s="83"/>
      <c r="BZ144" s="83"/>
      <c r="CA144" s="83"/>
      <c r="CB144" s="83"/>
      <c r="CC144" s="83"/>
      <c r="CD144" s="83"/>
      <c r="CE144" s="83"/>
      <c r="CF144" s="83"/>
      <c r="CG144" s="83"/>
      <c r="CH144" s="83"/>
      <c r="CI144" s="83"/>
      <c r="CJ144" s="83"/>
      <c r="CK144" s="83"/>
      <c r="CL144" s="83"/>
      <c r="CM144" s="83"/>
      <c r="CN144" s="83"/>
      <c r="CO144" s="83"/>
      <c r="CP144" s="83"/>
      <c r="CQ144" s="83"/>
      <c r="CR144" s="83"/>
      <c r="CS144" s="83"/>
      <c r="CT144" s="83"/>
    </row>
    <row r="145" spans="1:98" x14ac:dyDescent="0.25">
      <c r="A145" s="7" t="s">
        <v>64</v>
      </c>
      <c r="B145" s="21" t="s">
        <v>457</v>
      </c>
      <c r="C145" s="21" t="s">
        <v>458</v>
      </c>
      <c r="D145" s="22" t="s">
        <v>248</v>
      </c>
      <c r="E145" s="2" t="s">
        <v>464</v>
      </c>
      <c r="F145" s="21"/>
      <c r="G145" s="7" t="s">
        <v>462</v>
      </c>
      <c r="H145" s="8">
        <v>1228740</v>
      </c>
      <c r="I145" s="8">
        <v>0</v>
      </c>
      <c r="J145" s="8">
        <f t="shared" si="43"/>
        <v>1289851</v>
      </c>
      <c r="K145" s="8">
        <f t="shared" si="44"/>
        <v>0</v>
      </c>
      <c r="L145" s="8">
        <f t="shared" si="47"/>
        <v>1360740</v>
      </c>
      <c r="M145" s="8">
        <f t="shared" si="48"/>
        <v>0</v>
      </c>
      <c r="N145" s="8">
        <f t="shared" si="50"/>
        <v>1423264</v>
      </c>
      <c r="O145" s="8">
        <f t="shared" si="51"/>
        <v>0</v>
      </c>
      <c r="P145" s="8">
        <f t="shared" si="52"/>
        <v>1498290</v>
      </c>
      <c r="Q145" s="8">
        <f t="shared" si="53"/>
        <v>0</v>
      </c>
      <c r="R145" s="8">
        <f t="shared" si="54"/>
        <v>1498290</v>
      </c>
      <c r="S145" s="8" t="e">
        <f>(+R145*#REF!/1000)*(1+#REF!)</f>
        <v>#REF!</v>
      </c>
      <c r="T145" s="11" t="e">
        <f>+(#REF!/($S$201))*S145</f>
        <v>#REF!</v>
      </c>
      <c r="U145" s="11" t="e">
        <f t="shared" si="45"/>
        <v>#REF!</v>
      </c>
      <c r="V145" s="12" t="e">
        <f t="shared" si="46"/>
        <v>#REF!</v>
      </c>
      <c r="X145" s="9" t="e">
        <f>R145*#REF!/1000</f>
        <v>#REF!</v>
      </c>
      <c r="Y145" s="9" t="e">
        <f t="shared" si="49"/>
        <v>#REF!</v>
      </c>
      <c r="Z145" s="9"/>
      <c r="AA145" s="3" t="s">
        <v>463</v>
      </c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  <c r="AT145" s="83"/>
      <c r="AU145" s="83"/>
      <c r="AV145" s="83"/>
      <c r="AW145" s="83"/>
      <c r="AX145" s="83"/>
      <c r="AY145" s="83"/>
      <c r="AZ145" s="83"/>
      <c r="BA145" s="83"/>
      <c r="BB145" s="83"/>
      <c r="BC145" s="83"/>
      <c r="BD145" s="83"/>
      <c r="BE145" s="83"/>
      <c r="BF145" s="83"/>
      <c r="BG145" s="83"/>
      <c r="BH145" s="83"/>
      <c r="BI145" s="83"/>
      <c r="BJ145" s="83"/>
      <c r="BK145" s="83"/>
      <c r="BL145" s="83"/>
      <c r="BM145" s="83"/>
      <c r="BN145" s="83"/>
      <c r="BO145" s="83"/>
      <c r="BP145" s="83"/>
      <c r="BQ145" s="83"/>
      <c r="BR145" s="83"/>
      <c r="BS145" s="83"/>
      <c r="BT145" s="83"/>
      <c r="BU145" s="83"/>
      <c r="BV145" s="83"/>
      <c r="BW145" s="83"/>
      <c r="BX145" s="83"/>
      <c r="BY145" s="83"/>
      <c r="BZ145" s="83"/>
      <c r="CA145" s="83"/>
      <c r="CB145" s="83"/>
      <c r="CC145" s="83"/>
      <c r="CD145" s="83"/>
      <c r="CE145" s="83"/>
      <c r="CF145" s="83"/>
      <c r="CG145" s="83"/>
      <c r="CH145" s="83"/>
      <c r="CI145" s="83"/>
      <c r="CJ145" s="83"/>
      <c r="CK145" s="83"/>
      <c r="CL145" s="83"/>
      <c r="CM145" s="83"/>
      <c r="CN145" s="83"/>
      <c r="CO145" s="83"/>
      <c r="CP145" s="83"/>
      <c r="CQ145" s="83"/>
      <c r="CR145" s="83"/>
      <c r="CS145" s="83"/>
      <c r="CT145" s="83"/>
    </row>
    <row r="146" spans="1:98" x14ac:dyDescent="0.25">
      <c r="A146" s="7" t="s">
        <v>64</v>
      </c>
      <c r="B146" s="21" t="s">
        <v>457</v>
      </c>
      <c r="C146" s="21" t="s">
        <v>458</v>
      </c>
      <c r="D146" s="22" t="s">
        <v>248</v>
      </c>
      <c r="E146" s="2" t="s">
        <v>465</v>
      </c>
      <c r="F146" s="21"/>
      <c r="G146" s="7"/>
      <c r="H146" s="8">
        <v>0</v>
      </c>
      <c r="I146" s="8">
        <v>6602899</v>
      </c>
      <c r="J146" s="8">
        <f t="shared" si="43"/>
        <v>0</v>
      </c>
      <c r="K146" s="8">
        <f t="shared" si="44"/>
        <v>6730491</v>
      </c>
      <c r="L146" s="8">
        <f t="shared" si="47"/>
        <v>0</v>
      </c>
      <c r="M146" s="8">
        <f t="shared" si="48"/>
        <v>7102635</v>
      </c>
      <c r="N146" s="8">
        <f t="shared" si="50"/>
        <v>0</v>
      </c>
      <c r="O146" s="8">
        <f t="shared" si="51"/>
        <v>7608644</v>
      </c>
      <c r="P146" s="8">
        <f t="shared" si="52"/>
        <v>0</v>
      </c>
      <c r="Q146" s="8">
        <f t="shared" si="53"/>
        <v>7917190</v>
      </c>
      <c r="R146" s="8">
        <f t="shared" si="54"/>
        <v>7917190</v>
      </c>
      <c r="S146" s="8" t="e">
        <f>(+R146*#REF!/1000)*(1+#REF!)</f>
        <v>#REF!</v>
      </c>
      <c r="T146" s="11" t="e">
        <f>+(#REF!/($S$201))*S146</f>
        <v>#REF!</v>
      </c>
      <c r="U146" s="11" t="e">
        <f t="shared" si="45"/>
        <v>#REF!</v>
      </c>
      <c r="V146" s="12" t="e">
        <f t="shared" si="46"/>
        <v>#REF!</v>
      </c>
      <c r="X146" s="9" t="e">
        <f>R146*#REF!/1000</f>
        <v>#REF!</v>
      </c>
      <c r="Y146" s="9" t="e">
        <f t="shared" si="49"/>
        <v>#REF!</v>
      </c>
      <c r="Z146" s="9"/>
      <c r="AA146" s="3" t="s">
        <v>463</v>
      </c>
      <c r="AG146" s="83"/>
      <c r="AH146" s="83"/>
      <c r="AI146" s="83"/>
      <c r="AJ146" s="83"/>
      <c r="AK146" s="83"/>
      <c r="AL146" s="83"/>
      <c r="AM146" s="83"/>
      <c r="AN146" s="83"/>
      <c r="AO146" s="83"/>
      <c r="AP146" s="83"/>
      <c r="AQ146" s="83"/>
      <c r="AR146" s="83"/>
      <c r="AS146" s="83"/>
      <c r="AT146" s="83"/>
      <c r="AU146" s="83"/>
      <c r="AV146" s="83"/>
      <c r="AW146" s="83"/>
      <c r="AX146" s="83"/>
      <c r="AY146" s="83"/>
      <c r="AZ146" s="83"/>
      <c r="BA146" s="83"/>
      <c r="BB146" s="83"/>
      <c r="BC146" s="83"/>
      <c r="BD146" s="83"/>
      <c r="BE146" s="83"/>
      <c r="BF146" s="83"/>
      <c r="BG146" s="83"/>
      <c r="BH146" s="83"/>
      <c r="BI146" s="83"/>
      <c r="BJ146" s="83"/>
      <c r="BK146" s="83"/>
      <c r="BL146" s="83"/>
      <c r="BM146" s="83"/>
      <c r="BN146" s="83"/>
      <c r="BO146" s="83"/>
      <c r="BP146" s="83"/>
      <c r="BQ146" s="83"/>
      <c r="BR146" s="83"/>
      <c r="BS146" s="83"/>
      <c r="BT146" s="83"/>
      <c r="BU146" s="83"/>
      <c r="BV146" s="83"/>
      <c r="BW146" s="83"/>
      <c r="BX146" s="83"/>
      <c r="BY146" s="83"/>
      <c r="BZ146" s="83"/>
      <c r="CA146" s="83"/>
      <c r="CB146" s="83"/>
      <c r="CC146" s="83"/>
      <c r="CD146" s="83"/>
      <c r="CE146" s="83"/>
      <c r="CF146" s="83"/>
      <c r="CG146" s="83"/>
      <c r="CH146" s="83"/>
      <c r="CI146" s="83"/>
      <c r="CJ146" s="83"/>
      <c r="CK146" s="83"/>
      <c r="CL146" s="83"/>
      <c r="CM146" s="83"/>
      <c r="CN146" s="83"/>
      <c r="CO146" s="83"/>
      <c r="CP146" s="83"/>
      <c r="CQ146" s="83"/>
      <c r="CR146" s="83"/>
      <c r="CS146" s="83"/>
      <c r="CT146" s="83"/>
    </row>
    <row r="147" spans="1:98" x14ac:dyDescent="0.25">
      <c r="A147" s="7" t="s">
        <v>64</v>
      </c>
      <c r="B147" s="21" t="s">
        <v>457</v>
      </c>
      <c r="C147" s="21" t="s">
        <v>458</v>
      </c>
      <c r="D147" s="22" t="s">
        <v>248</v>
      </c>
      <c r="E147" s="2" t="s">
        <v>466</v>
      </c>
      <c r="F147" s="21"/>
      <c r="G147" s="7" t="s">
        <v>467</v>
      </c>
      <c r="H147" s="8">
        <v>0</v>
      </c>
      <c r="I147" s="8">
        <v>0</v>
      </c>
      <c r="J147" s="8">
        <f t="shared" si="43"/>
        <v>0</v>
      </c>
      <c r="K147" s="8">
        <f t="shared" si="44"/>
        <v>0</v>
      </c>
      <c r="L147" s="8">
        <f t="shared" si="47"/>
        <v>0</v>
      </c>
      <c r="M147" s="8">
        <f t="shared" si="48"/>
        <v>0</v>
      </c>
      <c r="N147" s="8">
        <f t="shared" si="50"/>
        <v>0</v>
      </c>
      <c r="O147" s="8">
        <f t="shared" si="51"/>
        <v>0</v>
      </c>
      <c r="P147" s="8">
        <f t="shared" si="52"/>
        <v>0</v>
      </c>
      <c r="Q147" s="8">
        <f t="shared" si="53"/>
        <v>0</v>
      </c>
      <c r="R147" s="8">
        <f t="shared" si="54"/>
        <v>0</v>
      </c>
      <c r="S147" s="8" t="e">
        <f>(+R147*#REF!/1000)*(1+#REF!)</f>
        <v>#REF!</v>
      </c>
      <c r="T147" s="11" t="e">
        <f>+(#REF!/($S$201))*S147</f>
        <v>#REF!</v>
      </c>
      <c r="U147" s="11" t="e">
        <f t="shared" si="45"/>
        <v>#REF!</v>
      </c>
      <c r="V147" s="12" t="e">
        <f t="shared" si="46"/>
        <v>#REF!</v>
      </c>
      <c r="X147" s="9" t="e">
        <f>R147*#REF!/1000</f>
        <v>#REF!</v>
      </c>
      <c r="Y147" s="9" t="e">
        <f t="shared" si="49"/>
        <v>#REF!</v>
      </c>
      <c r="Z147" s="9"/>
      <c r="AA147" s="3" t="s">
        <v>463</v>
      </c>
      <c r="AG147" s="83"/>
      <c r="AH147" s="83"/>
      <c r="AI147" s="83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83"/>
      <c r="AX147" s="83"/>
      <c r="AY147" s="83"/>
      <c r="AZ147" s="83"/>
      <c r="BA147" s="83"/>
      <c r="BB147" s="83"/>
      <c r="BC147" s="83"/>
      <c r="BD147" s="83"/>
      <c r="BE147" s="83"/>
      <c r="BF147" s="83"/>
      <c r="BG147" s="83"/>
      <c r="BH147" s="83"/>
      <c r="BI147" s="83"/>
      <c r="BJ147" s="83"/>
      <c r="BK147" s="83"/>
      <c r="BL147" s="83"/>
      <c r="BM147" s="83"/>
      <c r="BN147" s="83"/>
      <c r="BO147" s="83"/>
      <c r="BP147" s="83"/>
      <c r="BQ147" s="83"/>
      <c r="BR147" s="83"/>
      <c r="BS147" s="83"/>
      <c r="BT147" s="83"/>
      <c r="BU147" s="83"/>
      <c r="BV147" s="83"/>
      <c r="BW147" s="83"/>
      <c r="BX147" s="83"/>
      <c r="BY147" s="83"/>
      <c r="BZ147" s="83"/>
      <c r="CA147" s="83"/>
      <c r="CB147" s="83"/>
      <c r="CC147" s="83"/>
      <c r="CD147" s="83"/>
      <c r="CE147" s="83"/>
      <c r="CF147" s="83"/>
      <c r="CG147" s="83"/>
      <c r="CH147" s="83"/>
      <c r="CI147" s="83"/>
      <c r="CJ147" s="83"/>
      <c r="CK147" s="83"/>
      <c r="CL147" s="83"/>
      <c r="CM147" s="83"/>
      <c r="CN147" s="83"/>
      <c r="CO147" s="83"/>
      <c r="CP147" s="83"/>
      <c r="CQ147" s="83"/>
      <c r="CR147" s="83"/>
      <c r="CS147" s="83"/>
      <c r="CT147" s="83"/>
    </row>
    <row r="148" spans="1:98" x14ac:dyDescent="0.25">
      <c r="A148" s="7" t="s">
        <v>29</v>
      </c>
      <c r="B148" s="21" t="s">
        <v>468</v>
      </c>
      <c r="C148" s="21" t="s">
        <v>469</v>
      </c>
      <c r="D148" s="22" t="s">
        <v>248</v>
      </c>
      <c r="E148" s="2" t="s">
        <v>84</v>
      </c>
      <c r="F148" s="21"/>
      <c r="G148" s="7" t="s">
        <v>49</v>
      </c>
      <c r="H148" s="8">
        <v>207350</v>
      </c>
      <c r="I148" s="8">
        <v>0</v>
      </c>
      <c r="J148" s="8">
        <f t="shared" si="43"/>
        <v>217663</v>
      </c>
      <c r="K148" s="8">
        <f t="shared" si="44"/>
        <v>0</v>
      </c>
      <c r="L148" s="8">
        <f t="shared" si="47"/>
        <v>229626</v>
      </c>
      <c r="M148" s="8">
        <f t="shared" si="48"/>
        <v>0</v>
      </c>
      <c r="N148" s="8">
        <f t="shared" si="50"/>
        <v>240177</v>
      </c>
      <c r="O148" s="8">
        <f t="shared" si="51"/>
        <v>0</v>
      </c>
      <c r="P148" s="8">
        <f t="shared" si="52"/>
        <v>252840</v>
      </c>
      <c r="Q148" s="8">
        <f t="shared" si="53"/>
        <v>0</v>
      </c>
      <c r="R148" s="8">
        <f t="shared" si="54"/>
        <v>252840</v>
      </c>
      <c r="S148" s="8" t="e">
        <f>(+R148*#REF!/1000)*(1+#REF!)</f>
        <v>#REF!</v>
      </c>
      <c r="T148" s="11" t="e">
        <f>+(#REF!/($S$201))*S148</f>
        <v>#REF!</v>
      </c>
      <c r="U148" s="11" t="e">
        <f t="shared" si="45"/>
        <v>#REF!</v>
      </c>
      <c r="V148" s="12" t="e">
        <f t="shared" si="46"/>
        <v>#REF!</v>
      </c>
      <c r="X148" s="9" t="e">
        <f>R148*#REF!/1000</f>
        <v>#REF!</v>
      </c>
      <c r="Y148" s="9" t="e">
        <f t="shared" si="49"/>
        <v>#REF!</v>
      </c>
      <c r="Z148" s="9"/>
      <c r="AA148" s="3" t="s">
        <v>39</v>
      </c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3"/>
      <c r="AV148" s="83"/>
      <c r="AW148" s="83"/>
      <c r="AX148" s="83"/>
      <c r="AY148" s="83"/>
      <c r="AZ148" s="83"/>
      <c r="BA148" s="83"/>
      <c r="BB148" s="83"/>
      <c r="BC148" s="83"/>
      <c r="BD148" s="83"/>
      <c r="BE148" s="83"/>
      <c r="BF148" s="83"/>
      <c r="BG148" s="83"/>
      <c r="BH148" s="83"/>
      <c r="BI148" s="83"/>
      <c r="BJ148" s="83"/>
      <c r="BK148" s="83"/>
      <c r="BL148" s="83"/>
      <c r="BM148" s="83"/>
      <c r="BN148" s="83"/>
      <c r="BO148" s="83"/>
      <c r="BP148" s="83"/>
      <c r="BQ148" s="83"/>
      <c r="BR148" s="83"/>
      <c r="BS148" s="83"/>
      <c r="BT148" s="83"/>
      <c r="BU148" s="83"/>
      <c r="BV148" s="83"/>
      <c r="BW148" s="83"/>
      <c r="BX148" s="83"/>
      <c r="BY148" s="83"/>
      <c r="BZ148" s="83"/>
      <c r="CA148" s="83"/>
      <c r="CB148" s="83"/>
      <c r="CC148" s="83"/>
      <c r="CD148" s="83"/>
      <c r="CE148" s="83"/>
      <c r="CF148" s="83"/>
      <c r="CG148" s="83"/>
      <c r="CH148" s="83"/>
      <c r="CI148" s="83"/>
      <c r="CJ148" s="83"/>
      <c r="CK148" s="83"/>
      <c r="CL148" s="83"/>
      <c r="CM148" s="83"/>
      <c r="CN148" s="83"/>
      <c r="CO148" s="83"/>
      <c r="CP148" s="83"/>
      <c r="CQ148" s="83"/>
      <c r="CR148" s="83"/>
      <c r="CS148" s="83"/>
      <c r="CT148" s="83"/>
    </row>
    <row r="149" spans="1:98" x14ac:dyDescent="0.25">
      <c r="A149" s="7" t="s">
        <v>29</v>
      </c>
      <c r="B149" s="21" t="s">
        <v>470</v>
      </c>
      <c r="C149" s="21" t="s">
        <v>471</v>
      </c>
      <c r="D149" s="22" t="s">
        <v>248</v>
      </c>
      <c r="E149" s="2" t="s">
        <v>397</v>
      </c>
      <c r="F149" s="21"/>
      <c r="G149" s="7" t="s">
        <v>49</v>
      </c>
      <c r="H149" s="8">
        <v>99835</v>
      </c>
      <c r="I149" s="8">
        <v>0</v>
      </c>
      <c r="J149" s="8">
        <f t="shared" si="43"/>
        <v>104800</v>
      </c>
      <c r="K149" s="8">
        <f t="shared" si="44"/>
        <v>0</v>
      </c>
      <c r="L149" s="8">
        <f t="shared" si="47"/>
        <v>110560</v>
      </c>
      <c r="M149" s="8">
        <f t="shared" si="48"/>
        <v>0</v>
      </c>
      <c r="N149" s="8">
        <f t="shared" si="50"/>
        <v>115640</v>
      </c>
      <c r="O149" s="8">
        <f t="shared" si="51"/>
        <v>0</v>
      </c>
      <c r="P149" s="8">
        <f t="shared" si="52"/>
        <v>121740</v>
      </c>
      <c r="Q149" s="8">
        <f t="shared" si="53"/>
        <v>0</v>
      </c>
      <c r="R149" s="8">
        <f t="shared" si="54"/>
        <v>121740</v>
      </c>
      <c r="S149" s="8" t="e">
        <f>(+R149*#REF!/1000)*(1+#REF!)</f>
        <v>#REF!</v>
      </c>
      <c r="T149" s="11" t="e">
        <f>+(#REF!/($S$201))*S149</f>
        <v>#REF!</v>
      </c>
      <c r="U149" s="11" t="e">
        <f t="shared" si="45"/>
        <v>#REF!</v>
      </c>
      <c r="V149" s="12" t="e">
        <f t="shared" si="46"/>
        <v>#REF!</v>
      </c>
      <c r="X149" s="9" t="e">
        <f>R149*#REF!/1000</f>
        <v>#REF!</v>
      </c>
      <c r="Y149" s="9" t="e">
        <f t="shared" si="49"/>
        <v>#REF!</v>
      </c>
      <c r="Z149" s="9"/>
      <c r="AA149" s="3" t="s">
        <v>39</v>
      </c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83"/>
      <c r="AX149" s="83"/>
      <c r="AY149" s="83"/>
      <c r="AZ149" s="83"/>
      <c r="BA149" s="83"/>
      <c r="BB149" s="83"/>
      <c r="BC149" s="83"/>
      <c r="BD149" s="83"/>
      <c r="BE149" s="83"/>
      <c r="BF149" s="83"/>
      <c r="BG149" s="83"/>
      <c r="BH149" s="83"/>
      <c r="BI149" s="83"/>
      <c r="BJ149" s="83"/>
      <c r="BK149" s="83"/>
      <c r="BL149" s="83"/>
      <c r="BM149" s="83"/>
      <c r="BN149" s="83"/>
      <c r="BO149" s="83"/>
      <c r="BP149" s="83"/>
      <c r="BQ149" s="83"/>
      <c r="BR149" s="83"/>
      <c r="BS149" s="83"/>
      <c r="BT149" s="83"/>
      <c r="BU149" s="83"/>
      <c r="BV149" s="83"/>
      <c r="BW149" s="83"/>
      <c r="BX149" s="83"/>
      <c r="BY149" s="83"/>
      <c r="BZ149" s="83"/>
      <c r="CA149" s="83"/>
      <c r="CB149" s="83"/>
      <c r="CC149" s="83"/>
      <c r="CD149" s="83"/>
      <c r="CE149" s="83"/>
      <c r="CF149" s="83"/>
      <c r="CG149" s="83"/>
      <c r="CH149" s="83"/>
      <c r="CI149" s="83"/>
      <c r="CJ149" s="83"/>
      <c r="CK149" s="83"/>
      <c r="CL149" s="83"/>
      <c r="CM149" s="83"/>
      <c r="CN149" s="83"/>
      <c r="CO149" s="83"/>
      <c r="CP149" s="83"/>
      <c r="CQ149" s="83"/>
      <c r="CR149" s="83"/>
      <c r="CS149" s="83"/>
      <c r="CT149" s="83"/>
    </row>
    <row r="150" spans="1:98" x14ac:dyDescent="0.25">
      <c r="A150" s="7" t="s">
        <v>29</v>
      </c>
      <c r="B150" s="21" t="s">
        <v>472</v>
      </c>
      <c r="C150" s="21" t="s">
        <v>473</v>
      </c>
      <c r="D150" s="22" t="s">
        <v>248</v>
      </c>
      <c r="E150" s="2" t="s">
        <v>84</v>
      </c>
      <c r="F150" s="21"/>
      <c r="G150" s="7" t="s">
        <v>49</v>
      </c>
      <c r="H150" s="8">
        <v>352254</v>
      </c>
      <c r="I150" s="8">
        <v>0</v>
      </c>
      <c r="J150" s="8">
        <f t="shared" si="43"/>
        <v>369773</v>
      </c>
      <c r="K150" s="8">
        <f t="shared" si="44"/>
        <v>0</v>
      </c>
      <c r="L150" s="8">
        <f t="shared" si="47"/>
        <v>390095</v>
      </c>
      <c r="M150" s="8">
        <f t="shared" si="48"/>
        <v>0</v>
      </c>
      <c r="N150" s="8">
        <f t="shared" si="50"/>
        <v>408019</v>
      </c>
      <c r="O150" s="8">
        <f t="shared" si="51"/>
        <v>0</v>
      </c>
      <c r="P150" s="8">
        <f t="shared" si="52"/>
        <v>429530</v>
      </c>
      <c r="Q150" s="8">
        <f t="shared" si="53"/>
        <v>0</v>
      </c>
      <c r="R150" s="8">
        <f t="shared" si="54"/>
        <v>429530</v>
      </c>
      <c r="S150" s="32" t="e">
        <f>(+R150*#REF!/1000)*(1+#REF!)</f>
        <v>#REF!</v>
      </c>
      <c r="T150" s="11" t="e">
        <f>+(#REF!/($S$201))*S150</f>
        <v>#REF!</v>
      </c>
      <c r="U150" s="11" t="e">
        <f t="shared" si="45"/>
        <v>#REF!</v>
      </c>
      <c r="V150" s="12" t="e">
        <f t="shared" si="46"/>
        <v>#REF!</v>
      </c>
      <c r="X150" s="9" t="e">
        <f>R150*#REF!/1000</f>
        <v>#REF!</v>
      </c>
      <c r="Y150" s="9" t="e">
        <f t="shared" si="49"/>
        <v>#REF!</v>
      </c>
      <c r="Z150" s="9"/>
      <c r="AA150" s="3" t="s">
        <v>39</v>
      </c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  <c r="AZ150" s="83"/>
      <c r="BA150" s="83"/>
      <c r="BB150" s="83"/>
      <c r="BC150" s="83"/>
      <c r="BD150" s="83"/>
      <c r="BE150" s="83"/>
      <c r="BF150" s="83"/>
      <c r="BG150" s="83"/>
      <c r="BH150" s="83"/>
      <c r="BI150" s="83"/>
      <c r="BJ150" s="83"/>
      <c r="BK150" s="83"/>
      <c r="BL150" s="83"/>
      <c r="BM150" s="83"/>
      <c r="BN150" s="83"/>
      <c r="BO150" s="83"/>
      <c r="BP150" s="83"/>
      <c r="BQ150" s="83"/>
      <c r="BR150" s="83"/>
      <c r="BS150" s="83"/>
      <c r="BT150" s="83"/>
      <c r="BU150" s="83"/>
      <c r="BV150" s="83"/>
      <c r="BW150" s="83"/>
      <c r="BX150" s="83"/>
      <c r="BY150" s="83"/>
      <c r="BZ150" s="83"/>
      <c r="CA150" s="83"/>
      <c r="CB150" s="83"/>
      <c r="CC150" s="83"/>
      <c r="CD150" s="83"/>
      <c r="CE150" s="83"/>
      <c r="CF150" s="83"/>
      <c r="CG150" s="83"/>
      <c r="CH150" s="83"/>
      <c r="CI150" s="83"/>
      <c r="CJ150" s="83"/>
      <c r="CK150" s="83"/>
      <c r="CL150" s="83"/>
      <c r="CM150" s="83"/>
      <c r="CN150" s="83"/>
      <c r="CO150" s="83"/>
      <c r="CP150" s="83"/>
      <c r="CQ150" s="83"/>
      <c r="CR150" s="83"/>
      <c r="CS150" s="83"/>
      <c r="CT150" s="83"/>
    </row>
    <row r="151" spans="1:98" s="65" customFormat="1" x14ac:dyDescent="0.25">
      <c r="A151" s="58" t="s">
        <v>29</v>
      </c>
      <c r="B151" s="21" t="s">
        <v>474</v>
      </c>
      <c r="C151" s="21" t="s">
        <v>473</v>
      </c>
      <c r="D151" s="22" t="s">
        <v>248</v>
      </c>
      <c r="E151" s="2" t="s">
        <v>475</v>
      </c>
      <c r="F151" s="21"/>
      <c r="G151" s="7"/>
      <c r="H151" s="8">
        <v>12671390</v>
      </c>
      <c r="I151" s="8">
        <v>363161</v>
      </c>
      <c r="J151" s="8">
        <f t="shared" si="43"/>
        <v>13301598</v>
      </c>
      <c r="K151" s="8">
        <f t="shared" si="44"/>
        <v>370179</v>
      </c>
      <c r="L151" s="8">
        <f t="shared" si="47"/>
        <v>14032640</v>
      </c>
      <c r="M151" s="8">
        <f t="shared" si="48"/>
        <v>390647</v>
      </c>
      <c r="N151" s="8">
        <f t="shared" si="50"/>
        <v>14677415</v>
      </c>
      <c r="O151" s="8">
        <f t="shared" si="51"/>
        <v>418478</v>
      </c>
      <c r="P151" s="8">
        <f t="shared" si="52"/>
        <v>15451140</v>
      </c>
      <c r="Q151" s="8">
        <f t="shared" si="53"/>
        <v>435450</v>
      </c>
      <c r="R151" s="8">
        <f t="shared" si="54"/>
        <v>15886590</v>
      </c>
      <c r="S151" s="8" t="e">
        <f>(+R151*#REF!/1000)*(1+#REF!)</f>
        <v>#REF!</v>
      </c>
      <c r="T151" s="11" t="e">
        <f>+(#REF!/($S$201))*S151</f>
        <v>#REF!</v>
      </c>
      <c r="U151" s="11" t="e">
        <f t="shared" si="45"/>
        <v>#REF!</v>
      </c>
      <c r="V151" s="12" t="e">
        <f t="shared" si="46"/>
        <v>#REF!</v>
      </c>
      <c r="W151" s="3"/>
      <c r="X151" s="9" t="e">
        <f>R151*#REF!/1000</f>
        <v>#REF!</v>
      </c>
      <c r="Y151" s="9" t="e">
        <f t="shared" si="49"/>
        <v>#REF!</v>
      </c>
      <c r="Z151" s="9"/>
      <c r="AA151" s="3" t="s">
        <v>90</v>
      </c>
      <c r="AB151" s="3"/>
      <c r="AC151" s="3"/>
      <c r="AD151" s="3" t="s">
        <v>90</v>
      </c>
      <c r="AE151" s="3"/>
      <c r="AF151" s="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  <c r="AQ151" s="83"/>
      <c r="AR151" s="83"/>
      <c r="AS151" s="83"/>
      <c r="AT151" s="83"/>
      <c r="AU151" s="83"/>
      <c r="AV151" s="83"/>
      <c r="AW151" s="83"/>
      <c r="AX151" s="83"/>
      <c r="AY151" s="83"/>
      <c r="AZ151" s="83"/>
      <c r="BA151" s="83"/>
      <c r="BB151" s="83"/>
      <c r="BC151" s="83"/>
      <c r="BD151" s="83"/>
      <c r="BE151" s="83"/>
      <c r="BF151" s="83"/>
      <c r="BG151" s="83"/>
      <c r="BH151" s="83"/>
      <c r="BI151" s="83"/>
      <c r="BJ151" s="83"/>
      <c r="BK151" s="83"/>
      <c r="BL151" s="83"/>
      <c r="BM151" s="83"/>
      <c r="BN151" s="83"/>
      <c r="BO151" s="83"/>
      <c r="BP151" s="83"/>
      <c r="BQ151" s="83"/>
      <c r="BR151" s="83"/>
      <c r="BS151" s="83"/>
      <c r="BT151" s="83"/>
      <c r="BU151" s="83"/>
      <c r="BV151" s="83"/>
      <c r="BW151" s="83"/>
      <c r="BX151" s="83"/>
      <c r="BY151" s="83"/>
      <c r="BZ151" s="83"/>
      <c r="CA151" s="83"/>
      <c r="CB151" s="83"/>
      <c r="CC151" s="83"/>
      <c r="CD151" s="83"/>
      <c r="CE151" s="83"/>
      <c r="CF151" s="83"/>
      <c r="CG151" s="83"/>
      <c r="CH151" s="83"/>
      <c r="CI151" s="83"/>
      <c r="CJ151" s="83"/>
      <c r="CK151" s="83"/>
      <c r="CL151" s="83"/>
      <c r="CM151" s="83"/>
      <c r="CN151" s="83"/>
      <c r="CO151" s="83"/>
      <c r="CP151" s="83"/>
      <c r="CQ151" s="83"/>
      <c r="CR151" s="83"/>
      <c r="CS151" s="83"/>
      <c r="CT151" s="83"/>
    </row>
    <row r="152" spans="1:98" s="65" customFormat="1" x14ac:dyDescent="0.25">
      <c r="A152" s="58" t="s">
        <v>29</v>
      </c>
      <c r="B152" s="21" t="s">
        <v>476</v>
      </c>
      <c r="C152" s="21" t="s">
        <v>473</v>
      </c>
      <c r="D152" s="22" t="s">
        <v>248</v>
      </c>
      <c r="E152" s="2" t="s">
        <v>477</v>
      </c>
      <c r="F152" s="21"/>
      <c r="G152" s="7"/>
      <c r="H152" s="8">
        <v>0</v>
      </c>
      <c r="I152" s="8">
        <v>83196</v>
      </c>
      <c r="J152" s="8">
        <f t="shared" si="43"/>
        <v>0</v>
      </c>
      <c r="K152" s="8">
        <f t="shared" si="44"/>
        <v>84804</v>
      </c>
      <c r="L152" s="8">
        <f t="shared" si="47"/>
        <v>0</v>
      </c>
      <c r="M152" s="8">
        <f t="shared" si="48"/>
        <v>89493</v>
      </c>
      <c r="N152" s="8">
        <f t="shared" si="50"/>
        <v>0</v>
      </c>
      <c r="O152" s="8">
        <f t="shared" si="51"/>
        <v>95869</v>
      </c>
      <c r="P152" s="8">
        <f t="shared" si="52"/>
        <v>0</v>
      </c>
      <c r="Q152" s="8">
        <f t="shared" si="53"/>
        <v>99760</v>
      </c>
      <c r="R152" s="8">
        <f t="shared" si="54"/>
        <v>99760</v>
      </c>
      <c r="S152" s="8" t="e">
        <f>(+R152*#REF!/1000)*(1+#REF!)</f>
        <v>#REF!</v>
      </c>
      <c r="T152" s="11" t="e">
        <f>+(#REF!/($S$201))*S152</f>
        <v>#REF!</v>
      </c>
      <c r="U152" s="11" t="e">
        <f t="shared" si="45"/>
        <v>#REF!</v>
      </c>
      <c r="V152" s="12" t="e">
        <f t="shared" si="46"/>
        <v>#REF!</v>
      </c>
      <c r="W152" s="3"/>
      <c r="X152" s="9" t="e">
        <f>R152*#REF!/1000</f>
        <v>#REF!</v>
      </c>
      <c r="Y152" s="9" t="e">
        <f t="shared" si="49"/>
        <v>#REF!</v>
      </c>
      <c r="Z152" s="9"/>
      <c r="AA152" s="3" t="s">
        <v>478</v>
      </c>
      <c r="AB152" s="3"/>
      <c r="AC152" s="3"/>
      <c r="AD152" s="3"/>
      <c r="AE152" s="3"/>
      <c r="AF152" s="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  <c r="AZ152" s="83"/>
      <c r="BA152" s="83"/>
      <c r="BB152" s="83"/>
      <c r="BC152" s="83"/>
      <c r="BD152" s="83"/>
      <c r="BE152" s="83"/>
      <c r="BF152" s="83"/>
      <c r="BG152" s="83"/>
      <c r="BH152" s="83"/>
      <c r="BI152" s="83"/>
      <c r="BJ152" s="83"/>
      <c r="BK152" s="83"/>
      <c r="BL152" s="83"/>
      <c r="BM152" s="83"/>
      <c r="BN152" s="83"/>
      <c r="BO152" s="83"/>
      <c r="BP152" s="83"/>
      <c r="BQ152" s="83"/>
      <c r="BR152" s="83"/>
      <c r="BS152" s="83"/>
      <c r="BT152" s="83"/>
      <c r="BU152" s="83"/>
      <c r="BV152" s="83"/>
      <c r="BW152" s="83"/>
      <c r="BX152" s="83"/>
      <c r="BY152" s="83"/>
      <c r="BZ152" s="83"/>
      <c r="CA152" s="83"/>
      <c r="CB152" s="83"/>
      <c r="CC152" s="83"/>
      <c r="CD152" s="83"/>
      <c r="CE152" s="83"/>
      <c r="CF152" s="83"/>
      <c r="CG152" s="83"/>
      <c r="CH152" s="83"/>
      <c r="CI152" s="83"/>
      <c r="CJ152" s="83"/>
      <c r="CK152" s="83"/>
      <c r="CL152" s="83"/>
      <c r="CM152" s="83"/>
      <c r="CN152" s="83"/>
      <c r="CO152" s="83"/>
      <c r="CP152" s="83"/>
      <c r="CQ152" s="83"/>
      <c r="CR152" s="83"/>
      <c r="CS152" s="83"/>
      <c r="CT152" s="83"/>
    </row>
    <row r="153" spans="1:98" s="65" customFormat="1" x14ac:dyDescent="0.25">
      <c r="A153" s="58"/>
      <c r="B153" s="21" t="s">
        <v>479</v>
      </c>
      <c r="C153" s="21" t="s">
        <v>473</v>
      </c>
      <c r="D153" s="22" t="s">
        <v>248</v>
      </c>
      <c r="E153" s="2" t="s">
        <v>480</v>
      </c>
      <c r="F153" s="21"/>
      <c r="G153" s="7"/>
      <c r="H153" s="8">
        <v>8266218</v>
      </c>
      <c r="I153" s="8">
        <v>717638</v>
      </c>
      <c r="J153" s="8">
        <f t="shared" si="43"/>
        <v>8677336</v>
      </c>
      <c r="K153" s="8">
        <f t="shared" si="44"/>
        <v>731505</v>
      </c>
      <c r="L153" s="8">
        <f t="shared" si="47"/>
        <v>9154233</v>
      </c>
      <c r="M153" s="8">
        <f t="shared" si="48"/>
        <v>771952</v>
      </c>
      <c r="N153" s="8">
        <f t="shared" si="50"/>
        <v>9574854</v>
      </c>
      <c r="O153" s="8">
        <f t="shared" si="51"/>
        <v>826948</v>
      </c>
      <c r="P153" s="8">
        <f t="shared" si="52"/>
        <v>10079600</v>
      </c>
      <c r="Q153" s="8">
        <f t="shared" si="53"/>
        <v>860480</v>
      </c>
      <c r="R153" s="8">
        <f t="shared" si="54"/>
        <v>10940080</v>
      </c>
      <c r="S153" s="8" t="e">
        <f>(+R153*#REF!/1000)*(1+#REF!)</f>
        <v>#REF!</v>
      </c>
      <c r="T153" s="11" t="e">
        <f>+(#REF!/($S$201))*S153</f>
        <v>#REF!</v>
      </c>
      <c r="U153" s="11" t="e">
        <f t="shared" si="45"/>
        <v>#REF!</v>
      </c>
      <c r="V153" s="12" t="e">
        <f t="shared" si="46"/>
        <v>#REF!</v>
      </c>
      <c r="W153" s="3"/>
      <c r="X153" s="9" t="e">
        <f>R153*#REF!/1000</f>
        <v>#REF!</v>
      </c>
      <c r="Y153" s="9" t="e">
        <f t="shared" si="49"/>
        <v>#REF!</v>
      </c>
      <c r="Z153" s="9"/>
      <c r="AA153" s="3" t="s">
        <v>45</v>
      </c>
      <c r="AB153" s="3"/>
      <c r="AC153" s="3"/>
      <c r="AD153" s="3" t="s">
        <v>90</v>
      </c>
      <c r="AE153" s="3"/>
      <c r="AF153" s="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83"/>
      <c r="AY153" s="83"/>
      <c r="AZ153" s="83"/>
      <c r="BA153" s="83"/>
      <c r="BB153" s="83"/>
      <c r="BC153" s="83"/>
      <c r="BD153" s="83"/>
      <c r="BE153" s="83"/>
      <c r="BF153" s="83"/>
      <c r="BG153" s="83"/>
      <c r="BH153" s="83"/>
      <c r="BI153" s="83"/>
      <c r="BJ153" s="83"/>
      <c r="BK153" s="83"/>
      <c r="BL153" s="83"/>
      <c r="BM153" s="83"/>
      <c r="BN153" s="83"/>
      <c r="BO153" s="83"/>
      <c r="BP153" s="83"/>
      <c r="BQ153" s="83"/>
      <c r="BR153" s="83"/>
      <c r="BS153" s="83"/>
      <c r="BT153" s="83"/>
      <c r="BU153" s="83"/>
      <c r="BV153" s="83"/>
      <c r="BW153" s="83"/>
      <c r="BX153" s="83"/>
      <c r="BY153" s="83"/>
      <c r="BZ153" s="83"/>
      <c r="CA153" s="83"/>
      <c r="CB153" s="83"/>
      <c r="CC153" s="83"/>
      <c r="CD153" s="83"/>
      <c r="CE153" s="83"/>
      <c r="CF153" s="83"/>
      <c r="CG153" s="83"/>
      <c r="CH153" s="83"/>
      <c r="CI153" s="83"/>
      <c r="CJ153" s="83"/>
      <c r="CK153" s="83"/>
      <c r="CL153" s="83"/>
      <c r="CM153" s="83"/>
      <c r="CN153" s="83"/>
      <c r="CO153" s="83"/>
      <c r="CP153" s="83"/>
      <c r="CQ153" s="83"/>
      <c r="CR153" s="83"/>
      <c r="CS153" s="83"/>
      <c r="CT153" s="83"/>
    </row>
    <row r="154" spans="1:98" s="67" customFormat="1" ht="22.8" x14ac:dyDescent="0.25">
      <c r="A154" s="60"/>
      <c r="B154" s="59" t="s">
        <v>481</v>
      </c>
      <c r="C154" s="59" t="s">
        <v>482</v>
      </c>
      <c r="D154" s="60" t="s">
        <v>248</v>
      </c>
      <c r="E154" s="61" t="s">
        <v>483</v>
      </c>
      <c r="F154" s="59"/>
      <c r="G154" s="58" t="s">
        <v>49</v>
      </c>
      <c r="H154" s="62">
        <v>4174104</v>
      </c>
      <c r="I154" s="62">
        <v>482013</v>
      </c>
      <c r="J154" s="62">
        <f t="shared" si="43"/>
        <v>4381702</v>
      </c>
      <c r="K154" s="62">
        <f t="shared" si="44"/>
        <v>491327</v>
      </c>
      <c r="L154" s="62">
        <f t="shared" si="47"/>
        <v>4622516</v>
      </c>
      <c r="M154" s="62">
        <f t="shared" si="48"/>
        <v>518494</v>
      </c>
      <c r="N154" s="62">
        <f t="shared" si="50"/>
        <v>4834912</v>
      </c>
      <c r="O154" s="62">
        <f t="shared" si="51"/>
        <v>555433</v>
      </c>
      <c r="P154" s="62">
        <f t="shared" si="52"/>
        <v>5089790</v>
      </c>
      <c r="Q154" s="62">
        <f t="shared" si="53"/>
        <v>577960</v>
      </c>
      <c r="R154" s="62">
        <f t="shared" si="54"/>
        <v>5667750</v>
      </c>
      <c r="S154" s="62" t="e">
        <f>(+R154*#REF!/1000)*(1+#REF!)</f>
        <v>#REF!</v>
      </c>
      <c r="T154" s="63" t="e">
        <f>+(#REF!/($S$201))*S154</f>
        <v>#REF!</v>
      </c>
      <c r="U154" s="63" t="e">
        <f t="shared" si="45"/>
        <v>#REF!</v>
      </c>
      <c r="V154" s="64" t="e">
        <f t="shared" si="46"/>
        <v>#REF!</v>
      </c>
      <c r="W154" s="65"/>
      <c r="X154" s="66" t="e">
        <f>R154*#REF!/1000</f>
        <v>#REF!</v>
      </c>
      <c r="Y154" s="66" t="e">
        <f t="shared" si="49"/>
        <v>#REF!</v>
      </c>
      <c r="Z154" s="66"/>
      <c r="AA154" s="65"/>
      <c r="AB154" s="65"/>
      <c r="AC154" s="65"/>
      <c r="AD154" s="65"/>
      <c r="AE154" s="65"/>
      <c r="AF154" s="65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  <c r="BA154" s="83"/>
      <c r="BB154" s="83"/>
      <c r="BC154" s="83"/>
      <c r="BD154" s="83"/>
      <c r="BE154" s="83"/>
      <c r="BF154" s="83"/>
      <c r="BG154" s="83"/>
      <c r="BH154" s="83"/>
      <c r="BI154" s="83"/>
      <c r="BJ154" s="83"/>
      <c r="BK154" s="83"/>
      <c r="BL154" s="84"/>
      <c r="BM154" s="84"/>
      <c r="BN154" s="84"/>
      <c r="BO154" s="84"/>
      <c r="BP154" s="84"/>
      <c r="BQ154" s="84"/>
      <c r="BR154" s="84"/>
      <c r="BS154" s="84"/>
      <c r="BT154" s="84"/>
      <c r="BU154" s="84"/>
      <c r="BV154" s="84"/>
      <c r="BW154" s="84"/>
      <c r="BX154" s="84"/>
      <c r="BY154" s="84"/>
      <c r="BZ154" s="84"/>
      <c r="CA154" s="84"/>
      <c r="CB154" s="84"/>
      <c r="CC154" s="84"/>
      <c r="CD154" s="84"/>
      <c r="CE154" s="84"/>
      <c r="CF154" s="84"/>
      <c r="CG154" s="84"/>
      <c r="CH154" s="84"/>
      <c r="CI154" s="84"/>
      <c r="CJ154" s="84"/>
      <c r="CK154" s="84"/>
      <c r="CL154" s="84"/>
      <c r="CM154" s="84"/>
      <c r="CN154" s="84"/>
      <c r="CO154" s="84"/>
      <c r="CP154" s="84"/>
      <c r="CQ154" s="84"/>
      <c r="CR154" s="84"/>
      <c r="CS154" s="84"/>
      <c r="CT154" s="84"/>
    </row>
    <row r="155" spans="1:98" s="10" customFormat="1" x14ac:dyDescent="0.25">
      <c r="A155" s="22"/>
      <c r="B155" s="59" t="s">
        <v>481</v>
      </c>
      <c r="C155" s="59" t="s">
        <v>482</v>
      </c>
      <c r="D155" s="60" t="s">
        <v>248</v>
      </c>
      <c r="E155" s="61" t="s">
        <v>484</v>
      </c>
      <c r="F155" s="59"/>
      <c r="G155" s="58" t="s">
        <v>49</v>
      </c>
      <c r="H155" s="62">
        <v>0</v>
      </c>
      <c r="I155" s="62">
        <v>66030</v>
      </c>
      <c r="J155" s="62">
        <f t="shared" si="43"/>
        <v>0</v>
      </c>
      <c r="K155" s="62">
        <f t="shared" si="44"/>
        <v>67306</v>
      </c>
      <c r="L155" s="62">
        <f t="shared" si="47"/>
        <v>0</v>
      </c>
      <c r="M155" s="62">
        <f t="shared" si="48"/>
        <v>71028</v>
      </c>
      <c r="N155" s="62">
        <f t="shared" si="50"/>
        <v>0</v>
      </c>
      <c r="O155" s="62">
        <f t="shared" si="51"/>
        <v>76088</v>
      </c>
      <c r="P155" s="62">
        <f t="shared" si="52"/>
        <v>0</v>
      </c>
      <c r="Q155" s="62">
        <f t="shared" si="53"/>
        <v>79170</v>
      </c>
      <c r="R155" s="62">
        <f t="shared" si="54"/>
        <v>79170</v>
      </c>
      <c r="S155" s="62" t="e">
        <f>(+R155*#REF!/1000)*(1+#REF!)</f>
        <v>#REF!</v>
      </c>
      <c r="T155" s="63" t="e">
        <f>+(#REF!/($S$201))*S155</f>
        <v>#REF!</v>
      </c>
      <c r="U155" s="63" t="e">
        <f t="shared" si="45"/>
        <v>#REF!</v>
      </c>
      <c r="V155" s="64" t="e">
        <f t="shared" si="46"/>
        <v>#REF!</v>
      </c>
      <c r="W155" s="65"/>
      <c r="X155" s="66" t="e">
        <f>R155*#REF!/1000</f>
        <v>#REF!</v>
      </c>
      <c r="Y155" s="66" t="e">
        <f t="shared" si="49"/>
        <v>#REF!</v>
      </c>
      <c r="Z155" s="66"/>
      <c r="AA155" s="65" t="s">
        <v>45</v>
      </c>
      <c r="AB155" s="65"/>
      <c r="AC155" s="65"/>
      <c r="AD155" s="65"/>
      <c r="AE155" s="65"/>
      <c r="AF155" s="65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3"/>
      <c r="BH155" s="83"/>
      <c r="BI155" s="83"/>
      <c r="BJ155" s="84"/>
      <c r="BK155" s="84"/>
      <c r="BL155" s="84"/>
      <c r="BM155" s="84"/>
      <c r="BN155" s="84"/>
      <c r="BO155" s="84"/>
      <c r="BP155" s="84"/>
      <c r="BQ155" s="84"/>
      <c r="BR155" s="84"/>
      <c r="BS155" s="84"/>
      <c r="BT155" s="84"/>
      <c r="BU155" s="84"/>
      <c r="BV155" s="84"/>
      <c r="BW155" s="84"/>
      <c r="BX155" s="84"/>
      <c r="BY155" s="84"/>
      <c r="BZ155" s="84"/>
      <c r="CA155" s="84"/>
      <c r="CB155" s="84"/>
      <c r="CC155" s="84"/>
      <c r="CD155" s="84"/>
      <c r="CE155" s="84"/>
      <c r="CF155" s="84"/>
      <c r="CG155" s="84"/>
      <c r="CH155" s="84"/>
      <c r="CI155" s="84"/>
      <c r="CJ155" s="84"/>
      <c r="CK155" s="84"/>
      <c r="CL155" s="84"/>
      <c r="CM155" s="84"/>
      <c r="CN155" s="84"/>
      <c r="CO155" s="84"/>
      <c r="CP155" s="84"/>
      <c r="CQ155" s="84"/>
      <c r="CR155" s="84"/>
      <c r="CS155" s="84"/>
      <c r="CT155" s="84"/>
    </row>
    <row r="156" spans="1:98" x14ac:dyDescent="0.25">
      <c r="A156" s="22"/>
      <c r="B156" s="59" t="s">
        <v>485</v>
      </c>
      <c r="C156" s="59" t="s">
        <v>482</v>
      </c>
      <c r="D156" s="60" t="s">
        <v>248</v>
      </c>
      <c r="E156" s="61" t="s">
        <v>486</v>
      </c>
      <c r="F156" s="61"/>
      <c r="G156" s="58"/>
      <c r="H156" s="62"/>
      <c r="I156" s="62"/>
      <c r="J156" s="62"/>
      <c r="K156" s="62"/>
      <c r="L156" s="62">
        <v>330000</v>
      </c>
      <c r="M156" s="62"/>
      <c r="N156" s="62">
        <f t="shared" si="50"/>
        <v>345163</v>
      </c>
      <c r="O156" s="62">
        <f t="shared" si="51"/>
        <v>0</v>
      </c>
      <c r="P156" s="62">
        <f t="shared" si="52"/>
        <v>363360</v>
      </c>
      <c r="Q156" s="62">
        <f t="shared" si="53"/>
        <v>0</v>
      </c>
      <c r="R156" s="62">
        <f t="shared" si="54"/>
        <v>363360</v>
      </c>
      <c r="S156" s="62"/>
      <c r="T156" s="63"/>
      <c r="U156" s="63"/>
      <c r="V156" s="64"/>
      <c r="W156" s="65"/>
      <c r="X156" s="66" t="e">
        <f>R156*#REF!/1000</f>
        <v>#REF!</v>
      </c>
      <c r="Y156" s="66" t="e">
        <f t="shared" si="49"/>
        <v>#REF!</v>
      </c>
      <c r="Z156" s="66"/>
      <c r="AA156" s="65"/>
      <c r="AB156" s="65"/>
      <c r="AC156" s="65"/>
      <c r="AD156" s="65"/>
      <c r="AE156" s="65"/>
      <c r="AF156" s="65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  <c r="AQ156" s="83"/>
      <c r="AR156" s="83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  <c r="BH156" s="84"/>
      <c r="BI156" s="84"/>
      <c r="BJ156" s="84"/>
      <c r="BK156" s="84"/>
      <c r="BL156" s="83"/>
      <c r="BM156" s="83"/>
      <c r="BN156" s="83"/>
      <c r="BO156" s="83"/>
      <c r="BP156" s="83"/>
      <c r="BQ156" s="83"/>
      <c r="BR156" s="83"/>
      <c r="BS156" s="83"/>
      <c r="BT156" s="83"/>
      <c r="BU156" s="83"/>
      <c r="BV156" s="83"/>
      <c r="BW156" s="83"/>
      <c r="BX156" s="83"/>
      <c r="BY156" s="83"/>
      <c r="BZ156" s="83"/>
      <c r="CA156" s="83"/>
      <c r="CB156" s="83"/>
      <c r="CC156" s="83"/>
      <c r="CD156" s="83"/>
      <c r="CE156" s="83"/>
      <c r="CF156" s="83"/>
      <c r="CG156" s="83"/>
      <c r="CH156" s="83"/>
      <c r="CI156" s="83"/>
      <c r="CJ156" s="83"/>
      <c r="CK156" s="83"/>
      <c r="CL156" s="83"/>
      <c r="CM156" s="83"/>
      <c r="CN156" s="83"/>
      <c r="CO156" s="83"/>
      <c r="CP156" s="83"/>
      <c r="CQ156" s="83"/>
      <c r="CR156" s="83"/>
      <c r="CS156" s="83"/>
      <c r="CT156" s="83"/>
    </row>
    <row r="157" spans="1:98" x14ac:dyDescent="0.25">
      <c r="A157" s="7" t="s">
        <v>64</v>
      </c>
      <c r="B157" s="60" t="s">
        <v>487</v>
      </c>
      <c r="C157" s="60" t="s">
        <v>488</v>
      </c>
      <c r="D157" s="60" t="s">
        <v>248</v>
      </c>
      <c r="E157" s="68" t="s">
        <v>489</v>
      </c>
      <c r="F157" s="60" t="s">
        <v>490</v>
      </c>
      <c r="G157" s="60"/>
      <c r="H157" s="69"/>
      <c r="I157" s="60"/>
      <c r="J157" s="69"/>
      <c r="K157" s="60"/>
      <c r="L157" s="70">
        <v>10360000</v>
      </c>
      <c r="M157" s="70">
        <v>750000</v>
      </c>
      <c r="N157" s="62">
        <f t="shared" ref="N157:N158" si="55">ROUND(L157/125.1*125.2,0)</f>
        <v>10368281</v>
      </c>
      <c r="O157" s="62">
        <f t="shared" ref="O157:O158" si="56">ROUND(M157/122.5*123.3,0)</f>
        <v>754898</v>
      </c>
      <c r="P157" s="62">
        <f t="shared" si="52"/>
        <v>10914850</v>
      </c>
      <c r="Q157" s="62">
        <f t="shared" si="53"/>
        <v>785510</v>
      </c>
      <c r="R157" s="62">
        <f t="shared" si="54"/>
        <v>11700360</v>
      </c>
      <c r="S157" s="60"/>
      <c r="T157" s="60"/>
      <c r="U157" s="60"/>
      <c r="V157" s="60"/>
      <c r="W157" s="65"/>
      <c r="X157" s="66" t="e">
        <f>R157*#REF!/1000</f>
        <v>#REF!</v>
      </c>
      <c r="Y157" s="66" t="e">
        <f t="shared" si="49"/>
        <v>#REF!</v>
      </c>
      <c r="Z157" s="66"/>
      <c r="AA157" s="67"/>
      <c r="AB157" s="67"/>
      <c r="AC157" s="67"/>
      <c r="AD157" s="67"/>
      <c r="AE157" s="67"/>
      <c r="AF157" s="67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  <c r="BH157" s="84"/>
      <c r="BI157" s="84"/>
      <c r="BJ157" s="83"/>
      <c r="BK157" s="83"/>
      <c r="BL157" s="83"/>
      <c r="BM157" s="83"/>
      <c r="BN157" s="83"/>
      <c r="BO157" s="83"/>
      <c r="BP157" s="83"/>
      <c r="BQ157" s="83"/>
      <c r="BR157" s="83"/>
      <c r="BS157" s="83"/>
      <c r="BT157" s="83"/>
      <c r="BU157" s="83"/>
      <c r="BV157" s="83"/>
      <c r="BW157" s="83"/>
      <c r="BX157" s="83"/>
      <c r="BY157" s="83"/>
      <c r="BZ157" s="83"/>
      <c r="CA157" s="83"/>
      <c r="CB157" s="83"/>
      <c r="CC157" s="83"/>
      <c r="CD157" s="83"/>
      <c r="CE157" s="83"/>
      <c r="CF157" s="83"/>
      <c r="CG157" s="83"/>
      <c r="CH157" s="83"/>
      <c r="CI157" s="83"/>
      <c r="CJ157" s="83"/>
      <c r="CK157" s="83"/>
      <c r="CL157" s="83"/>
      <c r="CM157" s="83"/>
      <c r="CN157" s="83"/>
      <c r="CO157" s="83"/>
      <c r="CP157" s="83"/>
      <c r="CQ157" s="83"/>
      <c r="CR157" s="83"/>
      <c r="CS157" s="83"/>
      <c r="CT157" s="83"/>
    </row>
    <row r="158" spans="1:98" x14ac:dyDescent="0.25">
      <c r="A158" s="7" t="s">
        <v>136</v>
      </c>
      <c r="B158" s="22" t="s">
        <v>491</v>
      </c>
      <c r="C158" s="22" t="s">
        <v>488</v>
      </c>
      <c r="D158" s="22" t="s">
        <v>248</v>
      </c>
      <c r="E158" s="13" t="s">
        <v>232</v>
      </c>
      <c r="F158" s="22" t="s">
        <v>490</v>
      </c>
      <c r="G158" s="22"/>
      <c r="H158" s="29"/>
      <c r="I158" s="29"/>
      <c r="J158" s="29"/>
      <c r="K158" s="29"/>
      <c r="L158" s="30">
        <v>2190000</v>
      </c>
      <c r="M158" s="30">
        <v>152994</v>
      </c>
      <c r="N158" s="8">
        <f t="shared" si="55"/>
        <v>2191751</v>
      </c>
      <c r="O158" s="8">
        <f t="shared" si="56"/>
        <v>153993</v>
      </c>
      <c r="P158" s="8">
        <f t="shared" si="52"/>
        <v>2307290</v>
      </c>
      <c r="Q158" s="8">
        <f t="shared" si="53"/>
        <v>160240</v>
      </c>
      <c r="R158" s="8">
        <f t="shared" si="54"/>
        <v>2467530</v>
      </c>
      <c r="S158" s="29"/>
      <c r="T158" s="22"/>
      <c r="U158" s="22"/>
      <c r="V158" s="22"/>
      <c r="X158" s="9" t="e">
        <f>R158*#REF!/1000</f>
        <v>#REF!</v>
      </c>
      <c r="Y158" s="9" t="e">
        <f t="shared" si="49"/>
        <v>#REF!</v>
      </c>
      <c r="Z158" s="9"/>
      <c r="AA158" s="3" t="s">
        <v>90</v>
      </c>
      <c r="AD158" s="3" t="s">
        <v>90</v>
      </c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83"/>
      <c r="AX158" s="83"/>
      <c r="AY158" s="83"/>
      <c r="AZ158" s="83"/>
      <c r="BA158" s="83"/>
      <c r="BB158" s="83"/>
      <c r="BC158" s="83"/>
      <c r="BD158" s="83"/>
      <c r="BE158" s="83"/>
      <c r="BF158" s="83"/>
      <c r="BG158" s="83"/>
      <c r="BH158" s="83"/>
      <c r="BI158" s="83"/>
      <c r="BJ158" s="83"/>
      <c r="BK158" s="83"/>
      <c r="BL158" s="83"/>
      <c r="BM158" s="83"/>
      <c r="BN158" s="83"/>
      <c r="BO158" s="83"/>
      <c r="BP158" s="83"/>
      <c r="BQ158" s="83"/>
      <c r="BR158" s="83"/>
      <c r="BS158" s="83"/>
      <c r="BT158" s="83"/>
      <c r="BU158" s="83"/>
      <c r="BV158" s="83"/>
      <c r="BW158" s="83"/>
      <c r="BX158" s="83"/>
      <c r="BY158" s="83"/>
      <c r="BZ158" s="83"/>
      <c r="CA158" s="83"/>
      <c r="CB158" s="83"/>
      <c r="CC158" s="83"/>
      <c r="CD158" s="83"/>
      <c r="CE158" s="83"/>
      <c r="CF158" s="83"/>
      <c r="CG158" s="83"/>
      <c r="CH158" s="83"/>
      <c r="CI158" s="83"/>
      <c r="CJ158" s="83"/>
      <c r="CK158" s="83"/>
      <c r="CL158" s="83"/>
      <c r="CM158" s="83"/>
      <c r="CN158" s="83"/>
      <c r="CO158" s="83"/>
      <c r="CP158" s="83"/>
      <c r="CQ158" s="83"/>
      <c r="CR158" s="83"/>
      <c r="CS158" s="83"/>
      <c r="CT158" s="83"/>
    </row>
    <row r="159" spans="1:98" x14ac:dyDescent="0.25">
      <c r="A159" s="23" t="s">
        <v>136</v>
      </c>
      <c r="B159" s="21" t="s">
        <v>492</v>
      </c>
      <c r="C159" s="21" t="s">
        <v>493</v>
      </c>
      <c r="D159" s="22" t="s">
        <v>248</v>
      </c>
      <c r="E159" s="2" t="s">
        <v>349</v>
      </c>
      <c r="F159" s="21"/>
      <c r="G159" s="7"/>
      <c r="H159" s="8">
        <v>83302</v>
      </c>
      <c r="I159" s="8">
        <v>0</v>
      </c>
      <c r="J159" s="8">
        <f>ROUND(H159/150.8*158.3,0)</f>
        <v>87445</v>
      </c>
      <c r="K159" s="8">
        <f t="shared" ref="K159:K166" si="57">ROUND(I159/124.2*126.6,0)</f>
        <v>0</v>
      </c>
      <c r="L159" s="8">
        <f t="shared" ref="L159:L171" si="58">ROUND(J159/158.3*167,0)</f>
        <v>92251</v>
      </c>
      <c r="M159" s="8">
        <f>ROUND(K159/126.6*133.6,0)</f>
        <v>0</v>
      </c>
      <c r="N159" s="8">
        <f t="shared" si="50"/>
        <v>96490</v>
      </c>
      <c r="O159" s="8">
        <f t="shared" si="51"/>
        <v>0</v>
      </c>
      <c r="P159" s="8">
        <f t="shared" si="52"/>
        <v>101580</v>
      </c>
      <c r="Q159" s="8">
        <f t="shared" si="53"/>
        <v>0</v>
      </c>
      <c r="R159" s="8">
        <f t="shared" si="54"/>
        <v>101580</v>
      </c>
      <c r="S159" s="8" t="e">
        <f>(+R159*#REF!/1000)*(1+#REF!)</f>
        <v>#REF!</v>
      </c>
      <c r="T159" s="11" t="e">
        <f>+(#REF!/($S$201))*S159</f>
        <v>#REF!</v>
      </c>
      <c r="U159" s="11" t="e">
        <f>+S159+T159</f>
        <v>#REF!</v>
      </c>
      <c r="V159" s="12" t="e">
        <f>ROUND(U159,0)</f>
        <v>#REF!</v>
      </c>
      <c r="X159" s="9" t="e">
        <f>R159*#REF!/1000</f>
        <v>#REF!</v>
      </c>
      <c r="Y159" s="9" t="e">
        <f t="shared" si="49"/>
        <v>#REF!</v>
      </c>
      <c r="Z159" s="9"/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/>
      <c r="AV159" s="83"/>
      <c r="AW159" s="83"/>
      <c r="AX159" s="83"/>
      <c r="AY159" s="83"/>
      <c r="AZ159" s="83"/>
      <c r="BA159" s="83"/>
      <c r="BB159" s="83"/>
      <c r="BC159" s="83"/>
      <c r="BD159" s="83"/>
      <c r="BE159" s="83"/>
      <c r="BF159" s="83"/>
      <c r="BG159" s="83"/>
      <c r="BH159" s="83"/>
      <c r="BI159" s="83"/>
      <c r="BJ159" s="83"/>
      <c r="BK159" s="83"/>
      <c r="BL159" s="83"/>
      <c r="BM159" s="83"/>
      <c r="BN159" s="83"/>
      <c r="BO159" s="83"/>
      <c r="BP159" s="83"/>
      <c r="BQ159" s="83"/>
      <c r="BR159" s="83"/>
      <c r="BS159" s="83"/>
      <c r="BT159" s="83"/>
      <c r="BU159" s="83"/>
      <c r="BV159" s="83"/>
      <c r="BW159" s="83"/>
      <c r="BX159" s="83"/>
      <c r="BY159" s="83"/>
      <c r="BZ159" s="83"/>
      <c r="CA159" s="83"/>
      <c r="CB159" s="83"/>
      <c r="CC159" s="83"/>
      <c r="CD159" s="83"/>
      <c r="CE159" s="83"/>
      <c r="CF159" s="83"/>
      <c r="CG159" s="83"/>
      <c r="CH159" s="83"/>
      <c r="CI159" s="83"/>
      <c r="CJ159" s="83"/>
      <c r="CK159" s="83"/>
      <c r="CL159" s="83"/>
      <c r="CM159" s="83"/>
      <c r="CN159" s="83"/>
      <c r="CO159" s="83"/>
      <c r="CP159" s="83"/>
      <c r="CQ159" s="83"/>
      <c r="CR159" s="83"/>
      <c r="CS159" s="83"/>
      <c r="CT159" s="83"/>
    </row>
    <row r="160" spans="1:98" x14ac:dyDescent="0.25">
      <c r="A160" s="7" t="s">
        <v>29</v>
      </c>
      <c r="B160" s="21" t="s">
        <v>494</v>
      </c>
      <c r="C160" s="21" t="s">
        <v>493</v>
      </c>
      <c r="D160" s="22" t="s">
        <v>248</v>
      </c>
      <c r="E160" s="2" t="s">
        <v>84</v>
      </c>
      <c r="F160" s="21"/>
      <c r="G160" s="7" t="s">
        <v>49</v>
      </c>
      <c r="H160" s="8">
        <v>196897</v>
      </c>
      <c r="I160" s="8">
        <v>4974556</v>
      </c>
      <c r="J160" s="8">
        <f>ROUND(H160/150.8*158.3,0)</f>
        <v>206690</v>
      </c>
      <c r="K160" s="8">
        <f t="shared" si="57"/>
        <v>5070683</v>
      </c>
      <c r="L160" s="8">
        <f t="shared" si="58"/>
        <v>218049</v>
      </c>
      <c r="M160" s="8"/>
      <c r="N160" s="8">
        <f t="shared" si="50"/>
        <v>228068</v>
      </c>
      <c r="O160" s="8">
        <f t="shared" si="51"/>
        <v>0</v>
      </c>
      <c r="P160" s="8">
        <f t="shared" si="52"/>
        <v>240090</v>
      </c>
      <c r="Q160" s="8">
        <f t="shared" si="53"/>
        <v>0</v>
      </c>
      <c r="R160" s="8">
        <f t="shared" si="54"/>
        <v>240090</v>
      </c>
      <c r="S160" s="8" t="e">
        <f>(+R160*#REF!/1000)*(1+#REF!)</f>
        <v>#REF!</v>
      </c>
      <c r="T160" s="11" t="e">
        <f>+(#REF!/($S$201))*S160</f>
        <v>#REF!</v>
      </c>
      <c r="U160" s="11" t="e">
        <f>+S160+T160</f>
        <v>#REF!</v>
      </c>
      <c r="V160" s="12" t="e">
        <f>ROUND(U160,0)</f>
        <v>#REF!</v>
      </c>
      <c r="X160" s="9" t="e">
        <f>R160*#REF!/1000</f>
        <v>#REF!</v>
      </c>
      <c r="Y160" s="9" t="e">
        <f t="shared" si="49"/>
        <v>#REF!</v>
      </c>
      <c r="Z160" s="9"/>
      <c r="AA160" s="3" t="s">
        <v>39</v>
      </c>
      <c r="AG160" s="83"/>
      <c r="AH160" s="83"/>
      <c r="AI160" s="83"/>
      <c r="AJ160" s="83"/>
      <c r="AK160" s="83"/>
      <c r="AL160" s="83"/>
      <c r="AM160" s="83"/>
      <c r="AN160" s="83"/>
      <c r="AO160" s="83"/>
      <c r="AP160" s="83"/>
      <c r="AQ160" s="83"/>
      <c r="AR160" s="83"/>
      <c r="AS160" s="83"/>
      <c r="AT160" s="83"/>
      <c r="AU160" s="83"/>
      <c r="AV160" s="83"/>
      <c r="AW160" s="83"/>
      <c r="AX160" s="83"/>
      <c r="AY160" s="83"/>
      <c r="AZ160" s="83"/>
      <c r="BA160" s="83"/>
      <c r="BB160" s="83"/>
      <c r="BC160" s="83"/>
      <c r="BD160" s="83"/>
      <c r="BE160" s="83"/>
      <c r="BF160" s="83"/>
      <c r="BG160" s="83"/>
      <c r="BH160" s="83"/>
      <c r="BI160" s="83"/>
      <c r="BJ160" s="83"/>
      <c r="BK160" s="83"/>
      <c r="BL160" s="83"/>
      <c r="BM160" s="83"/>
      <c r="BN160" s="83"/>
      <c r="BO160" s="83"/>
      <c r="BP160" s="83"/>
      <c r="BQ160" s="83"/>
      <c r="BR160" s="83"/>
      <c r="BS160" s="83"/>
      <c r="BT160" s="83"/>
      <c r="BU160" s="83"/>
      <c r="BV160" s="83"/>
      <c r="BW160" s="83"/>
      <c r="BX160" s="83"/>
      <c r="BY160" s="83"/>
      <c r="BZ160" s="83"/>
      <c r="CA160" s="83"/>
      <c r="CB160" s="83"/>
      <c r="CC160" s="83"/>
      <c r="CD160" s="83"/>
      <c r="CE160" s="83"/>
      <c r="CF160" s="83"/>
      <c r="CG160" s="83"/>
      <c r="CH160" s="83"/>
      <c r="CI160" s="83"/>
      <c r="CJ160" s="83"/>
      <c r="CK160" s="83"/>
      <c r="CL160" s="83"/>
      <c r="CM160" s="83"/>
      <c r="CN160" s="83"/>
      <c r="CO160" s="83"/>
      <c r="CP160" s="83"/>
      <c r="CQ160" s="83"/>
      <c r="CR160" s="83"/>
      <c r="CS160" s="83"/>
      <c r="CT160" s="83"/>
    </row>
    <row r="161" spans="1:98" s="65" customFormat="1" x14ac:dyDescent="0.25">
      <c r="A161" s="58" t="s">
        <v>29</v>
      </c>
      <c r="B161" s="21" t="s">
        <v>495</v>
      </c>
      <c r="C161" s="21" t="s">
        <v>496</v>
      </c>
      <c r="D161" s="22" t="s">
        <v>248</v>
      </c>
      <c r="E161" s="2" t="s">
        <v>497</v>
      </c>
      <c r="F161" s="21"/>
      <c r="G161" s="7" t="s">
        <v>49</v>
      </c>
      <c r="H161" s="8">
        <v>2110419</v>
      </c>
      <c r="I161" s="8">
        <v>550127</v>
      </c>
      <c r="J161" s="8">
        <f>ROUND(H161/150.8*158.3,0)</f>
        <v>2215380</v>
      </c>
      <c r="K161" s="8">
        <f t="shared" si="57"/>
        <v>560757</v>
      </c>
      <c r="L161" s="8">
        <f t="shared" si="58"/>
        <v>2337135</v>
      </c>
      <c r="M161" s="8">
        <f t="shared" ref="M161:M171" si="59">ROUND(K161/126.6*133.6,0)</f>
        <v>591763</v>
      </c>
      <c r="N161" s="8">
        <f t="shared" si="50"/>
        <v>2444522</v>
      </c>
      <c r="O161" s="8">
        <f t="shared" si="51"/>
        <v>633922</v>
      </c>
      <c r="P161" s="8">
        <f t="shared" si="52"/>
        <v>2573390</v>
      </c>
      <c r="Q161" s="8">
        <f t="shared" si="53"/>
        <v>659630</v>
      </c>
      <c r="R161" s="8">
        <f t="shared" si="54"/>
        <v>3233020</v>
      </c>
      <c r="S161" s="8" t="e">
        <f>(+R161*#REF!/1000)*(1+#REF!)</f>
        <v>#REF!</v>
      </c>
      <c r="T161" s="11" t="e">
        <f>+(#REF!/($S$201))*S161</f>
        <v>#REF!</v>
      </c>
      <c r="U161" s="11" t="e">
        <f>+S161+T161</f>
        <v>#REF!</v>
      </c>
      <c r="V161" s="12" t="e">
        <f>ROUND(U161,0)</f>
        <v>#REF!</v>
      </c>
      <c r="W161" s="3"/>
      <c r="X161" s="9" t="e">
        <f>R161*#REF!/1000</f>
        <v>#REF!</v>
      </c>
      <c r="Y161" s="9" t="e">
        <f t="shared" si="49"/>
        <v>#REF!</v>
      </c>
      <c r="Z161" s="9"/>
      <c r="AA161" s="3" t="s">
        <v>63</v>
      </c>
      <c r="AB161" s="3"/>
      <c r="AC161" s="3"/>
      <c r="AD161" s="3" t="s">
        <v>90</v>
      </c>
      <c r="AE161" s="3"/>
      <c r="AF161" s="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  <c r="BL161" s="83"/>
      <c r="BM161" s="83"/>
      <c r="BN161" s="83"/>
      <c r="BO161" s="83"/>
      <c r="BP161" s="83"/>
      <c r="BQ161" s="83"/>
      <c r="BR161" s="83"/>
      <c r="BS161" s="83"/>
      <c r="BT161" s="83"/>
      <c r="BU161" s="83"/>
      <c r="BV161" s="83"/>
      <c r="BW161" s="83"/>
      <c r="BX161" s="83"/>
      <c r="BY161" s="83"/>
      <c r="BZ161" s="83"/>
      <c r="CA161" s="83"/>
      <c r="CB161" s="83"/>
      <c r="CC161" s="83"/>
      <c r="CD161" s="83"/>
      <c r="CE161" s="83"/>
      <c r="CF161" s="83"/>
      <c r="CG161" s="83"/>
      <c r="CH161" s="83"/>
      <c r="CI161" s="83"/>
      <c r="CJ161" s="83"/>
      <c r="CK161" s="83"/>
      <c r="CL161" s="83"/>
      <c r="CM161" s="83"/>
      <c r="CN161" s="83"/>
      <c r="CO161" s="83"/>
      <c r="CP161" s="83"/>
      <c r="CQ161" s="83"/>
      <c r="CR161" s="83"/>
      <c r="CS161" s="83"/>
      <c r="CT161" s="83"/>
    </row>
    <row r="162" spans="1:98" s="65" customFormat="1" x14ac:dyDescent="0.25">
      <c r="A162" s="58" t="s">
        <v>29</v>
      </c>
      <c r="B162" s="21" t="s">
        <v>495</v>
      </c>
      <c r="C162" s="21" t="s">
        <v>496</v>
      </c>
      <c r="D162" s="22" t="s">
        <v>248</v>
      </c>
      <c r="E162" s="2" t="s">
        <v>497</v>
      </c>
      <c r="F162" s="21"/>
      <c r="G162" s="7"/>
      <c r="H162" s="8"/>
      <c r="I162" s="8">
        <v>750000</v>
      </c>
      <c r="J162" s="8"/>
      <c r="K162" s="8">
        <f t="shared" si="57"/>
        <v>764493</v>
      </c>
      <c r="L162" s="8">
        <f t="shared" si="58"/>
        <v>0</v>
      </c>
      <c r="M162" s="8">
        <f t="shared" si="59"/>
        <v>806764</v>
      </c>
      <c r="N162" s="8">
        <f t="shared" si="50"/>
        <v>0</v>
      </c>
      <c r="O162" s="8">
        <f t="shared" si="51"/>
        <v>864240</v>
      </c>
      <c r="P162" s="8">
        <f t="shared" si="52"/>
        <v>0</v>
      </c>
      <c r="Q162" s="8">
        <f t="shared" si="53"/>
        <v>899290</v>
      </c>
      <c r="R162" s="8">
        <f t="shared" si="54"/>
        <v>899290</v>
      </c>
      <c r="S162" s="8"/>
      <c r="T162" s="11"/>
      <c r="U162" s="11"/>
      <c r="V162" s="12"/>
      <c r="W162" s="10"/>
      <c r="X162" s="9" t="e">
        <f>R162*#REF!/1000</f>
        <v>#REF!</v>
      </c>
      <c r="Y162" s="9" t="e">
        <f t="shared" si="49"/>
        <v>#REF!</v>
      </c>
      <c r="Z162" s="9"/>
      <c r="AA162" s="3" t="s">
        <v>498</v>
      </c>
      <c r="AB162" s="3"/>
      <c r="AC162" s="3"/>
      <c r="AD162" s="3"/>
      <c r="AE162" s="3"/>
      <c r="AF162" s="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83"/>
      <c r="BK162" s="83"/>
      <c r="BL162" s="83"/>
      <c r="BM162" s="83"/>
      <c r="BN162" s="83"/>
      <c r="BO162" s="83"/>
      <c r="BP162" s="83"/>
      <c r="BQ162" s="83"/>
      <c r="BR162" s="83"/>
      <c r="BS162" s="83"/>
      <c r="BT162" s="83"/>
      <c r="BU162" s="83"/>
      <c r="BV162" s="83"/>
      <c r="BW162" s="83"/>
      <c r="BX162" s="83"/>
      <c r="BY162" s="83"/>
      <c r="BZ162" s="83"/>
      <c r="CA162" s="83"/>
      <c r="CB162" s="83"/>
      <c r="CC162" s="83"/>
      <c r="CD162" s="83"/>
      <c r="CE162" s="83"/>
      <c r="CF162" s="83"/>
      <c r="CG162" s="83"/>
      <c r="CH162" s="83"/>
      <c r="CI162" s="83"/>
      <c r="CJ162" s="83"/>
      <c r="CK162" s="83"/>
      <c r="CL162" s="83"/>
      <c r="CM162" s="83"/>
      <c r="CN162" s="83"/>
      <c r="CO162" s="83"/>
      <c r="CP162" s="83"/>
      <c r="CQ162" s="83"/>
      <c r="CR162" s="83"/>
      <c r="CS162" s="83"/>
      <c r="CT162" s="83"/>
    </row>
    <row r="163" spans="1:98" s="65" customFormat="1" x14ac:dyDescent="0.25">
      <c r="A163" s="58" t="s">
        <v>29</v>
      </c>
      <c r="B163" s="21" t="s">
        <v>499</v>
      </c>
      <c r="C163" s="21" t="s">
        <v>500</v>
      </c>
      <c r="D163" s="22" t="s">
        <v>248</v>
      </c>
      <c r="E163" s="2" t="s">
        <v>501</v>
      </c>
      <c r="F163" s="21"/>
      <c r="G163" s="7" t="s">
        <v>49</v>
      </c>
      <c r="H163" s="8">
        <v>1574326</v>
      </c>
      <c r="I163" s="8">
        <v>0</v>
      </c>
      <c r="J163" s="8">
        <f>ROUND(H163/150.8*158.3,0)</f>
        <v>1652625</v>
      </c>
      <c r="K163" s="8">
        <f t="shared" si="57"/>
        <v>0</v>
      </c>
      <c r="L163" s="8">
        <f t="shared" si="58"/>
        <v>1743452</v>
      </c>
      <c r="M163" s="8">
        <f t="shared" si="59"/>
        <v>0</v>
      </c>
      <c r="N163" s="8">
        <f t="shared" si="50"/>
        <v>1823560</v>
      </c>
      <c r="O163" s="8">
        <f t="shared" si="51"/>
        <v>0</v>
      </c>
      <c r="P163" s="8">
        <f t="shared" si="52"/>
        <v>1919690</v>
      </c>
      <c r="Q163" s="8">
        <f t="shared" si="53"/>
        <v>0</v>
      </c>
      <c r="R163" s="8">
        <f t="shared" si="54"/>
        <v>1919690</v>
      </c>
      <c r="S163" s="8" t="e">
        <f>(+R163*#REF!/1000)*(1+#REF!)</f>
        <v>#REF!</v>
      </c>
      <c r="T163" s="11" t="e">
        <f>+(#REF!/($S$201))*S163</f>
        <v>#REF!</v>
      </c>
      <c r="U163" s="11" t="e">
        <f>+S163+T163</f>
        <v>#REF!</v>
      </c>
      <c r="V163" s="12" t="e">
        <f>ROUND(U163,0)</f>
        <v>#REF!</v>
      </c>
      <c r="W163" s="3"/>
      <c r="X163" s="9" t="e">
        <f>R163*#REF!/1000</f>
        <v>#REF!</v>
      </c>
      <c r="Y163" s="9" t="e">
        <f t="shared" si="49"/>
        <v>#REF!</v>
      </c>
      <c r="Z163" s="9"/>
      <c r="AA163" s="3" t="s">
        <v>45</v>
      </c>
      <c r="AB163" s="3"/>
      <c r="AC163" s="3"/>
      <c r="AD163" s="3" t="s">
        <v>90</v>
      </c>
      <c r="AE163" s="3"/>
      <c r="AF163" s="3"/>
      <c r="AG163" s="83"/>
      <c r="AH163" s="83"/>
      <c r="AI163" s="83"/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3"/>
      <c r="AV163" s="83"/>
      <c r="AW163" s="83"/>
      <c r="AX163" s="83"/>
      <c r="AY163" s="83"/>
      <c r="AZ163" s="83"/>
      <c r="BA163" s="83"/>
      <c r="BB163" s="83"/>
      <c r="BC163" s="83"/>
      <c r="BD163" s="83"/>
      <c r="BE163" s="83"/>
      <c r="BF163" s="83"/>
      <c r="BG163" s="83"/>
      <c r="BH163" s="83"/>
      <c r="BI163" s="83"/>
      <c r="BJ163" s="83"/>
      <c r="BK163" s="83"/>
      <c r="BL163" s="83"/>
      <c r="BM163" s="83"/>
      <c r="BN163" s="83"/>
      <c r="BO163" s="83"/>
      <c r="BP163" s="83"/>
      <c r="BQ163" s="83"/>
      <c r="BR163" s="83"/>
      <c r="BS163" s="83"/>
      <c r="BT163" s="83"/>
      <c r="BU163" s="83"/>
      <c r="BV163" s="83"/>
      <c r="BW163" s="83"/>
      <c r="BX163" s="83"/>
      <c r="BY163" s="83"/>
      <c r="BZ163" s="83"/>
      <c r="CA163" s="83"/>
      <c r="CB163" s="83"/>
      <c r="CC163" s="83"/>
      <c r="CD163" s="83"/>
      <c r="CE163" s="83"/>
      <c r="CF163" s="83"/>
      <c r="CG163" s="83"/>
      <c r="CH163" s="83"/>
      <c r="CI163" s="83"/>
      <c r="CJ163" s="83"/>
      <c r="CK163" s="83"/>
      <c r="CL163" s="83"/>
      <c r="CM163" s="83"/>
      <c r="CN163" s="83"/>
      <c r="CO163" s="83"/>
      <c r="CP163" s="83"/>
      <c r="CQ163" s="83"/>
      <c r="CR163" s="83"/>
      <c r="CS163" s="83"/>
      <c r="CT163" s="83"/>
    </row>
    <row r="164" spans="1:98" x14ac:dyDescent="0.25">
      <c r="A164" s="7"/>
      <c r="B164" s="59" t="s">
        <v>502</v>
      </c>
      <c r="C164" s="59" t="s">
        <v>503</v>
      </c>
      <c r="D164" s="60" t="s">
        <v>248</v>
      </c>
      <c r="E164" s="61" t="s">
        <v>504</v>
      </c>
      <c r="F164" s="59"/>
      <c r="G164" s="58" t="s">
        <v>505</v>
      </c>
      <c r="H164" s="62">
        <v>879544</v>
      </c>
      <c r="I164" s="62">
        <v>66030</v>
      </c>
      <c r="J164" s="62">
        <f>ROUND(H164/150.8*158.3,0)</f>
        <v>923288</v>
      </c>
      <c r="K164" s="62">
        <f t="shared" si="57"/>
        <v>67306</v>
      </c>
      <c r="L164" s="62">
        <f t="shared" si="58"/>
        <v>974031</v>
      </c>
      <c r="M164" s="62">
        <f t="shared" si="59"/>
        <v>71028</v>
      </c>
      <c r="N164" s="62">
        <f t="shared" si="50"/>
        <v>1018786</v>
      </c>
      <c r="O164" s="62">
        <f t="shared" si="51"/>
        <v>76088</v>
      </c>
      <c r="P164" s="62">
        <f t="shared" si="52"/>
        <v>1072490</v>
      </c>
      <c r="Q164" s="62">
        <f t="shared" si="53"/>
        <v>79170</v>
      </c>
      <c r="R164" s="62">
        <f t="shared" si="54"/>
        <v>1151660</v>
      </c>
      <c r="S164" s="62" t="e">
        <f>(+R164*#REF!/1000)*(1+#REF!)</f>
        <v>#REF!</v>
      </c>
      <c r="T164" s="63" t="e">
        <f>+(#REF!/($S$201))*S164</f>
        <v>#REF!</v>
      </c>
      <c r="U164" s="63" t="e">
        <f>+S164+T164</f>
        <v>#REF!</v>
      </c>
      <c r="V164" s="64" t="e">
        <f>ROUND(U164,0)</f>
        <v>#REF!</v>
      </c>
      <c r="W164" s="65"/>
      <c r="X164" s="66" t="e">
        <f>R164*#REF!/1000</f>
        <v>#REF!</v>
      </c>
      <c r="Y164" s="66" t="e">
        <f t="shared" si="49"/>
        <v>#REF!</v>
      </c>
      <c r="Z164" s="66"/>
      <c r="AA164" s="65" t="s">
        <v>45</v>
      </c>
      <c r="AB164" s="65"/>
      <c r="AC164" s="65"/>
      <c r="AD164" s="65"/>
      <c r="AE164" s="65"/>
      <c r="AF164" s="65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83"/>
      <c r="AX164" s="83"/>
      <c r="AY164" s="83"/>
      <c r="AZ164" s="83"/>
      <c r="BA164" s="83"/>
      <c r="BB164" s="83"/>
      <c r="BC164" s="83"/>
      <c r="BD164" s="83"/>
      <c r="BE164" s="83"/>
      <c r="BF164" s="83"/>
      <c r="BG164" s="83"/>
      <c r="BH164" s="83"/>
      <c r="BI164" s="83"/>
      <c r="BJ164" s="83"/>
      <c r="BK164" s="83"/>
      <c r="BL164" s="83"/>
      <c r="BM164" s="83"/>
      <c r="BN164" s="83"/>
      <c r="BO164" s="83"/>
      <c r="BP164" s="83"/>
      <c r="BQ164" s="83"/>
      <c r="BR164" s="83"/>
      <c r="BS164" s="83"/>
      <c r="BT164" s="83"/>
      <c r="BU164" s="83"/>
      <c r="BV164" s="83"/>
      <c r="BW164" s="83"/>
      <c r="BX164" s="83"/>
      <c r="BY164" s="83"/>
      <c r="BZ164" s="83"/>
      <c r="CA164" s="83"/>
      <c r="CB164" s="83"/>
      <c r="CC164" s="83"/>
      <c r="CD164" s="83"/>
      <c r="CE164" s="83"/>
      <c r="CF164" s="83"/>
      <c r="CG164" s="83"/>
      <c r="CH164" s="83"/>
      <c r="CI164" s="83"/>
      <c r="CJ164" s="83"/>
      <c r="CK164" s="83"/>
      <c r="CL164" s="83"/>
      <c r="CM164" s="83"/>
      <c r="CN164" s="83"/>
      <c r="CO164" s="83"/>
      <c r="CP164" s="83"/>
      <c r="CQ164" s="83"/>
      <c r="CR164" s="83"/>
      <c r="CS164" s="83"/>
      <c r="CT164" s="83"/>
    </row>
    <row r="165" spans="1:98" x14ac:dyDescent="0.25">
      <c r="A165" s="7" t="s">
        <v>64</v>
      </c>
      <c r="B165" s="59" t="s">
        <v>506</v>
      </c>
      <c r="C165" s="59" t="s">
        <v>503</v>
      </c>
      <c r="D165" s="60" t="s">
        <v>248</v>
      </c>
      <c r="E165" s="61" t="s">
        <v>507</v>
      </c>
      <c r="F165" s="59"/>
      <c r="G165" s="58" t="s">
        <v>505</v>
      </c>
      <c r="H165" s="62">
        <v>6276064</v>
      </c>
      <c r="I165" s="62">
        <v>752731</v>
      </c>
      <c r="J165" s="62">
        <f>ROUND(H165/150.8*158.3,0)</f>
        <v>6588202</v>
      </c>
      <c r="K165" s="62">
        <f t="shared" si="57"/>
        <v>767277</v>
      </c>
      <c r="L165" s="62">
        <f t="shared" si="58"/>
        <v>6950283</v>
      </c>
      <c r="M165" s="62">
        <f t="shared" si="59"/>
        <v>809701</v>
      </c>
      <c r="N165" s="62">
        <f t="shared" si="50"/>
        <v>7269636</v>
      </c>
      <c r="O165" s="62">
        <f t="shared" si="51"/>
        <v>867386</v>
      </c>
      <c r="P165" s="62">
        <f t="shared" si="52"/>
        <v>7652860</v>
      </c>
      <c r="Q165" s="62">
        <f t="shared" si="53"/>
        <v>902560</v>
      </c>
      <c r="R165" s="62">
        <f t="shared" si="54"/>
        <v>8555420</v>
      </c>
      <c r="S165" s="62" t="e">
        <f>(+R165*#REF!/1000)*(1+#REF!)</f>
        <v>#REF!</v>
      </c>
      <c r="T165" s="63" t="e">
        <f>+(#REF!/($S$201))*S165</f>
        <v>#REF!</v>
      </c>
      <c r="U165" s="63" t="e">
        <f>+S165+T165</f>
        <v>#REF!</v>
      </c>
      <c r="V165" s="64" t="e">
        <f>ROUND(U165,0)</f>
        <v>#REF!</v>
      </c>
      <c r="W165" s="65"/>
      <c r="X165" s="66" t="e">
        <f>R165*#REF!/1000</f>
        <v>#REF!</v>
      </c>
      <c r="Y165" s="66" t="e">
        <f t="shared" ref="Y165:Y199" si="60">X165*1.21</f>
        <v>#REF!</v>
      </c>
      <c r="Z165" s="66"/>
      <c r="AA165" s="65"/>
      <c r="AB165" s="65"/>
      <c r="AC165" s="65"/>
      <c r="AD165" s="65"/>
      <c r="AE165" s="65"/>
      <c r="AF165" s="65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3"/>
      <c r="AS165" s="83"/>
      <c r="AT165" s="83"/>
      <c r="AU165" s="83"/>
      <c r="AV165" s="83"/>
      <c r="AW165" s="83"/>
      <c r="AX165" s="83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83"/>
      <c r="BK165" s="83"/>
      <c r="BL165" s="83"/>
      <c r="BM165" s="83"/>
      <c r="BN165" s="83"/>
      <c r="BO165" s="83"/>
      <c r="BP165" s="83"/>
      <c r="BQ165" s="83"/>
      <c r="BR165" s="83"/>
      <c r="BS165" s="83"/>
      <c r="BT165" s="83"/>
      <c r="BU165" s="83"/>
      <c r="BV165" s="83"/>
      <c r="BW165" s="83"/>
      <c r="BX165" s="83"/>
      <c r="BY165" s="83"/>
      <c r="BZ165" s="83"/>
      <c r="CA165" s="83"/>
      <c r="CB165" s="83"/>
      <c r="CC165" s="83"/>
      <c r="CD165" s="83"/>
      <c r="CE165" s="83"/>
      <c r="CF165" s="83"/>
      <c r="CG165" s="83"/>
      <c r="CH165" s="83"/>
      <c r="CI165" s="83"/>
      <c r="CJ165" s="83"/>
      <c r="CK165" s="83"/>
      <c r="CL165" s="83"/>
      <c r="CM165" s="83"/>
      <c r="CN165" s="83"/>
      <c r="CO165" s="83"/>
      <c r="CP165" s="83"/>
      <c r="CQ165" s="83"/>
      <c r="CR165" s="83"/>
      <c r="CS165" s="83"/>
      <c r="CT165" s="83"/>
    </row>
    <row r="166" spans="1:98" x14ac:dyDescent="0.25">
      <c r="A166" s="7" t="s">
        <v>64</v>
      </c>
      <c r="B166" s="59" t="s">
        <v>508</v>
      </c>
      <c r="C166" s="59" t="s">
        <v>503</v>
      </c>
      <c r="D166" s="60" t="s">
        <v>248</v>
      </c>
      <c r="E166" s="61" t="s">
        <v>78</v>
      </c>
      <c r="F166" s="59"/>
      <c r="G166" s="58" t="s">
        <v>49</v>
      </c>
      <c r="H166" s="62">
        <v>5769210</v>
      </c>
      <c r="I166" s="62">
        <v>356556</v>
      </c>
      <c r="J166" s="62">
        <f>ROUND(H166/150.8*158.3,0)</f>
        <v>6056140</v>
      </c>
      <c r="K166" s="62">
        <f t="shared" si="57"/>
        <v>363446</v>
      </c>
      <c r="L166" s="62">
        <f t="shared" si="58"/>
        <v>6388979</v>
      </c>
      <c r="M166" s="62">
        <f t="shared" si="59"/>
        <v>383542</v>
      </c>
      <c r="N166" s="62">
        <f t="shared" si="50"/>
        <v>6682541</v>
      </c>
      <c r="O166" s="62">
        <f t="shared" si="51"/>
        <v>410866</v>
      </c>
      <c r="P166" s="62">
        <f t="shared" si="52"/>
        <v>7034820</v>
      </c>
      <c r="Q166" s="62">
        <f t="shared" si="53"/>
        <v>427530</v>
      </c>
      <c r="R166" s="62">
        <f t="shared" si="54"/>
        <v>7462350</v>
      </c>
      <c r="S166" s="62" t="e">
        <f>(+R166*#REF!/1000)*(1+#REF!)</f>
        <v>#REF!</v>
      </c>
      <c r="T166" s="63" t="e">
        <f>+(#REF!/($S$201))*S166</f>
        <v>#REF!</v>
      </c>
      <c r="U166" s="63" t="e">
        <f>+S166+T166</f>
        <v>#REF!</v>
      </c>
      <c r="V166" s="64" t="e">
        <f>ROUND(U166,0)</f>
        <v>#REF!</v>
      </c>
      <c r="W166" s="65"/>
      <c r="X166" s="66" t="e">
        <f>R166*#REF!/1000</f>
        <v>#REF!</v>
      </c>
      <c r="Y166" s="66" t="e">
        <f t="shared" si="60"/>
        <v>#REF!</v>
      </c>
      <c r="Z166" s="66"/>
      <c r="AA166" s="65"/>
      <c r="AB166" s="65"/>
      <c r="AC166" s="65"/>
      <c r="AD166" s="65"/>
      <c r="AE166" s="65"/>
      <c r="AF166" s="65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83"/>
      <c r="AX166" s="83"/>
      <c r="AY166" s="83"/>
      <c r="AZ166" s="83"/>
      <c r="BA166" s="83"/>
      <c r="BB166" s="83"/>
      <c r="BC166" s="83"/>
      <c r="BD166" s="83"/>
      <c r="BE166" s="83"/>
      <c r="BF166" s="83"/>
      <c r="BG166" s="83"/>
      <c r="BH166" s="83"/>
      <c r="BI166" s="83"/>
      <c r="BJ166" s="83"/>
      <c r="BK166" s="83"/>
      <c r="BL166" s="83"/>
      <c r="BM166" s="83"/>
      <c r="BN166" s="83"/>
      <c r="BO166" s="83"/>
      <c r="BP166" s="83"/>
      <c r="BQ166" s="83"/>
      <c r="BR166" s="83"/>
      <c r="BS166" s="83"/>
      <c r="BT166" s="83"/>
      <c r="BU166" s="83"/>
      <c r="BV166" s="83"/>
      <c r="BW166" s="83"/>
      <c r="BX166" s="83"/>
      <c r="BY166" s="83"/>
      <c r="BZ166" s="83"/>
      <c r="CA166" s="83"/>
      <c r="CB166" s="83"/>
      <c r="CC166" s="83"/>
      <c r="CD166" s="83"/>
      <c r="CE166" s="83"/>
      <c r="CF166" s="83"/>
      <c r="CG166" s="83"/>
      <c r="CH166" s="83"/>
      <c r="CI166" s="83"/>
      <c r="CJ166" s="83"/>
      <c r="CK166" s="83"/>
      <c r="CL166" s="83"/>
      <c r="CM166" s="83"/>
      <c r="CN166" s="83"/>
      <c r="CO166" s="83"/>
      <c r="CP166" s="83"/>
      <c r="CQ166" s="83"/>
      <c r="CR166" s="83"/>
      <c r="CS166" s="83"/>
      <c r="CT166" s="83"/>
    </row>
    <row r="167" spans="1:98" ht="22.8" x14ac:dyDescent="0.25">
      <c r="A167" s="7" t="s">
        <v>29</v>
      </c>
      <c r="B167" s="21" t="s">
        <v>509</v>
      </c>
      <c r="C167" s="21" t="s">
        <v>510</v>
      </c>
      <c r="D167" s="22" t="s">
        <v>248</v>
      </c>
      <c r="E167" s="2" t="s">
        <v>511</v>
      </c>
      <c r="F167" s="21"/>
      <c r="G167" s="7"/>
      <c r="H167" s="8"/>
      <c r="I167" s="8"/>
      <c r="J167" s="8">
        <v>200000</v>
      </c>
      <c r="K167" s="8"/>
      <c r="L167" s="8">
        <f t="shared" si="58"/>
        <v>210992</v>
      </c>
      <c r="M167" s="8">
        <f t="shared" si="59"/>
        <v>0</v>
      </c>
      <c r="N167" s="8">
        <f t="shared" si="50"/>
        <v>220687</v>
      </c>
      <c r="O167" s="8">
        <f t="shared" si="51"/>
        <v>0</v>
      </c>
      <c r="P167" s="8">
        <f t="shared" si="52"/>
        <v>232320</v>
      </c>
      <c r="Q167" s="8">
        <f t="shared" si="53"/>
        <v>0</v>
      </c>
      <c r="R167" s="8">
        <f t="shared" si="54"/>
        <v>232320</v>
      </c>
      <c r="S167" s="8"/>
      <c r="T167" s="11"/>
      <c r="U167" s="11"/>
      <c r="V167" s="12"/>
      <c r="X167" s="9" t="e">
        <f>R167*#REF!/1000</f>
        <v>#REF!</v>
      </c>
      <c r="Y167" s="9" t="e">
        <f t="shared" si="60"/>
        <v>#REF!</v>
      </c>
      <c r="Z167" s="89" t="s">
        <v>625</v>
      </c>
      <c r="AA167" s="83" t="s">
        <v>39</v>
      </c>
      <c r="AG167" s="83"/>
      <c r="AH167" s="83"/>
      <c r="AI167" s="83"/>
      <c r="AJ167" s="83"/>
      <c r="AK167" s="83"/>
      <c r="AL167" s="83"/>
      <c r="AM167" s="83"/>
      <c r="AN167" s="83"/>
      <c r="AO167" s="83"/>
      <c r="AP167" s="83"/>
      <c r="AQ167" s="83"/>
      <c r="AR167" s="83"/>
      <c r="AS167" s="83"/>
      <c r="AT167" s="83"/>
      <c r="AU167" s="83"/>
      <c r="AV167" s="83"/>
      <c r="AW167" s="83"/>
      <c r="AX167" s="83"/>
      <c r="AY167" s="83"/>
      <c r="AZ167" s="83"/>
      <c r="BA167" s="83"/>
      <c r="BB167" s="83"/>
      <c r="BC167" s="83"/>
      <c r="BD167" s="83"/>
      <c r="BE167" s="83"/>
      <c r="BF167" s="83"/>
      <c r="BG167" s="83"/>
      <c r="BH167" s="83"/>
      <c r="BI167" s="83"/>
      <c r="BJ167" s="83"/>
      <c r="BK167" s="83"/>
      <c r="BL167" s="83"/>
      <c r="BM167" s="83"/>
      <c r="BN167" s="83"/>
      <c r="BO167" s="83"/>
      <c r="BP167" s="83"/>
      <c r="BQ167" s="83"/>
      <c r="BR167" s="83"/>
      <c r="BS167" s="83"/>
      <c r="BT167" s="83"/>
      <c r="BU167" s="83"/>
      <c r="BV167" s="83"/>
      <c r="BW167" s="83"/>
      <c r="BX167" s="83"/>
      <c r="BY167" s="83"/>
      <c r="BZ167" s="83"/>
      <c r="CA167" s="83"/>
      <c r="CB167" s="83"/>
      <c r="CC167" s="83"/>
      <c r="CD167" s="83"/>
      <c r="CE167" s="83"/>
      <c r="CF167" s="83"/>
      <c r="CG167" s="83"/>
      <c r="CH167" s="83"/>
      <c r="CI167" s="83"/>
      <c r="CJ167" s="83"/>
      <c r="CK167" s="83"/>
      <c r="CL167" s="83"/>
      <c r="CM167" s="83"/>
      <c r="CN167" s="83"/>
      <c r="CO167" s="83"/>
      <c r="CP167" s="83"/>
      <c r="CQ167" s="83"/>
      <c r="CR167" s="83"/>
      <c r="CS167" s="83"/>
      <c r="CT167" s="83"/>
    </row>
    <row r="168" spans="1:98" x14ac:dyDescent="0.25">
      <c r="A168" s="7" t="s">
        <v>29</v>
      </c>
      <c r="B168" s="21" t="s">
        <v>512</v>
      </c>
      <c r="C168" s="21" t="s">
        <v>513</v>
      </c>
      <c r="D168" s="22" t="s">
        <v>248</v>
      </c>
      <c r="E168" s="2" t="s">
        <v>84</v>
      </c>
      <c r="F168" s="21"/>
      <c r="G168" s="7" t="s">
        <v>49</v>
      </c>
      <c r="H168" s="8">
        <v>285353</v>
      </c>
      <c r="I168" s="8">
        <v>0</v>
      </c>
      <c r="J168" s="8">
        <f>ROUND(H168/150.8*158.3,0)</f>
        <v>299545</v>
      </c>
      <c r="K168" s="8">
        <f>ROUND(I168/124.2*126.6,0)</f>
        <v>0</v>
      </c>
      <c r="L168" s="8">
        <f t="shared" si="58"/>
        <v>316008</v>
      </c>
      <c r="M168" s="8">
        <f t="shared" si="59"/>
        <v>0</v>
      </c>
      <c r="N168" s="8">
        <f t="shared" si="50"/>
        <v>330528</v>
      </c>
      <c r="O168" s="8">
        <f t="shared" si="51"/>
        <v>0</v>
      </c>
      <c r="P168" s="8">
        <f t="shared" si="52"/>
        <v>347950</v>
      </c>
      <c r="Q168" s="8">
        <f t="shared" si="53"/>
        <v>0</v>
      </c>
      <c r="R168" s="8">
        <f t="shared" si="54"/>
        <v>347950</v>
      </c>
      <c r="S168" s="8" t="e">
        <f>(+R168*#REF!/1000)*(1+#REF!)</f>
        <v>#REF!</v>
      </c>
      <c r="T168" s="11" t="e">
        <f>+(#REF!/($S$201))*S168</f>
        <v>#REF!</v>
      </c>
      <c r="U168" s="11" t="e">
        <f>+S168+T168</f>
        <v>#REF!</v>
      </c>
      <c r="V168" s="12" t="e">
        <f>ROUND(U168,0)</f>
        <v>#REF!</v>
      </c>
      <c r="X168" s="9" t="e">
        <f>R168*#REF!/1000</f>
        <v>#REF!</v>
      </c>
      <c r="Y168" s="9" t="e">
        <f t="shared" si="60"/>
        <v>#REF!</v>
      </c>
      <c r="Z168" s="9"/>
      <c r="AA168" s="83" t="s">
        <v>39</v>
      </c>
      <c r="AG168" s="83"/>
      <c r="AH168" s="83"/>
      <c r="AI168" s="83"/>
      <c r="AJ168" s="83"/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3"/>
      <c r="AV168" s="83"/>
      <c r="AW168" s="83"/>
      <c r="AX168" s="83"/>
      <c r="AY168" s="83"/>
      <c r="AZ168" s="83"/>
      <c r="BA168" s="83"/>
      <c r="BB168" s="83"/>
      <c r="BC168" s="83"/>
      <c r="BD168" s="83"/>
      <c r="BE168" s="83"/>
      <c r="BF168" s="83"/>
      <c r="BG168" s="83"/>
      <c r="BH168" s="83"/>
      <c r="BI168" s="83"/>
      <c r="BJ168" s="83"/>
      <c r="BK168" s="83"/>
      <c r="BL168" s="83"/>
      <c r="BM168" s="83"/>
      <c r="BN168" s="83"/>
      <c r="BO168" s="83"/>
      <c r="BP168" s="83"/>
      <c r="BQ168" s="83"/>
      <c r="BR168" s="83"/>
      <c r="BS168" s="83"/>
      <c r="BT168" s="83"/>
      <c r="BU168" s="83"/>
      <c r="BV168" s="83"/>
      <c r="BW168" s="83"/>
      <c r="BX168" s="83"/>
      <c r="BY168" s="83"/>
      <c r="BZ168" s="83"/>
      <c r="CA168" s="83"/>
      <c r="CB168" s="83"/>
      <c r="CC168" s="83"/>
      <c r="CD168" s="83"/>
      <c r="CE168" s="83"/>
      <c r="CF168" s="83"/>
      <c r="CG168" s="83"/>
      <c r="CH168" s="83"/>
      <c r="CI168" s="83"/>
      <c r="CJ168" s="83"/>
      <c r="CK168" s="83"/>
      <c r="CL168" s="83"/>
      <c r="CM168" s="83"/>
      <c r="CN168" s="83"/>
      <c r="CO168" s="83"/>
      <c r="CP168" s="83"/>
      <c r="CQ168" s="83"/>
      <c r="CR168" s="83"/>
      <c r="CS168" s="83"/>
      <c r="CT168" s="83"/>
    </row>
    <row r="169" spans="1:98" s="65" customFormat="1" x14ac:dyDescent="0.25">
      <c r="A169" s="58"/>
      <c r="B169" s="21" t="s">
        <v>514</v>
      </c>
      <c r="C169" s="21" t="s">
        <v>515</v>
      </c>
      <c r="D169" s="22" t="s">
        <v>248</v>
      </c>
      <c r="E169" s="2" t="s">
        <v>84</v>
      </c>
      <c r="F169" s="21"/>
      <c r="G169" s="7" t="s">
        <v>49</v>
      </c>
      <c r="H169" s="8">
        <v>276466</v>
      </c>
      <c r="I169" s="8">
        <v>0</v>
      </c>
      <c r="J169" s="8">
        <f>ROUND(H169/150.8*158.3,0)</f>
        <v>290216</v>
      </c>
      <c r="K169" s="8">
        <f>ROUND(I169/124.2*126.6,0)</f>
        <v>0</v>
      </c>
      <c r="L169" s="8">
        <f t="shared" si="58"/>
        <v>306166</v>
      </c>
      <c r="M169" s="8">
        <f t="shared" si="59"/>
        <v>0</v>
      </c>
      <c r="N169" s="8">
        <f t="shared" si="50"/>
        <v>320234</v>
      </c>
      <c r="O169" s="8">
        <f t="shared" si="51"/>
        <v>0</v>
      </c>
      <c r="P169" s="8">
        <f t="shared" si="52"/>
        <v>337120</v>
      </c>
      <c r="Q169" s="8">
        <f t="shared" si="53"/>
        <v>0</v>
      </c>
      <c r="R169" s="8">
        <f t="shared" si="54"/>
        <v>337120</v>
      </c>
      <c r="S169" s="8" t="e">
        <f>(+R169*#REF!/1000)*(1+#REF!)</f>
        <v>#REF!</v>
      </c>
      <c r="T169" s="11" t="e">
        <f>+(#REF!/($S$201))*S169</f>
        <v>#REF!</v>
      </c>
      <c r="U169" s="11" t="e">
        <f>+S169+T169</f>
        <v>#REF!</v>
      </c>
      <c r="V169" s="12" t="e">
        <f>ROUND(U169,0)</f>
        <v>#REF!</v>
      </c>
      <c r="W169" s="3"/>
      <c r="X169" s="9" t="e">
        <f>R169*#REF!/1000</f>
        <v>#REF!</v>
      </c>
      <c r="Y169" s="9" t="e">
        <f t="shared" si="60"/>
        <v>#REF!</v>
      </c>
      <c r="Z169" s="9"/>
      <c r="AA169" s="83" t="s">
        <v>39</v>
      </c>
      <c r="AB169" s="3"/>
      <c r="AC169" s="3"/>
      <c r="AD169" s="3"/>
      <c r="AE169" s="3"/>
      <c r="AF169" s="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  <c r="BL169" s="83"/>
      <c r="BM169" s="83"/>
      <c r="BN169" s="83"/>
      <c r="BO169" s="83"/>
      <c r="BP169" s="83"/>
      <c r="BQ169" s="83"/>
      <c r="BR169" s="83"/>
      <c r="BS169" s="83"/>
      <c r="BT169" s="83"/>
      <c r="BU169" s="83"/>
      <c r="BV169" s="83"/>
      <c r="BW169" s="83"/>
      <c r="BX169" s="83"/>
      <c r="BY169" s="83"/>
      <c r="BZ169" s="83"/>
      <c r="CA169" s="83"/>
      <c r="CB169" s="83"/>
      <c r="CC169" s="83"/>
      <c r="CD169" s="83"/>
      <c r="CE169" s="83"/>
      <c r="CF169" s="83"/>
      <c r="CG169" s="83"/>
      <c r="CH169" s="83"/>
      <c r="CI169" s="83"/>
      <c r="CJ169" s="83"/>
      <c r="CK169" s="83"/>
      <c r="CL169" s="83"/>
      <c r="CM169" s="83"/>
      <c r="CN169" s="83"/>
      <c r="CO169" s="83"/>
      <c r="CP169" s="83"/>
      <c r="CQ169" s="83"/>
      <c r="CR169" s="83"/>
      <c r="CS169" s="83"/>
      <c r="CT169" s="83"/>
    </row>
    <row r="170" spans="1:98" ht="12" x14ac:dyDescent="0.25">
      <c r="A170" s="7" t="s">
        <v>29</v>
      </c>
      <c r="B170" s="21" t="s">
        <v>516</v>
      </c>
      <c r="C170" s="21" t="s">
        <v>517</v>
      </c>
      <c r="D170" s="22" t="s">
        <v>248</v>
      </c>
      <c r="E170" s="2" t="s">
        <v>518</v>
      </c>
      <c r="F170" s="21"/>
      <c r="G170" s="7" t="s">
        <v>519</v>
      </c>
      <c r="H170" s="8">
        <v>402502</v>
      </c>
      <c r="I170" s="8">
        <v>0</v>
      </c>
      <c r="J170" s="8">
        <f>ROUND(H170/150.8*158.3,0)</f>
        <v>422520</v>
      </c>
      <c r="K170" s="8">
        <f>ROUND(I170/124.2*126.6,0)</f>
        <v>0</v>
      </c>
      <c r="L170" s="8">
        <f t="shared" si="58"/>
        <v>445741</v>
      </c>
      <c r="M170" s="8">
        <f t="shared" si="59"/>
        <v>0</v>
      </c>
      <c r="N170" s="8">
        <f t="shared" si="50"/>
        <v>466222</v>
      </c>
      <c r="O170" s="8">
        <f t="shared" si="51"/>
        <v>0</v>
      </c>
      <c r="P170" s="8">
        <f t="shared" si="52"/>
        <v>490800</v>
      </c>
      <c r="Q170" s="8">
        <f t="shared" si="53"/>
        <v>0</v>
      </c>
      <c r="R170" s="8">
        <f t="shared" si="54"/>
        <v>490800</v>
      </c>
      <c r="S170" s="8" t="e">
        <f>(+R170*#REF!/1000)*(1+#REF!)</f>
        <v>#REF!</v>
      </c>
      <c r="T170" s="11" t="e">
        <f>+(#REF!/($S$201))*S170</f>
        <v>#REF!</v>
      </c>
      <c r="U170" s="11" t="e">
        <f>+S170+T170</f>
        <v>#REF!</v>
      </c>
      <c r="V170" s="12" t="e">
        <f>ROUND(U170,0)</f>
        <v>#REF!</v>
      </c>
      <c r="X170" s="9" t="e">
        <f>R170*#REF!/1000</f>
        <v>#REF!</v>
      </c>
      <c r="Y170" s="9" t="e">
        <f t="shared" si="60"/>
        <v>#REF!</v>
      </c>
      <c r="Z170" s="89" t="s">
        <v>626</v>
      </c>
      <c r="AA170" s="83" t="s">
        <v>45</v>
      </c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83"/>
      <c r="BK170" s="83"/>
      <c r="BL170" s="83"/>
      <c r="BM170" s="83"/>
      <c r="BN170" s="83"/>
      <c r="BO170" s="83"/>
      <c r="BP170" s="83"/>
      <c r="BQ170" s="83"/>
      <c r="BR170" s="83"/>
      <c r="BS170" s="83"/>
      <c r="BT170" s="83"/>
      <c r="BU170" s="83"/>
      <c r="BV170" s="83"/>
      <c r="BW170" s="83"/>
      <c r="BX170" s="83"/>
      <c r="BY170" s="83"/>
      <c r="BZ170" s="83"/>
      <c r="CA170" s="83"/>
      <c r="CB170" s="83"/>
      <c r="CC170" s="83"/>
      <c r="CD170" s="83"/>
      <c r="CE170" s="83"/>
      <c r="CF170" s="83"/>
      <c r="CG170" s="83"/>
      <c r="CH170" s="83"/>
      <c r="CI170" s="83"/>
      <c r="CJ170" s="83"/>
      <c r="CK170" s="83"/>
      <c r="CL170" s="83"/>
      <c r="CM170" s="83"/>
      <c r="CN170" s="83"/>
      <c r="CO170" s="83"/>
      <c r="CP170" s="83"/>
      <c r="CQ170" s="83"/>
      <c r="CR170" s="83"/>
      <c r="CS170" s="83"/>
      <c r="CT170" s="83"/>
    </row>
    <row r="171" spans="1:98" s="65" customFormat="1" x14ac:dyDescent="0.25">
      <c r="A171" s="58" t="s">
        <v>29</v>
      </c>
      <c r="B171" s="21" t="s">
        <v>520</v>
      </c>
      <c r="C171" s="21" t="s">
        <v>521</v>
      </c>
      <c r="D171" s="22" t="s">
        <v>248</v>
      </c>
      <c r="E171" s="2" t="s">
        <v>522</v>
      </c>
      <c r="F171" s="21"/>
      <c r="G171" s="7" t="s">
        <v>49</v>
      </c>
      <c r="H171" s="8">
        <v>4405172</v>
      </c>
      <c r="I171" s="8">
        <v>548042</v>
      </c>
      <c r="J171" s="8">
        <f>ROUND(H171/150.8*158.3,0)</f>
        <v>4624262</v>
      </c>
      <c r="K171" s="8">
        <f>ROUND(I171/124.2*126.6,0)</f>
        <v>558632</v>
      </c>
      <c r="L171" s="8">
        <f t="shared" si="58"/>
        <v>4878407</v>
      </c>
      <c r="M171" s="8">
        <f t="shared" si="59"/>
        <v>589520</v>
      </c>
      <c r="N171" s="8">
        <f t="shared" si="50"/>
        <v>5102561</v>
      </c>
      <c r="O171" s="8">
        <f t="shared" si="51"/>
        <v>631519</v>
      </c>
      <c r="P171" s="8">
        <f t="shared" si="52"/>
        <v>5371550</v>
      </c>
      <c r="Q171" s="8">
        <f t="shared" si="53"/>
        <v>657130</v>
      </c>
      <c r="R171" s="8">
        <f t="shared" si="54"/>
        <v>6028680</v>
      </c>
      <c r="S171" s="8" t="e">
        <f>(+R171*#REF!/1000)*(1+#REF!)</f>
        <v>#REF!</v>
      </c>
      <c r="T171" s="11" t="e">
        <f>+(#REF!/($S$201))*S171</f>
        <v>#REF!</v>
      </c>
      <c r="U171" s="11" t="e">
        <f>+S171+T171</f>
        <v>#REF!</v>
      </c>
      <c r="V171" s="12" t="e">
        <f>ROUND(U171,0)</f>
        <v>#REF!</v>
      </c>
      <c r="W171" s="3"/>
      <c r="X171" s="9" t="e">
        <f>R171*#REF!/1000</f>
        <v>#REF!</v>
      </c>
      <c r="Y171" s="9" t="e">
        <f t="shared" si="60"/>
        <v>#REF!</v>
      </c>
      <c r="Z171" s="9"/>
      <c r="AA171" s="83"/>
      <c r="AB171" s="3"/>
      <c r="AC171" s="3"/>
      <c r="AD171" s="3"/>
      <c r="AE171" s="3"/>
      <c r="AF171" s="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/>
      <c r="AV171" s="83"/>
      <c r="AW171" s="83"/>
      <c r="AX171" s="83"/>
      <c r="AY171" s="83"/>
      <c r="AZ171" s="83"/>
      <c r="BA171" s="83"/>
      <c r="BB171" s="83"/>
      <c r="BC171" s="83"/>
      <c r="BD171" s="83"/>
      <c r="BE171" s="83"/>
      <c r="BF171" s="83"/>
      <c r="BG171" s="83"/>
      <c r="BH171" s="83"/>
      <c r="BI171" s="83"/>
      <c r="BJ171" s="83"/>
      <c r="BK171" s="83"/>
      <c r="BL171" s="83"/>
      <c r="BM171" s="83"/>
      <c r="BN171" s="83"/>
      <c r="BO171" s="83"/>
      <c r="BP171" s="83"/>
      <c r="BQ171" s="83"/>
      <c r="BR171" s="83"/>
      <c r="BS171" s="83"/>
      <c r="BT171" s="83"/>
      <c r="BU171" s="83"/>
      <c r="BV171" s="83"/>
      <c r="BW171" s="83"/>
      <c r="BX171" s="83"/>
      <c r="BY171" s="83"/>
      <c r="BZ171" s="83"/>
      <c r="CA171" s="83"/>
      <c r="CB171" s="83"/>
      <c r="CC171" s="83"/>
      <c r="CD171" s="83"/>
      <c r="CE171" s="83"/>
      <c r="CF171" s="83"/>
      <c r="CG171" s="83"/>
      <c r="CH171" s="83"/>
      <c r="CI171" s="83"/>
      <c r="CJ171" s="83"/>
      <c r="CK171" s="83"/>
      <c r="CL171" s="83"/>
      <c r="CM171" s="83"/>
      <c r="CN171" s="83"/>
      <c r="CO171" s="83"/>
      <c r="CP171" s="83"/>
      <c r="CQ171" s="83"/>
      <c r="CR171" s="83"/>
      <c r="CS171" s="83"/>
      <c r="CT171" s="83"/>
    </row>
    <row r="172" spans="1:98" s="65" customFormat="1" x14ac:dyDescent="0.25">
      <c r="A172" s="58" t="s">
        <v>29</v>
      </c>
      <c r="B172" s="59" t="s">
        <v>520</v>
      </c>
      <c r="C172" s="59" t="s">
        <v>521</v>
      </c>
      <c r="D172" s="60" t="s">
        <v>248</v>
      </c>
      <c r="E172" s="61" t="s">
        <v>523</v>
      </c>
      <c r="F172" s="59"/>
      <c r="G172" s="58"/>
      <c r="H172" s="62"/>
      <c r="I172" s="62"/>
      <c r="J172" s="62"/>
      <c r="K172" s="62"/>
      <c r="L172" s="62">
        <v>190000</v>
      </c>
      <c r="M172" s="62"/>
      <c r="N172" s="62">
        <f t="shared" si="50"/>
        <v>198730</v>
      </c>
      <c r="O172" s="62">
        <f t="shared" si="51"/>
        <v>0</v>
      </c>
      <c r="P172" s="62">
        <f t="shared" si="52"/>
        <v>209210</v>
      </c>
      <c r="Q172" s="62">
        <f t="shared" si="53"/>
        <v>0</v>
      </c>
      <c r="R172" s="62">
        <f t="shared" si="54"/>
        <v>209210</v>
      </c>
      <c r="S172" s="62"/>
      <c r="T172" s="63"/>
      <c r="U172" s="63"/>
      <c r="V172" s="64"/>
      <c r="X172" s="66" t="e">
        <f>R172*#REF!/1000</f>
        <v>#REF!</v>
      </c>
      <c r="Y172" s="66" t="e">
        <f t="shared" si="60"/>
        <v>#REF!</v>
      </c>
      <c r="Z172" s="66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  <c r="AR172" s="83"/>
      <c r="AS172" s="83"/>
      <c r="AT172" s="83"/>
      <c r="AU172" s="83"/>
      <c r="AV172" s="83"/>
      <c r="AW172" s="83"/>
      <c r="AX172" s="83"/>
      <c r="AY172" s="83"/>
      <c r="AZ172" s="83"/>
      <c r="BA172" s="83"/>
      <c r="BB172" s="83"/>
      <c r="BC172" s="83"/>
      <c r="BD172" s="83"/>
      <c r="BE172" s="83"/>
      <c r="BF172" s="83"/>
      <c r="BG172" s="83"/>
      <c r="BH172" s="83"/>
      <c r="BI172" s="83"/>
      <c r="BJ172" s="83"/>
      <c r="BK172" s="83"/>
      <c r="BL172" s="83"/>
      <c r="BM172" s="83"/>
      <c r="BN172" s="83"/>
      <c r="BO172" s="83"/>
      <c r="BP172" s="83"/>
      <c r="BQ172" s="83"/>
      <c r="BR172" s="83"/>
      <c r="BS172" s="83"/>
      <c r="BT172" s="83"/>
      <c r="BU172" s="83"/>
      <c r="BV172" s="83"/>
      <c r="BW172" s="83"/>
      <c r="BX172" s="83"/>
      <c r="BY172" s="83"/>
      <c r="BZ172" s="83"/>
      <c r="CA172" s="83"/>
      <c r="CB172" s="83"/>
      <c r="CC172" s="83"/>
      <c r="CD172" s="83"/>
      <c r="CE172" s="83"/>
      <c r="CF172" s="83"/>
      <c r="CG172" s="83"/>
      <c r="CH172" s="83"/>
      <c r="CI172" s="83"/>
      <c r="CJ172" s="83"/>
      <c r="CK172" s="83"/>
      <c r="CL172" s="83"/>
      <c r="CM172" s="83"/>
      <c r="CN172" s="83"/>
      <c r="CO172" s="83"/>
      <c r="CP172" s="83"/>
      <c r="CQ172" s="83"/>
      <c r="CR172" s="83"/>
      <c r="CS172" s="83"/>
      <c r="CT172" s="83"/>
    </row>
    <row r="173" spans="1:98" s="65" customFormat="1" x14ac:dyDescent="0.25">
      <c r="A173" s="58" t="s">
        <v>29</v>
      </c>
      <c r="B173" s="21" t="s">
        <v>524</v>
      </c>
      <c r="C173" s="21" t="s">
        <v>521</v>
      </c>
      <c r="D173" s="22" t="s">
        <v>248</v>
      </c>
      <c r="E173" s="2" t="s">
        <v>377</v>
      </c>
      <c r="F173" s="21"/>
      <c r="G173" s="7" t="s">
        <v>49</v>
      </c>
      <c r="H173" s="8">
        <v>931719</v>
      </c>
      <c r="I173" s="8">
        <v>59424</v>
      </c>
      <c r="J173" s="8">
        <f t="shared" ref="J173:J195" si="61">ROUND(H173/150.8*158.3,0)</f>
        <v>978058</v>
      </c>
      <c r="K173" s="8">
        <f t="shared" ref="K173:K199" si="62">ROUND(I173/124.2*126.6,0)</f>
        <v>60572</v>
      </c>
      <c r="L173" s="8">
        <f t="shared" ref="L173:L199" si="63">ROUND(J173/158.3*167,0)</f>
        <v>1031811</v>
      </c>
      <c r="M173" s="8">
        <f t="shared" ref="M173:M199" si="64">ROUND(K173/126.6*133.6,0)</f>
        <v>63921</v>
      </c>
      <c r="N173" s="8">
        <f t="shared" si="50"/>
        <v>1079221</v>
      </c>
      <c r="O173" s="8">
        <f t="shared" si="51"/>
        <v>68475</v>
      </c>
      <c r="P173" s="8">
        <f t="shared" si="52"/>
        <v>1136110</v>
      </c>
      <c r="Q173" s="8">
        <f t="shared" si="53"/>
        <v>71250</v>
      </c>
      <c r="R173" s="8">
        <f t="shared" si="54"/>
        <v>1207360</v>
      </c>
      <c r="S173" s="8" t="e">
        <f>(+R173*#REF!/1000)*(1+#REF!)</f>
        <v>#REF!</v>
      </c>
      <c r="T173" s="11" t="e">
        <f>+(#REF!/($S$201))*S173</f>
        <v>#REF!</v>
      </c>
      <c r="U173" s="11" t="e">
        <f>+S173+T173</f>
        <v>#REF!</v>
      </c>
      <c r="V173" s="12" t="e">
        <f>ROUND(U173,0)</f>
        <v>#REF!</v>
      </c>
      <c r="W173" s="3"/>
      <c r="X173" s="9" t="e">
        <f>R173*#REF!/1000</f>
        <v>#REF!</v>
      </c>
      <c r="Y173" s="9" t="e">
        <f t="shared" si="60"/>
        <v>#REF!</v>
      </c>
      <c r="Z173" s="9"/>
      <c r="AA173" s="3" t="s">
        <v>45</v>
      </c>
      <c r="AB173" s="3"/>
      <c r="AC173" s="3"/>
      <c r="AD173" s="3"/>
      <c r="AE173" s="3"/>
      <c r="AF173" s="3"/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83"/>
      <c r="BK173" s="83"/>
      <c r="BL173" s="83"/>
      <c r="BM173" s="83"/>
      <c r="BN173" s="83"/>
      <c r="BO173" s="83"/>
      <c r="BP173" s="83"/>
      <c r="BQ173" s="83"/>
      <c r="BR173" s="83"/>
      <c r="BS173" s="83"/>
      <c r="BT173" s="83"/>
      <c r="BU173" s="83"/>
      <c r="BV173" s="83"/>
      <c r="BW173" s="83"/>
      <c r="BX173" s="83"/>
      <c r="BY173" s="83"/>
      <c r="BZ173" s="83"/>
      <c r="CA173" s="83"/>
      <c r="CB173" s="83"/>
      <c r="CC173" s="83"/>
      <c r="CD173" s="83"/>
      <c r="CE173" s="83"/>
      <c r="CF173" s="83"/>
      <c r="CG173" s="83"/>
      <c r="CH173" s="83"/>
      <c r="CI173" s="83"/>
      <c r="CJ173" s="83"/>
      <c r="CK173" s="83"/>
      <c r="CL173" s="83"/>
      <c r="CM173" s="83"/>
      <c r="CN173" s="83"/>
      <c r="CO173" s="83"/>
      <c r="CP173" s="83"/>
      <c r="CQ173" s="83"/>
      <c r="CR173" s="83"/>
      <c r="CS173" s="83"/>
      <c r="CT173" s="83"/>
    </row>
    <row r="174" spans="1:98" x14ac:dyDescent="0.25">
      <c r="A174" s="33" t="s">
        <v>29</v>
      </c>
      <c r="B174" s="59" t="s">
        <v>525</v>
      </c>
      <c r="C174" s="59" t="s">
        <v>526</v>
      </c>
      <c r="D174" s="60" t="s">
        <v>248</v>
      </c>
      <c r="E174" s="61" t="s">
        <v>527</v>
      </c>
      <c r="F174" s="60"/>
      <c r="G174" s="60"/>
      <c r="H174" s="62">
        <v>35000</v>
      </c>
      <c r="I174" s="62">
        <v>0</v>
      </c>
      <c r="J174" s="62">
        <f t="shared" si="61"/>
        <v>36741</v>
      </c>
      <c r="K174" s="62">
        <f t="shared" si="62"/>
        <v>0</v>
      </c>
      <c r="L174" s="62">
        <f t="shared" si="63"/>
        <v>38760</v>
      </c>
      <c r="M174" s="62">
        <f t="shared" si="64"/>
        <v>0</v>
      </c>
      <c r="N174" s="62">
        <f t="shared" si="50"/>
        <v>40541</v>
      </c>
      <c r="O174" s="62">
        <f t="shared" si="51"/>
        <v>0</v>
      </c>
      <c r="P174" s="62">
        <f t="shared" si="52"/>
        <v>42680</v>
      </c>
      <c r="Q174" s="62">
        <f t="shared" si="53"/>
        <v>0</v>
      </c>
      <c r="R174" s="62">
        <f t="shared" si="54"/>
        <v>42680</v>
      </c>
      <c r="S174" s="71"/>
      <c r="T174" s="72"/>
      <c r="U174" s="72"/>
      <c r="V174" s="72"/>
      <c r="W174" s="67"/>
      <c r="X174" s="66" t="e">
        <f>R174*#REF!/1000</f>
        <v>#REF!</v>
      </c>
      <c r="Y174" s="66" t="e">
        <f t="shared" si="60"/>
        <v>#REF!</v>
      </c>
      <c r="Z174" s="66"/>
      <c r="AA174" s="85" t="s">
        <v>39</v>
      </c>
      <c r="AB174" s="65"/>
      <c r="AC174" s="65"/>
      <c r="AD174" s="65"/>
      <c r="AE174" s="65"/>
      <c r="AF174" s="65"/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/>
      <c r="AV174" s="83"/>
      <c r="AW174" s="83"/>
      <c r="AX174" s="83"/>
      <c r="AY174" s="83"/>
      <c r="AZ174" s="83"/>
      <c r="BA174" s="83"/>
      <c r="BB174" s="83"/>
      <c r="BC174" s="83"/>
      <c r="BD174" s="83"/>
      <c r="BE174" s="83"/>
      <c r="BF174" s="83"/>
      <c r="BG174" s="83"/>
      <c r="BH174" s="83"/>
      <c r="BI174" s="83"/>
      <c r="BJ174" s="83"/>
      <c r="BK174" s="83"/>
      <c r="BL174" s="83"/>
      <c r="BM174" s="83"/>
      <c r="BN174" s="83"/>
      <c r="BO174" s="83"/>
      <c r="BP174" s="83"/>
      <c r="BQ174" s="83"/>
      <c r="BR174" s="83"/>
      <c r="BS174" s="83"/>
      <c r="BT174" s="83"/>
      <c r="BU174" s="83"/>
      <c r="BV174" s="83"/>
      <c r="BW174" s="83"/>
      <c r="BX174" s="83"/>
      <c r="BY174" s="83"/>
      <c r="BZ174" s="83"/>
      <c r="CA174" s="83"/>
      <c r="CB174" s="83"/>
      <c r="CC174" s="83"/>
      <c r="CD174" s="83"/>
      <c r="CE174" s="83"/>
      <c r="CF174" s="83"/>
      <c r="CG174" s="83"/>
      <c r="CH174" s="83"/>
      <c r="CI174" s="83"/>
      <c r="CJ174" s="83"/>
      <c r="CK174" s="83"/>
      <c r="CL174" s="83"/>
      <c r="CM174" s="83"/>
      <c r="CN174" s="83"/>
      <c r="CO174" s="83"/>
      <c r="CP174" s="83"/>
      <c r="CQ174" s="83"/>
      <c r="CR174" s="83"/>
      <c r="CS174" s="83"/>
      <c r="CT174" s="83"/>
    </row>
    <row r="175" spans="1:98" s="65" customFormat="1" x14ac:dyDescent="0.25">
      <c r="A175" s="73" t="s">
        <v>29</v>
      </c>
      <c r="B175" s="59" t="s">
        <v>528</v>
      </c>
      <c r="C175" s="59" t="s">
        <v>529</v>
      </c>
      <c r="D175" s="60" t="s">
        <v>248</v>
      </c>
      <c r="E175" s="61" t="s">
        <v>295</v>
      </c>
      <c r="F175" s="59"/>
      <c r="G175" s="58" t="s">
        <v>49</v>
      </c>
      <c r="H175" s="62">
        <v>12574491</v>
      </c>
      <c r="I175" s="62">
        <v>7263190</v>
      </c>
      <c r="J175" s="62">
        <f t="shared" si="61"/>
        <v>13199880</v>
      </c>
      <c r="K175" s="62">
        <f t="shared" si="62"/>
        <v>7403541</v>
      </c>
      <c r="L175" s="62">
        <f t="shared" si="63"/>
        <v>13925331</v>
      </c>
      <c r="M175" s="62">
        <f t="shared" si="64"/>
        <v>7812900</v>
      </c>
      <c r="N175" s="62">
        <f t="shared" si="50"/>
        <v>14565175</v>
      </c>
      <c r="O175" s="62">
        <f t="shared" si="51"/>
        <v>8369510</v>
      </c>
      <c r="P175" s="62">
        <f t="shared" si="52"/>
        <v>15332990</v>
      </c>
      <c r="Q175" s="62">
        <f t="shared" si="53"/>
        <v>8708910</v>
      </c>
      <c r="R175" s="62">
        <f t="shared" si="54"/>
        <v>24041900</v>
      </c>
      <c r="S175" s="62" t="e">
        <f>(+R175*#REF!/1000)*(1+#REF!)</f>
        <v>#REF!</v>
      </c>
      <c r="T175" s="63" t="e">
        <f>+(#REF!/($S$201))*S175</f>
        <v>#REF!</v>
      </c>
      <c r="U175" s="63" t="e">
        <f t="shared" ref="U175:U199" si="65">+S175+T175</f>
        <v>#REF!</v>
      </c>
      <c r="V175" s="64" t="e">
        <f t="shared" ref="V175:V199" si="66">ROUND(U175,0)</f>
        <v>#REF!</v>
      </c>
      <c r="X175" s="66" t="e">
        <f>R175*#REF!/1000</f>
        <v>#REF!</v>
      </c>
      <c r="Y175" s="66" t="e">
        <f t="shared" si="60"/>
        <v>#REF!</v>
      </c>
      <c r="Z175" s="66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  <c r="BL175" s="83"/>
      <c r="BM175" s="83"/>
      <c r="BN175" s="83"/>
      <c r="BO175" s="83"/>
      <c r="BP175" s="83"/>
      <c r="BQ175" s="83"/>
      <c r="BR175" s="83"/>
      <c r="BS175" s="83"/>
      <c r="BT175" s="83"/>
      <c r="BU175" s="83"/>
      <c r="BV175" s="83"/>
      <c r="BW175" s="83"/>
      <c r="BX175" s="83"/>
      <c r="BY175" s="83"/>
      <c r="BZ175" s="83"/>
      <c r="CA175" s="83"/>
      <c r="CB175" s="83"/>
      <c r="CC175" s="83"/>
      <c r="CD175" s="83"/>
      <c r="CE175" s="83"/>
      <c r="CF175" s="83"/>
      <c r="CG175" s="83"/>
      <c r="CH175" s="83"/>
      <c r="CI175" s="83"/>
      <c r="CJ175" s="83"/>
      <c r="CK175" s="83"/>
      <c r="CL175" s="83"/>
      <c r="CM175" s="83"/>
      <c r="CN175" s="83"/>
      <c r="CO175" s="83"/>
      <c r="CP175" s="83"/>
      <c r="CQ175" s="83"/>
      <c r="CR175" s="83"/>
      <c r="CS175" s="83"/>
      <c r="CT175" s="83"/>
    </row>
    <row r="176" spans="1:98" s="65" customFormat="1" x14ac:dyDescent="0.25">
      <c r="A176" s="73" t="s">
        <v>29</v>
      </c>
      <c r="B176" s="59" t="s">
        <v>530</v>
      </c>
      <c r="C176" s="59" t="s">
        <v>529</v>
      </c>
      <c r="D176" s="60" t="s">
        <v>248</v>
      </c>
      <c r="E176" s="61" t="s">
        <v>78</v>
      </c>
      <c r="F176" s="59"/>
      <c r="G176" s="58" t="s">
        <v>49</v>
      </c>
      <c r="H176" s="62">
        <v>5061102</v>
      </c>
      <c r="I176" s="62">
        <v>581057</v>
      </c>
      <c r="J176" s="62">
        <f t="shared" si="61"/>
        <v>5312815</v>
      </c>
      <c r="K176" s="62">
        <f t="shared" si="62"/>
        <v>592285</v>
      </c>
      <c r="L176" s="62">
        <f t="shared" si="63"/>
        <v>5604802</v>
      </c>
      <c r="M176" s="62">
        <f t="shared" si="64"/>
        <v>625034</v>
      </c>
      <c r="N176" s="62">
        <f t="shared" si="50"/>
        <v>5862333</v>
      </c>
      <c r="O176" s="62">
        <f t="shared" si="51"/>
        <v>669563</v>
      </c>
      <c r="P176" s="62">
        <f t="shared" si="52"/>
        <v>6171370</v>
      </c>
      <c r="Q176" s="62">
        <f t="shared" si="53"/>
        <v>696710</v>
      </c>
      <c r="R176" s="62">
        <f t="shared" si="54"/>
        <v>6868080</v>
      </c>
      <c r="S176" s="62" t="e">
        <f>(+R176*#REF!/1000)*(1+#REF!)</f>
        <v>#REF!</v>
      </c>
      <c r="T176" s="63" t="e">
        <f>+(#REF!/($S$201))*S176</f>
        <v>#REF!</v>
      </c>
      <c r="U176" s="63" t="e">
        <f t="shared" si="65"/>
        <v>#REF!</v>
      </c>
      <c r="V176" s="64" t="e">
        <f t="shared" si="66"/>
        <v>#REF!</v>
      </c>
      <c r="X176" s="66" t="e">
        <f>R176*#REF!/1000</f>
        <v>#REF!</v>
      </c>
      <c r="Y176" s="66" t="e">
        <f t="shared" si="60"/>
        <v>#REF!</v>
      </c>
      <c r="Z176" s="66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  <c r="BL176" s="83"/>
      <c r="BM176" s="83"/>
      <c r="BN176" s="83"/>
      <c r="BO176" s="83"/>
      <c r="BP176" s="83"/>
      <c r="BQ176" s="83"/>
      <c r="BR176" s="83"/>
      <c r="BS176" s="83"/>
      <c r="BT176" s="83"/>
      <c r="BU176" s="83"/>
      <c r="BV176" s="83"/>
      <c r="BW176" s="83"/>
      <c r="BX176" s="83"/>
      <c r="BY176" s="83"/>
      <c r="BZ176" s="83"/>
      <c r="CA176" s="83"/>
      <c r="CB176" s="83"/>
      <c r="CC176" s="83"/>
      <c r="CD176" s="83"/>
      <c r="CE176" s="83"/>
      <c r="CF176" s="83"/>
      <c r="CG176" s="83"/>
      <c r="CH176" s="83"/>
      <c r="CI176" s="83"/>
      <c r="CJ176" s="83"/>
      <c r="CK176" s="83"/>
      <c r="CL176" s="83"/>
      <c r="CM176" s="83"/>
      <c r="CN176" s="83"/>
      <c r="CO176" s="83"/>
      <c r="CP176" s="83"/>
      <c r="CQ176" s="83"/>
      <c r="CR176" s="83"/>
      <c r="CS176" s="83"/>
      <c r="CT176" s="83"/>
    </row>
    <row r="177" spans="1:98" ht="22.8" x14ac:dyDescent="0.25">
      <c r="A177" s="33" t="s">
        <v>64</v>
      </c>
      <c r="B177" s="21" t="s">
        <v>531</v>
      </c>
      <c r="C177" s="21" t="s">
        <v>529</v>
      </c>
      <c r="D177" s="22" t="s">
        <v>248</v>
      </c>
      <c r="E177" s="2" t="s">
        <v>532</v>
      </c>
      <c r="F177" s="21"/>
      <c r="G177" s="7" t="s">
        <v>49</v>
      </c>
      <c r="H177" s="8">
        <v>916812</v>
      </c>
      <c r="I177" s="8">
        <v>52823</v>
      </c>
      <c r="J177" s="8">
        <f t="shared" si="61"/>
        <v>962409</v>
      </c>
      <c r="K177" s="8">
        <f t="shared" si="62"/>
        <v>53844</v>
      </c>
      <c r="L177" s="8">
        <f t="shared" si="63"/>
        <v>1015302</v>
      </c>
      <c r="M177" s="8">
        <f t="shared" si="64"/>
        <v>56821</v>
      </c>
      <c r="N177" s="8">
        <f t="shared" si="50"/>
        <v>1061953</v>
      </c>
      <c r="O177" s="8">
        <f t="shared" si="51"/>
        <v>60869</v>
      </c>
      <c r="P177" s="8">
        <f t="shared" si="52"/>
        <v>1117930</v>
      </c>
      <c r="Q177" s="8">
        <f t="shared" si="53"/>
        <v>63340</v>
      </c>
      <c r="R177" s="8">
        <f t="shared" si="54"/>
        <v>1181270</v>
      </c>
      <c r="S177" s="8" t="e">
        <f>(+R177*#REF!/1000)*(1+#REF!)</f>
        <v>#REF!</v>
      </c>
      <c r="T177" s="11" t="e">
        <f>+(#REF!/($S$201))*S177</f>
        <v>#REF!</v>
      </c>
      <c r="U177" s="11" t="e">
        <f t="shared" si="65"/>
        <v>#REF!</v>
      </c>
      <c r="V177" s="12" t="e">
        <f t="shared" si="66"/>
        <v>#REF!</v>
      </c>
      <c r="X177" s="9" t="e">
        <f>R177*#REF!/1000</f>
        <v>#REF!</v>
      </c>
      <c r="Y177" s="9" t="e">
        <f t="shared" si="60"/>
        <v>#REF!</v>
      </c>
      <c r="Z177" s="57" t="s">
        <v>533</v>
      </c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3"/>
      <c r="BH177" s="83"/>
      <c r="BI177" s="83"/>
      <c r="BJ177" s="83"/>
      <c r="BK177" s="83"/>
      <c r="BL177" s="83"/>
      <c r="BM177" s="83"/>
      <c r="BN177" s="83"/>
      <c r="BO177" s="83"/>
      <c r="BP177" s="83"/>
      <c r="BQ177" s="83"/>
      <c r="BR177" s="83"/>
      <c r="BS177" s="83"/>
      <c r="BT177" s="83"/>
      <c r="BU177" s="83"/>
      <c r="BV177" s="83"/>
      <c r="BW177" s="83"/>
      <c r="BX177" s="83"/>
      <c r="BY177" s="83"/>
      <c r="BZ177" s="83"/>
      <c r="CA177" s="83"/>
      <c r="CB177" s="83"/>
      <c r="CC177" s="83"/>
      <c r="CD177" s="83"/>
      <c r="CE177" s="83"/>
      <c r="CF177" s="83"/>
      <c r="CG177" s="83"/>
      <c r="CH177" s="83"/>
      <c r="CI177" s="83"/>
      <c r="CJ177" s="83"/>
      <c r="CK177" s="83"/>
      <c r="CL177" s="83"/>
      <c r="CM177" s="83"/>
      <c r="CN177" s="83"/>
      <c r="CO177" s="83"/>
      <c r="CP177" s="83"/>
      <c r="CQ177" s="83"/>
      <c r="CR177" s="83"/>
      <c r="CS177" s="83"/>
      <c r="CT177" s="83"/>
    </row>
    <row r="178" spans="1:98" x14ac:dyDescent="0.25">
      <c r="A178" s="33" t="s">
        <v>29</v>
      </c>
      <c r="B178" s="59" t="s">
        <v>534</v>
      </c>
      <c r="C178" s="59" t="s">
        <v>535</v>
      </c>
      <c r="D178" s="60" t="s">
        <v>248</v>
      </c>
      <c r="E178" s="61" t="s">
        <v>295</v>
      </c>
      <c r="F178" s="59"/>
      <c r="G178" s="58" t="s">
        <v>49</v>
      </c>
      <c r="H178" s="62">
        <v>24008555</v>
      </c>
      <c r="I178" s="62">
        <v>2674174</v>
      </c>
      <c r="J178" s="62">
        <f t="shared" si="61"/>
        <v>25202614</v>
      </c>
      <c r="K178" s="62">
        <f t="shared" si="62"/>
        <v>2725849</v>
      </c>
      <c r="L178" s="62">
        <f t="shared" si="63"/>
        <v>26587723</v>
      </c>
      <c r="M178" s="62">
        <f t="shared" si="64"/>
        <v>2876567</v>
      </c>
      <c r="N178" s="62">
        <f t="shared" si="50"/>
        <v>27809381</v>
      </c>
      <c r="O178" s="62">
        <f t="shared" si="51"/>
        <v>3081501</v>
      </c>
      <c r="P178" s="62">
        <f t="shared" si="52"/>
        <v>29275370</v>
      </c>
      <c r="Q178" s="62">
        <f t="shared" si="53"/>
        <v>3206460</v>
      </c>
      <c r="R178" s="62">
        <f t="shared" si="54"/>
        <v>32481830</v>
      </c>
      <c r="S178" s="62" t="e">
        <f>(+R178*#REF!/1000)*(1+#REF!)</f>
        <v>#REF!</v>
      </c>
      <c r="T178" s="63" t="e">
        <f>+(#REF!/($S$201))*S178</f>
        <v>#REF!</v>
      </c>
      <c r="U178" s="63" t="e">
        <f t="shared" si="65"/>
        <v>#REF!</v>
      </c>
      <c r="V178" s="64" t="e">
        <f t="shared" si="66"/>
        <v>#REF!</v>
      </c>
      <c r="W178" s="65"/>
      <c r="X178" s="66" t="e">
        <f>R178*#REF!/1000</f>
        <v>#REF!</v>
      </c>
      <c r="Y178" s="66" t="e">
        <f t="shared" si="60"/>
        <v>#REF!</v>
      </c>
      <c r="Z178" s="66"/>
      <c r="AA178" s="65"/>
      <c r="AB178" s="65"/>
      <c r="AC178" s="65"/>
      <c r="AD178" s="65"/>
      <c r="AE178" s="65"/>
      <c r="AF178" s="65"/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3"/>
      <c r="AV178" s="83"/>
      <c r="AW178" s="83"/>
      <c r="AX178" s="83"/>
      <c r="AY178" s="83"/>
      <c r="AZ178" s="83"/>
      <c r="BA178" s="83"/>
      <c r="BB178" s="83"/>
      <c r="BC178" s="83"/>
      <c r="BD178" s="83"/>
      <c r="BE178" s="83"/>
      <c r="BF178" s="83"/>
      <c r="BG178" s="83"/>
      <c r="BH178" s="83"/>
      <c r="BI178" s="83"/>
      <c r="BJ178" s="83"/>
      <c r="BK178" s="83"/>
      <c r="BL178" s="83"/>
      <c r="BM178" s="83"/>
      <c r="BN178" s="83"/>
      <c r="BO178" s="83"/>
      <c r="BP178" s="83"/>
      <c r="BQ178" s="83"/>
      <c r="BR178" s="83"/>
      <c r="BS178" s="83"/>
      <c r="BT178" s="83"/>
      <c r="BU178" s="83"/>
      <c r="BV178" s="83"/>
      <c r="BW178" s="83"/>
      <c r="BX178" s="83"/>
      <c r="BY178" s="83"/>
      <c r="BZ178" s="83"/>
      <c r="CA178" s="83"/>
      <c r="CB178" s="83"/>
      <c r="CC178" s="83"/>
      <c r="CD178" s="83"/>
      <c r="CE178" s="83"/>
      <c r="CF178" s="83"/>
      <c r="CG178" s="83"/>
      <c r="CH178" s="83"/>
      <c r="CI178" s="83"/>
      <c r="CJ178" s="83"/>
      <c r="CK178" s="83"/>
      <c r="CL178" s="83"/>
      <c r="CM178" s="83"/>
      <c r="CN178" s="83"/>
      <c r="CO178" s="83"/>
      <c r="CP178" s="83"/>
      <c r="CQ178" s="83"/>
      <c r="CR178" s="83"/>
      <c r="CS178" s="83"/>
      <c r="CT178" s="83"/>
    </row>
    <row r="179" spans="1:98" x14ac:dyDescent="0.25">
      <c r="A179" s="33" t="s">
        <v>29</v>
      </c>
      <c r="B179" s="59" t="s">
        <v>536</v>
      </c>
      <c r="C179" s="59" t="s">
        <v>535</v>
      </c>
      <c r="D179" s="60" t="s">
        <v>248</v>
      </c>
      <c r="E179" s="61" t="s">
        <v>78</v>
      </c>
      <c r="F179" s="59"/>
      <c r="G179" s="58" t="s">
        <v>49</v>
      </c>
      <c r="H179" s="62">
        <v>2087053</v>
      </c>
      <c r="I179" s="62">
        <v>244307</v>
      </c>
      <c r="J179" s="74">
        <f t="shared" si="61"/>
        <v>2190852</v>
      </c>
      <c r="K179" s="74">
        <f t="shared" si="62"/>
        <v>249028</v>
      </c>
      <c r="L179" s="62">
        <f t="shared" si="63"/>
        <v>2311259</v>
      </c>
      <c r="M179" s="62">
        <f t="shared" si="64"/>
        <v>262797</v>
      </c>
      <c r="N179" s="62">
        <f t="shared" si="50"/>
        <v>2417457</v>
      </c>
      <c r="O179" s="62">
        <f t="shared" si="51"/>
        <v>281519</v>
      </c>
      <c r="P179" s="62">
        <f t="shared" si="52"/>
        <v>2544890</v>
      </c>
      <c r="Q179" s="62">
        <f t="shared" si="53"/>
        <v>292940</v>
      </c>
      <c r="R179" s="62">
        <f t="shared" si="54"/>
        <v>2837830</v>
      </c>
      <c r="S179" s="62" t="e">
        <f>(+R179*#REF!/1000)*(1+#REF!)</f>
        <v>#REF!</v>
      </c>
      <c r="T179" s="63" t="e">
        <f>+(#REF!/($S$201))*S179</f>
        <v>#REF!</v>
      </c>
      <c r="U179" s="63" t="e">
        <f t="shared" si="65"/>
        <v>#REF!</v>
      </c>
      <c r="V179" s="64" t="e">
        <f t="shared" si="66"/>
        <v>#REF!</v>
      </c>
      <c r="W179" s="65"/>
      <c r="X179" s="66" t="e">
        <f>R179*#REF!/1000</f>
        <v>#REF!</v>
      </c>
      <c r="Y179" s="66" t="e">
        <f t="shared" si="60"/>
        <v>#REF!</v>
      </c>
      <c r="Z179" s="66"/>
      <c r="AA179" s="65"/>
      <c r="AB179" s="65"/>
      <c r="AC179" s="65"/>
      <c r="AD179" s="65"/>
      <c r="AE179" s="65"/>
      <c r="AF179" s="65"/>
      <c r="AG179" s="83"/>
      <c r="AH179" s="83"/>
      <c r="AI179" s="83"/>
      <c r="AJ179" s="83"/>
      <c r="AK179" s="83"/>
      <c r="AL179" s="83"/>
      <c r="AM179" s="83"/>
      <c r="AN179" s="83"/>
      <c r="AO179" s="83"/>
      <c r="AP179" s="83"/>
      <c r="AQ179" s="83"/>
      <c r="AR179" s="83"/>
      <c r="AS179" s="83"/>
      <c r="AT179" s="83"/>
      <c r="AU179" s="83"/>
      <c r="AV179" s="83"/>
      <c r="AW179" s="83"/>
      <c r="AX179" s="83"/>
      <c r="AY179" s="83"/>
      <c r="AZ179" s="83"/>
      <c r="BA179" s="83"/>
      <c r="BB179" s="83"/>
      <c r="BC179" s="83"/>
      <c r="BD179" s="83"/>
      <c r="BE179" s="83"/>
      <c r="BF179" s="83"/>
      <c r="BG179" s="83"/>
      <c r="BH179" s="83"/>
      <c r="BI179" s="83"/>
      <c r="BJ179" s="83"/>
      <c r="BK179" s="83"/>
      <c r="BL179" s="83"/>
      <c r="BM179" s="83"/>
      <c r="BN179" s="83"/>
      <c r="BO179" s="83"/>
      <c r="BP179" s="83"/>
      <c r="BQ179" s="83"/>
      <c r="BR179" s="83"/>
      <c r="BS179" s="83"/>
      <c r="BT179" s="83"/>
      <c r="BU179" s="83"/>
      <c r="BV179" s="83"/>
      <c r="BW179" s="83"/>
      <c r="BX179" s="83"/>
      <c r="BY179" s="83"/>
      <c r="BZ179" s="83"/>
      <c r="CA179" s="83"/>
      <c r="CB179" s="83"/>
      <c r="CC179" s="83"/>
      <c r="CD179" s="83"/>
      <c r="CE179" s="83"/>
      <c r="CF179" s="83"/>
      <c r="CG179" s="83"/>
      <c r="CH179" s="83"/>
      <c r="CI179" s="83"/>
      <c r="CJ179" s="83"/>
      <c r="CK179" s="83"/>
      <c r="CL179" s="83"/>
      <c r="CM179" s="83"/>
      <c r="CN179" s="83"/>
      <c r="CO179" s="83"/>
      <c r="CP179" s="83"/>
      <c r="CQ179" s="83"/>
      <c r="CR179" s="83"/>
      <c r="CS179" s="83"/>
      <c r="CT179" s="83"/>
    </row>
    <row r="180" spans="1:98" x14ac:dyDescent="0.25">
      <c r="A180" s="7" t="s">
        <v>29</v>
      </c>
      <c r="B180" s="21" t="s">
        <v>537</v>
      </c>
      <c r="C180" s="21" t="s">
        <v>538</v>
      </c>
      <c r="D180" s="22" t="s">
        <v>248</v>
      </c>
      <c r="E180" s="2" t="s">
        <v>397</v>
      </c>
      <c r="F180" s="21"/>
      <c r="G180" s="7" t="s">
        <v>49</v>
      </c>
      <c r="H180" s="8">
        <v>107516</v>
      </c>
      <c r="I180" s="8">
        <v>0</v>
      </c>
      <c r="J180" s="8">
        <f t="shared" si="61"/>
        <v>112863</v>
      </c>
      <c r="K180" s="8">
        <f t="shared" si="62"/>
        <v>0</v>
      </c>
      <c r="L180" s="8">
        <f t="shared" si="63"/>
        <v>119066</v>
      </c>
      <c r="M180" s="8">
        <f t="shared" si="64"/>
        <v>0</v>
      </c>
      <c r="N180" s="8">
        <f t="shared" si="50"/>
        <v>124537</v>
      </c>
      <c r="O180" s="8">
        <f t="shared" si="51"/>
        <v>0</v>
      </c>
      <c r="P180" s="8">
        <f t="shared" si="52"/>
        <v>131100</v>
      </c>
      <c r="Q180" s="8">
        <f t="shared" si="53"/>
        <v>0</v>
      </c>
      <c r="R180" s="8">
        <f t="shared" si="54"/>
        <v>131100</v>
      </c>
      <c r="S180" s="8" t="e">
        <f>(+R180*#REF!/1000)*(1+#REF!)</f>
        <v>#REF!</v>
      </c>
      <c r="T180" s="11" t="e">
        <f>+(#REF!/($S$201))*S180</f>
        <v>#REF!</v>
      </c>
      <c r="U180" s="11" t="e">
        <f t="shared" si="65"/>
        <v>#REF!</v>
      </c>
      <c r="V180" s="12" t="e">
        <f t="shared" si="66"/>
        <v>#REF!</v>
      </c>
      <c r="X180" s="9" t="e">
        <f>R180*#REF!/1000</f>
        <v>#REF!</v>
      </c>
      <c r="Y180" s="9" t="e">
        <f t="shared" si="60"/>
        <v>#REF!</v>
      </c>
      <c r="Z180" s="9"/>
      <c r="AA180" s="3" t="s">
        <v>39</v>
      </c>
      <c r="AG180" s="83"/>
      <c r="AH180" s="83"/>
      <c r="AI180" s="83"/>
      <c r="AJ180" s="83"/>
      <c r="AK180" s="83"/>
      <c r="AL180" s="83"/>
      <c r="AM180" s="83"/>
      <c r="AN180" s="83"/>
      <c r="AO180" s="83"/>
      <c r="AP180" s="83"/>
      <c r="AQ180" s="83"/>
      <c r="AR180" s="83"/>
      <c r="AS180" s="83"/>
      <c r="AT180" s="83"/>
      <c r="AU180" s="83"/>
      <c r="AV180" s="83"/>
      <c r="AW180" s="83"/>
      <c r="AX180" s="83"/>
      <c r="AY180" s="83"/>
      <c r="AZ180" s="83"/>
      <c r="BA180" s="83"/>
      <c r="BB180" s="83"/>
      <c r="BC180" s="83"/>
      <c r="BD180" s="83"/>
      <c r="BE180" s="83"/>
      <c r="BF180" s="83"/>
      <c r="BG180" s="83"/>
      <c r="BH180" s="83"/>
      <c r="BI180" s="83"/>
      <c r="BJ180" s="83"/>
      <c r="BK180" s="83"/>
      <c r="BL180" s="83"/>
      <c r="BM180" s="83"/>
      <c r="BN180" s="83"/>
      <c r="BO180" s="83"/>
      <c r="BP180" s="83"/>
      <c r="BQ180" s="83"/>
      <c r="BR180" s="83"/>
      <c r="BS180" s="83"/>
      <c r="BT180" s="83"/>
      <c r="BU180" s="83"/>
      <c r="BV180" s="83"/>
      <c r="BW180" s="83"/>
      <c r="BX180" s="83"/>
      <c r="BY180" s="83"/>
      <c r="BZ180" s="83"/>
      <c r="CA180" s="83"/>
      <c r="CB180" s="83"/>
      <c r="CC180" s="83"/>
      <c r="CD180" s="83"/>
      <c r="CE180" s="83"/>
      <c r="CF180" s="83"/>
      <c r="CG180" s="83"/>
      <c r="CH180" s="83"/>
      <c r="CI180" s="83"/>
      <c r="CJ180" s="83"/>
      <c r="CK180" s="83"/>
      <c r="CL180" s="83"/>
      <c r="CM180" s="83"/>
      <c r="CN180" s="83"/>
      <c r="CO180" s="83"/>
      <c r="CP180" s="83"/>
      <c r="CQ180" s="83"/>
      <c r="CR180" s="83"/>
      <c r="CS180" s="83"/>
      <c r="CT180" s="83"/>
    </row>
    <row r="181" spans="1:98" s="10" customFormat="1" ht="12" x14ac:dyDescent="0.25">
      <c r="B181" s="21" t="s">
        <v>539</v>
      </c>
      <c r="C181" s="21" t="s">
        <v>538</v>
      </c>
      <c r="D181" s="22" t="s">
        <v>248</v>
      </c>
      <c r="E181" s="2" t="s">
        <v>357</v>
      </c>
      <c r="F181" s="21"/>
      <c r="G181" s="7"/>
      <c r="H181" s="8">
        <v>84476</v>
      </c>
      <c r="I181" s="8">
        <v>0</v>
      </c>
      <c r="J181" s="8">
        <f t="shared" si="61"/>
        <v>88677</v>
      </c>
      <c r="K181" s="8">
        <f t="shared" si="62"/>
        <v>0</v>
      </c>
      <c r="L181" s="8">
        <f t="shared" si="63"/>
        <v>93551</v>
      </c>
      <c r="M181" s="8">
        <f t="shared" si="64"/>
        <v>0</v>
      </c>
      <c r="N181" s="8">
        <f t="shared" si="50"/>
        <v>97850</v>
      </c>
      <c r="O181" s="8">
        <f t="shared" si="51"/>
        <v>0</v>
      </c>
      <c r="P181" s="8">
        <f t="shared" si="52"/>
        <v>103010</v>
      </c>
      <c r="Q181" s="8">
        <f t="shared" si="53"/>
        <v>0</v>
      </c>
      <c r="R181" s="8">
        <f t="shared" si="54"/>
        <v>103010</v>
      </c>
      <c r="S181" s="8" t="e">
        <f>(+R181*#REF!/1000)*(1+#REF!)</f>
        <v>#REF!</v>
      </c>
      <c r="T181" s="11" t="e">
        <f>+(#REF!/($S$201))*S181</f>
        <v>#REF!</v>
      </c>
      <c r="U181" s="11" t="e">
        <f t="shared" si="65"/>
        <v>#REF!</v>
      </c>
      <c r="V181" s="12" t="e">
        <f t="shared" si="66"/>
        <v>#REF!</v>
      </c>
      <c r="W181" s="3"/>
      <c r="X181" s="9" t="e">
        <f>R181*#REF!/1000</f>
        <v>#REF!</v>
      </c>
      <c r="Y181" s="9" t="e">
        <f t="shared" si="60"/>
        <v>#REF!</v>
      </c>
      <c r="Z181" s="89" t="s">
        <v>627</v>
      </c>
      <c r="AA181" s="3" t="s">
        <v>39</v>
      </c>
      <c r="AB181" s="3"/>
      <c r="AC181" s="3"/>
      <c r="AD181" s="3"/>
      <c r="AE181" s="3"/>
      <c r="AF181" s="3"/>
      <c r="AG181" s="83"/>
      <c r="AH181" s="83"/>
      <c r="AI181" s="83"/>
      <c r="AJ181" s="83"/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3"/>
      <c r="AV181" s="83"/>
      <c r="AW181" s="83"/>
      <c r="AX181" s="83"/>
      <c r="AY181" s="83"/>
      <c r="AZ181" s="83"/>
      <c r="BA181" s="83"/>
      <c r="BB181" s="83"/>
      <c r="BC181" s="83"/>
      <c r="BD181" s="83"/>
      <c r="BE181" s="83"/>
      <c r="BF181" s="83"/>
      <c r="BG181" s="83"/>
      <c r="BH181" s="83"/>
      <c r="BI181" s="83"/>
      <c r="BJ181" s="83"/>
      <c r="BK181" s="83"/>
      <c r="BL181" s="84"/>
      <c r="BM181" s="84"/>
      <c r="BN181" s="84"/>
      <c r="BO181" s="84"/>
      <c r="BP181" s="84"/>
      <c r="BQ181" s="84"/>
      <c r="BR181" s="84"/>
      <c r="BS181" s="84"/>
      <c r="BT181" s="84"/>
      <c r="BU181" s="84"/>
      <c r="BV181" s="84"/>
      <c r="BW181" s="84"/>
      <c r="BX181" s="84"/>
      <c r="BY181" s="84"/>
      <c r="BZ181" s="84"/>
      <c r="CA181" s="84"/>
      <c r="CB181" s="84"/>
      <c r="CC181" s="84"/>
      <c r="CD181" s="84"/>
      <c r="CE181" s="84"/>
      <c r="CF181" s="84"/>
      <c r="CG181" s="84"/>
      <c r="CH181" s="84"/>
      <c r="CI181" s="84"/>
      <c r="CJ181" s="84"/>
      <c r="CK181" s="84"/>
      <c r="CL181" s="84"/>
      <c r="CM181" s="84"/>
      <c r="CN181" s="84"/>
      <c r="CO181" s="84"/>
      <c r="CP181" s="84"/>
      <c r="CQ181" s="84"/>
      <c r="CR181" s="84"/>
      <c r="CS181" s="84"/>
      <c r="CT181" s="84"/>
    </row>
    <row r="182" spans="1:98" s="10" customFormat="1" x14ac:dyDescent="0.25">
      <c r="B182" s="21" t="s">
        <v>540</v>
      </c>
      <c r="C182" s="21" t="s">
        <v>538</v>
      </c>
      <c r="D182" s="22" t="s">
        <v>248</v>
      </c>
      <c r="E182" s="2" t="s">
        <v>357</v>
      </c>
      <c r="F182" s="21"/>
      <c r="G182" s="7"/>
      <c r="H182" s="8">
        <v>99272</v>
      </c>
      <c r="I182" s="8">
        <v>0</v>
      </c>
      <c r="J182" s="8">
        <f t="shared" si="61"/>
        <v>104209</v>
      </c>
      <c r="K182" s="8">
        <f t="shared" si="62"/>
        <v>0</v>
      </c>
      <c r="L182" s="8">
        <f t="shared" si="63"/>
        <v>109936</v>
      </c>
      <c r="M182" s="8">
        <f t="shared" si="64"/>
        <v>0</v>
      </c>
      <c r="N182" s="8">
        <f t="shared" si="50"/>
        <v>114987</v>
      </c>
      <c r="O182" s="8">
        <f t="shared" si="51"/>
        <v>0</v>
      </c>
      <c r="P182" s="8">
        <f t="shared" si="52"/>
        <v>121050</v>
      </c>
      <c r="Q182" s="8">
        <f t="shared" si="53"/>
        <v>0</v>
      </c>
      <c r="R182" s="8">
        <f t="shared" si="54"/>
        <v>121050</v>
      </c>
      <c r="S182" s="8" t="e">
        <f>(+R182*#REF!/1000)*(1+#REF!)</f>
        <v>#REF!</v>
      </c>
      <c r="T182" s="11" t="e">
        <f>+(#REF!/($S$201))*S182</f>
        <v>#REF!</v>
      </c>
      <c r="U182" s="11" t="e">
        <f t="shared" si="65"/>
        <v>#REF!</v>
      </c>
      <c r="V182" s="12" t="e">
        <f t="shared" si="66"/>
        <v>#REF!</v>
      </c>
      <c r="W182" s="3"/>
      <c r="X182" s="9" t="e">
        <f>R182*#REF!/1000</f>
        <v>#REF!</v>
      </c>
      <c r="Y182" s="9" t="e">
        <f t="shared" si="60"/>
        <v>#REF!</v>
      </c>
      <c r="Z182" s="9"/>
      <c r="AA182" s="3" t="s">
        <v>39</v>
      </c>
      <c r="AB182" s="3"/>
      <c r="AC182" s="3"/>
      <c r="AD182" s="3"/>
      <c r="AE182" s="3"/>
      <c r="AF182" s="3"/>
      <c r="AG182" s="83"/>
      <c r="AH182" s="83"/>
      <c r="AI182" s="83"/>
      <c r="AJ182" s="83"/>
      <c r="AK182" s="83"/>
      <c r="AL182" s="83"/>
      <c r="AM182" s="83"/>
      <c r="AN182" s="83"/>
      <c r="AO182" s="83"/>
      <c r="AP182" s="83"/>
      <c r="AQ182" s="83"/>
      <c r="AR182" s="83"/>
      <c r="AS182" s="83"/>
      <c r="AT182" s="83"/>
      <c r="AU182" s="83"/>
      <c r="AV182" s="83"/>
      <c r="AW182" s="83"/>
      <c r="AX182" s="83"/>
      <c r="AY182" s="83"/>
      <c r="AZ182" s="83"/>
      <c r="BA182" s="83"/>
      <c r="BB182" s="83"/>
      <c r="BC182" s="83"/>
      <c r="BD182" s="83"/>
      <c r="BE182" s="83"/>
      <c r="BF182" s="83"/>
      <c r="BG182" s="83"/>
      <c r="BH182" s="83"/>
      <c r="BI182" s="83"/>
      <c r="BJ182" s="84"/>
      <c r="BK182" s="84"/>
      <c r="BL182" s="84"/>
      <c r="BM182" s="84"/>
      <c r="BN182" s="84"/>
      <c r="BO182" s="84"/>
      <c r="BP182" s="84"/>
      <c r="BQ182" s="84"/>
      <c r="BR182" s="84"/>
      <c r="BS182" s="84"/>
      <c r="BT182" s="84"/>
      <c r="BU182" s="84"/>
      <c r="BV182" s="84"/>
      <c r="BW182" s="84"/>
      <c r="BX182" s="84"/>
      <c r="BY182" s="84"/>
      <c r="BZ182" s="84"/>
      <c r="CA182" s="84"/>
      <c r="CB182" s="84"/>
      <c r="CC182" s="84"/>
      <c r="CD182" s="84"/>
      <c r="CE182" s="84"/>
      <c r="CF182" s="84"/>
      <c r="CG182" s="84"/>
      <c r="CH182" s="84"/>
      <c r="CI182" s="84"/>
      <c r="CJ182" s="84"/>
      <c r="CK182" s="84"/>
      <c r="CL182" s="84"/>
      <c r="CM182" s="84"/>
      <c r="CN182" s="84"/>
      <c r="CO182" s="84"/>
      <c r="CP182" s="84"/>
      <c r="CQ182" s="84"/>
      <c r="CR182" s="84"/>
      <c r="CS182" s="84"/>
      <c r="CT182" s="84"/>
    </row>
    <row r="183" spans="1:98" s="10" customFormat="1" x14ac:dyDescent="0.25">
      <c r="B183" s="21" t="s">
        <v>541</v>
      </c>
      <c r="C183" s="21" t="s">
        <v>542</v>
      </c>
      <c r="D183" s="22" t="s">
        <v>248</v>
      </c>
      <c r="E183" s="2" t="s">
        <v>78</v>
      </c>
      <c r="F183" s="21"/>
      <c r="G183" s="7" t="s">
        <v>49</v>
      </c>
      <c r="H183" s="8">
        <v>3287108</v>
      </c>
      <c r="I183" s="8">
        <v>435794</v>
      </c>
      <c r="J183" s="8">
        <f t="shared" si="61"/>
        <v>3450591</v>
      </c>
      <c r="K183" s="8">
        <f t="shared" si="62"/>
        <v>444215</v>
      </c>
      <c r="L183" s="8">
        <f t="shared" si="63"/>
        <v>3640232</v>
      </c>
      <c r="M183" s="8">
        <f t="shared" si="64"/>
        <v>468777</v>
      </c>
      <c r="N183" s="8">
        <f t="shared" si="50"/>
        <v>3807494</v>
      </c>
      <c r="O183" s="8">
        <f t="shared" si="51"/>
        <v>502174</v>
      </c>
      <c r="P183" s="8">
        <f t="shared" si="52"/>
        <v>4008210</v>
      </c>
      <c r="Q183" s="8">
        <f t="shared" si="53"/>
        <v>522540</v>
      </c>
      <c r="R183" s="8">
        <f t="shared" si="54"/>
        <v>4530750</v>
      </c>
      <c r="S183" s="8" t="e">
        <f>(+R183*#REF!/1000)*(1+#REF!)</f>
        <v>#REF!</v>
      </c>
      <c r="T183" s="11" t="e">
        <f>+(#REF!/($S$201))*S183</f>
        <v>#REF!</v>
      </c>
      <c r="U183" s="11" t="e">
        <f t="shared" si="65"/>
        <v>#REF!</v>
      </c>
      <c r="V183" s="12" t="e">
        <f t="shared" si="66"/>
        <v>#REF!</v>
      </c>
      <c r="W183" s="3"/>
      <c r="X183" s="9" t="e">
        <f>R183*#REF!/1000</f>
        <v>#REF!</v>
      </c>
      <c r="Y183" s="9" t="e">
        <f t="shared" si="60"/>
        <v>#REF!</v>
      </c>
      <c r="Z183" s="9"/>
      <c r="AA183" s="3" t="s">
        <v>39</v>
      </c>
      <c r="AB183" s="3"/>
      <c r="AC183" s="3"/>
      <c r="AD183" s="3"/>
      <c r="AE183" s="3"/>
      <c r="AF183" s="3"/>
      <c r="AG183" s="83"/>
      <c r="AH183" s="83"/>
      <c r="AI183" s="83"/>
      <c r="AJ183" s="83"/>
      <c r="AK183" s="83"/>
      <c r="AL183" s="83"/>
      <c r="AM183" s="83"/>
      <c r="AN183" s="83"/>
      <c r="AO183" s="83"/>
      <c r="AP183" s="83"/>
      <c r="AQ183" s="83"/>
      <c r="AR183" s="83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  <c r="BH183" s="84"/>
      <c r="BI183" s="84"/>
      <c r="BJ183" s="84"/>
      <c r="BK183" s="84"/>
      <c r="BL183" s="84"/>
      <c r="BM183" s="84"/>
      <c r="BN183" s="84"/>
      <c r="BO183" s="84"/>
      <c r="BP183" s="84"/>
      <c r="BQ183" s="84"/>
      <c r="BR183" s="84"/>
      <c r="BS183" s="84"/>
      <c r="BT183" s="84"/>
      <c r="BU183" s="84"/>
      <c r="BV183" s="84"/>
      <c r="BW183" s="84"/>
      <c r="BX183" s="84"/>
      <c r="BY183" s="84"/>
      <c r="BZ183" s="84"/>
      <c r="CA183" s="84"/>
      <c r="CB183" s="84"/>
      <c r="CC183" s="84"/>
      <c r="CD183" s="84"/>
      <c r="CE183" s="84"/>
      <c r="CF183" s="84"/>
      <c r="CG183" s="84"/>
      <c r="CH183" s="84"/>
      <c r="CI183" s="84"/>
      <c r="CJ183" s="84"/>
      <c r="CK183" s="84"/>
      <c r="CL183" s="84"/>
      <c r="CM183" s="84"/>
      <c r="CN183" s="84"/>
      <c r="CO183" s="84"/>
      <c r="CP183" s="84"/>
      <c r="CQ183" s="84"/>
      <c r="CR183" s="84"/>
      <c r="CS183" s="84"/>
      <c r="CT183" s="84"/>
    </row>
    <row r="184" spans="1:98" s="10" customFormat="1" x14ac:dyDescent="0.25">
      <c r="B184" s="22" t="s">
        <v>543</v>
      </c>
      <c r="C184" s="22" t="s">
        <v>544</v>
      </c>
      <c r="D184" s="22" t="s">
        <v>248</v>
      </c>
      <c r="E184" s="13" t="s">
        <v>545</v>
      </c>
      <c r="F184" s="28"/>
      <c r="G184" s="28"/>
      <c r="H184" s="28"/>
      <c r="I184" s="28"/>
      <c r="J184" s="28"/>
      <c r="K184" s="28"/>
      <c r="L184" s="28"/>
      <c r="M184" s="28"/>
      <c r="N184" s="43">
        <v>5940000</v>
      </c>
      <c r="O184" s="28"/>
      <c r="P184" s="8">
        <f>ROUND(N184/128.4*131.8,-1)</f>
        <v>6097290</v>
      </c>
      <c r="Q184" s="8">
        <f t="shared" si="53"/>
        <v>0</v>
      </c>
      <c r="R184" s="8">
        <f t="shared" si="54"/>
        <v>6097290</v>
      </c>
      <c r="X184" s="9" t="e">
        <f>R184*#REF!/1000</f>
        <v>#REF!</v>
      </c>
      <c r="Y184" s="9" t="e">
        <f t="shared" ref="Y184:Y185" si="67">X184*1.21</f>
        <v>#REF!</v>
      </c>
      <c r="Z184" s="9"/>
      <c r="AA184" s="75" t="s">
        <v>39</v>
      </c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84"/>
      <c r="BD184" s="84"/>
      <c r="BE184" s="84"/>
      <c r="BF184" s="84"/>
      <c r="BG184" s="84"/>
      <c r="BH184" s="84"/>
      <c r="BI184" s="84"/>
      <c r="BJ184" s="84"/>
      <c r="BK184" s="84"/>
      <c r="BL184" s="84"/>
      <c r="BM184" s="84"/>
      <c r="BN184" s="84"/>
      <c r="BO184" s="84"/>
      <c r="BP184" s="84"/>
      <c r="BQ184" s="84"/>
      <c r="BR184" s="84"/>
      <c r="BS184" s="84"/>
      <c r="BT184" s="84"/>
      <c r="BU184" s="84"/>
      <c r="BV184" s="84"/>
      <c r="BW184" s="84"/>
      <c r="BX184" s="84"/>
      <c r="BY184" s="84"/>
      <c r="BZ184" s="84"/>
      <c r="CA184" s="84"/>
      <c r="CB184" s="84"/>
      <c r="CC184" s="84"/>
      <c r="CD184" s="84"/>
      <c r="CE184" s="84"/>
      <c r="CF184" s="84"/>
      <c r="CG184" s="84"/>
      <c r="CH184" s="84"/>
      <c r="CI184" s="84"/>
      <c r="CJ184" s="84"/>
      <c r="CK184" s="84"/>
      <c r="CL184" s="84"/>
      <c r="CM184" s="84"/>
      <c r="CN184" s="84"/>
      <c r="CO184" s="84"/>
      <c r="CP184" s="84"/>
      <c r="CQ184" s="84"/>
      <c r="CR184" s="84"/>
      <c r="CS184" s="84"/>
      <c r="CT184" s="84"/>
    </row>
    <row r="185" spans="1:98" s="10" customFormat="1" ht="34.200000000000003" x14ac:dyDescent="0.25">
      <c r="B185" s="22" t="s">
        <v>546</v>
      </c>
      <c r="C185" s="22" t="s">
        <v>547</v>
      </c>
      <c r="D185" s="22" t="s">
        <v>248</v>
      </c>
      <c r="E185" s="13" t="s">
        <v>548</v>
      </c>
      <c r="F185" s="28"/>
      <c r="G185" s="28"/>
      <c r="H185" s="28"/>
      <c r="I185" s="28"/>
      <c r="J185" s="28"/>
      <c r="K185" s="28"/>
      <c r="L185" s="28"/>
      <c r="M185" s="28"/>
      <c r="N185" s="43">
        <v>570808</v>
      </c>
      <c r="O185" s="28"/>
      <c r="P185" s="8">
        <f>ROUND(N185/129.2*131.8,-1)</f>
        <v>582290</v>
      </c>
      <c r="Q185" s="8">
        <f t="shared" si="53"/>
        <v>0</v>
      </c>
      <c r="R185" s="8">
        <f t="shared" si="54"/>
        <v>582290</v>
      </c>
      <c r="X185" s="9" t="e">
        <f>R185*#REF!/1000</f>
        <v>#REF!</v>
      </c>
      <c r="Y185" s="9" t="e">
        <f t="shared" si="67"/>
        <v>#REF!</v>
      </c>
      <c r="Z185" s="9"/>
      <c r="AA185" s="75" t="s">
        <v>39</v>
      </c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4"/>
      <c r="BD185" s="84"/>
      <c r="BE185" s="84"/>
      <c r="BF185" s="84"/>
      <c r="BG185" s="84"/>
      <c r="BH185" s="84"/>
      <c r="BI185" s="84"/>
      <c r="BJ185" s="84"/>
      <c r="BK185" s="84"/>
      <c r="BL185" s="84"/>
      <c r="BM185" s="84"/>
      <c r="BN185" s="84"/>
      <c r="BO185" s="84"/>
      <c r="BP185" s="84"/>
      <c r="BQ185" s="84"/>
      <c r="BR185" s="84"/>
      <c r="BS185" s="84"/>
      <c r="BT185" s="84"/>
      <c r="BU185" s="84"/>
      <c r="BV185" s="84"/>
      <c r="BW185" s="84"/>
      <c r="BX185" s="84"/>
      <c r="BY185" s="84"/>
      <c r="BZ185" s="84"/>
      <c r="CA185" s="84"/>
      <c r="CB185" s="84"/>
      <c r="CC185" s="84"/>
      <c r="CD185" s="84"/>
      <c r="CE185" s="84"/>
      <c r="CF185" s="84"/>
      <c r="CG185" s="84"/>
      <c r="CH185" s="84"/>
      <c r="CI185" s="84"/>
      <c r="CJ185" s="84"/>
      <c r="CK185" s="84"/>
      <c r="CL185" s="84"/>
      <c r="CM185" s="84"/>
      <c r="CN185" s="84"/>
      <c r="CO185" s="84"/>
      <c r="CP185" s="84"/>
      <c r="CQ185" s="84"/>
      <c r="CR185" s="84"/>
      <c r="CS185" s="84"/>
      <c r="CT185" s="84"/>
    </row>
    <row r="186" spans="1:98" s="10" customFormat="1" ht="22.8" x14ac:dyDescent="0.25">
      <c r="B186" s="22" t="s">
        <v>549</v>
      </c>
      <c r="C186" s="22" t="s">
        <v>550</v>
      </c>
      <c r="D186" s="22" t="s">
        <v>248</v>
      </c>
      <c r="E186" s="13" t="s">
        <v>551</v>
      </c>
      <c r="F186" s="28"/>
      <c r="G186" s="28"/>
      <c r="H186" s="28"/>
      <c r="I186" s="28"/>
      <c r="J186" s="28"/>
      <c r="K186" s="28"/>
      <c r="L186" s="28"/>
      <c r="M186" s="28"/>
      <c r="N186" s="43">
        <v>2264947</v>
      </c>
      <c r="O186" s="28"/>
      <c r="P186" s="8">
        <f>ROUND(N186/130.8*131.8,-1)</f>
        <v>2282260</v>
      </c>
      <c r="Q186" s="8">
        <f t="shared" si="53"/>
        <v>0</v>
      </c>
      <c r="R186" s="8">
        <f t="shared" si="54"/>
        <v>2282260</v>
      </c>
      <c r="X186" s="9" t="e">
        <f>R186*#REF!/1000</f>
        <v>#REF!</v>
      </c>
      <c r="Y186" s="9" t="e">
        <f>X186*1.21</f>
        <v>#REF!</v>
      </c>
      <c r="Z186" s="9"/>
      <c r="AA186" s="75" t="s">
        <v>45</v>
      </c>
      <c r="AD186" s="75" t="s">
        <v>90</v>
      </c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4"/>
      <c r="BG186" s="84"/>
      <c r="BH186" s="84"/>
      <c r="BI186" s="84"/>
      <c r="BJ186" s="84"/>
      <c r="BK186" s="84"/>
      <c r="BL186" s="84"/>
      <c r="BM186" s="84"/>
      <c r="BN186" s="84"/>
      <c r="BO186" s="84"/>
      <c r="BP186" s="84"/>
      <c r="BQ186" s="84"/>
      <c r="BR186" s="84"/>
      <c r="BS186" s="84"/>
      <c r="BT186" s="84"/>
      <c r="BU186" s="84"/>
      <c r="BV186" s="84"/>
      <c r="BW186" s="84"/>
      <c r="BX186" s="84"/>
      <c r="BY186" s="84"/>
      <c r="BZ186" s="84"/>
      <c r="CA186" s="84"/>
      <c r="CB186" s="84"/>
      <c r="CC186" s="84"/>
      <c r="CD186" s="84"/>
      <c r="CE186" s="84"/>
      <c r="CF186" s="84"/>
      <c r="CG186" s="84"/>
      <c r="CH186" s="84"/>
      <c r="CI186" s="84"/>
      <c r="CJ186" s="84"/>
      <c r="CK186" s="84"/>
      <c r="CL186" s="84"/>
      <c r="CM186" s="84"/>
      <c r="CN186" s="84"/>
      <c r="CO186" s="84"/>
      <c r="CP186" s="84"/>
      <c r="CQ186" s="84"/>
      <c r="CR186" s="84"/>
      <c r="CS186" s="84"/>
      <c r="CT186" s="84"/>
    </row>
    <row r="187" spans="1:98" x14ac:dyDescent="0.25">
      <c r="A187" s="7" t="s">
        <v>29</v>
      </c>
      <c r="B187" s="22" t="s">
        <v>549</v>
      </c>
      <c r="C187" s="22" t="s">
        <v>550</v>
      </c>
      <c r="D187" s="22" t="s">
        <v>248</v>
      </c>
      <c r="E187" s="13" t="s">
        <v>552</v>
      </c>
      <c r="F187" s="28"/>
      <c r="G187" s="28"/>
      <c r="H187" s="28"/>
      <c r="I187" s="28"/>
      <c r="J187" s="28"/>
      <c r="K187" s="28"/>
      <c r="L187" s="28"/>
      <c r="M187" s="28"/>
      <c r="N187" s="43">
        <v>4529894</v>
      </c>
      <c r="O187" s="28"/>
      <c r="P187" s="8">
        <f t="shared" ref="P187:P189" si="68">ROUND(N187/130.8*131.8,-1)</f>
        <v>4564530</v>
      </c>
      <c r="Q187" s="8">
        <f t="shared" si="53"/>
        <v>0</v>
      </c>
      <c r="R187" s="8">
        <f t="shared" si="54"/>
        <v>4564530</v>
      </c>
      <c r="S187" s="10"/>
      <c r="T187" s="10"/>
      <c r="U187" s="10"/>
      <c r="V187" s="10"/>
      <c r="W187" s="10"/>
      <c r="X187" s="9" t="e">
        <f>R187*#REF!/1000</f>
        <v>#REF!</v>
      </c>
      <c r="Y187" s="9" t="e">
        <f t="shared" ref="Y187:Y189" si="69">X187*1.21</f>
        <v>#REF!</v>
      </c>
      <c r="Z187" s="9"/>
      <c r="AA187" s="75" t="s">
        <v>45</v>
      </c>
      <c r="AB187" s="10"/>
      <c r="AC187" s="10"/>
      <c r="AD187" s="75" t="s">
        <v>63</v>
      </c>
      <c r="AE187" s="10"/>
      <c r="AF187" s="10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4"/>
      <c r="BG187" s="84"/>
      <c r="BH187" s="84"/>
      <c r="BI187" s="84"/>
      <c r="BJ187" s="84"/>
      <c r="BK187" s="84"/>
      <c r="BL187" s="83"/>
      <c r="BM187" s="83"/>
      <c r="BN187" s="83"/>
      <c r="BO187" s="83"/>
      <c r="BP187" s="83"/>
      <c r="BQ187" s="83"/>
      <c r="BR187" s="83"/>
      <c r="BS187" s="83"/>
      <c r="BT187" s="83"/>
      <c r="BU187" s="83"/>
      <c r="BV187" s="83"/>
      <c r="BW187" s="83"/>
      <c r="BX187" s="83"/>
      <c r="BY187" s="83"/>
      <c r="BZ187" s="83"/>
      <c r="CA187" s="83"/>
      <c r="CB187" s="83"/>
      <c r="CC187" s="83"/>
      <c r="CD187" s="83"/>
      <c r="CE187" s="83"/>
      <c r="CF187" s="83"/>
      <c r="CG187" s="83"/>
      <c r="CH187" s="83"/>
      <c r="CI187" s="83"/>
      <c r="CJ187" s="83"/>
      <c r="CK187" s="83"/>
      <c r="CL187" s="83"/>
      <c r="CM187" s="83"/>
      <c r="CN187" s="83"/>
      <c r="CO187" s="83"/>
      <c r="CP187" s="83"/>
      <c r="CQ187" s="83"/>
      <c r="CR187" s="83"/>
      <c r="CS187" s="83"/>
      <c r="CT187" s="83"/>
    </row>
    <row r="188" spans="1:98" x14ac:dyDescent="0.25">
      <c r="A188" s="7" t="s">
        <v>29</v>
      </c>
      <c r="B188" s="22" t="s">
        <v>549</v>
      </c>
      <c r="C188" s="22" t="s">
        <v>550</v>
      </c>
      <c r="D188" s="22" t="s">
        <v>248</v>
      </c>
      <c r="E188" s="13" t="s">
        <v>553</v>
      </c>
      <c r="F188" s="28"/>
      <c r="G188" s="28"/>
      <c r="H188" s="28"/>
      <c r="I188" s="28"/>
      <c r="J188" s="28"/>
      <c r="K188" s="28"/>
      <c r="L188" s="28"/>
      <c r="M188" s="28"/>
      <c r="N188" s="43">
        <v>4529894</v>
      </c>
      <c r="O188" s="28"/>
      <c r="P188" s="8">
        <f t="shared" si="68"/>
        <v>4564530</v>
      </c>
      <c r="Q188" s="8">
        <f t="shared" si="53"/>
        <v>0</v>
      </c>
      <c r="R188" s="8">
        <f t="shared" si="54"/>
        <v>4564530</v>
      </c>
      <c r="S188" s="10"/>
      <c r="T188" s="10"/>
      <c r="U188" s="10"/>
      <c r="V188" s="10"/>
      <c r="W188" s="10"/>
      <c r="X188" s="9" t="e">
        <f>R188*#REF!/1000</f>
        <v>#REF!</v>
      </c>
      <c r="Y188" s="9" t="e">
        <f t="shared" si="69"/>
        <v>#REF!</v>
      </c>
      <c r="Z188" s="9"/>
      <c r="AA188" s="75" t="s">
        <v>45</v>
      </c>
      <c r="AB188" s="10"/>
      <c r="AC188" s="10"/>
      <c r="AD188" s="75" t="s">
        <v>63</v>
      </c>
      <c r="AE188" s="10"/>
      <c r="AF188" s="10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  <c r="BH188" s="84"/>
      <c r="BI188" s="84"/>
      <c r="BJ188" s="83"/>
      <c r="BK188" s="83"/>
      <c r="BL188" s="83"/>
      <c r="BM188" s="83"/>
      <c r="BN188" s="83"/>
      <c r="BO188" s="83"/>
      <c r="BP188" s="83"/>
      <c r="BQ188" s="83"/>
      <c r="BR188" s="83"/>
      <c r="BS188" s="83"/>
      <c r="BT188" s="83"/>
      <c r="BU188" s="83"/>
      <c r="BV188" s="83"/>
      <c r="BW188" s="83"/>
      <c r="BX188" s="83"/>
      <c r="BY188" s="83"/>
      <c r="BZ188" s="83"/>
      <c r="CA188" s="83"/>
      <c r="CB188" s="83"/>
      <c r="CC188" s="83"/>
      <c r="CD188" s="83"/>
      <c r="CE188" s="83"/>
      <c r="CF188" s="83"/>
      <c r="CG188" s="83"/>
      <c r="CH188" s="83"/>
      <c r="CI188" s="83"/>
      <c r="CJ188" s="83"/>
      <c r="CK188" s="83"/>
      <c r="CL188" s="83"/>
      <c r="CM188" s="83"/>
      <c r="CN188" s="83"/>
      <c r="CO188" s="83"/>
      <c r="CP188" s="83"/>
      <c r="CQ188" s="83"/>
      <c r="CR188" s="83"/>
      <c r="CS188" s="83"/>
      <c r="CT188" s="83"/>
    </row>
    <row r="189" spans="1:98" x14ac:dyDescent="0.25">
      <c r="A189" s="7" t="s">
        <v>29</v>
      </c>
      <c r="B189" s="22" t="s">
        <v>549</v>
      </c>
      <c r="C189" s="22" t="s">
        <v>550</v>
      </c>
      <c r="D189" s="22" t="s">
        <v>248</v>
      </c>
      <c r="E189" s="13" t="s">
        <v>554</v>
      </c>
      <c r="F189" s="28"/>
      <c r="G189" s="28"/>
      <c r="H189" s="28"/>
      <c r="I189" s="28"/>
      <c r="J189" s="28"/>
      <c r="K189" s="28"/>
      <c r="L189" s="28"/>
      <c r="M189" s="28"/>
      <c r="N189" s="43">
        <v>4529894</v>
      </c>
      <c r="O189" s="28"/>
      <c r="P189" s="8">
        <f t="shared" si="68"/>
        <v>4564530</v>
      </c>
      <c r="Q189" s="8">
        <f t="shared" si="53"/>
        <v>0</v>
      </c>
      <c r="R189" s="8">
        <f t="shared" si="54"/>
        <v>4564530</v>
      </c>
      <c r="S189" s="10"/>
      <c r="T189" s="10"/>
      <c r="U189" s="10"/>
      <c r="V189" s="10"/>
      <c r="W189" s="10"/>
      <c r="X189" s="9" t="e">
        <f>R189*#REF!/1000</f>
        <v>#REF!</v>
      </c>
      <c r="Y189" s="9" t="e">
        <f t="shared" si="69"/>
        <v>#REF!</v>
      </c>
      <c r="Z189" s="9"/>
      <c r="AA189" s="75" t="s">
        <v>45</v>
      </c>
      <c r="AB189" s="10"/>
      <c r="AC189" s="10"/>
      <c r="AD189" s="75" t="s">
        <v>63</v>
      </c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</row>
    <row r="190" spans="1:98" ht="22.8" x14ac:dyDescent="0.25">
      <c r="A190" s="7" t="s">
        <v>29</v>
      </c>
      <c r="B190" s="21" t="s">
        <v>555</v>
      </c>
      <c r="C190" s="21" t="s">
        <v>556</v>
      </c>
      <c r="D190" s="22" t="s">
        <v>557</v>
      </c>
      <c r="E190" s="2" t="s">
        <v>558</v>
      </c>
      <c r="F190" s="21"/>
      <c r="G190" s="7"/>
      <c r="H190" s="8">
        <v>199669</v>
      </c>
      <c r="I190" s="8">
        <v>0</v>
      </c>
      <c r="J190" s="8">
        <f t="shared" si="61"/>
        <v>209599</v>
      </c>
      <c r="K190" s="8">
        <f t="shared" si="62"/>
        <v>0</v>
      </c>
      <c r="L190" s="8">
        <f t="shared" si="63"/>
        <v>221118</v>
      </c>
      <c r="M190" s="8">
        <f t="shared" si="64"/>
        <v>0</v>
      </c>
      <c r="N190" s="8">
        <f t="shared" si="50"/>
        <v>231278</v>
      </c>
      <c r="O190" s="8">
        <f t="shared" si="51"/>
        <v>0</v>
      </c>
      <c r="P190" s="8">
        <f t="shared" si="52"/>
        <v>243470</v>
      </c>
      <c r="Q190" s="8">
        <f t="shared" si="53"/>
        <v>0</v>
      </c>
      <c r="R190" s="8">
        <f t="shared" si="54"/>
        <v>243470</v>
      </c>
      <c r="S190" s="8" t="e">
        <f>(+R190*#REF!/1000)*(1+#REF!)</f>
        <v>#REF!</v>
      </c>
      <c r="T190" s="11" t="e">
        <f>+(#REF!/($S$201))*S190</f>
        <v>#REF!</v>
      </c>
      <c r="U190" s="11" t="e">
        <f t="shared" si="65"/>
        <v>#REF!</v>
      </c>
      <c r="V190" s="12" t="e">
        <f t="shared" si="66"/>
        <v>#REF!</v>
      </c>
      <c r="X190" s="9" t="e">
        <f>R190*#REF!/1000</f>
        <v>#REF!</v>
      </c>
      <c r="Y190" s="9" t="e">
        <f t="shared" si="60"/>
        <v>#REF!</v>
      </c>
      <c r="Z190" s="9"/>
      <c r="AA190" s="3" t="s">
        <v>90</v>
      </c>
    </row>
    <row r="191" spans="1:98" x14ac:dyDescent="0.25">
      <c r="A191" s="7" t="s">
        <v>29</v>
      </c>
      <c r="B191" s="21" t="s">
        <v>559</v>
      </c>
      <c r="C191" s="21" t="s">
        <v>560</v>
      </c>
      <c r="D191" s="22" t="s">
        <v>557</v>
      </c>
      <c r="E191" s="2" t="s">
        <v>561</v>
      </c>
      <c r="F191" s="21"/>
      <c r="G191" s="7"/>
      <c r="H191" s="8">
        <v>5053195</v>
      </c>
      <c r="I191" s="8">
        <v>0</v>
      </c>
      <c r="J191" s="8">
        <f t="shared" si="61"/>
        <v>5304514</v>
      </c>
      <c r="K191" s="8">
        <f t="shared" si="62"/>
        <v>0</v>
      </c>
      <c r="L191" s="8">
        <f t="shared" si="63"/>
        <v>5596044</v>
      </c>
      <c r="M191" s="8">
        <f t="shared" si="64"/>
        <v>0</v>
      </c>
      <c r="N191" s="8">
        <f t="shared" si="50"/>
        <v>5853172</v>
      </c>
      <c r="O191" s="8">
        <f t="shared" si="51"/>
        <v>0</v>
      </c>
      <c r="P191" s="8">
        <f t="shared" si="52"/>
        <v>6161730</v>
      </c>
      <c r="Q191" s="8">
        <f t="shared" si="53"/>
        <v>0</v>
      </c>
      <c r="R191" s="8">
        <f t="shared" si="54"/>
        <v>6161730</v>
      </c>
      <c r="S191" s="8" t="e">
        <f>(+R191*#REF!/1000)*(1+#REF!)</f>
        <v>#REF!</v>
      </c>
      <c r="T191" s="11" t="e">
        <f>+(#REF!/($S$201))*S191</f>
        <v>#REF!</v>
      </c>
      <c r="U191" s="11" t="e">
        <f t="shared" si="65"/>
        <v>#REF!</v>
      </c>
      <c r="V191" s="12" t="e">
        <f t="shared" si="66"/>
        <v>#REF!</v>
      </c>
      <c r="X191" s="9" t="e">
        <f>R191*#REF!/1000</f>
        <v>#REF!</v>
      </c>
      <c r="Y191" s="9" t="e">
        <f t="shared" si="60"/>
        <v>#REF!</v>
      </c>
      <c r="Z191" s="9"/>
      <c r="AA191" s="3" t="s">
        <v>45</v>
      </c>
      <c r="AE191" s="3" t="s">
        <v>609</v>
      </c>
    </row>
    <row r="192" spans="1:98" s="10" customFormat="1" x14ac:dyDescent="0.25">
      <c r="A192" s="33" t="s">
        <v>29</v>
      </c>
      <c r="B192" s="21" t="s">
        <v>562</v>
      </c>
      <c r="C192" s="21" t="s">
        <v>560</v>
      </c>
      <c r="D192" s="22" t="s">
        <v>557</v>
      </c>
      <c r="E192" s="2" t="s">
        <v>563</v>
      </c>
      <c r="F192" s="21"/>
      <c r="G192" s="7"/>
      <c r="H192" s="8">
        <v>0</v>
      </c>
      <c r="I192" s="8">
        <v>220052</v>
      </c>
      <c r="J192" s="8">
        <f t="shared" si="61"/>
        <v>0</v>
      </c>
      <c r="K192" s="8">
        <f t="shared" si="62"/>
        <v>224304</v>
      </c>
      <c r="L192" s="8">
        <f t="shared" si="63"/>
        <v>0</v>
      </c>
      <c r="M192" s="8">
        <f t="shared" si="64"/>
        <v>236706</v>
      </c>
      <c r="N192" s="8">
        <f t="shared" si="50"/>
        <v>0</v>
      </c>
      <c r="O192" s="8">
        <f t="shared" si="51"/>
        <v>253570</v>
      </c>
      <c r="P192" s="8">
        <f t="shared" si="52"/>
        <v>0</v>
      </c>
      <c r="Q192" s="8">
        <f t="shared" si="53"/>
        <v>263850</v>
      </c>
      <c r="R192" s="8">
        <f t="shared" si="54"/>
        <v>263850</v>
      </c>
      <c r="S192" s="8" t="e">
        <f>(+R192*#REF!/1000)*(1+#REF!)</f>
        <v>#REF!</v>
      </c>
      <c r="T192" s="11" t="e">
        <f>+(#REF!/($S$201))*S192</f>
        <v>#REF!</v>
      </c>
      <c r="U192" s="11" t="e">
        <f t="shared" si="65"/>
        <v>#REF!</v>
      </c>
      <c r="V192" s="12" t="e">
        <f t="shared" si="66"/>
        <v>#REF!</v>
      </c>
      <c r="W192" s="3"/>
      <c r="X192" s="9" t="e">
        <f>R192*#REF!/1000</f>
        <v>#REF!</v>
      </c>
      <c r="Y192" s="9" t="e">
        <f t="shared" si="60"/>
        <v>#REF!</v>
      </c>
      <c r="Z192" s="9"/>
      <c r="AA192" s="3" t="s">
        <v>45</v>
      </c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 x14ac:dyDescent="0.25">
      <c r="A193" s="7" t="s">
        <v>29</v>
      </c>
      <c r="B193" s="21" t="s">
        <v>564</v>
      </c>
      <c r="C193" s="21" t="s">
        <v>565</v>
      </c>
      <c r="D193" s="22" t="s">
        <v>557</v>
      </c>
      <c r="E193" s="2" t="s">
        <v>566</v>
      </c>
      <c r="F193" s="21"/>
      <c r="G193" s="7"/>
      <c r="H193" s="8">
        <v>4248642</v>
      </c>
      <c r="I193" s="8">
        <v>158469</v>
      </c>
      <c r="J193" s="8">
        <f t="shared" si="61"/>
        <v>4459947</v>
      </c>
      <c r="K193" s="8">
        <f t="shared" si="62"/>
        <v>161531</v>
      </c>
      <c r="L193" s="8">
        <f t="shared" si="63"/>
        <v>4705061</v>
      </c>
      <c r="M193" s="8">
        <f t="shared" si="64"/>
        <v>170462</v>
      </c>
      <c r="N193" s="8">
        <f t="shared" si="50"/>
        <v>4921250</v>
      </c>
      <c r="O193" s="8">
        <f t="shared" si="51"/>
        <v>182606</v>
      </c>
      <c r="P193" s="8">
        <f t="shared" si="52"/>
        <v>5180680</v>
      </c>
      <c r="Q193" s="8">
        <f t="shared" si="53"/>
        <v>190010</v>
      </c>
      <c r="R193" s="8">
        <f t="shared" si="54"/>
        <v>5370690</v>
      </c>
      <c r="S193" s="8" t="e">
        <f>(+R193*#REF!/1000)*(1+#REF!)</f>
        <v>#REF!</v>
      </c>
      <c r="T193" s="11" t="e">
        <f>+(#REF!/($S$201))*S193</f>
        <v>#REF!</v>
      </c>
      <c r="U193" s="11" t="e">
        <f t="shared" si="65"/>
        <v>#REF!</v>
      </c>
      <c r="V193" s="12" t="e">
        <f t="shared" si="66"/>
        <v>#REF!</v>
      </c>
      <c r="X193" s="9" t="e">
        <f>R193*#REF!/1000</f>
        <v>#REF!</v>
      </c>
      <c r="Y193" s="9" t="e">
        <f t="shared" si="60"/>
        <v>#REF!</v>
      </c>
      <c r="Z193" s="9"/>
      <c r="AA193" s="3" t="s">
        <v>45</v>
      </c>
      <c r="AD193" s="3" t="s">
        <v>90</v>
      </c>
      <c r="BJ193" s="10"/>
      <c r="BK193" s="10"/>
    </row>
    <row r="194" spans="1:63" ht="23.4" x14ac:dyDescent="0.25">
      <c r="A194" s="7" t="s">
        <v>29</v>
      </c>
      <c r="B194" s="21" t="s">
        <v>567</v>
      </c>
      <c r="C194" s="21" t="s">
        <v>568</v>
      </c>
      <c r="D194" s="22" t="s">
        <v>557</v>
      </c>
      <c r="E194" s="2" t="s">
        <v>569</v>
      </c>
      <c r="F194" s="21"/>
      <c r="G194" s="7"/>
      <c r="H194" s="8">
        <v>4587072</v>
      </c>
      <c r="I194" s="8">
        <v>1195124</v>
      </c>
      <c r="J194" s="8">
        <f t="shared" si="61"/>
        <v>4815209</v>
      </c>
      <c r="K194" s="8">
        <f t="shared" si="62"/>
        <v>1218218</v>
      </c>
      <c r="L194" s="8">
        <f t="shared" si="63"/>
        <v>5079848</v>
      </c>
      <c r="M194" s="8">
        <f t="shared" si="64"/>
        <v>1285576</v>
      </c>
      <c r="N194" s="8">
        <f t="shared" si="50"/>
        <v>5313258</v>
      </c>
      <c r="O194" s="8">
        <f t="shared" si="51"/>
        <v>1377164</v>
      </c>
      <c r="P194" s="8">
        <f t="shared" si="52"/>
        <v>5593350</v>
      </c>
      <c r="Q194" s="8">
        <f t="shared" si="53"/>
        <v>1433010</v>
      </c>
      <c r="R194" s="8">
        <f t="shared" si="54"/>
        <v>7026360</v>
      </c>
      <c r="S194" s="8" t="e">
        <f>(+R194*#REF!/1000)*(1+#REF!)</f>
        <v>#REF!</v>
      </c>
      <c r="T194" s="11" t="e">
        <f>+(#REF!/($S$201))*S194</f>
        <v>#REF!</v>
      </c>
      <c r="U194" s="11" t="e">
        <f t="shared" si="65"/>
        <v>#REF!</v>
      </c>
      <c r="V194" s="12" t="e">
        <f t="shared" si="66"/>
        <v>#REF!</v>
      </c>
      <c r="X194" s="9" t="e">
        <f>R194*#REF!/1000</f>
        <v>#REF!</v>
      </c>
      <c r="Y194" s="9" t="e">
        <f t="shared" si="60"/>
        <v>#REF!</v>
      </c>
      <c r="Z194" s="89" t="s">
        <v>628</v>
      </c>
      <c r="AA194" s="3" t="s">
        <v>570</v>
      </c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</row>
    <row r="195" spans="1:63" x14ac:dyDescent="0.25">
      <c r="A195" s="33" t="s">
        <v>29</v>
      </c>
      <c r="B195" s="21" t="s">
        <v>571</v>
      </c>
      <c r="C195" s="21" t="s">
        <v>572</v>
      </c>
      <c r="D195" s="22" t="s">
        <v>557</v>
      </c>
      <c r="E195" s="2" t="s">
        <v>573</v>
      </c>
      <c r="F195" s="21"/>
      <c r="G195" s="7"/>
      <c r="H195" s="32">
        <v>30718</v>
      </c>
      <c r="I195" s="32">
        <v>0</v>
      </c>
      <c r="J195" s="32">
        <f t="shared" si="61"/>
        <v>32246</v>
      </c>
      <c r="K195" s="32">
        <f t="shared" si="62"/>
        <v>0</v>
      </c>
      <c r="L195" s="32">
        <f t="shared" si="63"/>
        <v>34018</v>
      </c>
      <c r="M195" s="32">
        <f t="shared" si="64"/>
        <v>0</v>
      </c>
      <c r="N195" s="8">
        <f t="shared" si="50"/>
        <v>35581</v>
      </c>
      <c r="O195" s="8">
        <f t="shared" si="51"/>
        <v>0</v>
      </c>
      <c r="P195" s="8">
        <f t="shared" si="52"/>
        <v>37460</v>
      </c>
      <c r="Q195" s="8">
        <f t="shared" si="53"/>
        <v>0</v>
      </c>
      <c r="R195" s="8">
        <f t="shared" si="54"/>
        <v>37460</v>
      </c>
      <c r="S195" s="34" t="e">
        <f>(+R195*#REF!/1000)*(1+#REF!)</f>
        <v>#REF!</v>
      </c>
      <c r="T195" s="35" t="e">
        <f>+(#REF!/($S$201))*S195</f>
        <v>#REF!</v>
      </c>
      <c r="U195" s="35" t="e">
        <f t="shared" si="65"/>
        <v>#REF!</v>
      </c>
      <c r="V195" s="36" t="e">
        <f t="shared" si="66"/>
        <v>#REF!</v>
      </c>
      <c r="X195" s="9" t="e">
        <f>R195*#REF!/1000</f>
        <v>#REF!</v>
      </c>
      <c r="Y195" s="9" t="e">
        <f t="shared" si="60"/>
        <v>#REF!</v>
      </c>
      <c r="Z195" s="9"/>
      <c r="AA195" s="3" t="s">
        <v>45</v>
      </c>
      <c r="AB195" s="10"/>
      <c r="AC195" s="10"/>
      <c r="AD195" s="10"/>
      <c r="AE195" s="3" t="s">
        <v>608</v>
      </c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</row>
    <row r="196" spans="1:63" x14ac:dyDescent="0.25">
      <c r="A196" s="33" t="s">
        <v>64</v>
      </c>
      <c r="B196" s="21" t="s">
        <v>574</v>
      </c>
      <c r="C196" s="21" t="s">
        <v>575</v>
      </c>
      <c r="D196" s="22" t="s">
        <v>557</v>
      </c>
      <c r="E196" s="2" t="s">
        <v>576</v>
      </c>
      <c r="F196" s="21" t="s">
        <v>577</v>
      </c>
      <c r="G196" s="7"/>
      <c r="H196" s="8">
        <v>2131776</v>
      </c>
      <c r="I196" s="8">
        <v>0</v>
      </c>
      <c r="J196" s="8">
        <v>2350000</v>
      </c>
      <c r="K196" s="8">
        <f t="shared" si="62"/>
        <v>0</v>
      </c>
      <c r="L196" s="8">
        <f t="shared" si="63"/>
        <v>2479154</v>
      </c>
      <c r="M196" s="8">
        <f t="shared" si="64"/>
        <v>0</v>
      </c>
      <c r="N196" s="8">
        <f t="shared" si="50"/>
        <v>2593067</v>
      </c>
      <c r="O196" s="8">
        <f t="shared" si="51"/>
        <v>0</v>
      </c>
      <c r="P196" s="8">
        <f t="shared" si="52"/>
        <v>2729760</v>
      </c>
      <c r="Q196" s="8">
        <f t="shared" si="53"/>
        <v>0</v>
      </c>
      <c r="R196" s="8">
        <f t="shared" si="54"/>
        <v>2729760</v>
      </c>
      <c r="S196" s="8" t="e">
        <f>(+R196*#REF!/1000)*(1+#REF!)</f>
        <v>#REF!</v>
      </c>
      <c r="T196" s="11" t="e">
        <f>+(#REF!/($S$201))*S196</f>
        <v>#REF!</v>
      </c>
      <c r="U196" s="11" t="e">
        <f t="shared" si="65"/>
        <v>#REF!</v>
      </c>
      <c r="V196" s="12" t="e">
        <f t="shared" si="66"/>
        <v>#REF!</v>
      </c>
      <c r="X196" s="9" t="e">
        <f>R196*#REF!/1000</f>
        <v>#REF!</v>
      </c>
      <c r="Y196" s="9" t="e">
        <f t="shared" si="60"/>
        <v>#REF!</v>
      </c>
      <c r="Z196" s="9"/>
      <c r="AA196" s="75" t="s">
        <v>45</v>
      </c>
      <c r="AD196" s="3" t="s">
        <v>90</v>
      </c>
      <c r="AE196" s="3" t="s">
        <v>601</v>
      </c>
    </row>
    <row r="197" spans="1:63" x14ac:dyDescent="0.25">
      <c r="B197" s="21" t="s">
        <v>578</v>
      </c>
      <c r="C197" s="21" t="s">
        <v>579</v>
      </c>
      <c r="D197" s="22" t="s">
        <v>557</v>
      </c>
      <c r="E197" s="2" t="s">
        <v>580</v>
      </c>
      <c r="F197" s="21"/>
      <c r="G197" s="7"/>
      <c r="H197" s="8">
        <v>1647281</v>
      </c>
      <c r="I197" s="8">
        <v>0</v>
      </c>
      <c r="J197" s="8">
        <f>ROUND(H197/150.8*158.3,0)</f>
        <v>1729208</v>
      </c>
      <c r="K197" s="8">
        <f t="shared" si="62"/>
        <v>0</v>
      </c>
      <c r="L197" s="8">
        <f t="shared" si="63"/>
        <v>1824243</v>
      </c>
      <c r="M197" s="8">
        <f t="shared" si="64"/>
        <v>0</v>
      </c>
      <c r="N197" s="8">
        <f t="shared" si="50"/>
        <v>1908064</v>
      </c>
      <c r="O197" s="8">
        <f t="shared" si="51"/>
        <v>0</v>
      </c>
      <c r="P197" s="8">
        <f t="shared" si="52"/>
        <v>2008650</v>
      </c>
      <c r="Q197" s="8">
        <f t="shared" si="53"/>
        <v>0</v>
      </c>
      <c r="R197" s="8">
        <f t="shared" si="54"/>
        <v>2008650</v>
      </c>
      <c r="S197" s="8" t="e">
        <f>(+R197*#REF!/1000)*(1+#REF!)</f>
        <v>#REF!</v>
      </c>
      <c r="T197" s="11" t="e">
        <f>+(#REF!/($S$201))*S197</f>
        <v>#REF!</v>
      </c>
      <c r="U197" s="11" t="e">
        <f t="shared" si="65"/>
        <v>#REF!</v>
      </c>
      <c r="V197" s="12" t="e">
        <f t="shared" si="66"/>
        <v>#REF!</v>
      </c>
      <c r="X197" s="9" t="e">
        <f>R197*#REF!/1000</f>
        <v>#REF!</v>
      </c>
      <c r="Y197" s="9" t="e">
        <f t="shared" si="60"/>
        <v>#REF!</v>
      </c>
      <c r="Z197" s="9"/>
      <c r="AA197" s="3" t="s">
        <v>45</v>
      </c>
      <c r="AD197" s="3" t="s">
        <v>90</v>
      </c>
    </row>
    <row r="198" spans="1:63" ht="22.8" x14ac:dyDescent="0.25">
      <c r="B198" s="21" t="s">
        <v>581</v>
      </c>
      <c r="C198" s="21" t="s">
        <v>582</v>
      </c>
      <c r="D198" s="22" t="s">
        <v>557</v>
      </c>
      <c r="E198" s="2" t="s">
        <v>583</v>
      </c>
      <c r="F198" s="21"/>
      <c r="G198" s="7" t="s">
        <v>584</v>
      </c>
      <c r="H198" s="32">
        <v>372687</v>
      </c>
      <c r="I198" s="32">
        <v>0</v>
      </c>
      <c r="J198" s="32">
        <f>ROUND(H198/150.8*158.3,0)</f>
        <v>391222</v>
      </c>
      <c r="K198" s="32">
        <f t="shared" si="62"/>
        <v>0</v>
      </c>
      <c r="L198" s="32">
        <f t="shared" si="63"/>
        <v>412723</v>
      </c>
      <c r="M198" s="32">
        <f t="shared" si="64"/>
        <v>0</v>
      </c>
      <c r="N198" s="8">
        <f t="shared" si="50"/>
        <v>431687</v>
      </c>
      <c r="O198" s="8">
        <f t="shared" si="51"/>
        <v>0</v>
      </c>
      <c r="P198" s="8">
        <f t="shared" ref="P198:P199" si="70">ROUND(N198/125.2*131.8,-1)</f>
        <v>454440</v>
      </c>
      <c r="Q198" s="8">
        <f t="shared" ref="Q198:Q199" si="71">ROUND(O198/123.3*128.3,-1)</f>
        <v>0</v>
      </c>
      <c r="R198" s="8">
        <f t="shared" ref="R198:R199" si="72">P198+Q198</f>
        <v>454440</v>
      </c>
      <c r="S198" s="34" t="e">
        <f>(+R198*#REF!/1000)*(1+#REF!)</f>
        <v>#REF!</v>
      </c>
      <c r="T198" s="35" t="e">
        <f>+(#REF!/($S$201))*S198</f>
        <v>#REF!</v>
      </c>
      <c r="U198" s="35" t="e">
        <f t="shared" si="65"/>
        <v>#REF!</v>
      </c>
      <c r="V198" s="36" t="e">
        <f t="shared" si="66"/>
        <v>#REF!</v>
      </c>
      <c r="X198" s="9" t="e">
        <f>R198*#REF!/1000</f>
        <v>#REF!</v>
      </c>
      <c r="Y198" s="9" t="e">
        <f t="shared" si="60"/>
        <v>#REF!</v>
      </c>
      <c r="Z198" s="9"/>
      <c r="AA198" s="3" t="s">
        <v>45</v>
      </c>
      <c r="AF198" s="3" t="s">
        <v>611</v>
      </c>
    </row>
    <row r="199" spans="1:63" x14ac:dyDescent="0.25">
      <c r="A199" s="42"/>
      <c r="B199" s="21" t="s">
        <v>585</v>
      </c>
      <c r="C199" s="21" t="s">
        <v>586</v>
      </c>
      <c r="D199" s="22" t="s">
        <v>557</v>
      </c>
      <c r="E199" s="2" t="s">
        <v>587</v>
      </c>
      <c r="F199" s="21"/>
      <c r="G199" s="7"/>
      <c r="H199" s="32">
        <v>71676</v>
      </c>
      <c r="I199" s="32">
        <v>0</v>
      </c>
      <c r="J199" s="32">
        <f>ROUND(H199/150.8*158.3,0)</f>
        <v>75241</v>
      </c>
      <c r="K199" s="32">
        <f t="shared" si="62"/>
        <v>0</v>
      </c>
      <c r="L199" s="32">
        <f t="shared" si="63"/>
        <v>79376</v>
      </c>
      <c r="M199" s="32">
        <f t="shared" si="64"/>
        <v>0</v>
      </c>
      <c r="N199" s="8">
        <f t="shared" si="50"/>
        <v>83023</v>
      </c>
      <c r="O199" s="8">
        <f t="shared" si="51"/>
        <v>0</v>
      </c>
      <c r="P199" s="8">
        <f t="shared" si="70"/>
        <v>87400</v>
      </c>
      <c r="Q199" s="8">
        <f t="shared" si="71"/>
        <v>0</v>
      </c>
      <c r="R199" s="8">
        <f t="shared" si="72"/>
        <v>87400</v>
      </c>
      <c r="S199" s="34" t="e">
        <f>(+R199*#REF!/1000)*(1+#REF!)</f>
        <v>#REF!</v>
      </c>
      <c r="T199" s="35" t="e">
        <f>+(#REF!/($S$201))*S199</f>
        <v>#REF!</v>
      </c>
      <c r="U199" s="35" t="e">
        <f t="shared" si="65"/>
        <v>#REF!</v>
      </c>
      <c r="V199" s="36" t="e">
        <f t="shared" si="66"/>
        <v>#REF!</v>
      </c>
      <c r="X199" s="9" t="e">
        <f>R199*#REF!/1000</f>
        <v>#REF!</v>
      </c>
      <c r="Y199" s="9" t="e">
        <f t="shared" si="60"/>
        <v>#REF!</v>
      </c>
      <c r="Z199" s="9"/>
      <c r="AA199" s="3" t="s">
        <v>39</v>
      </c>
    </row>
    <row r="200" spans="1:63" ht="12" x14ac:dyDescent="0.25">
      <c r="A200" s="42"/>
      <c r="B200" s="97" t="s">
        <v>629</v>
      </c>
      <c r="C200" s="93"/>
      <c r="D200" s="94"/>
      <c r="E200" s="95"/>
      <c r="F200" s="93"/>
      <c r="G200" s="98" t="s">
        <v>630</v>
      </c>
      <c r="H200" s="8"/>
      <c r="I200" s="8"/>
      <c r="J200" s="8"/>
      <c r="K200" s="8"/>
      <c r="L200" s="8"/>
      <c r="M200" s="8"/>
      <c r="N200" s="8"/>
      <c r="O200" s="8"/>
      <c r="P200" s="96"/>
      <c r="Q200" s="96"/>
      <c r="R200" s="96"/>
      <c r="S200" s="34"/>
      <c r="T200" s="35"/>
      <c r="U200" s="35"/>
      <c r="V200" s="36"/>
      <c r="X200" s="9"/>
      <c r="Y200" s="9"/>
      <c r="Z200" s="89" t="s">
        <v>631</v>
      </c>
    </row>
    <row r="201" spans="1:63" ht="12" x14ac:dyDescent="0.25">
      <c r="B201" s="42"/>
      <c r="H201" s="37">
        <v>460477164</v>
      </c>
      <c r="I201" s="37">
        <v>63094494</v>
      </c>
      <c r="J201" s="37">
        <f>SUM(J2:J194)</f>
        <v>479189588</v>
      </c>
      <c r="K201" s="37">
        <f>SUM(K2:K194)</f>
        <v>63863094</v>
      </c>
      <c r="L201" s="37">
        <f t="shared" ref="L201:R201" si="73">SUM(L2:L199)</f>
        <v>536868171</v>
      </c>
      <c r="M201" s="37">
        <f t="shared" si="73"/>
        <v>63149463</v>
      </c>
      <c r="N201" s="37">
        <f t="shared" si="73"/>
        <v>584429355</v>
      </c>
      <c r="O201" s="37">
        <f t="shared" si="73"/>
        <v>67524395</v>
      </c>
      <c r="P201" s="46">
        <f t="shared" si="73"/>
        <v>614348970</v>
      </c>
      <c r="Q201" s="47">
        <f t="shared" si="73"/>
        <v>70262640</v>
      </c>
      <c r="R201" s="47">
        <f t="shared" si="73"/>
        <v>684611610</v>
      </c>
      <c r="S201" s="38" t="e">
        <f>SUM(S2:S176)</f>
        <v>#REF!</v>
      </c>
      <c r="T201" s="39" t="e">
        <f>+(#REF!/($S$201))*S201</f>
        <v>#REF!</v>
      </c>
      <c r="U201" s="38" t="e">
        <f>SUM(U2:U176)</f>
        <v>#REF!</v>
      </c>
      <c r="V201" s="38" t="e">
        <f>SUM(V2:V176)</f>
        <v>#REF!</v>
      </c>
      <c r="Y201" s="40">
        <f>7.5*1.21</f>
        <v>9.0749999999999993</v>
      </c>
      <c r="Z201" s="40"/>
    </row>
    <row r="202" spans="1:63" x14ac:dyDescent="0.25">
      <c r="B202" s="42"/>
      <c r="X202" s="41" t="e">
        <f>SUM(X2:X199)</f>
        <v>#REF!</v>
      </c>
      <c r="Y202" s="41" t="e">
        <f>SUM(Y2:Y201)</f>
        <v>#REF!</v>
      </c>
      <c r="Z202" s="9"/>
    </row>
    <row r="203" spans="1:63" x14ac:dyDescent="0.25">
      <c r="I203" s="9">
        <v>-7747783</v>
      </c>
      <c r="L203" s="9"/>
      <c r="M203" s="9"/>
      <c r="N203" s="9"/>
      <c r="O203" s="9"/>
      <c r="P203" s="9"/>
      <c r="Q203" s="9"/>
    </row>
    <row r="205" spans="1:63" x14ac:dyDescent="0.25">
      <c r="B205" s="3" t="s">
        <v>588</v>
      </c>
    </row>
    <row r="206" spans="1:63" x14ac:dyDescent="0.25">
      <c r="B206" s="3" t="s">
        <v>589</v>
      </c>
    </row>
    <row r="207" spans="1:63" x14ac:dyDescent="0.25">
      <c r="B207" s="3" t="s">
        <v>590</v>
      </c>
    </row>
    <row r="208" spans="1:63" x14ac:dyDescent="0.25">
      <c r="B208" s="3" t="s">
        <v>591</v>
      </c>
    </row>
    <row r="209" spans="2:63" x14ac:dyDescent="0.25">
      <c r="B209" s="3" t="s">
        <v>592</v>
      </c>
    </row>
    <row r="210" spans="2:63" s="50" customFormat="1" x14ac:dyDescent="0.25">
      <c r="B210" s="3" t="s">
        <v>593</v>
      </c>
      <c r="C210" s="3"/>
      <c r="D210" s="3"/>
      <c r="E210" s="4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 spans="2:63" x14ac:dyDescent="0.25">
      <c r="B211" s="3" t="s">
        <v>594</v>
      </c>
      <c r="BJ211" s="50"/>
      <c r="BK211" s="50"/>
    </row>
    <row r="212" spans="2:63" x14ac:dyDescent="0.25"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</row>
    <row r="213" spans="2:63" x14ac:dyDescent="0.25">
      <c r="B213" s="50" t="s">
        <v>595</v>
      </c>
      <c r="C213" s="50" t="s">
        <v>212</v>
      </c>
      <c r="D213" s="50" t="s">
        <v>208</v>
      </c>
      <c r="E213" s="51" t="s">
        <v>596</v>
      </c>
      <c r="F213" s="50"/>
      <c r="G213" s="50" t="s">
        <v>597</v>
      </c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 t="s">
        <v>90</v>
      </c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</row>
    <row r="217" spans="2:63" ht="15.6" x14ac:dyDescent="0.25">
      <c r="B217" s="53" t="s">
        <v>598</v>
      </c>
    </row>
    <row r="221" spans="2:63" ht="12" x14ac:dyDescent="0.25">
      <c r="B221" s="79"/>
    </row>
    <row r="222" spans="2:63" x14ac:dyDescent="0.2">
      <c r="B222" s="78"/>
    </row>
    <row r="223" spans="2:63" x14ac:dyDescent="0.2">
      <c r="B223" s="78"/>
    </row>
  </sheetData>
  <autoFilter ref="A1:V197" xr:uid="{8EDC5351-24E4-45EB-879A-1CA8B87FB35D}"/>
  <sortState xmlns:xlrd2="http://schemas.microsoft.com/office/spreadsheetml/2017/richdata2" ref="A2:AA196">
    <sortCondition ref="D2:D196"/>
    <sortCondition ref="B2:B196"/>
  </sortState>
  <phoneticPr fontId="27" type="noConversion"/>
  <pageMargins left="0.51181102362204722" right="0.31496062992125984" top="1.5354330708661419" bottom="0.94488188976377963" header="0.31496062992125984" footer="0.70866141732283472"/>
  <pageSetup paperSize="9" scale="74" orientation="landscape" r:id="rId1"/>
  <headerFooter>
    <oddFooter>&amp;L&amp;F &amp;A&amp;C&amp;P&amp;R&amp;D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34BF0E764DF643B260EA2574BA9A84" ma:contentTypeVersion="19" ma:contentTypeDescription="Een nieuw document maken." ma:contentTypeScope="" ma:versionID="e067290ba18f67c36bf2a25ea54392fd">
  <xsd:schema xmlns:xsd="http://www.w3.org/2001/XMLSchema" xmlns:xs="http://www.w3.org/2001/XMLSchema" xmlns:p="http://schemas.microsoft.com/office/2006/metadata/properties" xmlns:ns2="78b33a87-0e20-479b-81eb-8b95fae5d646" xmlns:ns3="4d8282f5-cb75-468e-86ba-943435964db4" xmlns:ns4="e50bb7f6-1799-4197-9919-425fe0b5a183" targetNamespace="http://schemas.microsoft.com/office/2006/metadata/properties" ma:root="true" ma:fieldsID="4a9f4ccdcfd5a647e50cb3366adc6b44" ns2:_="" ns3:_="" ns4:_="">
    <xsd:import namespace="78b33a87-0e20-479b-81eb-8b95fae5d646"/>
    <xsd:import namespace="4d8282f5-cb75-468e-86ba-943435964db4"/>
    <xsd:import namespace="e50bb7f6-1799-4197-9919-425fe0b5a1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Toegewezena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33a87-0e20-479b-81eb-8b95fae5d6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34f08ba3-c1db-409b-a945-a885b0896f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oegewezenaan" ma:index="24" nillable="true" ma:displayName="Toegewezen aan" ma:format="Dropdown" ma:list="UserInfo" ma:SharePointGroup="0" ma:internalName="Toegewezenaa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282f5-cb75-468e-86ba-943435964d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bb7f6-1799-4197-9919-425fe0b5a18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793e360-2e94-436e-8c1d-c6adf433c30b}" ma:internalName="TaxCatchAll" ma:showField="CatchAllData" ma:web="4d8282f5-cb75-468e-86ba-943435964d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0bb7f6-1799-4197-9919-425fe0b5a183" xsi:nil="true"/>
    <lcf76f155ced4ddcb4097134ff3c332f xmlns="78b33a87-0e20-479b-81eb-8b95fae5d646">
      <Terms xmlns="http://schemas.microsoft.com/office/infopath/2007/PartnerControls"/>
    </lcf76f155ced4ddcb4097134ff3c332f>
    <Toegewezenaan xmlns="78b33a87-0e20-479b-81eb-8b95fae5d646">
      <UserInfo>
        <DisplayName/>
        <AccountId xsi:nil="true"/>
        <AccountType/>
      </UserInfo>
    </Toegewezenaan>
  </documentManagement>
</p:properties>
</file>

<file path=customXml/itemProps1.xml><?xml version="1.0" encoding="utf-8"?>
<ds:datastoreItem xmlns:ds="http://schemas.openxmlformats.org/officeDocument/2006/customXml" ds:itemID="{40E7DD1C-212B-45B8-B49C-6F253E033C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5E0E13-B8E4-413F-83E6-B4D7FC79A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33a87-0e20-479b-81eb-8b95fae5d646"/>
    <ds:schemaRef ds:uri="4d8282f5-cb75-468e-86ba-943435964db4"/>
    <ds:schemaRef ds:uri="e50bb7f6-1799-4197-9919-425fe0b5a1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4571A9-06DC-4057-B421-96A1A649C1AB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4d8282f5-cb75-468e-86ba-943435964db4"/>
    <ds:schemaRef ds:uri="http://schemas.openxmlformats.org/package/2006/metadata/core-properties"/>
    <ds:schemaRef ds:uri="http://purl.org/dc/elements/1.1/"/>
    <ds:schemaRef ds:uri="e50bb7f6-1799-4197-9919-425fe0b5a183"/>
    <ds:schemaRef ds:uri="http://schemas.microsoft.com/office/infopath/2007/PartnerControls"/>
    <ds:schemaRef ds:uri="78b33a87-0e20-479b-81eb-8b95fae5d64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specificatie 311224</vt:lpstr>
      <vt:lpstr>'specificatie 311224'!Afdrukbereik</vt:lpstr>
      <vt:lpstr>'specificatie 311224'!Afdruktitels</vt:lpstr>
    </vt:vector>
  </TitlesOfParts>
  <Manager/>
  <Company>Gemeente Oss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Cornelisse</dc:creator>
  <cp:keywords/>
  <dc:description/>
  <cp:lastModifiedBy>Victor van der Vliet</cp:lastModifiedBy>
  <cp:revision/>
  <dcterms:created xsi:type="dcterms:W3CDTF">2010-12-22T13:29:43Z</dcterms:created>
  <dcterms:modified xsi:type="dcterms:W3CDTF">2025-11-13T11:39:59Z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0x0101009634BF0E764DF643B260EA2574BA9A84</vt:lpwstr>
  </property>
  <property fmtid="{D5CDD505-2E9C-101B-9397-08002B2CF9AE}" pid="3" name="MediaServiceImageTags">
    <vt:lpwstr/>
  </property>
  <property fmtid="{D5CDD505-2E9C-101B-9397-08002B2CF9AE}" pid="4" name="DossierAfdeling">
    <vt:lpwstr/>
  </property>
  <property fmtid="{D5CDD505-2E9C-101B-9397-08002B2CF9AE}" pid="5" name="k6bac6e1770f44b9a70ca25f0aef6288">
    <vt:lpwstr/>
  </property>
</Properties>
</file>