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solisservices-my.sharepoint.com/personal/f_c_dirksen_uu_nl/Documents/Desktop/Aanbesteding Afvoerelementen/"/>
    </mc:Choice>
  </mc:AlternateContent>
  <xr:revisionPtr revIDLastSave="101" documentId="8_{06D31E66-8901-451F-B062-0E7ECC220767}" xr6:coauthVersionLast="47" xr6:coauthVersionMax="47" xr10:uidLastSave="{980E2382-837B-4AE9-96FB-433CE184518B}"/>
  <bookViews>
    <workbookView minimized="1" xWindow="765" yWindow="555" windowWidth="20520" windowHeight="13995" activeTab="2" xr2:uid="{3C7B03AE-D8F6-465A-A823-005A59268375}"/>
  </bookViews>
  <sheets>
    <sheet name="Totaalprijs" sheetId="2" r:id="rId1"/>
    <sheet name="Preventief onderhoud" sheetId="1" r:id="rId2"/>
    <sheet name="Correctief onderhoud " sheetId="5" r:id="rId3"/>
    <sheet name="Max - Min bedragen " sheetId="3" state="hidden" r:id="rId4"/>
  </sheets>
  <externalReferences>
    <externalReference r:id="rId5"/>
    <externalReference r:id="rId6"/>
  </externalReferences>
  <definedNames>
    <definedName name="Adres" localSheetId="0">'[1]10.1 Installatie overzicht'!$E$4:$E$4</definedName>
    <definedName name="Adres">'[2]10.1 Installatie overzicht'!$E$4:$E$4</definedName>
    <definedName name="_xlnm.Print_Area" localSheetId="0">Totaalprijs!$A$1:$F$26</definedName>
    <definedName name="DC_Mop2000" localSheetId="0">#REF!</definedName>
    <definedName name="DC_Mop2000">#REF!</definedName>
    <definedName name="Urgentie" localSheetId="0">'[1]4.2 Responstijden'!$B$18:$B$21</definedName>
    <definedName name="Urgentie">'[2]4.2 Responstijden'!$B$18:$B$21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9" i="1" l="1"/>
  <c r="H19" i="5"/>
  <c r="H14" i="5"/>
  <c r="H15" i="5"/>
  <c r="H16" i="5"/>
  <c r="H17" i="5"/>
  <c r="H18" i="5"/>
  <c r="H13" i="5"/>
  <c r="H8" i="5"/>
  <c r="H4" i="5"/>
  <c r="D7" i="5" l="1"/>
  <c r="H7" i="5" s="1"/>
  <c r="D6" i="5"/>
  <c r="H6" i="5" s="1"/>
  <c r="D5" i="5"/>
  <c r="H5" i="5" s="1"/>
  <c r="H21" i="5" l="1"/>
  <c r="D17" i="2" s="1"/>
  <c r="L62" i="1" l="1"/>
  <c r="F4" i="3" l="1"/>
  <c r="G4" i="3"/>
  <c r="F5" i="3"/>
  <c r="G5" i="3"/>
  <c r="F6" i="3"/>
  <c r="G6" i="3"/>
  <c r="F7" i="3"/>
  <c r="F33" i="3" s="1"/>
  <c r="F61" i="3" s="1"/>
  <c r="G7" i="3"/>
  <c r="F8" i="3"/>
  <c r="G8" i="3"/>
  <c r="F9" i="3"/>
  <c r="G9" i="3"/>
  <c r="F10" i="3"/>
  <c r="G10" i="3"/>
  <c r="F11" i="3"/>
  <c r="G11" i="3"/>
  <c r="F12" i="3"/>
  <c r="G12" i="3"/>
  <c r="F13" i="3"/>
  <c r="G13" i="3"/>
  <c r="F14" i="3"/>
  <c r="G14" i="3"/>
  <c r="F15" i="3"/>
  <c r="G15" i="3"/>
  <c r="F16" i="3"/>
  <c r="G16" i="3"/>
  <c r="F17" i="3"/>
  <c r="G17" i="3"/>
  <c r="F18" i="3"/>
  <c r="G18" i="3"/>
  <c r="F19" i="3"/>
  <c r="G19" i="3"/>
  <c r="F20" i="3"/>
  <c r="G20" i="3"/>
  <c r="F21" i="3"/>
  <c r="G21" i="3"/>
  <c r="F22" i="3"/>
  <c r="G22" i="3"/>
  <c r="F23" i="3"/>
  <c r="G23" i="3"/>
  <c r="F24" i="3"/>
  <c r="G24" i="3"/>
  <c r="F25" i="3"/>
  <c r="G25" i="3"/>
  <c r="F26" i="3"/>
  <c r="G26" i="3"/>
  <c r="F27" i="3"/>
  <c r="G27" i="3"/>
  <c r="F28" i="3"/>
  <c r="G28" i="3"/>
  <c r="F29" i="3"/>
  <c r="G29" i="3"/>
  <c r="F30" i="3"/>
  <c r="G30" i="3"/>
  <c r="F31" i="3"/>
  <c r="G31" i="3"/>
  <c r="G33" i="3"/>
  <c r="F36" i="3"/>
  <c r="G36" i="3"/>
  <c r="F37" i="3"/>
  <c r="G37" i="3"/>
  <c r="F38" i="3"/>
  <c r="F45" i="3" s="1"/>
  <c r="G38" i="3"/>
  <c r="F39" i="3"/>
  <c r="G39" i="3"/>
  <c r="F40" i="3"/>
  <c r="G40" i="3"/>
  <c r="F41" i="3"/>
  <c r="G41" i="3"/>
  <c r="F42" i="3"/>
  <c r="G42" i="3"/>
  <c r="F43" i="3"/>
  <c r="G43" i="3"/>
  <c r="G45" i="3"/>
  <c r="F48" i="3"/>
  <c r="G48" i="3"/>
  <c r="F49" i="3"/>
  <c r="F52" i="3" s="1"/>
  <c r="G49" i="3"/>
  <c r="F50" i="3"/>
  <c r="G50" i="3"/>
  <c r="G52" i="3"/>
  <c r="F55" i="3"/>
  <c r="G55" i="3"/>
  <c r="F56" i="3"/>
  <c r="F58" i="3" s="1"/>
  <c r="G56" i="3"/>
  <c r="G58" i="3"/>
  <c r="G61" i="3"/>
  <c r="M6" i="1" l="1"/>
  <c r="L64" i="1"/>
  <c r="L63" i="1"/>
  <c r="L58" i="1"/>
  <c r="M58" i="1" s="1"/>
  <c r="L56" i="1"/>
  <c r="M56" i="1" s="1"/>
  <c r="L55" i="1"/>
  <c r="M55" i="1" s="1"/>
  <c r="L54" i="1"/>
  <c r="M54" i="1" s="1"/>
  <c r="L52" i="1"/>
  <c r="M52" i="1" s="1"/>
  <c r="L51" i="1"/>
  <c r="M51" i="1" s="1"/>
  <c r="L50" i="1"/>
  <c r="M50" i="1" s="1"/>
  <c r="L48" i="1"/>
  <c r="M48" i="1" s="1"/>
  <c r="M64" i="1"/>
  <c r="M63" i="1"/>
  <c r="M26" i="1"/>
  <c r="M7" i="1"/>
  <c r="M8" i="1"/>
  <c r="M9" i="1"/>
  <c r="M10" i="1"/>
  <c r="M11" i="1"/>
  <c r="M12" i="1"/>
  <c r="M13" i="1"/>
  <c r="M14" i="1"/>
  <c r="M15" i="1"/>
  <c r="M16" i="1"/>
  <c r="M17" i="1"/>
  <c r="M18" i="1"/>
  <c r="M19" i="1"/>
  <c r="M20" i="1"/>
  <c r="M21" i="1"/>
  <c r="M22" i="1"/>
  <c r="M23" i="1"/>
  <c r="M24" i="1"/>
  <c r="M25" i="1"/>
  <c r="M38" i="1"/>
  <c r="M37" i="1"/>
  <c r="M59" i="1" l="1"/>
  <c r="D14" i="2" s="1"/>
  <c r="M62" i="1"/>
  <c r="M65" i="1" l="1"/>
  <c r="D15" i="2" s="1"/>
  <c r="M70" i="1"/>
  <c r="M68" i="1"/>
  <c r="M34" i="1"/>
  <c r="M33" i="1"/>
  <c r="M32" i="1"/>
  <c r="M31" i="1"/>
  <c r="M30" i="1"/>
  <c r="M29" i="1"/>
  <c r="M28" i="1"/>
  <c r="M43" i="1"/>
  <c r="M42" i="1"/>
  <c r="M40" i="1"/>
  <c r="M39" i="1"/>
  <c r="M36" i="1"/>
  <c r="M71" i="1" l="1"/>
  <c r="D16" i="2" s="1"/>
  <c r="M44" i="1"/>
  <c r="M73" i="1" l="1"/>
  <c r="D13" i="2"/>
  <c r="D18" i="2" s="1"/>
  <c r="D20" i="2" s="1"/>
</calcChain>
</file>

<file path=xl/sharedStrings.xml><?xml version="1.0" encoding="utf-8"?>
<sst xmlns="http://schemas.openxmlformats.org/spreadsheetml/2006/main" count="446" uniqueCount="246">
  <si>
    <t>Formulier A: Prijzenblad | Europese aanbesteding Afvoerelementen</t>
  </si>
  <si>
    <t>Velden worden automatisch ingevuld</t>
  </si>
  <si>
    <t>Onderdeel:</t>
  </si>
  <si>
    <t>Subtotaal</t>
  </si>
  <si>
    <t xml:space="preserve">Subtotaal Reinigen vet- en olieafscheiders </t>
  </si>
  <si>
    <t>Subtotaal Reinigen Lijngoten</t>
  </si>
  <si>
    <t>Subtotaal Reiningen en inspecteren Kolken</t>
  </si>
  <si>
    <t>Subtotaal Afvoeren en storten vrijkomend slib</t>
  </si>
  <si>
    <t xml:space="preserve">Correctief onderhoud </t>
  </si>
  <si>
    <t>G1: Totaalprijs</t>
  </si>
  <si>
    <t>Puntenscore:</t>
  </si>
  <si>
    <t>Ondertekening</t>
  </si>
  <si>
    <t>Inschrijver</t>
  </si>
  <si>
    <t>Plaats van ondertekening</t>
  </si>
  <si>
    <t>Datum van ondertekening</t>
  </si>
  <si>
    <t>Naam en functie ondertekenaar</t>
  </si>
  <si>
    <t>Handtekening</t>
  </si>
  <si>
    <t>Preventief onderhoud</t>
  </si>
  <si>
    <t>Locatie nummer iAsset</t>
  </si>
  <si>
    <t>Gebouwnaam</t>
  </si>
  <si>
    <t>Bezoek Adres</t>
  </si>
  <si>
    <t>Locatie/Regio</t>
  </si>
  <si>
    <t>Aantal stuks</t>
  </si>
  <si>
    <t>Type</t>
  </si>
  <si>
    <t>Minimumprijs</t>
  </si>
  <si>
    <t>Maximumprijs</t>
  </si>
  <si>
    <t>Prijs per afscheider</t>
  </si>
  <si>
    <t>Weging</t>
  </si>
  <si>
    <t>USP VA 1</t>
  </si>
  <si>
    <t>Vening Meineszgebouw A</t>
  </si>
  <si>
    <t>Princetonlaan 8a</t>
  </si>
  <si>
    <t>USP</t>
  </si>
  <si>
    <t>vetafscheider</t>
  </si>
  <si>
    <t>2m3 - 7 l/s</t>
  </si>
  <si>
    <t>NeBo 5575.105</t>
  </si>
  <si>
    <t>USP VA 2</t>
  </si>
  <si>
    <t>Vening Meineszgebouw C</t>
  </si>
  <si>
    <t>Princetonlaan 6</t>
  </si>
  <si>
    <t>7 L/sec - 2000 L</t>
  </si>
  <si>
    <t>Wegels</t>
  </si>
  <si>
    <t>USP VA 3</t>
  </si>
  <si>
    <t>Minnaertgebouw</t>
  </si>
  <si>
    <t>Leuvenlaan 4</t>
  </si>
  <si>
    <t>vet- en olieafscheider</t>
  </si>
  <si>
    <t>7 L/sec - 700 L</t>
  </si>
  <si>
    <t>Buderus 4.2200.1</t>
  </si>
  <si>
    <t>USP VA 4</t>
  </si>
  <si>
    <t>Educatorium</t>
  </si>
  <si>
    <t>Leuvenlaan 19</t>
  </si>
  <si>
    <t>4 L/sec - 400 L</t>
  </si>
  <si>
    <t>Nebo 33004</t>
  </si>
  <si>
    <t>USP VA 5</t>
  </si>
  <si>
    <t>Genevelaan 4-6</t>
  </si>
  <si>
    <t>USP VA 6</t>
  </si>
  <si>
    <t>Willem C. van Unnikgebouw</t>
  </si>
  <si>
    <t>Heidelberlaan 2</t>
  </si>
  <si>
    <t>4 L/sec - 265 L</t>
  </si>
  <si>
    <t>Esep KVI 4004</t>
  </si>
  <si>
    <t>USP VA 7</t>
  </si>
  <si>
    <t>Universiteitsbibliotheek De Uithof</t>
  </si>
  <si>
    <t>Heidelberglaan 3</t>
  </si>
  <si>
    <t>446 L</t>
  </si>
  <si>
    <t>Aco Passavant</t>
  </si>
  <si>
    <t>USP VA 8</t>
  </si>
  <si>
    <t>Bestuursgebouw UU</t>
  </si>
  <si>
    <t>Heidelberglaan 8</t>
  </si>
  <si>
    <t>1 L/sec - 100 L</t>
  </si>
  <si>
    <t>Nebo 33001</t>
  </si>
  <si>
    <t>USP VA 9</t>
  </si>
  <si>
    <t>Nieuw Gildestein</t>
  </si>
  <si>
    <t>Yalelaan 2</t>
  </si>
  <si>
    <t>2 L/sec - 200 L</t>
  </si>
  <si>
    <t>Nebo 3302</t>
  </si>
  <si>
    <t>USP VA 10</t>
  </si>
  <si>
    <t>Alexander Numangebouw</t>
  </si>
  <si>
    <t>Yalelaan 40-60</t>
  </si>
  <si>
    <t xml:space="preserve"> - </t>
  </si>
  <si>
    <t>Onbekend</t>
  </si>
  <si>
    <t>USP VA 11</t>
  </si>
  <si>
    <t>Androclusgebouw</t>
  </si>
  <si>
    <t>Yalelaan 1-3</t>
  </si>
  <si>
    <t>4 L/sec - 1000 L</t>
  </si>
  <si>
    <t>Nebo 41100</t>
  </si>
  <si>
    <t>USP VA 12</t>
  </si>
  <si>
    <t>2 L/sec - 1000 L</t>
  </si>
  <si>
    <t>Passavant Ø 104 cm</t>
  </si>
  <si>
    <t>USP VA 13</t>
  </si>
  <si>
    <t>Passavant Ø 75 en 104 cm</t>
  </si>
  <si>
    <t>USP VA 14</t>
  </si>
  <si>
    <t>USP VA 15</t>
  </si>
  <si>
    <t>Jeannette Donker-Voetgebouw</t>
  </si>
  <si>
    <t>Yalelaan 104-106</t>
  </si>
  <si>
    <t>Passavant Lipused-CC 4-400</t>
  </si>
  <si>
    <t>USP VA 16</t>
  </si>
  <si>
    <t>David de Wiedgebouw</t>
  </si>
  <si>
    <t>Universiteitsweg 99</t>
  </si>
  <si>
    <t>USP VA 17</t>
  </si>
  <si>
    <t>Olympos</t>
  </si>
  <si>
    <t>Uppsalalaan 3</t>
  </si>
  <si>
    <t>Nebo 33002</t>
  </si>
  <si>
    <t>USP VA 18</t>
  </si>
  <si>
    <t>Martinus J. Langeveldgebouw</t>
  </si>
  <si>
    <t>Heidelberglaan 1</t>
  </si>
  <si>
    <t>USP VA 19</t>
  </si>
  <si>
    <t>Buys Ballotgebouw</t>
  </si>
  <si>
    <t>Princetonplein 5</t>
  </si>
  <si>
    <t>USP VA 20</t>
  </si>
  <si>
    <t>"the Living"</t>
  </si>
  <si>
    <t>Weg tot de Wetenschap 400</t>
  </si>
  <si>
    <t>USP BP  1</t>
  </si>
  <si>
    <t>Varkensstal</t>
  </si>
  <si>
    <t>Jenalaan 19</t>
  </si>
  <si>
    <t>olieafscheider</t>
  </si>
  <si>
    <t>80 L</t>
  </si>
  <si>
    <t>Betonput</t>
  </si>
  <si>
    <t>USP OA 1</t>
  </si>
  <si>
    <t>MG. de Bruingebouw Naast Parkeerplaats 14</t>
  </si>
  <si>
    <t>Yalelaan 7</t>
  </si>
  <si>
    <t>USP OA 2</t>
  </si>
  <si>
    <t xml:space="preserve">Berm Parkeerplaats </t>
  </si>
  <si>
    <t>Münsterlaan 2</t>
  </si>
  <si>
    <t>USP OA 3</t>
  </si>
  <si>
    <t>MG. de Bruingebouw achter schuifpoort</t>
  </si>
  <si>
    <t xml:space="preserve">Limalaan </t>
  </si>
  <si>
    <t>USP OA 4</t>
  </si>
  <si>
    <t>WKC Warmte Kracht Centrale</t>
  </si>
  <si>
    <t>Limalaan 36</t>
  </si>
  <si>
    <t>615 L - 7 L/sec</t>
  </si>
  <si>
    <t>ODS/Ekotek K-OC 3/0 GE</t>
  </si>
  <si>
    <t>USP OA 5</t>
  </si>
  <si>
    <t>Wagenberging</t>
  </si>
  <si>
    <t>1200 L - 6 L/sec</t>
  </si>
  <si>
    <t>Buderus EN124B125</t>
  </si>
  <si>
    <t>USP OA 6</t>
  </si>
  <si>
    <t>USP OA 7</t>
  </si>
  <si>
    <t>Parkeerplaats Olympos</t>
  </si>
  <si>
    <t xml:space="preserve">Uppsalalaan </t>
  </si>
  <si>
    <t>BSVA 1</t>
  </si>
  <si>
    <t>UB-Binnenstad</t>
  </si>
  <si>
    <t>Wittevrouwenstraat 7 - 11</t>
  </si>
  <si>
    <t>Binnenstad</t>
  </si>
  <si>
    <t>1,75 m3</t>
  </si>
  <si>
    <t>BSVA 2</t>
  </si>
  <si>
    <t>Academiegebouw</t>
  </si>
  <si>
    <t>Domplein 29/ Achter de Dom 11</t>
  </si>
  <si>
    <t>1,25 m3</t>
  </si>
  <si>
    <t>BSVA 3</t>
  </si>
  <si>
    <t>Achterzijde Janskerkhof 2-3</t>
  </si>
  <si>
    <t>t Hoogt 2-3</t>
  </si>
  <si>
    <t>4 L/sec</t>
  </si>
  <si>
    <t>BSVA 4</t>
  </si>
  <si>
    <t>Parnassos</t>
  </si>
  <si>
    <t>Kruistraat 201</t>
  </si>
  <si>
    <t>1,00 m3</t>
  </si>
  <si>
    <t>BSVA 5</t>
  </si>
  <si>
    <t>ICUVA3</t>
  </si>
  <si>
    <t>Adam Smith Hall (AA)</t>
  </si>
  <si>
    <t>Kriekenpitplein 21-22</t>
  </si>
  <si>
    <t>ICU</t>
  </si>
  <si>
    <t>ICUVA1</t>
  </si>
  <si>
    <t>Dining Hall (M)</t>
  </si>
  <si>
    <t>Maupertuusplein1</t>
  </si>
  <si>
    <t>15000 L</t>
  </si>
  <si>
    <t>Betonnen bak</t>
  </si>
  <si>
    <t xml:space="preserve">Reinigen en inspecteren lijngoten </t>
  </si>
  <si>
    <t>Aantal meters</t>
  </si>
  <si>
    <t>Prijs per meter</t>
  </si>
  <si>
    <t>Regio Oost</t>
  </si>
  <si>
    <t>- Machinaal</t>
  </si>
  <si>
    <t>Lijngoot Machinaal</t>
  </si>
  <si>
    <t>Regio Centrum</t>
  </si>
  <si>
    <t>- Handmatig Parkeergarage Cambridgelaan</t>
  </si>
  <si>
    <t xml:space="preserve">12 Stuks (6  verdiepingen * 2 stuks) </t>
  </si>
  <si>
    <t>Lijngoot Handmatig</t>
  </si>
  <si>
    <t>- Handmatig Parkeergarage Olympos</t>
  </si>
  <si>
    <t>4 Stuks (2 verdiepingen * 2 stuks)</t>
  </si>
  <si>
    <t>Regio West</t>
  </si>
  <si>
    <t>Lijngoot</t>
  </si>
  <si>
    <t>- Handmatig Bezoekerscentrum Botanische Tuinen</t>
  </si>
  <si>
    <t>2 Stuks</t>
  </si>
  <si>
    <t>- Handmatig Caroline Bleekergebouw</t>
  </si>
  <si>
    <t>1 Stuk</t>
  </si>
  <si>
    <t xml:space="preserve">Regio Binnenstad </t>
  </si>
  <si>
    <t>- Handmatig</t>
  </si>
  <si>
    <t>Reinigen en inspecteren hemelwaterkolken</t>
  </si>
  <si>
    <t>Aantal</t>
  </si>
  <si>
    <t>Prijs per Kolk</t>
  </si>
  <si>
    <t>Machinaal reinigen en inspecteren hemelwaterkolken per stuk</t>
  </si>
  <si>
    <t>Binnenstad, ICU &amp; USP</t>
  </si>
  <si>
    <t>Handmatig reinigen en inspecteren hemelwaterkolken per stuk</t>
  </si>
  <si>
    <t>ICU &amp; USP</t>
  </si>
  <si>
    <t>Afvoeren en storten vrijkomende slib, oliën, vetten, etc. bij erkende verwerker</t>
  </si>
  <si>
    <t>Prijs per tonnage</t>
  </si>
  <si>
    <t>Weging (o.b.v. gewicht)</t>
  </si>
  <si>
    <t>Afvoeren en storten vrijkomende slib van hemelwaterkolken en lijngoten bij erkende verwerker per ton slib (aantal kg slib per object is onbekend)</t>
  </si>
  <si>
    <t>Eindtotaal</t>
  </si>
  <si>
    <t>Correctief onderhoud</t>
  </si>
  <si>
    <t>Minimum prijs</t>
  </si>
  <si>
    <t>Maximum prijs</t>
  </si>
  <si>
    <t>Totaal</t>
  </si>
  <si>
    <t>Uurtarief binnen kantoortijden (08.30 - 16.30)</t>
  </si>
  <si>
    <t>Vet en Olie afscheider</t>
  </si>
  <si>
    <t>Minimum €</t>
  </si>
  <si>
    <t xml:space="preserve">Maximum € </t>
  </si>
  <si>
    <t>Reinigen Lijngoten</t>
  </si>
  <si>
    <t>Oost Machinaal</t>
  </si>
  <si>
    <t>Centrum Machinaal</t>
  </si>
  <si>
    <t>Centrum Handmating</t>
  </si>
  <si>
    <t>West Machinaal</t>
  </si>
  <si>
    <t>West Handmatig</t>
  </si>
  <si>
    <t>Binnenstad Handmatig</t>
  </si>
  <si>
    <t>Reiningen en Inspecteren Kolken</t>
  </si>
  <si>
    <t>Machinaal reinigen</t>
  </si>
  <si>
    <t>Handmatig reinigen</t>
  </si>
  <si>
    <t>Afvoeren en storten Slib</t>
  </si>
  <si>
    <t>Slib van Kolken en Lijngoten</t>
  </si>
  <si>
    <t>Slib van Olie en Vetafscheiders</t>
  </si>
  <si>
    <t>Tarief per uur</t>
  </si>
  <si>
    <t>Van maandag t/m vrijdag van 16:30 tot 08:30</t>
  </si>
  <si>
    <t>Op zaterdagen van 0:00 tot 24:00</t>
  </si>
  <si>
    <t>Op zondagen en officiele feestdagen in Nederland van 0:00 tot 24:00</t>
  </si>
  <si>
    <t>Standaard voorrijkosten</t>
  </si>
  <si>
    <t>Inzet Ontstoppingsbus</t>
  </si>
  <si>
    <t>Omschrijving</t>
  </si>
  <si>
    <t>Prijs</t>
  </si>
  <si>
    <t>Inzet Combiwagen</t>
  </si>
  <si>
    <t>Inzet vacuumwagen aan/afvoer</t>
  </si>
  <si>
    <t>Inzet Kolkenbus</t>
  </si>
  <si>
    <t>Inzet Hogedrukwagen</t>
  </si>
  <si>
    <t>Hulpkracht</t>
  </si>
  <si>
    <t>Materiaal inzake correctief onderhoud</t>
  </si>
  <si>
    <t>Inzet camera inspectie per calamiteit*</t>
  </si>
  <si>
    <t>Toeslag (in %) bovenop het tarief per uur</t>
  </si>
  <si>
    <t>Weging (o.b.v. 1 jaar)</t>
  </si>
  <si>
    <t xml:space="preserve">Totaal Correctief onderhoud </t>
  </si>
  <si>
    <t>Weging per jaar</t>
  </si>
  <si>
    <t>Johanna Huddiggebouw</t>
  </si>
  <si>
    <t>Kromme Nieuwe Gracht 47</t>
  </si>
  <si>
    <t xml:space="preserve">- De in de inschrijving op te nemen prijzen en tarieven dienen te worden uitgedrukt in Euro's, 2 decimalen achter de komma, exclusief btw.
- Prijzen en uurtarieven dienen aangeboden te worden conform het gestelde in de offerteaanvraag en het programma van eisen.
- Alle aantallen zijn indicatief en hier kunnen geen rechten aan worden ontleend. Facturering vindt plaats op basis van daadwerkelijk uitgevoerde werkzaamheden, conform de eisen die hierover gesteld zijn in de aanbestedingsdocumenten.
-  De puntenscore voor de prijs wordt berekend door middel van de in de offerteaanvraag vermelde formule, namelijk: Maximale punten-(((maximale punten- minimale punten)/(maximale totaalprijs-minimale totaalprijs))*(totaalprijs Inschrijver-minimaal totaalprijs)). 
- Negatieve bedragen zijn niet toegestaan.  </t>
  </si>
  <si>
    <r>
      <t>Ondergetekende verklaart, door ondertekening van dit prijzenblad, de opdracht zoals omschreven in de offerteaanvraag d.d.</t>
    </r>
    <r>
      <rPr>
        <sz val="9"/>
        <color rgb="FFFF0000"/>
        <rFont val="Verdana"/>
        <family val="2"/>
      </rPr>
      <t xml:space="preserve"> </t>
    </r>
    <r>
      <rPr>
        <sz val="9"/>
        <rFont val="Verdana"/>
        <family val="2"/>
      </rPr>
      <t xml:space="preserve">12 mei 2025 </t>
    </r>
    <r>
      <rPr>
        <sz val="9"/>
        <color theme="1"/>
        <rFont val="Verdana"/>
        <family val="2"/>
      </rPr>
      <t>inclusief de daarin genoemde bij de offerteaanvraag behorende documenten en de bij de offerteaanvraag behorende nota’s van inlichtingen uit te voeren.
Het volledige prijzenblad is ondertekend door degene(n) die de inschrijver rechtsgeldig kan en mag vertegenwoordigen rekening houdend met de contractwaarde, zie tevens bijlage 1 procedurele regels.</t>
    </r>
  </si>
  <si>
    <t>vet- en bezinksel afscheiders USP</t>
  </si>
  <si>
    <t>vet- en bezinksel afscheiders binnenstad</t>
  </si>
  <si>
    <t>vet- en bezinksel afscheiders ICU-terrein</t>
  </si>
  <si>
    <t>Afvoeren en storten vrijkomende slib van olie-afscheiders bij erkende verwerker per ton slib (aantal kg slib per object is onbekend)</t>
  </si>
  <si>
    <t>Afvoeren en storten vrijkomende slib van vet-afscheiders bij erkende verwerker per ton slib (aantal kg slib per object is onbekend)</t>
  </si>
  <si>
    <t>olieafscheiders USP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</si>
</sst>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 #,##0.00;[Red]&quot;€&quot;\ \-#,##0.00"/>
    <numFmt numFmtId="44" formatCode="_ &quot;€&quot;\ * #,##0.00_ ;_ &quot;€&quot;\ * \-#,##0.00_ ;_ &quot;€&quot;\ * &quot;-&quot;??_ ;_ @_ "/>
    <numFmt numFmtId="43" formatCode="_ * #,##0.00_ ;_ * \-#,##0.00_ ;_ * &quot;-&quot;??_ ;_ @_ "/>
    <numFmt numFmtId="164" formatCode="&quot;€&quot;\ #,##0.00"/>
    <numFmt numFmtId="165" formatCode="&quot;€&quot;\ #,##0_-"/>
    <numFmt numFmtId="166" formatCode="&quot;€&quot;\ #,##0.00_-"/>
    <numFmt numFmtId="167" formatCode="#,##0.00_ ;[Red]\-#,##0.00\ "/>
  </numFmts>
  <fonts count="17" x14ac:knownFonts="1">
    <font>
      <sz val="11"/>
      <color theme="1"/>
      <name val="Calibri"/>
      <family val="2"/>
      <scheme val="minor"/>
    </font>
    <font>
      <sz val="11"/>
      <color theme="1"/>
      <name val="Calibri"/>
      <family val="2"/>
      <scheme val="minor"/>
    </font>
    <font>
      <u/>
      <sz val="11"/>
      <color theme="10"/>
      <name val="Calibri"/>
      <family val="2"/>
      <scheme val="minor"/>
    </font>
    <font>
      <sz val="12"/>
      <name val="Arial"/>
      <family val="2"/>
    </font>
    <font>
      <sz val="9"/>
      <name val="Verdana"/>
      <family val="2"/>
    </font>
    <font>
      <b/>
      <sz val="9"/>
      <color theme="1"/>
      <name val="Verdana"/>
      <family val="2"/>
    </font>
    <font>
      <sz val="9"/>
      <color theme="4"/>
      <name val="Verdana"/>
      <family val="2"/>
    </font>
    <font>
      <b/>
      <sz val="9"/>
      <name val="Verdana"/>
      <family val="2"/>
    </font>
    <font>
      <sz val="10"/>
      <name val="Arial"/>
      <family val="2"/>
    </font>
    <font>
      <sz val="11"/>
      <color rgb="FF000000"/>
      <name val="Calibri"/>
      <family val="2"/>
      <scheme val="minor"/>
    </font>
    <font>
      <sz val="9"/>
      <color theme="1"/>
      <name val="Verdana"/>
      <family val="2"/>
    </font>
    <font>
      <sz val="9"/>
      <color indexed="8"/>
      <name val="Verdana"/>
      <family val="2"/>
    </font>
    <font>
      <sz val="9"/>
      <color rgb="FFFF0000"/>
      <name val="Verdana"/>
      <family val="2"/>
    </font>
    <font>
      <b/>
      <sz val="9"/>
      <color theme="0"/>
      <name val="Verdana"/>
      <family val="2"/>
    </font>
    <font>
      <b/>
      <sz val="9"/>
      <color theme="4"/>
      <name val="Verdana"/>
      <family val="2"/>
    </font>
    <font>
      <b/>
      <sz val="9"/>
      <color rgb="FFFF0000"/>
      <name val="Verdana"/>
      <family val="2"/>
    </font>
    <font>
      <b/>
      <u/>
      <sz val="9"/>
      <color theme="1"/>
      <name val="Verdana"/>
      <family val="2"/>
    </font>
  </fonts>
  <fills count="8">
    <fill>
      <patternFill patternType="none"/>
    </fill>
    <fill>
      <patternFill patternType="gray125"/>
    </fill>
    <fill>
      <patternFill patternType="solid">
        <fgColor theme="1"/>
        <bgColor indexed="64"/>
      </patternFill>
    </fill>
    <fill>
      <patternFill patternType="solid">
        <fgColor theme="4" tint="0.39994506668294322"/>
        <bgColor indexed="64"/>
      </patternFill>
    </fill>
    <fill>
      <patternFill patternType="solid">
        <fgColor theme="0"/>
        <bgColor indexed="64"/>
      </patternFill>
    </fill>
    <fill>
      <patternFill patternType="solid">
        <fgColor theme="4" tint="0.39997558519241921"/>
        <bgColor indexed="64"/>
      </patternFill>
    </fill>
    <fill>
      <patternFill patternType="solid">
        <fgColor rgb="FFFFC000"/>
        <bgColor indexed="64"/>
      </patternFill>
    </fill>
    <fill>
      <patternFill patternType="solid">
        <fgColor theme="0" tint="-0.34998626667073579"/>
        <bgColor indexed="64"/>
      </patternFill>
    </fill>
  </fills>
  <borders count="12">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8">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0"/>
    <xf numFmtId="0" fontId="8" fillId="0" borderId="0"/>
    <xf numFmtId="0" fontId="8" fillId="0" borderId="0"/>
    <xf numFmtId="43" fontId="9" fillId="0" borderId="0" applyFont="0" applyFill="0" applyBorder="0" applyAlignment="0" applyProtection="0"/>
    <xf numFmtId="44" fontId="1" fillId="0" borderId="0" applyFont="0" applyFill="0" applyBorder="0" applyAlignment="0" applyProtection="0"/>
  </cellStyleXfs>
  <cellXfs count="155">
    <xf numFmtId="0" fontId="0" fillId="0" borderId="0" xfId="0"/>
    <xf numFmtId="3" fontId="7" fillId="4" borderId="0" xfId="3" applyNumberFormat="1" applyFont="1" applyFill="1" applyAlignment="1">
      <alignment horizontal="center" vertical="top"/>
    </xf>
    <xf numFmtId="0" fontId="4" fillId="0" borderId="3" xfId="3" applyFont="1" applyBorder="1" applyAlignment="1">
      <alignment horizontal="left" vertical="top"/>
    </xf>
    <xf numFmtId="0" fontId="4" fillId="0" borderId="3" xfId="3" applyFont="1" applyBorder="1" applyAlignment="1">
      <alignment vertical="top"/>
    </xf>
    <xf numFmtId="0" fontId="4" fillId="0" borderId="3" xfId="3" applyFont="1" applyBorder="1" applyAlignment="1">
      <alignment horizontal="center" vertical="top"/>
    </xf>
    <xf numFmtId="8" fontId="0" fillId="0" borderId="3" xfId="0" applyNumberFormat="1" applyBorder="1"/>
    <xf numFmtId="164" fontId="0" fillId="0" borderId="3" xfId="0" applyNumberFormat="1" applyBorder="1"/>
    <xf numFmtId="0" fontId="6" fillId="0" borderId="2" xfId="3" applyFont="1" applyBorder="1" applyAlignment="1">
      <alignment vertical="top"/>
    </xf>
    <xf numFmtId="0" fontId="6" fillId="0" borderId="2" xfId="3" applyFont="1" applyBorder="1" applyAlignment="1">
      <alignment horizontal="center" vertical="top"/>
    </xf>
    <xf numFmtId="0" fontId="6" fillId="0" borderId="2" xfId="3" applyFont="1" applyBorder="1" applyAlignment="1">
      <alignment horizontal="left" vertical="top"/>
    </xf>
    <xf numFmtId="0" fontId="6" fillId="0" borderId="0" xfId="3" applyFont="1" applyAlignment="1">
      <alignment vertical="top"/>
    </xf>
    <xf numFmtId="0" fontId="6" fillId="0" borderId="0" xfId="3" applyFont="1" applyAlignment="1">
      <alignment horizontal="center" vertical="top"/>
    </xf>
    <xf numFmtId="0" fontId="6" fillId="0" borderId="0" xfId="3" applyFont="1" applyAlignment="1">
      <alignment horizontal="left" vertical="top"/>
    </xf>
    <xf numFmtId="0" fontId="4" fillId="0" borderId="6" xfId="3" applyFont="1" applyBorder="1" applyAlignment="1">
      <alignment vertical="top"/>
    </xf>
    <xf numFmtId="0" fontId="4" fillId="4" borderId="5" xfId="3" applyFont="1" applyFill="1" applyBorder="1" applyAlignment="1">
      <alignment horizontal="right" vertical="top"/>
    </xf>
    <xf numFmtId="0" fontId="4" fillId="4" borderId="3" xfId="3" applyFont="1" applyFill="1" applyBorder="1" applyAlignment="1">
      <alignment horizontal="center" vertical="top"/>
    </xf>
    <xf numFmtId="0" fontId="4" fillId="4" borderId="7" xfId="3" applyFont="1" applyFill="1" applyBorder="1" applyAlignment="1">
      <alignment vertical="top"/>
    </xf>
    <xf numFmtId="0" fontId="0" fillId="0" borderId="3" xfId="0" applyBorder="1"/>
    <xf numFmtId="0" fontId="4" fillId="4" borderId="0" xfId="3" applyFont="1" applyFill="1" applyAlignment="1">
      <alignment vertical="top"/>
    </xf>
    <xf numFmtId="0" fontId="4" fillId="4" borderId="2" xfId="3" applyFont="1" applyFill="1" applyBorder="1" applyAlignment="1">
      <alignment horizontal="right" vertical="top"/>
    </xf>
    <xf numFmtId="8" fontId="7" fillId="4" borderId="0" xfId="1" applyNumberFormat="1" applyFont="1" applyFill="1" applyBorder="1" applyAlignment="1" applyProtection="1">
      <alignment horizontal="center" vertical="top"/>
    </xf>
    <xf numFmtId="0" fontId="4" fillId="0" borderId="3" xfId="3" quotePrefix="1" applyFont="1" applyBorder="1" applyAlignment="1">
      <alignment horizontal="left" vertical="top"/>
    </xf>
    <xf numFmtId="0" fontId="4" fillId="4" borderId="3" xfId="3" applyFont="1" applyFill="1" applyBorder="1" applyAlignment="1">
      <alignment vertical="top"/>
    </xf>
    <xf numFmtId="0" fontId="4" fillId="0" borderId="7" xfId="3" quotePrefix="1" applyFont="1" applyBorder="1" applyAlignment="1">
      <alignment horizontal="left" vertical="top"/>
    </xf>
    <xf numFmtId="0" fontId="4" fillId="4" borderId="5" xfId="3" applyFont="1" applyFill="1" applyBorder="1" applyAlignment="1">
      <alignment horizontal="left" vertical="top"/>
    </xf>
    <xf numFmtId="0" fontId="4" fillId="0" borderId="2" xfId="3" quotePrefix="1" applyFont="1" applyBorder="1" applyAlignment="1">
      <alignment horizontal="left" vertical="top"/>
    </xf>
    <xf numFmtId="0" fontId="4" fillId="0" borderId="2" xfId="3" applyFont="1" applyBorder="1" applyAlignment="1">
      <alignment vertical="top"/>
    </xf>
    <xf numFmtId="0" fontId="4" fillId="4" borderId="2" xfId="3" applyFont="1" applyFill="1" applyBorder="1" applyAlignment="1">
      <alignment horizontal="center" vertical="top"/>
    </xf>
    <xf numFmtId="0" fontId="4" fillId="0" borderId="2" xfId="3" applyFont="1" applyBorder="1" applyAlignment="1">
      <alignment horizontal="left" vertical="top"/>
    </xf>
    <xf numFmtId="0" fontId="4" fillId="0" borderId="0" xfId="3" applyFont="1" applyAlignment="1">
      <alignment vertical="top"/>
    </xf>
    <xf numFmtId="3" fontId="4" fillId="0" borderId="5" xfId="3" applyNumberFormat="1" applyFont="1" applyBorder="1" applyAlignment="1">
      <alignment horizontal="center" vertical="top"/>
    </xf>
    <xf numFmtId="44" fontId="7" fillId="4" borderId="0" xfId="1" applyFont="1" applyFill="1" applyBorder="1" applyAlignment="1" applyProtection="1">
      <alignment horizontal="center" vertical="top"/>
    </xf>
    <xf numFmtId="165" fontId="4" fillId="0" borderId="0" xfId="3" applyNumberFormat="1" applyFont="1" applyAlignment="1">
      <alignment vertical="top"/>
    </xf>
    <xf numFmtId="0" fontId="7" fillId="0" borderId="0" xfId="3" applyFont="1" applyAlignment="1">
      <alignment vertical="top"/>
    </xf>
    <xf numFmtId="0" fontId="7" fillId="0" borderId="3" xfId="3" applyFont="1" applyBorder="1" applyAlignment="1">
      <alignment vertical="top"/>
    </xf>
    <xf numFmtId="165" fontId="7" fillId="0" borderId="3" xfId="3" applyNumberFormat="1" applyFont="1" applyBorder="1" applyAlignment="1">
      <alignment vertical="top"/>
    </xf>
    <xf numFmtId="166" fontId="4" fillId="0" borderId="3" xfId="3" applyNumberFormat="1" applyFont="1" applyBorder="1" applyAlignment="1">
      <alignment vertical="top"/>
    </xf>
    <xf numFmtId="0" fontId="4" fillId="0" borderId="0" xfId="5" applyFont="1" applyAlignment="1">
      <alignment vertical="top"/>
    </xf>
    <xf numFmtId="165" fontId="4" fillId="0" borderId="0" xfId="3" applyNumberFormat="1" applyFont="1" applyAlignment="1">
      <alignment horizontal="center" vertical="top"/>
    </xf>
    <xf numFmtId="43" fontId="4" fillId="0" borderId="0" xfId="6" applyFont="1" applyFill="1" applyAlignment="1">
      <alignment vertical="top"/>
    </xf>
    <xf numFmtId="8" fontId="0" fillId="0" borderId="0" xfId="0" applyNumberFormat="1"/>
    <xf numFmtId="0" fontId="0" fillId="2" borderId="3" xfId="0" applyFill="1" applyBorder="1"/>
    <xf numFmtId="167" fontId="0" fillId="0" borderId="0" xfId="0" applyNumberFormat="1"/>
    <xf numFmtId="4" fontId="0" fillId="0" borderId="0" xfId="0" applyNumberFormat="1"/>
    <xf numFmtId="2" fontId="0" fillId="0" borderId="0" xfId="0" applyNumberFormat="1"/>
    <xf numFmtId="0" fontId="4" fillId="4" borderId="0" xfId="0" quotePrefix="1" applyFont="1" applyFill="1" applyAlignment="1">
      <alignment horizontal="left" vertical="top" wrapText="1"/>
    </xf>
    <xf numFmtId="0" fontId="10" fillId="0" borderId="0" xfId="0" applyFont="1"/>
    <xf numFmtId="164" fontId="10" fillId="3" borderId="3" xfId="0" applyNumberFormat="1" applyFont="1" applyFill="1" applyBorder="1" applyProtection="1">
      <protection locked="0"/>
    </xf>
    <xf numFmtId="8" fontId="10" fillId="0" borderId="3" xfId="0" applyNumberFormat="1" applyFont="1" applyBorder="1"/>
    <xf numFmtId="164" fontId="10" fillId="0" borderId="3" xfId="0" applyNumberFormat="1" applyFont="1" applyBorder="1"/>
    <xf numFmtId="0" fontId="4" fillId="0" borderId="5" xfId="0" applyFont="1" applyBorder="1"/>
    <xf numFmtId="0" fontId="4" fillId="0" borderId="3" xfId="0" applyFont="1" applyBorder="1"/>
    <xf numFmtId="0" fontId="14" fillId="0" borderId="2" xfId="0" applyFont="1" applyBorder="1"/>
    <xf numFmtId="0" fontId="6" fillId="0" borderId="2" xfId="0" applyFont="1" applyBorder="1"/>
    <xf numFmtId="164" fontId="10" fillId="0" borderId="2" xfId="0" applyNumberFormat="1" applyFont="1" applyBorder="1"/>
    <xf numFmtId="0" fontId="14" fillId="0" borderId="0" xfId="0" applyFont="1"/>
    <xf numFmtId="0" fontId="6" fillId="0" borderId="0" xfId="0" applyFont="1"/>
    <xf numFmtId="164" fontId="10" fillId="0" borderId="0" xfId="0" applyNumberFormat="1" applyFont="1"/>
    <xf numFmtId="164" fontId="10" fillId="0" borderId="2" xfId="0" applyNumberFormat="1" applyFont="1" applyBorder="1" applyProtection="1">
      <protection locked="0"/>
    </xf>
    <xf numFmtId="0" fontId="10" fillId="0" borderId="6" xfId="0" applyFont="1" applyBorder="1"/>
    <xf numFmtId="0" fontId="10" fillId="0" borderId="5" xfId="0" applyFont="1" applyBorder="1"/>
    <xf numFmtId="0" fontId="10" fillId="0" borderId="3" xfId="0" applyFont="1" applyBorder="1"/>
    <xf numFmtId="3" fontId="10" fillId="0" borderId="3" xfId="0" applyNumberFormat="1" applyFont="1" applyBorder="1" applyAlignment="1">
      <alignment horizontal="center"/>
    </xf>
    <xf numFmtId="3" fontId="10" fillId="0" borderId="3" xfId="0" applyNumberFormat="1" applyFont="1" applyBorder="1" applyAlignment="1">
      <alignment horizontal="center" vertical="top"/>
    </xf>
    <xf numFmtId="0" fontId="10" fillId="0" borderId="0" xfId="0" applyFont="1" applyProtection="1">
      <protection hidden="1"/>
    </xf>
    <xf numFmtId="0" fontId="4" fillId="0" borderId="5" xfId="2" applyFont="1" applyFill="1" applyBorder="1" applyProtection="1"/>
    <xf numFmtId="0" fontId="5" fillId="6" borderId="7" xfId="0" applyFont="1" applyFill="1" applyBorder="1"/>
    <xf numFmtId="0" fontId="13" fillId="6" borderId="6" xfId="0" applyFont="1" applyFill="1" applyBorder="1"/>
    <xf numFmtId="0" fontId="10" fillId="6" borderId="5" xfId="0" applyFont="1" applyFill="1" applyBorder="1"/>
    <xf numFmtId="0" fontId="10" fillId="6" borderId="3" xfId="0" applyFont="1" applyFill="1" applyBorder="1"/>
    <xf numFmtId="0" fontId="5" fillId="6" borderId="3" xfId="0" applyFont="1" applyFill="1" applyBorder="1" applyAlignment="1">
      <alignment horizontal="center"/>
    </xf>
    <xf numFmtId="0" fontId="4" fillId="6" borderId="3" xfId="0" applyFont="1" applyFill="1" applyBorder="1"/>
    <xf numFmtId="0" fontId="5" fillId="6" borderId="3" xfId="0" applyFont="1" applyFill="1" applyBorder="1"/>
    <xf numFmtId="0" fontId="4" fillId="6" borderId="5" xfId="0" applyFont="1" applyFill="1" applyBorder="1"/>
    <xf numFmtId="0" fontId="5" fillId="6" borderId="3" xfId="0" applyFont="1" applyFill="1" applyBorder="1" applyAlignment="1">
      <alignment vertical="top" wrapText="1"/>
    </xf>
    <xf numFmtId="44" fontId="4" fillId="4" borderId="3" xfId="3" applyNumberFormat="1" applyFont="1" applyFill="1" applyBorder="1" applyAlignment="1">
      <alignment vertical="top"/>
    </xf>
    <xf numFmtId="3" fontId="4" fillId="7" borderId="8" xfId="3" applyNumberFormat="1" applyFont="1" applyFill="1" applyBorder="1" applyAlignment="1">
      <alignment horizontal="center" vertical="top"/>
    </xf>
    <xf numFmtId="0" fontId="4" fillId="7" borderId="4" xfId="3" applyFont="1" applyFill="1" applyBorder="1" applyAlignment="1">
      <alignment horizontal="left" vertical="top"/>
    </xf>
    <xf numFmtId="0" fontId="4" fillId="7" borderId="4" xfId="3" applyFont="1" applyFill="1" applyBorder="1" applyAlignment="1">
      <alignment vertical="top"/>
    </xf>
    <xf numFmtId="0" fontId="4" fillId="7" borderId="0" xfId="3" applyFont="1" applyFill="1" applyAlignment="1">
      <alignment vertical="top"/>
    </xf>
    <xf numFmtId="0" fontId="4" fillId="7" borderId="4" xfId="3" applyFont="1" applyFill="1" applyBorder="1" applyAlignment="1">
      <alignment horizontal="center" vertical="top"/>
    </xf>
    <xf numFmtId="0" fontId="7" fillId="7" borderId="4" xfId="0" applyFont="1" applyFill="1" applyBorder="1"/>
    <xf numFmtId="0" fontId="7" fillId="7" borderId="8" xfId="0" applyFont="1" applyFill="1" applyBorder="1"/>
    <xf numFmtId="0" fontId="4" fillId="7" borderId="8" xfId="0" applyFont="1" applyFill="1" applyBorder="1"/>
    <xf numFmtId="0" fontId="4" fillId="7" borderId="0" xfId="0" applyFont="1" applyFill="1"/>
    <xf numFmtId="0" fontId="7" fillId="6" borderId="3" xfId="3" applyFont="1" applyFill="1" applyBorder="1"/>
    <xf numFmtId="0" fontId="7" fillId="6" borderId="3" xfId="0" applyFont="1" applyFill="1" applyBorder="1"/>
    <xf numFmtId="0" fontId="4" fillId="6" borderId="3" xfId="3" applyFont="1" applyFill="1" applyBorder="1"/>
    <xf numFmtId="0" fontId="5" fillId="6" borderId="3" xfId="0" applyFont="1" applyFill="1" applyBorder="1" applyAlignment="1">
      <alignment wrapText="1"/>
    </xf>
    <xf numFmtId="0" fontId="4" fillId="7" borderId="5" xfId="0" applyFont="1" applyFill="1" applyBorder="1"/>
    <xf numFmtId="44" fontId="4" fillId="7" borderId="0" xfId="0" applyNumberFormat="1" applyFont="1" applyFill="1"/>
    <xf numFmtId="0" fontId="7" fillId="7" borderId="3" xfId="2" applyFont="1" applyFill="1" applyBorder="1" applyProtection="1"/>
    <xf numFmtId="0" fontId="7" fillId="7" borderId="5" xfId="2" applyFont="1" applyFill="1" applyBorder="1" applyProtection="1"/>
    <xf numFmtId="0" fontId="7" fillId="7" borderId="3" xfId="0" applyFont="1" applyFill="1" applyBorder="1"/>
    <xf numFmtId="0" fontId="7" fillId="7" borderId="5" xfId="0" applyFont="1" applyFill="1" applyBorder="1"/>
    <xf numFmtId="0" fontId="7" fillId="7" borderId="7" xfId="3" applyFont="1" applyFill="1" applyBorder="1" applyAlignment="1">
      <alignment horizontal="left" vertical="top"/>
    </xf>
    <xf numFmtId="0" fontId="4" fillId="7" borderId="6" xfId="3" applyFont="1" applyFill="1" applyBorder="1" applyAlignment="1">
      <alignment vertical="top"/>
    </xf>
    <xf numFmtId="0" fontId="4" fillId="7" borderId="5" xfId="3" applyFont="1" applyFill="1" applyBorder="1" applyAlignment="1">
      <alignment horizontal="right" vertical="top"/>
    </xf>
    <xf numFmtId="0" fontId="4" fillId="7" borderId="3" xfId="3" applyFont="1" applyFill="1" applyBorder="1" applyAlignment="1">
      <alignment vertical="top"/>
    </xf>
    <xf numFmtId="0" fontId="4" fillId="7" borderId="3" xfId="3" applyFont="1" applyFill="1" applyBorder="1" applyAlignment="1">
      <alignment horizontal="center" vertical="top"/>
    </xf>
    <xf numFmtId="0" fontId="4" fillId="7" borderId="3" xfId="3" applyFont="1" applyFill="1" applyBorder="1" applyAlignment="1">
      <alignment horizontal="left" vertical="top"/>
    </xf>
    <xf numFmtId="164" fontId="4" fillId="7" borderId="3" xfId="0" applyNumberFormat="1" applyFont="1" applyFill="1" applyBorder="1"/>
    <xf numFmtId="0" fontId="7" fillId="7" borderId="6" xfId="3" applyFont="1" applyFill="1" applyBorder="1" applyAlignment="1">
      <alignment vertical="top"/>
    </xf>
    <xf numFmtId="0" fontId="7" fillId="7" borderId="5" xfId="3" applyFont="1" applyFill="1" applyBorder="1" applyAlignment="1">
      <alignment horizontal="right" vertical="top"/>
    </xf>
    <xf numFmtId="0" fontId="7" fillId="7" borderId="3" xfId="3" applyFont="1" applyFill="1" applyBorder="1" applyAlignment="1">
      <alignment vertical="top"/>
    </xf>
    <xf numFmtId="0" fontId="7" fillId="7" borderId="3" xfId="3" applyFont="1" applyFill="1" applyBorder="1" applyAlignment="1">
      <alignment horizontal="center" vertical="top"/>
    </xf>
    <xf numFmtId="0" fontId="7" fillId="7" borderId="3" xfId="3" applyFont="1" applyFill="1" applyBorder="1" applyAlignment="1">
      <alignment horizontal="left" vertical="top"/>
    </xf>
    <xf numFmtId="164" fontId="7" fillId="7" borderId="3" xfId="0" applyNumberFormat="1" applyFont="1" applyFill="1" applyBorder="1"/>
    <xf numFmtId="0" fontId="7" fillId="7" borderId="5" xfId="3" applyFont="1" applyFill="1" applyBorder="1" applyAlignment="1">
      <alignment horizontal="left" vertical="top"/>
    </xf>
    <xf numFmtId="0" fontId="7" fillId="7" borderId="7" xfId="3" quotePrefix="1" applyFont="1" applyFill="1" applyBorder="1" applyAlignment="1">
      <alignment horizontal="left" vertical="top"/>
    </xf>
    <xf numFmtId="44" fontId="4" fillId="5" borderId="3" xfId="1" applyFont="1" applyFill="1" applyBorder="1" applyAlignment="1" applyProtection="1">
      <alignment vertical="top"/>
      <protection locked="0"/>
    </xf>
    <xf numFmtId="3" fontId="4" fillId="4" borderId="3" xfId="3" applyNumberFormat="1" applyFont="1" applyFill="1" applyBorder="1" applyAlignment="1">
      <alignment horizontal="center" vertical="top"/>
    </xf>
    <xf numFmtId="44" fontId="4" fillId="4" borderId="3" xfId="1" applyFont="1" applyFill="1" applyBorder="1" applyAlignment="1" applyProtection="1">
      <alignment horizontal="center" vertical="top"/>
    </xf>
    <xf numFmtId="0" fontId="7" fillId="6" borderId="5" xfId="0" applyFont="1" applyFill="1" applyBorder="1"/>
    <xf numFmtId="0" fontId="7" fillId="6" borderId="7" xfId="3" applyFont="1" applyFill="1" applyBorder="1"/>
    <xf numFmtId="0" fontId="7" fillId="6" borderId="5" xfId="3" applyFont="1" applyFill="1" applyBorder="1"/>
    <xf numFmtId="44" fontId="4" fillId="0" borderId="3" xfId="3" applyNumberFormat="1" applyFont="1" applyBorder="1" applyAlignment="1">
      <alignment horizontal="left" vertical="top"/>
    </xf>
    <xf numFmtId="44" fontId="10" fillId="0" borderId="3" xfId="0" applyNumberFormat="1" applyFont="1" applyBorder="1"/>
    <xf numFmtId="0" fontId="10" fillId="0" borderId="3" xfId="0" applyFont="1" applyBorder="1" applyAlignment="1">
      <alignment wrapText="1"/>
    </xf>
    <xf numFmtId="0" fontId="16" fillId="0" borderId="0" xfId="0" applyFont="1"/>
    <xf numFmtId="0" fontId="4" fillId="0" borderId="0" xfId="0" applyFont="1" applyBorder="1"/>
    <xf numFmtId="0" fontId="4" fillId="0" borderId="0" xfId="3" applyFont="1" applyBorder="1" applyAlignment="1">
      <alignment vertical="top"/>
    </xf>
    <xf numFmtId="0" fontId="4" fillId="0" borderId="0" xfId="3" applyFont="1" applyBorder="1" applyAlignment="1">
      <alignment horizontal="left" vertical="top"/>
    </xf>
    <xf numFmtId="0" fontId="4" fillId="0" borderId="0" xfId="3" applyFont="1" applyBorder="1" applyAlignment="1">
      <alignment horizontal="center" vertical="top"/>
    </xf>
    <xf numFmtId="164" fontId="4" fillId="0" borderId="3" xfId="3" applyNumberFormat="1" applyFont="1" applyBorder="1" applyAlignment="1">
      <alignment vertical="top"/>
    </xf>
    <xf numFmtId="9" fontId="4" fillId="0" borderId="3" xfId="3" applyNumberFormat="1" applyFont="1" applyBorder="1" applyAlignment="1">
      <alignment vertical="top"/>
    </xf>
    <xf numFmtId="164" fontId="4" fillId="5" borderId="3" xfId="3" applyNumberFormat="1" applyFont="1" applyFill="1" applyBorder="1" applyAlignment="1" applyProtection="1">
      <alignment horizontal="right" vertical="top"/>
      <protection locked="0"/>
    </xf>
    <xf numFmtId="10" fontId="4" fillId="5" borderId="3" xfId="3" applyNumberFormat="1" applyFont="1" applyFill="1" applyBorder="1" applyAlignment="1" applyProtection="1">
      <alignment vertical="top"/>
      <protection locked="0"/>
    </xf>
    <xf numFmtId="0" fontId="7" fillId="6" borderId="3" xfId="3" applyFont="1" applyFill="1" applyBorder="1" applyAlignment="1">
      <alignment wrapText="1"/>
    </xf>
    <xf numFmtId="0" fontId="4" fillId="0" borderId="3" xfId="0" applyFont="1" applyBorder="1" applyAlignment="1">
      <alignment horizontal="left" wrapText="1"/>
    </xf>
    <xf numFmtId="0" fontId="4" fillId="0" borderId="3" xfId="0" applyFont="1" applyFill="1" applyBorder="1"/>
    <xf numFmtId="0" fontId="7" fillId="0" borderId="3" xfId="0" applyFont="1" applyBorder="1"/>
    <xf numFmtId="0" fontId="4" fillId="0" borderId="3" xfId="3" applyFont="1" applyFill="1" applyBorder="1" applyAlignment="1">
      <alignment horizontal="center" vertical="top"/>
    </xf>
    <xf numFmtId="0" fontId="4" fillId="0" borderId="3" xfId="3" applyFont="1" applyFill="1" applyBorder="1" applyAlignment="1">
      <alignment vertical="top" wrapText="1"/>
    </xf>
    <xf numFmtId="0" fontId="5" fillId="6" borderId="1" xfId="0" applyFont="1" applyFill="1" applyBorder="1" applyAlignment="1">
      <alignment wrapText="1"/>
    </xf>
    <xf numFmtId="0" fontId="4" fillId="4" borderId="6" xfId="3" applyFont="1" applyFill="1" applyBorder="1" applyAlignment="1">
      <alignment vertical="top"/>
    </xf>
    <xf numFmtId="0" fontId="4" fillId="4" borderId="5" xfId="3" applyFont="1" applyFill="1" applyBorder="1" applyAlignment="1">
      <alignment vertical="top"/>
    </xf>
    <xf numFmtId="0" fontId="4" fillId="4" borderId="7" xfId="3" applyFont="1" applyFill="1" applyBorder="1" applyAlignment="1">
      <alignment horizontal="left" vertical="top"/>
    </xf>
    <xf numFmtId="0" fontId="4" fillId="4" borderId="6" xfId="3" applyFont="1" applyFill="1" applyBorder="1" applyAlignment="1">
      <alignment horizontal="left" vertical="top"/>
    </xf>
    <xf numFmtId="9" fontId="10" fillId="0" borderId="3" xfId="0" applyNumberFormat="1" applyFont="1" applyBorder="1" applyAlignment="1">
      <alignment wrapText="1"/>
    </xf>
    <xf numFmtId="0" fontId="10" fillId="0" borderId="3" xfId="0" applyFont="1" applyFill="1" applyBorder="1"/>
    <xf numFmtId="0" fontId="5" fillId="0" borderId="9" xfId="0" applyFont="1" applyBorder="1"/>
    <xf numFmtId="0" fontId="10" fillId="0" borderId="10" xfId="0" applyFont="1" applyBorder="1"/>
    <xf numFmtId="164" fontId="10" fillId="0" borderId="11" xfId="0" applyNumberFormat="1" applyFont="1" applyBorder="1"/>
    <xf numFmtId="165" fontId="7" fillId="0" borderId="0" xfId="3" applyNumberFormat="1" applyFont="1" applyAlignment="1">
      <alignment vertical="top"/>
    </xf>
    <xf numFmtId="0" fontId="7" fillId="0" borderId="3" xfId="5" applyFont="1" applyBorder="1" applyAlignment="1">
      <alignment vertical="top"/>
    </xf>
    <xf numFmtId="2" fontId="7" fillId="0" borderId="3" xfId="6" applyNumberFormat="1" applyFont="1" applyFill="1" applyBorder="1" applyAlignment="1">
      <alignment horizontal="center" vertical="center"/>
    </xf>
    <xf numFmtId="166" fontId="7" fillId="0" borderId="3" xfId="3" applyNumberFormat="1" applyFont="1" applyBorder="1" applyAlignment="1">
      <alignment vertical="top"/>
    </xf>
    <xf numFmtId="0" fontId="15" fillId="0" borderId="0" xfId="3" applyFont="1" applyAlignment="1">
      <alignment horizontal="left" vertical="top" wrapText="1"/>
    </xf>
    <xf numFmtId="0" fontId="10" fillId="0" borderId="3" xfId="0" applyFont="1" applyBorder="1" applyAlignment="1">
      <alignment horizontal="left"/>
    </xf>
    <xf numFmtId="0" fontId="11" fillId="5" borderId="3" xfId="0" quotePrefix="1" applyFont="1" applyFill="1" applyBorder="1" applyAlignment="1" applyProtection="1">
      <alignment horizontal="center" vertical="top"/>
      <protection locked="0"/>
    </xf>
    <xf numFmtId="0" fontId="4" fillId="4" borderId="3" xfId="0" quotePrefix="1" applyFont="1" applyFill="1" applyBorder="1" applyAlignment="1">
      <alignment horizontal="left" vertical="top" wrapText="1"/>
    </xf>
    <xf numFmtId="0" fontId="5" fillId="0" borderId="3" xfId="0" applyFont="1" applyBorder="1" applyAlignment="1">
      <alignment horizontal="left"/>
    </xf>
    <xf numFmtId="0" fontId="10" fillId="0" borderId="3" xfId="0" quotePrefix="1" applyFont="1" applyBorder="1" applyAlignment="1">
      <alignment horizontal="left" vertical="top" wrapText="1"/>
    </xf>
    <xf numFmtId="0" fontId="10" fillId="0" borderId="3" xfId="0" applyFont="1" applyBorder="1" applyAlignment="1">
      <alignment horizontal="left" vertical="top"/>
    </xf>
  </cellXfs>
  <cellStyles count="8">
    <cellStyle name="Hyperlink" xfId="2" builtinId="8"/>
    <cellStyle name="Komma 2" xfId="6" xr:uid="{EC0C60C2-B58A-4E84-ABD3-A4DD3D06DDF4}"/>
    <cellStyle name="Normal 2" xfId="3" xr:uid="{340D28D1-42C5-408F-A70D-DB85C1621B7E}"/>
    <cellStyle name="Standaard" xfId="0" builtinId="0"/>
    <cellStyle name="Standaard 2 2" xfId="4" xr:uid="{E3BA4504-4634-4F3A-BD9E-E4035607E56D}"/>
    <cellStyle name="Standaard 2 2 3" xfId="5" xr:uid="{436B4588-7281-4E28-8F78-0071273B5CB6}"/>
    <cellStyle name="Valuta" xfId="1" builtinId="4"/>
    <cellStyle name="Valuta 2" xfId="7" xr:uid="{5039D34E-C5FC-46B8-81D6-75A132DA6F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2153111</xdr:colOff>
      <xdr:row>5</xdr:row>
      <xdr:rowOff>39346</xdr:rowOff>
    </xdr:to>
    <xdr:pic>
      <xdr:nvPicPr>
        <xdr:cNvPr id="2" name="Picture 1" descr="logo uu">
          <a:extLst>
            <a:ext uri="{FF2B5EF4-FFF2-40B4-BE49-F238E27FC236}">
              <a16:creationId xmlns:a16="http://schemas.microsoft.com/office/drawing/2014/main" id="{17D4CBB4-AE7D-4A11-BB57-5EE8BD2387B9}"/>
            </a:ext>
          </a:extLst>
        </xdr:cNvPr>
        <xdr:cNvPicPr/>
      </xdr:nvPicPr>
      <xdr:blipFill>
        <a:blip xmlns:r="http://schemas.openxmlformats.org/officeDocument/2006/relationships" r:embed="rId1"/>
        <a:srcRect/>
        <a:stretch>
          <a:fillRect/>
        </a:stretch>
      </xdr:blipFill>
      <xdr:spPr bwMode="auto">
        <a:xfrm>
          <a:off x="180975" y="142875"/>
          <a:ext cx="2334086" cy="610846"/>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Documents%20and%20Settings/denniss/Local%20Settings/Temporary%20Internet%20Files/Content.Outlook/F7I1EGQH/Sjablonen/Bestekken/Lift%20-%20onderhoud/ELC%202010%200149-02%20O%20Bestanden%20bij%20Onderhoud%20bestek.xlsx?E0D0AC91" TargetMode="External"/><Relationship Id="rId1" Type="http://schemas.openxmlformats.org/officeDocument/2006/relationships/externalLinkPath" Target="file:///\\E0D0AC91\ELC%202010%200149-02%20O%20Bestanden%20bij%20Onderhoud%20beste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0D5F75B\ELC%202010%200149-02%20O%20Bestanden%20bij%20Onderhoud%20beste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1 Onderhoud"/>
      <sheetName val="8.2 Extra werk"/>
      <sheetName val="8.3 Componenten"/>
      <sheetName val="9.1 Rapportage onderhoud"/>
      <sheetName val="9.2 Rapp. sto-klacht extra"/>
      <sheetName val="4.2 Responstijden"/>
      <sheetName val="7.6 Onderhoudsfrequentie"/>
      <sheetName val="10.1 Installatie overzicht"/>
    </sheetNames>
    <sheetDataSet>
      <sheetData sheetId="0" refreshError="1"/>
      <sheetData sheetId="1" refreshError="1"/>
      <sheetData sheetId="2" refreshError="1"/>
      <sheetData sheetId="3" refreshError="1"/>
      <sheetData sheetId="4" refreshError="1"/>
      <sheetData sheetId="5">
        <row r="18">
          <cell r="B18" t="str">
            <v>Urgent</v>
          </cell>
        </row>
        <row r="19">
          <cell r="B19" t="str">
            <v>Hoog</v>
          </cell>
        </row>
        <row r="20">
          <cell r="B20" t="str">
            <v>Normaal</v>
          </cell>
        </row>
        <row r="21">
          <cell r="B21" t="str">
            <v>Laag</v>
          </cell>
        </row>
      </sheetData>
      <sheetData sheetId="6" refreshError="1"/>
      <sheetData sheetId="7">
        <row r="4">
          <cell r="E4" t="str">
            <v>Quellijnstraat 62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1 Onderhoud"/>
      <sheetName val="8.2 Extra werk"/>
      <sheetName val="8.3 Componenten"/>
      <sheetName val="9.1 Rapportage onderhoud"/>
      <sheetName val="9.2 Rapp. sto-klacht extra"/>
      <sheetName val="4.2 Responstijden"/>
      <sheetName val="7.6 Onderhoudsfrequentie"/>
      <sheetName val="10.1 Installatie overzicht"/>
    </sheetNames>
    <sheetDataSet>
      <sheetData sheetId="0" refreshError="1"/>
      <sheetData sheetId="1" refreshError="1"/>
      <sheetData sheetId="2" refreshError="1"/>
      <sheetData sheetId="3" refreshError="1"/>
      <sheetData sheetId="4" refreshError="1"/>
      <sheetData sheetId="5">
        <row r="18">
          <cell r="B18" t="str">
            <v>Urgent</v>
          </cell>
        </row>
        <row r="19">
          <cell r="B19" t="str">
            <v>Hoog</v>
          </cell>
        </row>
        <row r="20">
          <cell r="B20" t="str">
            <v>Normaal</v>
          </cell>
        </row>
        <row r="21">
          <cell r="B21" t="str">
            <v>Laag</v>
          </cell>
        </row>
      </sheetData>
      <sheetData sheetId="6" refreshError="1"/>
      <sheetData sheetId="7">
        <row r="4">
          <cell r="E4" t="str">
            <v>Quellijnstraat 62</v>
          </cell>
        </row>
      </sheetData>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8574E-F8D8-4AB4-981D-FF70C7E97DC8}">
  <dimension ref="A7:Q30"/>
  <sheetViews>
    <sheetView showGridLines="0" topLeftCell="A4" zoomScaleNormal="100" workbookViewId="0">
      <selection activeCell="D20" sqref="D20"/>
    </sheetView>
  </sheetViews>
  <sheetFormatPr defaultColWidth="9.140625" defaultRowHeight="11.25" x14ac:dyDescent="0.25"/>
  <cols>
    <col min="1" max="2" width="2.7109375" style="29" customWidth="1"/>
    <col min="3" max="3" width="45" style="29" customWidth="1"/>
    <col min="4" max="4" width="32" style="29" customWidth="1"/>
    <col min="5" max="5" width="14.42578125" style="32" customWidth="1"/>
    <col min="6" max="6" width="20" style="32" customWidth="1"/>
    <col min="7" max="7" width="9.140625" style="29"/>
    <col min="8" max="9" width="13.140625" style="29" bestFit="1" customWidth="1"/>
    <col min="10" max="16384" width="9.140625" style="29"/>
  </cols>
  <sheetData>
    <row r="7" spans="3:17" s="33" customFormat="1" x14ac:dyDescent="0.25">
      <c r="C7" s="33" t="s">
        <v>0</v>
      </c>
      <c r="E7" s="144"/>
      <c r="F7" s="144"/>
    </row>
    <row r="8" spans="3:17" s="33" customFormat="1" x14ac:dyDescent="0.25">
      <c r="E8" s="144"/>
      <c r="F8" s="144"/>
    </row>
    <row r="10" spans="3:17" x14ac:dyDescent="0.25">
      <c r="C10" s="29" t="s">
        <v>1</v>
      </c>
    </row>
    <row r="12" spans="3:17" s="33" customFormat="1" ht="16.5" customHeight="1" x14ac:dyDescent="0.25">
      <c r="C12" s="34" t="s">
        <v>2</v>
      </c>
      <c r="D12" s="35" t="s">
        <v>3</v>
      </c>
      <c r="F12" s="148"/>
      <c r="G12" s="148"/>
      <c r="H12" s="148"/>
      <c r="I12" s="148"/>
      <c r="J12" s="148"/>
      <c r="K12" s="148"/>
      <c r="L12" s="148"/>
      <c r="M12" s="148"/>
      <c r="N12" s="148"/>
      <c r="O12" s="148"/>
      <c r="P12" s="148"/>
      <c r="Q12" s="148"/>
    </row>
    <row r="13" spans="3:17" ht="16.5" customHeight="1" x14ac:dyDescent="0.25">
      <c r="C13" s="3" t="s">
        <v>4</v>
      </c>
      <c r="D13" s="36">
        <f>'Preventief onderhoud'!M44</f>
        <v>0</v>
      </c>
      <c r="E13" s="29"/>
      <c r="F13" s="148"/>
      <c r="G13" s="148"/>
      <c r="H13" s="148"/>
      <c r="I13" s="148"/>
      <c r="J13" s="148"/>
      <c r="K13" s="148"/>
      <c r="L13" s="148"/>
      <c r="M13" s="148"/>
      <c r="N13" s="148"/>
      <c r="O13" s="148"/>
      <c r="P13" s="148"/>
      <c r="Q13" s="148"/>
    </row>
    <row r="14" spans="3:17" ht="16.5" customHeight="1" x14ac:dyDescent="0.25">
      <c r="C14" s="3" t="s">
        <v>5</v>
      </c>
      <c r="D14" s="36">
        <f>'Preventief onderhoud'!M59</f>
        <v>0</v>
      </c>
      <c r="E14" s="29"/>
      <c r="F14" s="29"/>
    </row>
    <row r="15" spans="3:17" ht="16.5" customHeight="1" x14ac:dyDescent="0.25">
      <c r="C15" s="3" t="s">
        <v>6</v>
      </c>
      <c r="D15" s="36">
        <f>'Preventief onderhoud'!M65</f>
        <v>0</v>
      </c>
      <c r="E15" s="29"/>
      <c r="F15" s="29"/>
    </row>
    <row r="16" spans="3:17" ht="16.5" customHeight="1" x14ac:dyDescent="0.25">
      <c r="C16" s="3" t="s">
        <v>7</v>
      </c>
      <c r="D16" s="36">
        <f>'Preventief onderhoud'!M71</f>
        <v>0</v>
      </c>
      <c r="E16" s="29"/>
      <c r="F16" s="29"/>
    </row>
    <row r="17" spans="1:9" ht="16.5" customHeight="1" x14ac:dyDescent="0.25">
      <c r="C17" s="3" t="s">
        <v>8</v>
      </c>
      <c r="D17" s="36">
        <f>+'Correctief onderhoud '!H21</f>
        <v>0</v>
      </c>
      <c r="E17" s="29"/>
      <c r="F17" s="29"/>
    </row>
    <row r="18" spans="1:9" ht="16.5" customHeight="1" x14ac:dyDescent="0.25">
      <c r="C18" s="145" t="s">
        <v>9</v>
      </c>
      <c r="D18" s="147">
        <f>D13+D14+D15+D16+D17</f>
        <v>0</v>
      </c>
      <c r="E18" s="29"/>
      <c r="F18" s="29"/>
    </row>
    <row r="19" spans="1:9" x14ac:dyDescent="0.25">
      <c r="B19" s="37"/>
      <c r="C19" s="37"/>
      <c r="D19" s="37"/>
    </row>
    <row r="20" spans="1:9" s="38" customFormat="1" x14ac:dyDescent="0.25">
      <c r="A20" s="29"/>
      <c r="C20" s="34" t="s">
        <v>10</v>
      </c>
      <c r="D20" s="146" t="str">
        <f>IF(D18&lt;48936,"Ongeldig",IF(D18&gt;63793,"Ongeldig",600-(((600-0)/(63793-48936)*(D18-48936)))))</f>
        <v>Ongeldig</v>
      </c>
      <c r="E20" s="32"/>
      <c r="F20" s="39"/>
    </row>
    <row r="22" spans="1:9" ht="86.45" customHeight="1" x14ac:dyDescent="0.25">
      <c r="C22" s="151" t="s">
        <v>238</v>
      </c>
      <c r="D22" s="151"/>
      <c r="E22" s="151"/>
      <c r="F22" s="151"/>
      <c r="G22" s="151"/>
      <c r="H22" s="151"/>
      <c r="I22" s="151"/>
    </row>
    <row r="23" spans="1:9" ht="34.5" customHeight="1" x14ac:dyDescent="0.25">
      <c r="C23" s="45"/>
      <c r="D23" s="45"/>
      <c r="E23" s="45"/>
      <c r="F23" s="45"/>
      <c r="G23" s="45"/>
      <c r="H23" s="45"/>
      <c r="I23" s="45"/>
    </row>
    <row r="24" spans="1:9" ht="30" customHeight="1" x14ac:dyDescent="0.15">
      <c r="C24" s="152" t="s">
        <v>11</v>
      </c>
      <c r="D24" s="152"/>
      <c r="E24" s="152"/>
      <c r="F24" s="152"/>
      <c r="G24" s="152"/>
      <c r="H24" s="152"/>
      <c r="I24" s="152"/>
    </row>
    <row r="25" spans="1:9" ht="60" customHeight="1" x14ac:dyDescent="0.25">
      <c r="C25" s="153" t="s">
        <v>239</v>
      </c>
      <c r="D25" s="153"/>
      <c r="E25" s="153"/>
      <c r="F25" s="153"/>
      <c r="G25" s="153"/>
      <c r="H25" s="153"/>
      <c r="I25" s="153"/>
    </row>
    <row r="26" spans="1:9" x14ac:dyDescent="0.15">
      <c r="C26" s="149" t="s">
        <v>12</v>
      </c>
      <c r="D26" s="149"/>
      <c r="E26" s="150"/>
      <c r="F26" s="150"/>
      <c r="G26" s="150"/>
      <c r="H26" s="150"/>
      <c r="I26" s="150"/>
    </row>
    <row r="27" spans="1:9" x14ac:dyDescent="0.15">
      <c r="C27" s="149" t="s">
        <v>13</v>
      </c>
      <c r="D27" s="149"/>
      <c r="E27" s="150"/>
      <c r="F27" s="150"/>
      <c r="G27" s="150"/>
      <c r="H27" s="150"/>
      <c r="I27" s="150"/>
    </row>
    <row r="28" spans="1:9" x14ac:dyDescent="0.15">
      <c r="C28" s="149" t="s">
        <v>14</v>
      </c>
      <c r="D28" s="149"/>
      <c r="E28" s="150"/>
      <c r="F28" s="150"/>
      <c r="G28" s="150"/>
      <c r="H28" s="150"/>
      <c r="I28" s="150"/>
    </row>
    <row r="29" spans="1:9" x14ac:dyDescent="0.15">
      <c r="C29" s="149" t="s">
        <v>15</v>
      </c>
      <c r="D29" s="149"/>
      <c r="E29" s="150"/>
      <c r="F29" s="150"/>
      <c r="G29" s="150"/>
      <c r="H29" s="150"/>
      <c r="I29" s="150"/>
    </row>
    <row r="30" spans="1:9" ht="71.099999999999994" customHeight="1" x14ac:dyDescent="0.25">
      <c r="C30" s="154" t="s">
        <v>16</v>
      </c>
      <c r="D30" s="154"/>
      <c r="E30" s="150"/>
      <c r="F30" s="150"/>
      <c r="G30" s="150"/>
      <c r="H30" s="150"/>
      <c r="I30" s="150"/>
    </row>
  </sheetData>
  <sheetProtection algorithmName="SHA-512" hashValue="mHAyzxsTPS0/zG6Uzguo+m+mVtJsnWBOWNz290X6aUa6x6tqUBLlqg8dlsOtwO3o9Y6aENDOQ1UbF5L0ZnSBrQ==" saltValue="cJIjwuwwvJPyS5IkIQb1cA==" spinCount="100000" sheet="1" objects="1" scenarios="1"/>
  <mergeCells count="14">
    <mergeCell ref="C30:D30"/>
    <mergeCell ref="E30:I30"/>
    <mergeCell ref="C26:D26"/>
    <mergeCell ref="E26:I26"/>
    <mergeCell ref="C27:D27"/>
    <mergeCell ref="E27:I27"/>
    <mergeCell ref="F12:Q13"/>
    <mergeCell ref="C28:D28"/>
    <mergeCell ref="E28:I28"/>
    <mergeCell ref="C29:D29"/>
    <mergeCell ref="E29:I29"/>
    <mergeCell ref="C22:I22"/>
    <mergeCell ref="C24:I24"/>
    <mergeCell ref="C25:I25"/>
  </mergeCells>
  <pageMargins left="0.70866141732283472" right="0.70866141732283472" top="0.74803149606299213" bottom="0.74803149606299213" header="0.31496062992125984" footer="0.31496062992125984"/>
  <pageSetup paperSize="9" scale="8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A4180-693E-4457-B2B3-D897CDBEFD3A}">
  <dimension ref="A2:M84"/>
  <sheetViews>
    <sheetView showGridLines="0" topLeftCell="B1" zoomScaleNormal="100" workbookViewId="0">
      <selection activeCell="K68" sqref="K68:K70"/>
    </sheetView>
  </sheetViews>
  <sheetFormatPr defaultColWidth="8.7109375" defaultRowHeight="11.25" x14ac:dyDescent="0.15"/>
  <cols>
    <col min="1" max="1" width="23.5703125" style="46" customWidth="1"/>
    <col min="2" max="2" width="50.28515625" style="46" customWidth="1"/>
    <col min="3" max="3" width="48.42578125" style="46" bestFit="1" customWidth="1"/>
    <col min="4" max="4" width="14.7109375" style="46" bestFit="1" customWidth="1"/>
    <col min="5" max="5" width="15.42578125" style="46" customWidth="1"/>
    <col min="6" max="6" width="26.28515625" style="46" bestFit="1" customWidth="1"/>
    <col min="7" max="7" width="17.42578125" style="46" customWidth="1"/>
    <col min="8" max="8" width="32.85546875" style="46" customWidth="1"/>
    <col min="9" max="9" width="15.28515625" style="46" bestFit="1" customWidth="1"/>
    <col min="10" max="10" width="15.85546875" style="46" bestFit="1" customWidth="1"/>
    <col min="11" max="11" width="16.85546875" style="46" customWidth="1"/>
    <col min="12" max="12" width="10.85546875" style="46" bestFit="1" customWidth="1"/>
    <col min="13" max="13" width="14.5703125" style="46" bestFit="1" customWidth="1"/>
    <col min="14" max="16384" width="8.7109375" style="46"/>
  </cols>
  <sheetData>
    <row r="2" spans="1:13" x14ac:dyDescent="0.15">
      <c r="A2" s="119" t="s">
        <v>17</v>
      </c>
    </row>
    <row r="4" spans="1:13" ht="22.5" x14ac:dyDescent="0.15">
      <c r="A4" s="72" t="s">
        <v>18</v>
      </c>
      <c r="B4" s="85" t="s">
        <v>19</v>
      </c>
      <c r="C4" s="72" t="s">
        <v>20</v>
      </c>
      <c r="D4" s="86" t="s">
        <v>21</v>
      </c>
      <c r="E4" s="86" t="s">
        <v>22</v>
      </c>
      <c r="F4" s="85" t="s">
        <v>23</v>
      </c>
      <c r="G4" s="87"/>
      <c r="H4" s="87"/>
      <c r="I4" s="85" t="s">
        <v>24</v>
      </c>
      <c r="J4" s="85" t="s">
        <v>25</v>
      </c>
      <c r="K4" s="88" t="s">
        <v>26</v>
      </c>
      <c r="L4" s="88" t="s">
        <v>235</v>
      </c>
      <c r="M4" s="88" t="s">
        <v>3</v>
      </c>
    </row>
    <row r="5" spans="1:13" x14ac:dyDescent="0.15">
      <c r="A5" s="81" t="s">
        <v>240</v>
      </c>
      <c r="B5" s="82"/>
      <c r="C5" s="83"/>
      <c r="D5" s="83"/>
      <c r="E5" s="76"/>
      <c r="F5" s="77"/>
      <c r="G5" s="77"/>
      <c r="H5" s="78"/>
      <c r="I5" s="79"/>
      <c r="J5" s="79"/>
      <c r="K5" s="84"/>
      <c r="L5" s="80"/>
      <c r="M5" s="84"/>
    </row>
    <row r="6" spans="1:13" x14ac:dyDescent="0.15">
      <c r="A6" s="50" t="s">
        <v>28</v>
      </c>
      <c r="B6" s="3" t="s">
        <v>29</v>
      </c>
      <c r="C6" s="2" t="s">
        <v>30</v>
      </c>
      <c r="D6" s="3" t="s">
        <v>31</v>
      </c>
      <c r="E6" s="4">
        <v>1</v>
      </c>
      <c r="F6" s="2" t="s">
        <v>32</v>
      </c>
      <c r="G6" s="22" t="s">
        <v>33</v>
      </c>
      <c r="H6" s="22" t="s">
        <v>34</v>
      </c>
      <c r="I6" s="75">
        <v>205</v>
      </c>
      <c r="J6" s="75">
        <v>225</v>
      </c>
      <c r="K6" s="47"/>
      <c r="L6" s="4">
        <v>3</v>
      </c>
      <c r="M6" s="48">
        <f>K6*L6</f>
        <v>0</v>
      </c>
    </row>
    <row r="7" spans="1:13" x14ac:dyDescent="0.15">
      <c r="A7" s="50" t="s">
        <v>35</v>
      </c>
      <c r="B7" s="3" t="s">
        <v>36</v>
      </c>
      <c r="C7" s="2" t="s">
        <v>37</v>
      </c>
      <c r="D7" s="3" t="s">
        <v>31</v>
      </c>
      <c r="E7" s="4">
        <v>1</v>
      </c>
      <c r="F7" s="2" t="s">
        <v>32</v>
      </c>
      <c r="G7" s="22" t="s">
        <v>38</v>
      </c>
      <c r="H7" s="22" t="s">
        <v>39</v>
      </c>
      <c r="I7" s="75">
        <v>205</v>
      </c>
      <c r="J7" s="75">
        <v>225</v>
      </c>
      <c r="K7" s="47"/>
      <c r="L7" s="4">
        <v>1</v>
      </c>
      <c r="M7" s="48">
        <f t="shared" ref="M7:M26" si="0">L7*K7</f>
        <v>0</v>
      </c>
    </row>
    <row r="8" spans="1:13" x14ac:dyDescent="0.15">
      <c r="A8" s="50" t="s">
        <v>40</v>
      </c>
      <c r="B8" s="3" t="s">
        <v>41</v>
      </c>
      <c r="C8" s="2" t="s">
        <v>42</v>
      </c>
      <c r="D8" s="3" t="s">
        <v>31</v>
      </c>
      <c r="E8" s="4">
        <v>1</v>
      </c>
      <c r="F8" s="2" t="s">
        <v>43</v>
      </c>
      <c r="G8" s="22" t="s">
        <v>44</v>
      </c>
      <c r="H8" s="22" t="s">
        <v>45</v>
      </c>
      <c r="I8" s="75">
        <v>205</v>
      </c>
      <c r="J8" s="75">
        <v>225</v>
      </c>
      <c r="K8" s="47"/>
      <c r="L8" s="4">
        <v>1</v>
      </c>
      <c r="M8" s="48">
        <f t="shared" si="0"/>
        <v>0</v>
      </c>
    </row>
    <row r="9" spans="1:13" x14ac:dyDescent="0.15">
      <c r="A9" s="50" t="s">
        <v>46</v>
      </c>
      <c r="B9" s="3" t="s">
        <v>47</v>
      </c>
      <c r="C9" s="2" t="s">
        <v>48</v>
      </c>
      <c r="D9" s="3" t="s">
        <v>31</v>
      </c>
      <c r="E9" s="4">
        <v>1</v>
      </c>
      <c r="F9" s="2" t="s">
        <v>43</v>
      </c>
      <c r="G9" s="22" t="s">
        <v>49</v>
      </c>
      <c r="H9" s="22" t="s">
        <v>50</v>
      </c>
      <c r="I9" s="75">
        <v>205</v>
      </c>
      <c r="J9" s="75">
        <v>225</v>
      </c>
      <c r="K9" s="47"/>
      <c r="L9" s="4">
        <v>2</v>
      </c>
      <c r="M9" s="48">
        <f t="shared" si="0"/>
        <v>0</v>
      </c>
    </row>
    <row r="10" spans="1:13" x14ac:dyDescent="0.15">
      <c r="A10" s="50" t="s">
        <v>51</v>
      </c>
      <c r="B10" s="3" t="s">
        <v>47</v>
      </c>
      <c r="C10" s="2" t="s">
        <v>52</v>
      </c>
      <c r="D10" s="3" t="s">
        <v>31</v>
      </c>
      <c r="E10" s="4">
        <v>1</v>
      </c>
      <c r="F10" s="2" t="s">
        <v>43</v>
      </c>
      <c r="G10" s="22" t="s">
        <v>49</v>
      </c>
      <c r="H10" s="22" t="s">
        <v>50</v>
      </c>
      <c r="I10" s="75">
        <v>205</v>
      </c>
      <c r="J10" s="75">
        <v>225</v>
      </c>
      <c r="K10" s="47"/>
      <c r="L10" s="4">
        <v>3</v>
      </c>
      <c r="M10" s="48">
        <f t="shared" si="0"/>
        <v>0</v>
      </c>
    </row>
    <row r="11" spans="1:13" x14ac:dyDescent="0.15">
      <c r="A11" s="50" t="s">
        <v>53</v>
      </c>
      <c r="B11" s="3" t="s">
        <v>54</v>
      </c>
      <c r="C11" s="2" t="s">
        <v>55</v>
      </c>
      <c r="D11" s="3" t="s">
        <v>31</v>
      </c>
      <c r="E11" s="4">
        <v>1</v>
      </c>
      <c r="F11" s="2" t="s">
        <v>43</v>
      </c>
      <c r="G11" s="22" t="s">
        <v>56</v>
      </c>
      <c r="H11" s="22" t="s">
        <v>57</v>
      </c>
      <c r="I11" s="75">
        <v>205</v>
      </c>
      <c r="J11" s="75">
        <v>225</v>
      </c>
      <c r="K11" s="47"/>
      <c r="L11" s="4">
        <v>2</v>
      </c>
      <c r="M11" s="48">
        <f t="shared" si="0"/>
        <v>0</v>
      </c>
    </row>
    <row r="12" spans="1:13" x14ac:dyDescent="0.15">
      <c r="A12" s="50" t="s">
        <v>58</v>
      </c>
      <c r="B12" s="3" t="s">
        <v>59</v>
      </c>
      <c r="C12" s="2" t="s">
        <v>60</v>
      </c>
      <c r="D12" s="3" t="s">
        <v>31</v>
      </c>
      <c r="E12" s="4">
        <v>1</v>
      </c>
      <c r="F12" s="2" t="s">
        <v>43</v>
      </c>
      <c r="G12" s="22" t="s">
        <v>61</v>
      </c>
      <c r="H12" s="22" t="s">
        <v>62</v>
      </c>
      <c r="I12" s="75">
        <v>205</v>
      </c>
      <c r="J12" s="75">
        <v>225</v>
      </c>
      <c r="K12" s="47"/>
      <c r="L12" s="4">
        <v>3</v>
      </c>
      <c r="M12" s="48">
        <f t="shared" si="0"/>
        <v>0</v>
      </c>
    </row>
    <row r="13" spans="1:13" x14ac:dyDescent="0.15">
      <c r="A13" s="50" t="s">
        <v>63</v>
      </c>
      <c r="B13" s="3" t="s">
        <v>64</v>
      </c>
      <c r="C13" s="2" t="s">
        <v>65</v>
      </c>
      <c r="D13" s="3" t="s">
        <v>31</v>
      </c>
      <c r="E13" s="4">
        <v>1</v>
      </c>
      <c r="F13" s="2" t="s">
        <v>43</v>
      </c>
      <c r="G13" s="22" t="s">
        <v>66</v>
      </c>
      <c r="H13" s="22" t="s">
        <v>67</v>
      </c>
      <c r="I13" s="75">
        <v>205</v>
      </c>
      <c r="J13" s="75">
        <v>225</v>
      </c>
      <c r="K13" s="47"/>
      <c r="L13" s="4">
        <v>0.2</v>
      </c>
      <c r="M13" s="48">
        <f t="shared" si="0"/>
        <v>0</v>
      </c>
    </row>
    <row r="14" spans="1:13" x14ac:dyDescent="0.15">
      <c r="A14" s="50" t="s">
        <v>68</v>
      </c>
      <c r="B14" s="3" t="s">
        <v>69</v>
      </c>
      <c r="C14" s="2" t="s">
        <v>70</v>
      </c>
      <c r="D14" s="3" t="s">
        <v>31</v>
      </c>
      <c r="E14" s="4">
        <v>1</v>
      </c>
      <c r="F14" s="2" t="s">
        <v>43</v>
      </c>
      <c r="G14" s="22" t="s">
        <v>71</v>
      </c>
      <c r="H14" s="22" t="s">
        <v>72</v>
      </c>
      <c r="I14" s="75">
        <v>205</v>
      </c>
      <c r="J14" s="75">
        <v>225</v>
      </c>
      <c r="K14" s="47"/>
      <c r="L14" s="4">
        <v>0.2</v>
      </c>
      <c r="M14" s="48">
        <f t="shared" si="0"/>
        <v>0</v>
      </c>
    </row>
    <row r="15" spans="1:13" x14ac:dyDescent="0.15">
      <c r="A15" s="50" t="s">
        <v>73</v>
      </c>
      <c r="B15" s="3" t="s">
        <v>74</v>
      </c>
      <c r="C15" s="2" t="s">
        <v>75</v>
      </c>
      <c r="D15" s="3" t="s">
        <v>31</v>
      </c>
      <c r="E15" s="4">
        <v>1</v>
      </c>
      <c r="F15" s="2" t="s">
        <v>43</v>
      </c>
      <c r="G15" s="22" t="s">
        <v>76</v>
      </c>
      <c r="H15" s="22" t="s">
        <v>77</v>
      </c>
      <c r="I15" s="75">
        <v>205</v>
      </c>
      <c r="J15" s="75">
        <v>225</v>
      </c>
      <c r="K15" s="47"/>
      <c r="L15" s="4">
        <v>2</v>
      </c>
      <c r="M15" s="48">
        <f t="shared" si="0"/>
        <v>0</v>
      </c>
    </row>
    <row r="16" spans="1:13" x14ac:dyDescent="0.15">
      <c r="A16" s="50" t="s">
        <v>78</v>
      </c>
      <c r="B16" s="3" t="s">
        <v>79</v>
      </c>
      <c r="C16" s="2" t="s">
        <v>80</v>
      </c>
      <c r="D16" s="3" t="s">
        <v>31</v>
      </c>
      <c r="E16" s="4">
        <v>1</v>
      </c>
      <c r="F16" s="2" t="s">
        <v>43</v>
      </c>
      <c r="G16" s="22" t="s">
        <v>81</v>
      </c>
      <c r="H16" s="22" t="s">
        <v>82</v>
      </c>
      <c r="I16" s="75">
        <v>205</v>
      </c>
      <c r="J16" s="75">
        <v>225</v>
      </c>
      <c r="K16" s="47"/>
      <c r="L16" s="4">
        <v>1</v>
      </c>
      <c r="M16" s="48">
        <f t="shared" si="0"/>
        <v>0</v>
      </c>
    </row>
    <row r="17" spans="1:13" x14ac:dyDescent="0.15">
      <c r="A17" s="50" t="s">
        <v>83</v>
      </c>
      <c r="B17" s="3" t="s">
        <v>79</v>
      </c>
      <c r="C17" s="2" t="s">
        <v>80</v>
      </c>
      <c r="D17" s="3" t="s">
        <v>31</v>
      </c>
      <c r="E17" s="4">
        <v>1</v>
      </c>
      <c r="F17" s="2" t="s">
        <v>43</v>
      </c>
      <c r="G17" s="22" t="s">
        <v>84</v>
      </c>
      <c r="H17" s="22" t="s">
        <v>85</v>
      </c>
      <c r="I17" s="75">
        <v>205</v>
      </c>
      <c r="J17" s="75">
        <v>225</v>
      </c>
      <c r="K17" s="47"/>
      <c r="L17" s="4">
        <v>1</v>
      </c>
      <c r="M17" s="48">
        <f t="shared" si="0"/>
        <v>0</v>
      </c>
    </row>
    <row r="18" spans="1:13" x14ac:dyDescent="0.15">
      <c r="A18" s="50" t="s">
        <v>86</v>
      </c>
      <c r="B18" s="3" t="s">
        <v>79</v>
      </c>
      <c r="C18" s="2" t="s">
        <v>80</v>
      </c>
      <c r="D18" s="3" t="s">
        <v>31</v>
      </c>
      <c r="E18" s="4">
        <v>1</v>
      </c>
      <c r="F18" s="2" t="s">
        <v>43</v>
      </c>
      <c r="G18" s="22" t="s">
        <v>84</v>
      </c>
      <c r="H18" s="22" t="s">
        <v>87</v>
      </c>
      <c r="I18" s="75">
        <v>205</v>
      </c>
      <c r="J18" s="75">
        <v>225</v>
      </c>
      <c r="K18" s="47"/>
      <c r="L18" s="4">
        <v>1</v>
      </c>
      <c r="M18" s="48">
        <f t="shared" si="0"/>
        <v>0</v>
      </c>
    </row>
    <row r="19" spans="1:13" x14ac:dyDescent="0.15">
      <c r="A19" s="50" t="s">
        <v>88</v>
      </c>
      <c r="B19" s="3" t="s">
        <v>79</v>
      </c>
      <c r="C19" s="2" t="s">
        <v>80</v>
      </c>
      <c r="D19" s="3" t="s">
        <v>31</v>
      </c>
      <c r="E19" s="4">
        <v>1</v>
      </c>
      <c r="F19" s="2" t="s">
        <v>43</v>
      </c>
      <c r="G19" s="22" t="s">
        <v>84</v>
      </c>
      <c r="H19" s="22" t="s">
        <v>87</v>
      </c>
      <c r="I19" s="75">
        <v>205</v>
      </c>
      <c r="J19" s="75">
        <v>225</v>
      </c>
      <c r="K19" s="47"/>
      <c r="L19" s="4">
        <v>1</v>
      </c>
      <c r="M19" s="48">
        <f t="shared" si="0"/>
        <v>0</v>
      </c>
    </row>
    <row r="20" spans="1:13" x14ac:dyDescent="0.15">
      <c r="A20" s="50" t="s">
        <v>89</v>
      </c>
      <c r="B20" s="3" t="s">
        <v>90</v>
      </c>
      <c r="C20" s="2" t="s">
        <v>91</v>
      </c>
      <c r="D20" s="3" t="s">
        <v>31</v>
      </c>
      <c r="E20" s="4">
        <v>1</v>
      </c>
      <c r="F20" s="2" t="s">
        <v>43</v>
      </c>
      <c r="G20" s="22" t="s">
        <v>49</v>
      </c>
      <c r="H20" s="22" t="s">
        <v>92</v>
      </c>
      <c r="I20" s="75">
        <v>205</v>
      </c>
      <c r="J20" s="75">
        <v>225</v>
      </c>
      <c r="K20" s="47"/>
      <c r="L20" s="4">
        <v>2</v>
      </c>
      <c r="M20" s="48">
        <f t="shared" si="0"/>
        <v>0</v>
      </c>
    </row>
    <row r="21" spans="1:13" x14ac:dyDescent="0.15">
      <c r="A21" s="50" t="s">
        <v>93</v>
      </c>
      <c r="B21" s="3" t="s">
        <v>94</v>
      </c>
      <c r="C21" s="2" t="s">
        <v>95</v>
      </c>
      <c r="D21" s="3" t="s">
        <v>31</v>
      </c>
      <c r="E21" s="4">
        <v>1</v>
      </c>
      <c r="F21" s="2" t="s">
        <v>43</v>
      </c>
      <c r="G21" s="22" t="s">
        <v>76</v>
      </c>
      <c r="H21" s="22" t="s">
        <v>77</v>
      </c>
      <c r="I21" s="75">
        <v>205</v>
      </c>
      <c r="J21" s="75">
        <v>225</v>
      </c>
      <c r="K21" s="47"/>
      <c r="L21" s="4">
        <v>0.2</v>
      </c>
      <c r="M21" s="48">
        <f t="shared" si="0"/>
        <v>0</v>
      </c>
    </row>
    <row r="22" spans="1:13" x14ac:dyDescent="0.15">
      <c r="A22" s="50" t="s">
        <v>96</v>
      </c>
      <c r="B22" s="3" t="s">
        <v>97</v>
      </c>
      <c r="C22" s="2" t="s">
        <v>98</v>
      </c>
      <c r="D22" s="3" t="s">
        <v>31</v>
      </c>
      <c r="E22" s="4">
        <v>1</v>
      </c>
      <c r="F22" s="2" t="s">
        <v>43</v>
      </c>
      <c r="G22" s="22" t="s">
        <v>71</v>
      </c>
      <c r="H22" s="22" t="s">
        <v>99</v>
      </c>
      <c r="I22" s="75">
        <v>205</v>
      </c>
      <c r="J22" s="75">
        <v>225</v>
      </c>
      <c r="K22" s="47"/>
      <c r="L22" s="4">
        <v>3</v>
      </c>
      <c r="M22" s="48">
        <f t="shared" si="0"/>
        <v>0</v>
      </c>
    </row>
    <row r="23" spans="1:13" x14ac:dyDescent="0.15">
      <c r="A23" s="50" t="s">
        <v>100</v>
      </c>
      <c r="B23" s="3" t="s">
        <v>101</v>
      </c>
      <c r="C23" s="2" t="s">
        <v>102</v>
      </c>
      <c r="D23" s="3" t="s">
        <v>31</v>
      </c>
      <c r="E23" s="4">
        <v>1</v>
      </c>
      <c r="F23" s="2" t="s">
        <v>43</v>
      </c>
      <c r="G23" s="22" t="s">
        <v>76</v>
      </c>
      <c r="H23" s="22" t="s">
        <v>77</v>
      </c>
      <c r="I23" s="75">
        <v>205</v>
      </c>
      <c r="J23" s="75">
        <v>225</v>
      </c>
      <c r="K23" s="47"/>
      <c r="L23" s="4">
        <v>0.2</v>
      </c>
      <c r="M23" s="48">
        <f t="shared" si="0"/>
        <v>0</v>
      </c>
    </row>
    <row r="24" spans="1:13" x14ac:dyDescent="0.15">
      <c r="A24" s="50" t="s">
        <v>103</v>
      </c>
      <c r="B24" s="3" t="s">
        <v>104</v>
      </c>
      <c r="C24" s="2" t="s">
        <v>105</v>
      </c>
      <c r="D24" s="3" t="s">
        <v>31</v>
      </c>
      <c r="E24" s="4">
        <v>1</v>
      </c>
      <c r="F24" s="2" t="s">
        <v>32</v>
      </c>
      <c r="G24" s="22" t="s">
        <v>76</v>
      </c>
      <c r="H24" s="22" t="s">
        <v>77</v>
      </c>
      <c r="I24" s="75">
        <v>205</v>
      </c>
      <c r="J24" s="75">
        <v>225</v>
      </c>
      <c r="K24" s="47"/>
      <c r="L24" s="4">
        <v>0.2</v>
      </c>
      <c r="M24" s="48">
        <f t="shared" si="0"/>
        <v>0</v>
      </c>
    </row>
    <row r="25" spans="1:13" x14ac:dyDescent="0.15">
      <c r="A25" s="50" t="s">
        <v>106</v>
      </c>
      <c r="B25" s="3" t="s">
        <v>107</v>
      </c>
      <c r="C25" s="2" t="s">
        <v>108</v>
      </c>
      <c r="D25" s="3" t="s">
        <v>31</v>
      </c>
      <c r="E25" s="4">
        <v>1</v>
      </c>
      <c r="F25" s="2" t="s">
        <v>43</v>
      </c>
      <c r="G25" s="22" t="s">
        <v>76</v>
      </c>
      <c r="H25" s="22" t="s">
        <v>77</v>
      </c>
      <c r="I25" s="75">
        <v>205</v>
      </c>
      <c r="J25" s="75">
        <v>225</v>
      </c>
      <c r="K25" s="47"/>
      <c r="L25" s="4">
        <v>3</v>
      </c>
      <c r="M25" s="48">
        <f t="shared" si="0"/>
        <v>0</v>
      </c>
    </row>
    <row r="26" spans="1:13" x14ac:dyDescent="0.15">
      <c r="A26" s="50" t="s">
        <v>109</v>
      </c>
      <c r="B26" s="3" t="s">
        <v>110</v>
      </c>
      <c r="C26" s="2" t="s">
        <v>111</v>
      </c>
      <c r="D26" s="3" t="s">
        <v>31</v>
      </c>
      <c r="E26" s="4">
        <v>1</v>
      </c>
      <c r="F26" s="2" t="s">
        <v>112</v>
      </c>
      <c r="G26" s="22" t="s">
        <v>113</v>
      </c>
      <c r="H26" s="22" t="s">
        <v>114</v>
      </c>
      <c r="I26" s="75">
        <v>205</v>
      </c>
      <c r="J26" s="75">
        <v>225</v>
      </c>
      <c r="K26" s="47"/>
      <c r="L26" s="4">
        <v>1</v>
      </c>
      <c r="M26" s="48">
        <f t="shared" si="0"/>
        <v>0</v>
      </c>
    </row>
    <row r="27" spans="1:13" x14ac:dyDescent="0.15">
      <c r="A27" s="91" t="s">
        <v>245</v>
      </c>
      <c r="B27" s="92"/>
      <c r="C27" s="89"/>
      <c r="D27" s="89"/>
      <c r="E27" s="89"/>
      <c r="F27" s="89"/>
      <c r="G27" s="89"/>
      <c r="H27" s="89"/>
      <c r="I27" s="90"/>
      <c r="J27" s="90"/>
      <c r="K27" s="84"/>
      <c r="L27" s="89"/>
      <c r="M27" s="84"/>
    </row>
    <row r="28" spans="1:13" x14ac:dyDescent="0.15">
      <c r="A28" s="65" t="s">
        <v>115</v>
      </c>
      <c r="B28" s="3" t="s">
        <v>116</v>
      </c>
      <c r="C28" s="50" t="s">
        <v>117</v>
      </c>
      <c r="D28" s="3" t="s">
        <v>31</v>
      </c>
      <c r="E28" s="30">
        <v>1</v>
      </c>
      <c r="F28" s="2" t="s">
        <v>43</v>
      </c>
      <c r="G28" s="22" t="s">
        <v>76</v>
      </c>
      <c r="H28" s="22" t="s">
        <v>77</v>
      </c>
      <c r="I28" s="75">
        <v>205</v>
      </c>
      <c r="J28" s="75">
        <v>225</v>
      </c>
      <c r="K28" s="47"/>
      <c r="L28" s="4">
        <v>1</v>
      </c>
      <c r="M28" s="49">
        <f t="shared" ref="M28:M34" si="1">L28*K28</f>
        <v>0</v>
      </c>
    </row>
    <row r="29" spans="1:13" x14ac:dyDescent="0.15">
      <c r="A29" s="65" t="s">
        <v>118</v>
      </c>
      <c r="B29" s="3" t="s">
        <v>119</v>
      </c>
      <c r="C29" s="50" t="s">
        <v>120</v>
      </c>
      <c r="D29" s="2" t="s">
        <v>31</v>
      </c>
      <c r="E29" s="30">
        <v>1</v>
      </c>
      <c r="F29" s="2" t="s">
        <v>112</v>
      </c>
      <c r="G29" s="22" t="s">
        <v>76</v>
      </c>
      <c r="H29" s="22" t="s">
        <v>77</v>
      </c>
      <c r="I29" s="75">
        <v>205</v>
      </c>
      <c r="J29" s="75">
        <v>225</v>
      </c>
      <c r="K29" s="47"/>
      <c r="L29" s="4">
        <v>1</v>
      </c>
      <c r="M29" s="49">
        <f t="shared" si="1"/>
        <v>0</v>
      </c>
    </row>
    <row r="30" spans="1:13" x14ac:dyDescent="0.15">
      <c r="A30" s="65" t="s">
        <v>121</v>
      </c>
      <c r="B30" s="3" t="s">
        <v>122</v>
      </c>
      <c r="C30" s="50" t="s">
        <v>123</v>
      </c>
      <c r="D30" s="3" t="s">
        <v>31</v>
      </c>
      <c r="E30" s="30">
        <v>1</v>
      </c>
      <c r="F30" s="2" t="s">
        <v>43</v>
      </c>
      <c r="G30" s="22" t="s">
        <v>76</v>
      </c>
      <c r="H30" s="22" t="s">
        <v>77</v>
      </c>
      <c r="I30" s="75">
        <v>205</v>
      </c>
      <c r="J30" s="75">
        <v>225</v>
      </c>
      <c r="K30" s="47"/>
      <c r="L30" s="4">
        <v>1</v>
      </c>
      <c r="M30" s="49">
        <f t="shared" si="1"/>
        <v>0</v>
      </c>
    </row>
    <row r="31" spans="1:13" x14ac:dyDescent="0.15">
      <c r="A31" s="65" t="s">
        <v>124</v>
      </c>
      <c r="B31" s="3" t="s">
        <v>125</v>
      </c>
      <c r="C31" s="51" t="s">
        <v>126</v>
      </c>
      <c r="D31" s="3" t="s">
        <v>31</v>
      </c>
      <c r="E31" s="30">
        <v>1</v>
      </c>
      <c r="F31" s="2" t="s">
        <v>43</v>
      </c>
      <c r="G31" s="22" t="s">
        <v>127</v>
      </c>
      <c r="H31" s="22" t="s">
        <v>128</v>
      </c>
      <c r="I31" s="75">
        <v>205</v>
      </c>
      <c r="J31" s="75">
        <v>225</v>
      </c>
      <c r="K31" s="47"/>
      <c r="L31" s="4">
        <v>1</v>
      </c>
      <c r="M31" s="49">
        <f t="shared" si="1"/>
        <v>0</v>
      </c>
    </row>
    <row r="32" spans="1:13" x14ac:dyDescent="0.15">
      <c r="A32" s="65" t="s">
        <v>129</v>
      </c>
      <c r="B32" s="3" t="s">
        <v>130</v>
      </c>
      <c r="C32" s="50" t="s">
        <v>111</v>
      </c>
      <c r="D32" s="3" t="s">
        <v>31</v>
      </c>
      <c r="E32" s="30">
        <v>1</v>
      </c>
      <c r="F32" s="2" t="s">
        <v>43</v>
      </c>
      <c r="G32" s="22" t="s">
        <v>131</v>
      </c>
      <c r="H32" s="22" t="s">
        <v>132</v>
      </c>
      <c r="I32" s="75">
        <v>205</v>
      </c>
      <c r="J32" s="75">
        <v>225</v>
      </c>
      <c r="K32" s="47"/>
      <c r="L32" s="4">
        <v>1</v>
      </c>
      <c r="M32" s="49">
        <f t="shared" si="1"/>
        <v>0</v>
      </c>
    </row>
    <row r="33" spans="1:13" x14ac:dyDescent="0.15">
      <c r="A33" s="65" t="s">
        <v>133</v>
      </c>
      <c r="B33" s="3" t="s">
        <v>97</v>
      </c>
      <c r="C33" s="50" t="s">
        <v>98</v>
      </c>
      <c r="D33" s="2" t="s">
        <v>31</v>
      </c>
      <c r="E33" s="30">
        <v>1</v>
      </c>
      <c r="F33" s="2" t="s">
        <v>43</v>
      </c>
      <c r="G33" s="22" t="s">
        <v>76</v>
      </c>
      <c r="H33" s="22" t="s">
        <v>77</v>
      </c>
      <c r="I33" s="75">
        <v>205</v>
      </c>
      <c r="J33" s="75">
        <v>225</v>
      </c>
      <c r="K33" s="47"/>
      <c r="L33" s="4">
        <v>1</v>
      </c>
      <c r="M33" s="49">
        <f t="shared" si="1"/>
        <v>0</v>
      </c>
    </row>
    <row r="34" spans="1:13" x14ac:dyDescent="0.15">
      <c r="A34" s="65" t="s">
        <v>134</v>
      </c>
      <c r="B34" s="3" t="s">
        <v>135</v>
      </c>
      <c r="C34" s="50" t="s">
        <v>136</v>
      </c>
      <c r="D34" s="2" t="s">
        <v>31</v>
      </c>
      <c r="E34" s="30">
        <v>1</v>
      </c>
      <c r="F34" s="2" t="s">
        <v>112</v>
      </c>
      <c r="G34" s="22" t="s">
        <v>76</v>
      </c>
      <c r="H34" s="22" t="s">
        <v>77</v>
      </c>
      <c r="I34" s="75">
        <v>205</v>
      </c>
      <c r="J34" s="75">
        <v>225</v>
      </c>
      <c r="K34" s="47"/>
      <c r="L34" s="4">
        <v>1</v>
      </c>
      <c r="M34" s="49">
        <f t="shared" si="1"/>
        <v>0</v>
      </c>
    </row>
    <row r="35" spans="1:13" x14ac:dyDescent="0.15">
      <c r="A35" s="91" t="s">
        <v>241</v>
      </c>
      <c r="B35" s="92"/>
      <c r="C35" s="89"/>
      <c r="D35" s="89"/>
      <c r="E35" s="89"/>
      <c r="F35" s="89"/>
      <c r="G35" s="89"/>
      <c r="H35" s="89"/>
      <c r="I35" s="90"/>
      <c r="J35" s="90"/>
      <c r="K35" s="84"/>
      <c r="L35" s="89"/>
      <c r="M35" s="84"/>
    </row>
    <row r="36" spans="1:13" x14ac:dyDescent="0.15">
      <c r="A36" s="51" t="s">
        <v>137</v>
      </c>
      <c r="B36" s="3" t="s">
        <v>138</v>
      </c>
      <c r="C36" s="2" t="s">
        <v>139</v>
      </c>
      <c r="D36" s="3" t="s">
        <v>140</v>
      </c>
      <c r="E36" s="4">
        <v>1</v>
      </c>
      <c r="F36" s="2" t="s">
        <v>43</v>
      </c>
      <c r="G36" s="22" t="s">
        <v>141</v>
      </c>
      <c r="H36" s="22" t="s">
        <v>77</v>
      </c>
      <c r="I36" s="75">
        <v>205</v>
      </c>
      <c r="J36" s="75">
        <v>225</v>
      </c>
      <c r="K36" s="47"/>
      <c r="L36" s="4">
        <v>0.2</v>
      </c>
      <c r="M36" s="49">
        <f>L36*K36</f>
        <v>0</v>
      </c>
    </row>
    <row r="37" spans="1:13" x14ac:dyDescent="0.15">
      <c r="A37" s="51" t="s">
        <v>142</v>
      </c>
      <c r="B37" s="3" t="s">
        <v>143</v>
      </c>
      <c r="C37" s="2" t="s">
        <v>144</v>
      </c>
      <c r="D37" s="3" t="s">
        <v>140</v>
      </c>
      <c r="E37" s="4">
        <v>1</v>
      </c>
      <c r="F37" s="2" t="s">
        <v>43</v>
      </c>
      <c r="G37" s="22" t="s">
        <v>145</v>
      </c>
      <c r="H37" s="22" t="s">
        <v>77</v>
      </c>
      <c r="I37" s="75">
        <v>205</v>
      </c>
      <c r="J37" s="75">
        <v>225</v>
      </c>
      <c r="K37" s="47"/>
      <c r="L37" s="4">
        <v>3</v>
      </c>
      <c r="M37" s="49">
        <f>L37*K37</f>
        <v>0</v>
      </c>
    </row>
    <row r="38" spans="1:13" x14ac:dyDescent="0.15">
      <c r="A38" s="51" t="s">
        <v>146</v>
      </c>
      <c r="B38" s="3" t="s">
        <v>147</v>
      </c>
      <c r="C38" s="21" t="s">
        <v>148</v>
      </c>
      <c r="D38" s="3" t="s">
        <v>140</v>
      </c>
      <c r="E38" s="4">
        <v>1</v>
      </c>
      <c r="F38" s="2" t="s">
        <v>43</v>
      </c>
      <c r="G38" s="22" t="s">
        <v>149</v>
      </c>
      <c r="H38" s="22" t="s">
        <v>77</v>
      </c>
      <c r="I38" s="75">
        <v>205</v>
      </c>
      <c r="J38" s="75">
        <v>225</v>
      </c>
      <c r="K38" s="47"/>
      <c r="L38" s="4">
        <v>0.2</v>
      </c>
      <c r="M38" s="49">
        <f>L38*K38</f>
        <v>0</v>
      </c>
    </row>
    <row r="39" spans="1:13" x14ac:dyDescent="0.15">
      <c r="A39" s="51" t="s">
        <v>150</v>
      </c>
      <c r="B39" s="3" t="s">
        <v>151</v>
      </c>
      <c r="C39" s="2" t="s">
        <v>152</v>
      </c>
      <c r="D39" s="3" t="s">
        <v>140</v>
      </c>
      <c r="E39" s="4">
        <v>1</v>
      </c>
      <c r="F39" s="2" t="s">
        <v>43</v>
      </c>
      <c r="G39" s="22" t="s">
        <v>153</v>
      </c>
      <c r="H39" s="22" t="s">
        <v>77</v>
      </c>
      <c r="I39" s="75">
        <v>205</v>
      </c>
      <c r="J39" s="75">
        <v>225</v>
      </c>
      <c r="K39" s="47"/>
      <c r="L39" s="4">
        <v>1</v>
      </c>
      <c r="M39" s="49">
        <f>L39*K39</f>
        <v>0</v>
      </c>
    </row>
    <row r="40" spans="1:13" x14ac:dyDescent="0.15">
      <c r="A40" s="51" t="s">
        <v>154</v>
      </c>
      <c r="B40" s="3" t="s">
        <v>236</v>
      </c>
      <c r="C40" s="2" t="s">
        <v>237</v>
      </c>
      <c r="D40" s="3" t="s">
        <v>140</v>
      </c>
      <c r="E40" s="4">
        <v>1</v>
      </c>
      <c r="F40" s="2" t="s">
        <v>43</v>
      </c>
      <c r="G40" s="2"/>
      <c r="H40" s="3" t="s">
        <v>77</v>
      </c>
      <c r="I40" s="75">
        <v>205</v>
      </c>
      <c r="J40" s="75">
        <v>225</v>
      </c>
      <c r="K40" s="47"/>
      <c r="L40" s="4">
        <v>2</v>
      </c>
      <c r="M40" s="49">
        <f>L40*K40</f>
        <v>0</v>
      </c>
    </row>
    <row r="41" spans="1:13" x14ac:dyDescent="0.15">
      <c r="A41" s="93" t="s">
        <v>242</v>
      </c>
      <c r="B41" s="94"/>
      <c r="C41" s="89"/>
      <c r="D41" s="89"/>
      <c r="E41" s="89"/>
      <c r="F41" s="89"/>
      <c r="G41" s="89"/>
      <c r="H41" s="89"/>
      <c r="I41" s="90"/>
      <c r="J41" s="90"/>
      <c r="K41" s="84"/>
      <c r="L41" s="89"/>
      <c r="M41" s="84"/>
    </row>
    <row r="42" spans="1:13" x14ac:dyDescent="0.15">
      <c r="A42" s="51" t="s">
        <v>155</v>
      </c>
      <c r="B42" s="3" t="s">
        <v>156</v>
      </c>
      <c r="C42" s="2" t="s">
        <v>157</v>
      </c>
      <c r="D42" s="3" t="s">
        <v>158</v>
      </c>
      <c r="E42" s="4">
        <v>1</v>
      </c>
      <c r="F42" s="2" t="s">
        <v>43</v>
      </c>
      <c r="G42" s="22" t="s">
        <v>76</v>
      </c>
      <c r="H42" s="22" t="s">
        <v>77</v>
      </c>
      <c r="I42" s="75">
        <v>205</v>
      </c>
      <c r="J42" s="75">
        <v>225</v>
      </c>
      <c r="K42" s="47"/>
      <c r="L42" s="4">
        <v>1</v>
      </c>
      <c r="M42" s="49">
        <f>L42*K42</f>
        <v>0</v>
      </c>
    </row>
    <row r="43" spans="1:13" x14ac:dyDescent="0.15">
      <c r="A43" s="51" t="s">
        <v>159</v>
      </c>
      <c r="B43" s="3" t="s">
        <v>160</v>
      </c>
      <c r="C43" s="2" t="s">
        <v>161</v>
      </c>
      <c r="D43" s="3" t="s">
        <v>158</v>
      </c>
      <c r="E43" s="4">
        <v>1</v>
      </c>
      <c r="F43" s="2" t="s">
        <v>43</v>
      </c>
      <c r="G43" s="22" t="s">
        <v>162</v>
      </c>
      <c r="H43" s="22" t="s">
        <v>163</v>
      </c>
      <c r="I43" s="75">
        <v>205</v>
      </c>
      <c r="J43" s="75">
        <v>225</v>
      </c>
      <c r="K43" s="47"/>
      <c r="L43" s="4">
        <v>2</v>
      </c>
      <c r="M43" s="49">
        <f>L43*K43</f>
        <v>0</v>
      </c>
    </row>
    <row r="44" spans="1:13" x14ac:dyDescent="0.15">
      <c r="A44" s="52"/>
      <c r="B44" s="52"/>
      <c r="C44" s="53"/>
      <c r="D44" s="7"/>
      <c r="E44" s="8"/>
      <c r="F44" s="9"/>
      <c r="G44" s="9"/>
      <c r="H44" s="7"/>
      <c r="I44" s="7"/>
      <c r="J44" s="7"/>
      <c r="K44" s="54"/>
      <c r="L44" s="1" t="s">
        <v>3</v>
      </c>
      <c r="M44" s="20">
        <f>SUM(M6:M26,M36:M40,M42:M43,M28:M34,)</f>
        <v>0</v>
      </c>
    </row>
    <row r="45" spans="1:13" x14ac:dyDescent="0.15">
      <c r="A45" s="55"/>
      <c r="B45" s="55"/>
      <c r="C45" s="56"/>
      <c r="D45" s="10"/>
      <c r="E45" s="11"/>
      <c r="F45" s="12"/>
      <c r="G45" s="12"/>
      <c r="H45" s="10"/>
      <c r="I45" s="10"/>
      <c r="J45" s="10"/>
      <c r="K45" s="57"/>
      <c r="L45" s="11"/>
      <c r="M45" s="57"/>
    </row>
    <row r="46" spans="1:13" ht="22.5" x14ac:dyDescent="0.15">
      <c r="A46" s="66" t="s">
        <v>164</v>
      </c>
      <c r="B46" s="67"/>
      <c r="C46" s="68"/>
      <c r="D46" s="72" t="s">
        <v>21</v>
      </c>
      <c r="E46" s="70" t="s">
        <v>165</v>
      </c>
      <c r="F46" s="69"/>
      <c r="G46" s="69"/>
      <c r="H46" s="71"/>
      <c r="I46" s="86" t="s">
        <v>24</v>
      </c>
      <c r="J46" s="86" t="s">
        <v>25</v>
      </c>
      <c r="K46" s="72" t="s">
        <v>166</v>
      </c>
      <c r="L46" s="88" t="s">
        <v>235</v>
      </c>
      <c r="M46" s="69"/>
    </row>
    <row r="47" spans="1:13" x14ac:dyDescent="0.15">
      <c r="A47" s="95" t="s">
        <v>167</v>
      </c>
      <c r="B47" s="96"/>
      <c r="C47" s="97"/>
      <c r="D47" s="98"/>
      <c r="E47" s="99"/>
      <c r="F47" s="100"/>
      <c r="G47" s="100"/>
      <c r="H47" s="100"/>
      <c r="I47" s="100"/>
      <c r="J47" s="100"/>
      <c r="K47" s="101"/>
      <c r="L47" s="99"/>
      <c r="M47" s="101"/>
    </row>
    <row r="48" spans="1:13" x14ac:dyDescent="0.15">
      <c r="A48" s="23" t="s">
        <v>168</v>
      </c>
      <c r="B48" s="13"/>
      <c r="C48" s="14"/>
      <c r="D48" s="3" t="s">
        <v>31</v>
      </c>
      <c r="E48" s="15">
        <v>218</v>
      </c>
      <c r="F48" s="2" t="s">
        <v>169</v>
      </c>
      <c r="G48" s="2"/>
      <c r="H48" s="2"/>
      <c r="I48" s="116">
        <v>2.5</v>
      </c>
      <c r="J48" s="116">
        <v>8</v>
      </c>
      <c r="K48" s="47"/>
      <c r="L48" s="4">
        <f>E48</f>
        <v>218</v>
      </c>
      <c r="M48" s="49">
        <f>K48*L48</f>
        <v>0</v>
      </c>
    </row>
    <row r="49" spans="1:13" ht="14.25" customHeight="1" x14ac:dyDescent="0.15">
      <c r="A49" s="95" t="s">
        <v>170</v>
      </c>
      <c r="B49" s="102"/>
      <c r="C49" s="103"/>
      <c r="D49" s="104"/>
      <c r="E49" s="105"/>
      <c r="F49" s="106"/>
      <c r="G49" s="106"/>
      <c r="H49" s="106"/>
      <c r="I49" s="106"/>
      <c r="J49" s="106"/>
      <c r="K49" s="107"/>
      <c r="L49" s="105"/>
      <c r="M49" s="101"/>
    </row>
    <row r="50" spans="1:13" ht="14.25" customHeight="1" x14ac:dyDescent="0.15">
      <c r="A50" s="23" t="s">
        <v>168</v>
      </c>
      <c r="B50" s="13"/>
      <c r="C50" s="14"/>
      <c r="D50" s="3" t="s">
        <v>31</v>
      </c>
      <c r="E50" s="15">
        <v>290</v>
      </c>
      <c r="F50" s="2" t="s">
        <v>169</v>
      </c>
      <c r="G50" s="2"/>
      <c r="H50" s="2"/>
      <c r="I50" s="116">
        <v>2.5</v>
      </c>
      <c r="J50" s="116">
        <v>8</v>
      </c>
      <c r="K50" s="47"/>
      <c r="L50" s="4">
        <f>E50</f>
        <v>290</v>
      </c>
      <c r="M50" s="49">
        <f t="shared" ref="M50:M52" si="2">K50*L50</f>
        <v>0</v>
      </c>
    </row>
    <row r="51" spans="1:13" x14ac:dyDescent="0.15">
      <c r="A51" s="23" t="s">
        <v>171</v>
      </c>
      <c r="B51" s="13"/>
      <c r="C51" s="24" t="s">
        <v>172</v>
      </c>
      <c r="D51" s="3" t="s">
        <v>31</v>
      </c>
      <c r="E51" s="15">
        <v>15</v>
      </c>
      <c r="F51" s="2" t="s">
        <v>173</v>
      </c>
      <c r="G51" s="2"/>
      <c r="H51" s="2"/>
      <c r="I51" s="116">
        <v>2.5</v>
      </c>
      <c r="J51" s="116">
        <v>8</v>
      </c>
      <c r="K51" s="47"/>
      <c r="L51" s="4">
        <f>E51</f>
        <v>15</v>
      </c>
      <c r="M51" s="49">
        <f t="shared" si="2"/>
        <v>0</v>
      </c>
    </row>
    <row r="52" spans="1:13" x14ac:dyDescent="0.15">
      <c r="A52" s="23" t="s">
        <v>174</v>
      </c>
      <c r="B52" s="13"/>
      <c r="C52" s="24" t="s">
        <v>175</v>
      </c>
      <c r="D52" s="3" t="s">
        <v>31</v>
      </c>
      <c r="E52" s="15">
        <v>8</v>
      </c>
      <c r="F52" s="2" t="s">
        <v>173</v>
      </c>
      <c r="G52" s="2"/>
      <c r="H52" s="2"/>
      <c r="I52" s="116">
        <v>2.5</v>
      </c>
      <c r="J52" s="116">
        <v>8</v>
      </c>
      <c r="K52" s="47"/>
      <c r="L52" s="4">
        <f>E52</f>
        <v>8</v>
      </c>
      <c r="M52" s="49">
        <f t="shared" si="2"/>
        <v>0</v>
      </c>
    </row>
    <row r="53" spans="1:13" x14ac:dyDescent="0.15">
      <c r="A53" s="95" t="s">
        <v>176</v>
      </c>
      <c r="B53" s="102"/>
      <c r="C53" s="108"/>
      <c r="D53" s="104"/>
      <c r="E53" s="105"/>
      <c r="F53" s="106"/>
      <c r="G53" s="106"/>
      <c r="H53" s="106"/>
      <c r="I53" s="106"/>
      <c r="J53" s="106"/>
      <c r="K53" s="107"/>
      <c r="L53" s="105"/>
      <c r="M53" s="101"/>
    </row>
    <row r="54" spans="1:13" x14ac:dyDescent="0.15">
      <c r="A54" s="23" t="s">
        <v>168</v>
      </c>
      <c r="B54" s="13"/>
      <c r="C54" s="14"/>
      <c r="D54" s="3" t="s">
        <v>31</v>
      </c>
      <c r="E54" s="15">
        <v>7.5</v>
      </c>
      <c r="F54" s="2" t="s">
        <v>177</v>
      </c>
      <c r="G54" s="2"/>
      <c r="H54" s="2"/>
      <c r="I54" s="116">
        <v>2.5</v>
      </c>
      <c r="J54" s="116">
        <v>8</v>
      </c>
      <c r="K54" s="47"/>
      <c r="L54" s="4">
        <f>E54</f>
        <v>7.5</v>
      </c>
      <c r="M54" s="49">
        <f t="shared" ref="M54:M56" si="3">K54*L54</f>
        <v>0</v>
      </c>
    </row>
    <row r="55" spans="1:13" x14ac:dyDescent="0.15">
      <c r="A55" s="23" t="s">
        <v>178</v>
      </c>
      <c r="B55" s="13"/>
      <c r="C55" s="24" t="s">
        <v>179</v>
      </c>
      <c r="D55" s="3" t="s">
        <v>31</v>
      </c>
      <c r="E55" s="15">
        <v>12</v>
      </c>
      <c r="F55" s="2" t="s">
        <v>177</v>
      </c>
      <c r="G55" s="2"/>
      <c r="H55" s="2"/>
      <c r="I55" s="116">
        <v>2.5</v>
      </c>
      <c r="J55" s="116">
        <v>8</v>
      </c>
      <c r="K55" s="47"/>
      <c r="L55" s="4">
        <f>E55</f>
        <v>12</v>
      </c>
      <c r="M55" s="49">
        <f t="shared" si="3"/>
        <v>0</v>
      </c>
    </row>
    <row r="56" spans="1:13" x14ac:dyDescent="0.15">
      <c r="A56" s="23" t="s">
        <v>180</v>
      </c>
      <c r="B56" s="13"/>
      <c r="C56" s="24" t="s">
        <v>181</v>
      </c>
      <c r="D56" s="3" t="s">
        <v>31</v>
      </c>
      <c r="E56" s="15">
        <v>2.5</v>
      </c>
      <c r="F56" s="2" t="s">
        <v>177</v>
      </c>
      <c r="G56" s="2"/>
      <c r="H56" s="2"/>
      <c r="I56" s="116">
        <v>2.5</v>
      </c>
      <c r="J56" s="116">
        <v>8</v>
      </c>
      <c r="K56" s="47"/>
      <c r="L56" s="4">
        <f>E56</f>
        <v>2.5</v>
      </c>
      <c r="M56" s="49">
        <f t="shared" si="3"/>
        <v>0</v>
      </c>
    </row>
    <row r="57" spans="1:13" x14ac:dyDescent="0.15">
      <c r="A57" s="109" t="s">
        <v>182</v>
      </c>
      <c r="B57" s="102"/>
      <c r="C57" s="108"/>
      <c r="D57" s="104"/>
      <c r="E57" s="105"/>
      <c r="F57" s="106"/>
      <c r="G57" s="106"/>
      <c r="H57" s="106"/>
      <c r="I57" s="106"/>
      <c r="J57" s="106"/>
      <c r="K57" s="107"/>
      <c r="L57" s="105"/>
      <c r="M57" s="101"/>
    </row>
    <row r="58" spans="1:13" x14ac:dyDescent="0.15">
      <c r="A58" s="23" t="s">
        <v>183</v>
      </c>
      <c r="B58" s="13"/>
      <c r="C58" s="14"/>
      <c r="D58" s="3" t="s">
        <v>140</v>
      </c>
      <c r="E58" s="15">
        <v>94</v>
      </c>
      <c r="F58" s="2" t="s">
        <v>177</v>
      </c>
      <c r="G58" s="2"/>
      <c r="H58" s="2"/>
      <c r="I58" s="116">
        <v>2.5</v>
      </c>
      <c r="J58" s="116">
        <v>8</v>
      </c>
      <c r="K58" s="47"/>
      <c r="L58" s="4">
        <f>E58</f>
        <v>94</v>
      </c>
      <c r="M58" s="49">
        <f>K58*L58</f>
        <v>0</v>
      </c>
    </row>
    <row r="59" spans="1:13" x14ac:dyDescent="0.15">
      <c r="A59" s="25"/>
      <c r="B59" s="26"/>
      <c r="C59" s="19"/>
      <c r="D59" s="26"/>
      <c r="E59" s="27"/>
      <c r="F59" s="28"/>
      <c r="G59" s="28"/>
      <c r="H59" s="28"/>
      <c r="I59" s="28"/>
      <c r="J59" s="28"/>
      <c r="K59" s="58"/>
      <c r="L59" s="1" t="s">
        <v>3</v>
      </c>
      <c r="M59" s="20">
        <f>SUM(M48,M50:M52,M54:M56,M58)</f>
        <v>0</v>
      </c>
    </row>
    <row r="60" spans="1:13" x14ac:dyDescent="0.15">
      <c r="A60" s="25"/>
      <c r="B60" s="26"/>
      <c r="C60" s="19"/>
      <c r="D60" s="26"/>
      <c r="E60" s="27"/>
      <c r="F60" s="28"/>
      <c r="G60" s="28"/>
      <c r="H60" s="28"/>
      <c r="I60" s="28"/>
      <c r="J60" s="28"/>
      <c r="K60" s="58"/>
      <c r="L60" s="1"/>
      <c r="M60" s="20"/>
    </row>
    <row r="61" spans="1:13" ht="22.5" x14ac:dyDescent="0.15">
      <c r="A61" s="66" t="s">
        <v>184</v>
      </c>
      <c r="B61" s="67"/>
      <c r="C61" s="73"/>
      <c r="D61" s="113" t="s">
        <v>21</v>
      </c>
      <c r="E61" s="70" t="s">
        <v>185</v>
      </c>
      <c r="F61" s="73"/>
      <c r="G61" s="73"/>
      <c r="H61" s="73"/>
      <c r="I61" s="86" t="s">
        <v>24</v>
      </c>
      <c r="J61" s="86" t="s">
        <v>25</v>
      </c>
      <c r="K61" s="72" t="s">
        <v>186</v>
      </c>
      <c r="L61" s="134" t="s">
        <v>235</v>
      </c>
      <c r="M61" s="69"/>
    </row>
    <row r="62" spans="1:13" ht="22.5" x14ac:dyDescent="0.15">
      <c r="A62" s="16" t="s">
        <v>187</v>
      </c>
      <c r="B62" s="59"/>
      <c r="C62" s="60"/>
      <c r="D62" s="118" t="s">
        <v>188</v>
      </c>
      <c r="E62" s="62">
        <v>1441</v>
      </c>
      <c r="F62" s="61"/>
      <c r="G62" s="61"/>
      <c r="H62" s="61"/>
      <c r="I62" s="117">
        <v>4</v>
      </c>
      <c r="J62" s="117">
        <v>7</v>
      </c>
      <c r="K62" s="47"/>
      <c r="L62" s="63">
        <f>E62</f>
        <v>1441</v>
      </c>
      <c r="M62" s="49">
        <f t="shared" ref="M62:M64" si="4">E62*K62</f>
        <v>0</v>
      </c>
    </row>
    <row r="63" spans="1:13" x14ac:dyDescent="0.15">
      <c r="A63" s="16" t="s">
        <v>189</v>
      </c>
      <c r="B63" s="59"/>
      <c r="C63" s="60"/>
      <c r="D63" s="61" t="s">
        <v>190</v>
      </c>
      <c r="E63" s="62">
        <v>71</v>
      </c>
      <c r="F63" s="61"/>
      <c r="G63" s="61"/>
      <c r="H63" s="61"/>
      <c r="I63" s="117">
        <v>7</v>
      </c>
      <c r="J63" s="117">
        <v>12</v>
      </c>
      <c r="K63" s="47"/>
      <c r="L63" s="63">
        <f>E63</f>
        <v>71</v>
      </c>
      <c r="M63" s="49">
        <f t="shared" si="4"/>
        <v>0</v>
      </c>
    </row>
    <row r="64" spans="1:13" x14ac:dyDescent="0.15">
      <c r="A64" s="16" t="s">
        <v>189</v>
      </c>
      <c r="B64" s="59"/>
      <c r="C64" s="60"/>
      <c r="D64" s="61" t="s">
        <v>140</v>
      </c>
      <c r="E64" s="62">
        <v>61</v>
      </c>
      <c r="F64" s="61"/>
      <c r="G64" s="61"/>
      <c r="H64" s="61"/>
      <c r="I64" s="117">
        <v>7</v>
      </c>
      <c r="J64" s="117">
        <v>12</v>
      </c>
      <c r="K64" s="47"/>
      <c r="L64" s="63">
        <f>E64</f>
        <v>61</v>
      </c>
      <c r="M64" s="49">
        <f t="shared" si="4"/>
        <v>0</v>
      </c>
    </row>
    <row r="65" spans="1:13" x14ac:dyDescent="0.15">
      <c r="A65" s="18"/>
      <c r="K65" s="57"/>
      <c r="L65" s="1" t="s">
        <v>3</v>
      </c>
      <c r="M65" s="20">
        <f>SUM(M62:M64)</f>
        <v>0</v>
      </c>
    </row>
    <row r="67" spans="1:13" ht="33.75" x14ac:dyDescent="0.15">
      <c r="A67" s="85" t="s">
        <v>191</v>
      </c>
      <c r="B67" s="114"/>
      <c r="C67" s="115"/>
      <c r="D67" s="85"/>
      <c r="E67" s="85"/>
      <c r="F67" s="85"/>
      <c r="G67" s="85"/>
      <c r="H67" s="85"/>
      <c r="I67" s="86" t="s">
        <v>24</v>
      </c>
      <c r="J67" s="86" t="s">
        <v>25</v>
      </c>
      <c r="K67" s="74" t="s">
        <v>192</v>
      </c>
      <c r="L67" s="74" t="s">
        <v>193</v>
      </c>
      <c r="M67" s="74" t="s">
        <v>3</v>
      </c>
    </row>
    <row r="68" spans="1:13" x14ac:dyDescent="0.15">
      <c r="A68" s="22" t="s">
        <v>194</v>
      </c>
      <c r="B68" s="137"/>
      <c r="C68" s="138"/>
      <c r="D68" s="24"/>
      <c r="E68" s="61"/>
      <c r="F68" s="61"/>
      <c r="G68" s="61"/>
      <c r="H68" s="61"/>
      <c r="I68" s="117">
        <v>72</v>
      </c>
      <c r="J68" s="117">
        <v>82</v>
      </c>
      <c r="K68" s="110"/>
      <c r="L68" s="111">
        <v>8</v>
      </c>
      <c r="M68" s="112">
        <f>+K68*L68</f>
        <v>0</v>
      </c>
    </row>
    <row r="69" spans="1:13" x14ac:dyDescent="0.15">
      <c r="A69" s="22" t="s">
        <v>244</v>
      </c>
      <c r="B69" s="137"/>
      <c r="C69" s="138"/>
      <c r="D69" s="24"/>
      <c r="E69" s="61"/>
      <c r="F69" s="61"/>
      <c r="G69" s="61"/>
      <c r="H69" s="61"/>
      <c r="I69" s="117">
        <v>240</v>
      </c>
      <c r="J69" s="117">
        <v>270</v>
      </c>
      <c r="K69" s="110"/>
      <c r="L69" s="111">
        <v>90</v>
      </c>
      <c r="M69" s="112">
        <f>K69*L69</f>
        <v>0</v>
      </c>
    </row>
    <row r="70" spans="1:13" x14ac:dyDescent="0.15">
      <c r="A70" s="22" t="s">
        <v>243</v>
      </c>
      <c r="B70" s="16"/>
      <c r="C70" s="135"/>
      <c r="D70" s="136"/>
      <c r="E70" s="61"/>
      <c r="F70" s="61"/>
      <c r="G70" s="61"/>
      <c r="H70" s="61"/>
      <c r="I70" s="117">
        <v>240</v>
      </c>
      <c r="J70" s="117">
        <v>270</v>
      </c>
      <c r="K70" s="110"/>
      <c r="L70" s="111">
        <v>15</v>
      </c>
      <c r="M70" s="112">
        <f>+K70*L70</f>
        <v>0</v>
      </c>
    </row>
    <row r="71" spans="1:13" x14ac:dyDescent="0.15">
      <c r="L71" s="1" t="s">
        <v>3</v>
      </c>
      <c r="M71" s="31">
        <f>SUM(M68:M70)</f>
        <v>0</v>
      </c>
    </row>
    <row r="73" spans="1:13" x14ac:dyDescent="0.15">
      <c r="L73" s="1" t="s">
        <v>195</v>
      </c>
      <c r="M73" s="20">
        <f>M44+M59+M65+M71</f>
        <v>0</v>
      </c>
    </row>
    <row r="84" spans="1:13" x14ac:dyDescent="0.15">
      <c r="A84" s="64"/>
      <c r="B84" s="64"/>
      <c r="C84" s="64"/>
      <c r="D84" s="64"/>
      <c r="E84" s="64"/>
      <c r="F84" s="64"/>
      <c r="G84" s="64"/>
      <c r="H84" s="64"/>
      <c r="I84" s="64"/>
      <c r="J84" s="64"/>
      <c r="K84" s="64"/>
      <c r="L84" s="64"/>
      <c r="M84" s="64"/>
    </row>
  </sheetData>
  <sheetProtection algorithmName="SHA-512" hashValue="4h7vhEXAuEqb4xWMhX4yfjsDOXOBVHKFtTNUus/fzgoyybT0466QVfKrda0nxV6XMNYJ3xWFNrwBkB5AmBJmYg==" saltValue="h0MNDtfVjzdHkdSYYOTPNQ==" spinCount="100000" sheet="1" objects="1" scenarios="1"/>
  <dataValidations count="7">
    <dataValidation type="decimal" operator="greaterThan" allowBlank="1" showInputMessage="1" showErrorMessage="1" sqref="M6" xr:uid="{D83A93CF-E9E9-4B28-8D7E-14404E3F61C0}">
      <formula1>0.01</formula1>
    </dataValidation>
    <dataValidation type="decimal" allowBlank="1" showInputMessage="1" showErrorMessage="1" errorTitle="Foutieve waarde" error="Het ingevulde bedrag valt niet binnen de door ons gestelde bandbreedte, tussen € 205,00 &amp; € 225,00" sqref="K28:K34 K6:K26 K36:K40 K42:K43" xr:uid="{2F52380A-D70A-4E53-8FBD-420654366B4C}">
      <formula1>205</formula1>
      <formula2>225</formula2>
    </dataValidation>
    <dataValidation type="decimal" allowBlank="1" showInputMessage="1" showErrorMessage="1" errorTitle="Foutieve waarde" error="Het ingevulde bedrag valt niet binnen de door ons gestelde bandbreedte, tussen € 2,50 &amp; € 8,00" sqref="K48 K54:K56 K50:K52 K58" xr:uid="{AEEDC771-E43D-4089-A5B4-C3E3C315374A}">
      <formula1>2.5</formula1>
      <formula2>8</formula2>
    </dataValidation>
    <dataValidation type="decimal" allowBlank="1" showInputMessage="1" showErrorMessage="1" errorTitle="Foutieve waarde" error="Het ingevulde bedrag valt niet binnen de door ons gestelde bandbreedte, tussen € 4,00 &amp; € 7,00" sqref="K62" xr:uid="{470D6D89-5298-449E-883B-8C42F7996789}">
      <formula1>4</formula1>
      <formula2>7</formula2>
    </dataValidation>
    <dataValidation type="decimal" allowBlank="1" showInputMessage="1" showErrorMessage="1" errorTitle="Foutieve waarde" error="Het ingevulde bedrag valt niet binnen de door ons gestelde bandbreedte, tussen € 7,00 &amp; € 12,00" sqref="K63:K64" xr:uid="{2D04BB4B-AF1E-41DD-BD76-93AD79C7309A}">
      <formula1>7</formula1>
      <formula2>12</formula2>
    </dataValidation>
    <dataValidation type="decimal" allowBlank="1" showInputMessage="1" showErrorMessage="1" errorTitle="Foutieve waarde" error="Het ingevulde bedrag valt niet binnen de door ons gestelde bandbreedte, tussen € 72,00 &amp; € 82,00" sqref="K68" xr:uid="{F38A63A1-DEA4-4661-866D-D5266F910E4B}">
      <formula1>72</formula1>
      <formula2>82</formula2>
    </dataValidation>
    <dataValidation type="decimal" allowBlank="1" showInputMessage="1" showErrorMessage="1" errorTitle="Foutieve waarde" error="Het ingevulde bedrag valt niet binnen de door ons gestelde bandbreedte, tussen € 240,00 &amp; € 270,00" sqref="K69:K70" xr:uid="{668CC87D-E5C8-4431-BA44-392ACDCA5178}">
      <formula1>240</formula1>
      <formula2>270</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B53D9-A22C-4B91-B43D-023A3EAB9E74}">
  <dimension ref="A1:H21"/>
  <sheetViews>
    <sheetView showGridLines="0" tabSelected="1" zoomScaleNormal="100" workbookViewId="0">
      <selection activeCell="B28" sqref="B28"/>
    </sheetView>
  </sheetViews>
  <sheetFormatPr defaultColWidth="8.7109375" defaultRowHeight="11.25" x14ac:dyDescent="0.15"/>
  <cols>
    <col min="1" max="1" width="43.5703125" style="46" bestFit="1" customWidth="1"/>
    <col min="2" max="2" width="16.7109375" style="46" customWidth="1"/>
    <col min="3" max="3" width="15.28515625" style="46" bestFit="1" customWidth="1"/>
    <col min="4" max="4" width="14.28515625" style="46" bestFit="1" customWidth="1"/>
    <col min="5" max="5" width="16.5703125" style="46" customWidth="1"/>
    <col min="6" max="6" width="14.7109375" style="46" bestFit="1" customWidth="1"/>
    <col min="7" max="7" width="14.7109375" style="46" customWidth="1"/>
    <col min="8" max="8" width="16.85546875" style="46" customWidth="1"/>
    <col min="9" max="16384" width="8.7109375" style="46"/>
  </cols>
  <sheetData>
    <row r="1" spans="1:8" x14ac:dyDescent="0.15">
      <c r="A1" s="119" t="s">
        <v>196</v>
      </c>
      <c r="B1" s="119"/>
    </row>
    <row r="3" spans="1:8" ht="33.75" x14ac:dyDescent="0.15">
      <c r="A3" s="72" t="s">
        <v>223</v>
      </c>
      <c r="B3" s="86" t="s">
        <v>197</v>
      </c>
      <c r="C3" s="86" t="s">
        <v>198</v>
      </c>
      <c r="D3" s="85" t="s">
        <v>217</v>
      </c>
      <c r="E3" s="128" t="s">
        <v>232</v>
      </c>
      <c r="F3" s="85" t="s">
        <v>224</v>
      </c>
      <c r="G3" s="128" t="s">
        <v>233</v>
      </c>
      <c r="H3" s="85" t="s">
        <v>199</v>
      </c>
    </row>
    <row r="4" spans="1:8" x14ac:dyDescent="0.15">
      <c r="A4" s="51" t="s">
        <v>200</v>
      </c>
      <c r="B4" s="124">
        <v>75</v>
      </c>
      <c r="C4" s="124">
        <v>125</v>
      </c>
      <c r="D4" s="126"/>
      <c r="E4" s="133"/>
      <c r="F4" s="132"/>
      <c r="G4" s="4">
        <v>5</v>
      </c>
      <c r="H4" s="124">
        <f>D4*G4</f>
        <v>0</v>
      </c>
    </row>
    <row r="5" spans="1:8" x14ac:dyDescent="0.15">
      <c r="A5" s="118" t="s">
        <v>218</v>
      </c>
      <c r="B5" s="139">
        <v>0.25</v>
      </c>
      <c r="C5" s="125">
        <v>0.5</v>
      </c>
      <c r="D5" s="124">
        <f>(D4*E5)+D4</f>
        <v>0</v>
      </c>
      <c r="E5" s="127"/>
      <c r="F5" s="132"/>
      <c r="G5" s="4">
        <v>2</v>
      </c>
      <c r="H5" s="124">
        <f>G5*D5</f>
        <v>0</v>
      </c>
    </row>
    <row r="6" spans="1:8" x14ac:dyDescent="0.15">
      <c r="A6" s="51" t="s">
        <v>219</v>
      </c>
      <c r="B6" s="139">
        <v>0.25</v>
      </c>
      <c r="C6" s="125">
        <v>0.5</v>
      </c>
      <c r="D6" s="124">
        <f>D4*E6+D4</f>
        <v>0</v>
      </c>
      <c r="E6" s="127"/>
      <c r="F6" s="132"/>
      <c r="G6" s="4">
        <v>2</v>
      </c>
      <c r="H6" s="124">
        <f t="shared" ref="H6:H7" si="0">G6*D6</f>
        <v>0</v>
      </c>
    </row>
    <row r="7" spans="1:8" ht="22.5" x14ac:dyDescent="0.15">
      <c r="A7" s="129" t="s">
        <v>220</v>
      </c>
      <c r="B7" s="139">
        <v>0.5</v>
      </c>
      <c r="C7" s="125">
        <v>1</v>
      </c>
      <c r="D7" s="124">
        <f>D4*E7+D4</f>
        <v>0</v>
      </c>
      <c r="E7" s="127"/>
      <c r="F7" s="132"/>
      <c r="G7" s="4">
        <v>2</v>
      </c>
      <c r="H7" s="124">
        <f t="shared" si="0"/>
        <v>0</v>
      </c>
    </row>
    <row r="8" spans="1:8" x14ac:dyDescent="0.15">
      <c r="A8" s="130" t="s">
        <v>221</v>
      </c>
      <c r="B8" s="124">
        <v>70</v>
      </c>
      <c r="C8" s="124">
        <v>95</v>
      </c>
      <c r="D8" s="2"/>
      <c r="E8" s="3"/>
      <c r="F8" s="126"/>
      <c r="G8" s="4">
        <v>5</v>
      </c>
      <c r="H8" s="124">
        <f>F8*G8</f>
        <v>0</v>
      </c>
    </row>
    <row r="9" spans="1:8" x14ac:dyDescent="0.15">
      <c r="A9" s="131" t="s">
        <v>199</v>
      </c>
      <c r="B9" s="131"/>
      <c r="C9" s="3"/>
      <c r="D9" s="2"/>
      <c r="E9" s="3"/>
      <c r="F9" s="4"/>
      <c r="G9" s="4"/>
      <c r="H9" s="2"/>
    </row>
    <row r="10" spans="1:8" x14ac:dyDescent="0.15">
      <c r="A10" s="120"/>
      <c r="B10" s="120"/>
      <c r="C10" s="121"/>
      <c r="D10" s="122"/>
      <c r="E10" s="121"/>
      <c r="F10" s="123"/>
      <c r="G10" s="123"/>
      <c r="H10" s="122"/>
    </row>
    <row r="11" spans="1:8" x14ac:dyDescent="0.15">
      <c r="A11" s="120"/>
      <c r="B11" s="120"/>
      <c r="C11" s="121"/>
      <c r="D11" s="122"/>
      <c r="E11" s="121"/>
      <c r="F11" s="123"/>
      <c r="G11" s="123"/>
      <c r="H11" s="122"/>
    </row>
    <row r="12" spans="1:8" ht="33.75" x14ac:dyDescent="0.15">
      <c r="A12" s="72" t="s">
        <v>230</v>
      </c>
      <c r="B12" s="86" t="s">
        <v>197</v>
      </c>
      <c r="C12" s="86" t="s">
        <v>198</v>
      </c>
      <c r="D12" s="85" t="s">
        <v>217</v>
      </c>
      <c r="E12" s="128" t="s">
        <v>232</v>
      </c>
      <c r="F12" s="85" t="s">
        <v>224</v>
      </c>
      <c r="G12" s="128" t="s">
        <v>233</v>
      </c>
      <c r="H12" s="85" t="s">
        <v>199</v>
      </c>
    </row>
    <row r="13" spans="1:8" x14ac:dyDescent="0.15">
      <c r="A13" s="61" t="s">
        <v>222</v>
      </c>
      <c r="B13" s="124">
        <v>125</v>
      </c>
      <c r="C13" s="124">
        <v>165</v>
      </c>
      <c r="D13" s="126"/>
      <c r="E13" s="140"/>
      <c r="F13" s="61"/>
      <c r="G13" s="61">
        <v>5</v>
      </c>
      <c r="H13" s="49">
        <f>D13*G13</f>
        <v>0</v>
      </c>
    </row>
    <row r="14" spans="1:8" x14ac:dyDescent="0.15">
      <c r="A14" s="61" t="s">
        <v>225</v>
      </c>
      <c r="B14" s="124">
        <v>125</v>
      </c>
      <c r="C14" s="124">
        <v>165</v>
      </c>
      <c r="D14" s="126"/>
      <c r="E14" s="140"/>
      <c r="F14" s="61"/>
      <c r="G14" s="61">
        <v>5</v>
      </c>
      <c r="H14" s="49">
        <f t="shared" ref="H14:H18" si="1">D14*G14</f>
        <v>0</v>
      </c>
    </row>
    <row r="15" spans="1:8" x14ac:dyDescent="0.15">
      <c r="A15" s="61" t="s">
        <v>226</v>
      </c>
      <c r="B15" s="124">
        <v>125</v>
      </c>
      <c r="C15" s="124">
        <v>165</v>
      </c>
      <c r="D15" s="126"/>
      <c r="E15" s="140"/>
      <c r="F15" s="61"/>
      <c r="G15" s="61">
        <v>5</v>
      </c>
      <c r="H15" s="49">
        <f t="shared" si="1"/>
        <v>0</v>
      </c>
    </row>
    <row r="16" spans="1:8" x14ac:dyDescent="0.15">
      <c r="A16" s="61" t="s">
        <v>227</v>
      </c>
      <c r="B16" s="124">
        <v>125</v>
      </c>
      <c r="C16" s="124">
        <v>165</v>
      </c>
      <c r="D16" s="126"/>
      <c r="E16" s="140"/>
      <c r="F16" s="61"/>
      <c r="G16" s="61">
        <v>5</v>
      </c>
      <c r="H16" s="49">
        <f t="shared" si="1"/>
        <v>0</v>
      </c>
    </row>
    <row r="17" spans="1:8" x14ac:dyDescent="0.15">
      <c r="A17" s="61" t="s">
        <v>228</v>
      </c>
      <c r="B17" s="124">
        <v>125</v>
      </c>
      <c r="C17" s="124">
        <v>165</v>
      </c>
      <c r="D17" s="126"/>
      <c r="E17" s="140"/>
      <c r="F17" s="61"/>
      <c r="G17" s="61">
        <v>5</v>
      </c>
      <c r="H17" s="49">
        <f t="shared" si="1"/>
        <v>0</v>
      </c>
    </row>
    <row r="18" spans="1:8" x14ac:dyDescent="0.15">
      <c r="A18" s="61" t="s">
        <v>229</v>
      </c>
      <c r="B18" s="124">
        <v>67.5</v>
      </c>
      <c r="C18" s="124">
        <v>80</v>
      </c>
      <c r="D18" s="126"/>
      <c r="E18" s="140"/>
      <c r="F18" s="61"/>
      <c r="G18" s="61">
        <v>5</v>
      </c>
      <c r="H18" s="49">
        <f t="shared" si="1"/>
        <v>0</v>
      </c>
    </row>
    <row r="19" spans="1:8" x14ac:dyDescent="0.15">
      <c r="A19" s="61" t="s">
        <v>231</v>
      </c>
      <c r="B19" s="124">
        <v>70</v>
      </c>
      <c r="C19" s="124">
        <v>80</v>
      </c>
      <c r="D19" s="140"/>
      <c r="E19" s="140"/>
      <c r="F19" s="126"/>
      <c r="G19" s="61">
        <v>5</v>
      </c>
      <c r="H19" s="49">
        <f>G19*F19</f>
        <v>0</v>
      </c>
    </row>
    <row r="20" spans="1:8" ht="12" thickBot="1" x14ac:dyDescent="0.2"/>
    <row r="21" spans="1:8" ht="12" thickBot="1" x14ac:dyDescent="0.2">
      <c r="A21" s="141" t="s">
        <v>234</v>
      </c>
      <c r="B21" s="142"/>
      <c r="C21" s="142"/>
      <c r="D21" s="142"/>
      <c r="E21" s="142"/>
      <c r="F21" s="142"/>
      <c r="G21" s="142"/>
      <c r="H21" s="143">
        <f>SUM(H4:H8)+SUM(H13:H19)</f>
        <v>0</v>
      </c>
    </row>
  </sheetData>
  <sheetProtection algorithmName="SHA-512" hashValue="BnXfeq0FZ43ondyXDaVjKkYiUbeGDFUhHNGV7Nr0j0fuRsgRX0IVw8ROc7TY7KNZ1tjjxQHKcU/e2WXhXeQqDw==" saltValue="2dZMOPAosdJxyEt7QgJLkA==" spinCount="100000" sheet="1" objects="1" scenarios="1"/>
  <dataValidations count="6">
    <dataValidation type="decimal" allowBlank="1" showInputMessage="1" showErrorMessage="1" errorTitle="Foute waarde" error="Het door u ingevulde bedrag, valt niet binnen de door ons gestelde bandbreedte." sqref="D4" xr:uid="{DE4107B7-1357-4DF3-866B-78264A726150}">
      <formula1>75</formula1>
      <formula2>125</formula2>
    </dataValidation>
    <dataValidation type="decimal" allowBlank="1" showInputMessage="1" showErrorMessage="1" errorTitle="Foute waarde" error="Het door u ingevulde percentage, valt niet binnen de door ons gestelde waarde." sqref="E5:E7" xr:uid="{F8021C42-9374-4E0F-863E-16685568CE9C}">
      <formula1>B5</formula1>
      <formula2>C5</formula2>
    </dataValidation>
    <dataValidation type="decimal" allowBlank="1" showInputMessage="1" showErrorMessage="1" errorTitle="Foute waarde" error="Het door u ingevulde bedrag, valt niet binnen de door ons gestelde bandbreedte." sqref="F8" xr:uid="{D636800A-F002-4723-9440-7D307E6E0330}">
      <formula1>70</formula1>
      <formula2>95</formula2>
    </dataValidation>
    <dataValidation type="decimal" allowBlank="1" showInputMessage="1" showErrorMessage="1" errorTitle="Foute waarde" error="Het door u ingevulde bedrag, valt niet binnen de door ons gestelde bandbreedte." sqref="D13:D17" xr:uid="{BCEBE08F-F6B5-406A-9672-B4703F4D499E}">
      <formula1>125</formula1>
      <formula2>165</formula2>
    </dataValidation>
    <dataValidation type="decimal" allowBlank="1" showInputMessage="1" showErrorMessage="1" errorTitle="Foute waarde" error="Het door u ingevulde bedrag, valt niet binnen de door ons gestelde bandbreedte." sqref="D18" xr:uid="{CF27BF47-E8E9-4828-B184-162B408F0D0A}">
      <formula1>67.5</formula1>
      <formula2>80</formula2>
    </dataValidation>
    <dataValidation type="decimal" allowBlank="1" showInputMessage="1" showErrorMessage="1" errorTitle="Foute waarde" error="Het door u ingevulde bedrag, valt buiten de door ons gestelde bandbreedte." sqref="D19 F19" xr:uid="{690793F8-958A-4438-8F25-1AEF761773CA}">
      <formula1>70</formula1>
      <formula2>80</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57668-5202-4B7F-A7DD-91E15A30958A}">
  <dimension ref="A3:AE61"/>
  <sheetViews>
    <sheetView topLeftCell="A31" workbookViewId="0">
      <selection activeCell="B67" sqref="B67"/>
    </sheetView>
  </sheetViews>
  <sheetFormatPr defaultRowHeight="15" x14ac:dyDescent="0.25"/>
  <cols>
    <col min="1" max="1" width="31" bestFit="1" customWidth="1"/>
    <col min="2" max="2" width="11" bestFit="1" customWidth="1"/>
    <col min="3" max="3" width="11.7109375" bestFit="1" customWidth="1"/>
    <col min="5" max="5" width="4.42578125" customWidth="1"/>
    <col min="6" max="6" width="11" bestFit="1" customWidth="1"/>
    <col min="7" max="7" width="11.7109375" bestFit="1" customWidth="1"/>
    <col min="22" max="22" width="9.28515625" bestFit="1" customWidth="1"/>
    <col min="23" max="23" width="9.5703125" bestFit="1" customWidth="1"/>
  </cols>
  <sheetData>
    <row r="3" spans="1:31" x14ac:dyDescent="0.25">
      <c r="A3" t="s">
        <v>201</v>
      </c>
      <c r="B3" t="s">
        <v>202</v>
      </c>
      <c r="C3" t="s">
        <v>203</v>
      </c>
      <c r="D3" t="s">
        <v>27</v>
      </c>
      <c r="F3" t="s">
        <v>202</v>
      </c>
      <c r="G3" t="s">
        <v>203</v>
      </c>
    </row>
    <row r="4" spans="1:31" x14ac:dyDescent="0.25">
      <c r="A4" s="17" t="s">
        <v>28</v>
      </c>
      <c r="B4" s="6">
        <v>205</v>
      </c>
      <c r="C4" s="6">
        <v>225</v>
      </c>
      <c r="D4" s="4">
        <v>3</v>
      </c>
      <c r="E4" s="41"/>
      <c r="F4" s="5">
        <f t="shared" ref="F4:F31" si="0">$B$4*D4</f>
        <v>615</v>
      </c>
      <c r="G4" s="5">
        <f t="shared" ref="G4:G31" si="1">$C$4*D4</f>
        <v>675</v>
      </c>
      <c r="N4" s="43"/>
      <c r="O4" s="43"/>
      <c r="V4" s="42"/>
      <c r="W4" s="42"/>
      <c r="AD4" s="44"/>
      <c r="AE4" s="44"/>
    </row>
    <row r="5" spans="1:31" x14ac:dyDescent="0.25">
      <c r="A5" s="17" t="s">
        <v>35</v>
      </c>
      <c r="B5" s="6">
        <v>205</v>
      </c>
      <c r="C5" s="6">
        <v>225</v>
      </c>
      <c r="D5" s="4">
        <v>1</v>
      </c>
      <c r="E5" s="41"/>
      <c r="F5" s="5">
        <f t="shared" si="0"/>
        <v>205</v>
      </c>
      <c r="G5" s="5">
        <f t="shared" si="1"/>
        <v>225</v>
      </c>
      <c r="N5" s="43"/>
      <c r="O5" s="43"/>
      <c r="V5" s="42"/>
      <c r="W5" s="42"/>
      <c r="AD5" s="44"/>
      <c r="AE5" s="44"/>
    </row>
    <row r="6" spans="1:31" x14ac:dyDescent="0.25">
      <c r="A6" s="17" t="s">
        <v>40</v>
      </c>
      <c r="B6" s="6">
        <v>205</v>
      </c>
      <c r="C6" s="6">
        <v>225</v>
      </c>
      <c r="D6" s="4">
        <v>1</v>
      </c>
      <c r="E6" s="41"/>
      <c r="F6" s="5">
        <f t="shared" si="0"/>
        <v>205</v>
      </c>
      <c r="G6" s="5">
        <f t="shared" si="1"/>
        <v>225</v>
      </c>
      <c r="N6" s="43"/>
      <c r="O6" s="43"/>
      <c r="V6" s="42"/>
      <c r="W6" s="42"/>
    </row>
    <row r="7" spans="1:31" x14ac:dyDescent="0.25">
      <c r="A7" s="17" t="s">
        <v>46</v>
      </c>
      <c r="B7" s="6">
        <v>205</v>
      </c>
      <c r="C7" s="6">
        <v>225</v>
      </c>
      <c r="D7" s="4">
        <v>2</v>
      </c>
      <c r="E7" s="41"/>
      <c r="F7" s="5">
        <f t="shared" si="0"/>
        <v>410</v>
      </c>
      <c r="G7" s="5">
        <f t="shared" si="1"/>
        <v>450</v>
      </c>
      <c r="N7" s="43"/>
      <c r="O7" s="43"/>
    </row>
    <row r="8" spans="1:31" x14ac:dyDescent="0.25">
      <c r="A8" s="17" t="s">
        <v>51</v>
      </c>
      <c r="B8" s="6">
        <v>205</v>
      </c>
      <c r="C8" s="6">
        <v>225</v>
      </c>
      <c r="D8" s="4">
        <v>3</v>
      </c>
      <c r="E8" s="41"/>
      <c r="F8" s="5">
        <f t="shared" si="0"/>
        <v>615</v>
      </c>
      <c r="G8" s="5">
        <f t="shared" si="1"/>
        <v>675</v>
      </c>
      <c r="N8" s="43"/>
      <c r="O8" s="43"/>
      <c r="V8" s="42"/>
      <c r="W8" s="42"/>
      <c r="AD8" s="44"/>
      <c r="AE8" s="44"/>
    </row>
    <row r="9" spans="1:31" x14ac:dyDescent="0.25">
      <c r="A9" s="17" t="s">
        <v>53</v>
      </c>
      <c r="B9" s="6">
        <v>205</v>
      </c>
      <c r="C9" s="6">
        <v>225</v>
      </c>
      <c r="D9" s="4">
        <v>2</v>
      </c>
      <c r="E9" s="41"/>
      <c r="F9" s="5">
        <f t="shared" si="0"/>
        <v>410</v>
      </c>
      <c r="G9" s="5">
        <f t="shared" si="1"/>
        <v>450</v>
      </c>
      <c r="N9" s="43"/>
      <c r="O9" s="43"/>
    </row>
    <row r="10" spans="1:31" x14ac:dyDescent="0.25">
      <c r="A10" s="17" t="s">
        <v>58</v>
      </c>
      <c r="B10" s="6">
        <v>205</v>
      </c>
      <c r="C10" s="6">
        <v>225</v>
      </c>
      <c r="D10" s="4">
        <v>3</v>
      </c>
      <c r="E10" s="41"/>
      <c r="F10" s="5">
        <f t="shared" si="0"/>
        <v>615</v>
      </c>
      <c r="G10" s="5">
        <f t="shared" si="1"/>
        <v>675</v>
      </c>
      <c r="N10" s="43"/>
      <c r="O10" s="43"/>
    </row>
    <row r="11" spans="1:31" x14ac:dyDescent="0.25">
      <c r="A11" s="17" t="s">
        <v>63</v>
      </c>
      <c r="B11" s="6">
        <v>205</v>
      </c>
      <c r="C11" s="6">
        <v>225</v>
      </c>
      <c r="D11" s="4">
        <v>0.2</v>
      </c>
      <c r="E11" s="41"/>
      <c r="F11" s="5">
        <f t="shared" si="0"/>
        <v>41</v>
      </c>
      <c r="G11" s="5">
        <f t="shared" si="1"/>
        <v>45</v>
      </c>
      <c r="N11" s="43"/>
      <c r="O11" s="43"/>
    </row>
    <row r="12" spans="1:31" x14ac:dyDescent="0.25">
      <c r="A12" s="17" t="s">
        <v>68</v>
      </c>
      <c r="B12" s="6">
        <v>205</v>
      </c>
      <c r="C12" s="6">
        <v>225</v>
      </c>
      <c r="D12" s="4">
        <v>0.2</v>
      </c>
      <c r="E12" s="41"/>
      <c r="F12" s="5">
        <f t="shared" si="0"/>
        <v>41</v>
      </c>
      <c r="G12" s="5">
        <f t="shared" si="1"/>
        <v>45</v>
      </c>
      <c r="N12" s="43"/>
      <c r="O12" s="43"/>
    </row>
    <row r="13" spans="1:31" x14ac:dyDescent="0.25">
      <c r="A13" s="17" t="s">
        <v>73</v>
      </c>
      <c r="B13" s="6">
        <v>205</v>
      </c>
      <c r="C13" s="6">
        <v>225</v>
      </c>
      <c r="D13" s="4">
        <v>2</v>
      </c>
      <c r="E13" s="41"/>
      <c r="F13" s="5">
        <f t="shared" si="0"/>
        <v>410</v>
      </c>
      <c r="G13" s="5">
        <f t="shared" si="1"/>
        <v>450</v>
      </c>
      <c r="N13" s="43"/>
      <c r="O13" s="43"/>
    </row>
    <row r="14" spans="1:31" x14ac:dyDescent="0.25">
      <c r="A14" s="17" t="s">
        <v>78</v>
      </c>
      <c r="B14" s="6">
        <v>205</v>
      </c>
      <c r="C14" s="6">
        <v>225</v>
      </c>
      <c r="D14" s="4">
        <v>1</v>
      </c>
      <c r="E14" s="41"/>
      <c r="F14" s="5">
        <f t="shared" si="0"/>
        <v>205</v>
      </c>
      <c r="G14" s="5">
        <f t="shared" si="1"/>
        <v>225</v>
      </c>
    </row>
    <row r="15" spans="1:31" x14ac:dyDescent="0.25">
      <c r="A15" s="17" t="s">
        <v>83</v>
      </c>
      <c r="B15" s="6">
        <v>205</v>
      </c>
      <c r="C15" s="6">
        <v>225</v>
      </c>
      <c r="D15" s="4">
        <v>1</v>
      </c>
      <c r="E15" s="41"/>
      <c r="F15" s="5">
        <f t="shared" si="0"/>
        <v>205</v>
      </c>
      <c r="G15" s="5">
        <f t="shared" si="1"/>
        <v>225</v>
      </c>
    </row>
    <row r="16" spans="1:31" x14ac:dyDescent="0.25">
      <c r="A16" s="17" t="s">
        <v>86</v>
      </c>
      <c r="B16" s="6">
        <v>205</v>
      </c>
      <c r="C16" s="6">
        <v>225</v>
      </c>
      <c r="D16" s="4">
        <v>1</v>
      </c>
      <c r="E16" s="41"/>
      <c r="F16" s="5">
        <f t="shared" si="0"/>
        <v>205</v>
      </c>
      <c r="G16" s="5">
        <f t="shared" si="1"/>
        <v>225</v>
      </c>
    </row>
    <row r="17" spans="1:7" x14ac:dyDescent="0.25">
      <c r="A17" s="17" t="s">
        <v>88</v>
      </c>
      <c r="B17" s="6">
        <v>205</v>
      </c>
      <c r="C17" s="6">
        <v>225</v>
      </c>
      <c r="D17" s="4">
        <v>1</v>
      </c>
      <c r="E17" s="41"/>
      <c r="F17" s="5">
        <f t="shared" si="0"/>
        <v>205</v>
      </c>
      <c r="G17" s="5">
        <f t="shared" si="1"/>
        <v>225</v>
      </c>
    </row>
    <row r="18" spans="1:7" x14ac:dyDescent="0.25">
      <c r="A18" s="17" t="s">
        <v>89</v>
      </c>
      <c r="B18" s="6">
        <v>205</v>
      </c>
      <c r="C18" s="6">
        <v>225</v>
      </c>
      <c r="D18" s="4">
        <v>2</v>
      </c>
      <c r="E18" s="41"/>
      <c r="F18" s="5">
        <f t="shared" si="0"/>
        <v>410</v>
      </c>
      <c r="G18" s="5">
        <f t="shared" si="1"/>
        <v>450</v>
      </c>
    </row>
    <row r="19" spans="1:7" x14ac:dyDescent="0.25">
      <c r="A19" s="17" t="s">
        <v>93</v>
      </c>
      <c r="B19" s="6">
        <v>205</v>
      </c>
      <c r="C19" s="6">
        <v>225</v>
      </c>
      <c r="D19" s="4">
        <v>0.2</v>
      </c>
      <c r="E19" s="41"/>
      <c r="F19" s="5">
        <f t="shared" si="0"/>
        <v>41</v>
      </c>
      <c r="G19" s="5">
        <f t="shared" si="1"/>
        <v>45</v>
      </c>
    </row>
    <row r="20" spans="1:7" x14ac:dyDescent="0.25">
      <c r="A20" s="17" t="s">
        <v>96</v>
      </c>
      <c r="B20" s="6">
        <v>205</v>
      </c>
      <c r="C20" s="6">
        <v>225</v>
      </c>
      <c r="D20" s="4">
        <v>3</v>
      </c>
      <c r="E20" s="41"/>
      <c r="F20" s="5">
        <f t="shared" si="0"/>
        <v>615</v>
      </c>
      <c r="G20" s="5">
        <f t="shared" si="1"/>
        <v>675</v>
      </c>
    </row>
    <row r="21" spans="1:7" x14ac:dyDescent="0.25">
      <c r="A21" s="17" t="s">
        <v>100</v>
      </c>
      <c r="B21" s="6">
        <v>205</v>
      </c>
      <c r="C21" s="6">
        <v>225</v>
      </c>
      <c r="D21" s="4">
        <v>0.2</v>
      </c>
      <c r="E21" s="41"/>
      <c r="F21" s="5">
        <f t="shared" si="0"/>
        <v>41</v>
      </c>
      <c r="G21" s="5">
        <f t="shared" si="1"/>
        <v>45</v>
      </c>
    </row>
    <row r="22" spans="1:7" x14ac:dyDescent="0.25">
      <c r="A22" s="17" t="s">
        <v>103</v>
      </c>
      <c r="B22" s="6">
        <v>205</v>
      </c>
      <c r="C22" s="6">
        <v>225</v>
      </c>
      <c r="D22" s="4">
        <v>0.2</v>
      </c>
      <c r="E22" s="41"/>
      <c r="F22" s="5">
        <f t="shared" si="0"/>
        <v>41</v>
      </c>
      <c r="G22" s="5">
        <f t="shared" si="1"/>
        <v>45</v>
      </c>
    </row>
    <row r="23" spans="1:7" x14ac:dyDescent="0.25">
      <c r="A23" s="17" t="s">
        <v>106</v>
      </c>
      <c r="B23" s="6">
        <v>205</v>
      </c>
      <c r="C23" s="6">
        <v>225</v>
      </c>
      <c r="D23" s="4">
        <v>3</v>
      </c>
      <c r="E23" s="41"/>
      <c r="F23" s="5">
        <f t="shared" si="0"/>
        <v>615</v>
      </c>
      <c r="G23" s="5">
        <f t="shared" si="1"/>
        <v>675</v>
      </c>
    </row>
    <row r="24" spans="1:7" x14ac:dyDescent="0.25">
      <c r="A24" s="17" t="s">
        <v>109</v>
      </c>
      <c r="B24" s="6">
        <v>205</v>
      </c>
      <c r="C24" s="6">
        <v>225</v>
      </c>
      <c r="D24" s="4">
        <v>1</v>
      </c>
      <c r="E24" s="41"/>
      <c r="F24" s="5">
        <f t="shared" si="0"/>
        <v>205</v>
      </c>
      <c r="G24" s="5">
        <f t="shared" si="1"/>
        <v>225</v>
      </c>
    </row>
    <row r="25" spans="1:7" x14ac:dyDescent="0.25">
      <c r="A25" s="17" t="s">
        <v>137</v>
      </c>
      <c r="B25" s="6">
        <v>205</v>
      </c>
      <c r="C25" s="6">
        <v>225</v>
      </c>
      <c r="D25" s="4">
        <v>0.2</v>
      </c>
      <c r="E25" s="41"/>
      <c r="F25" s="5">
        <f t="shared" si="0"/>
        <v>41</v>
      </c>
      <c r="G25" s="5">
        <f t="shared" si="1"/>
        <v>45</v>
      </c>
    </row>
    <row r="26" spans="1:7" x14ac:dyDescent="0.25">
      <c r="A26" s="17" t="s">
        <v>142</v>
      </c>
      <c r="B26" s="6">
        <v>205</v>
      </c>
      <c r="C26" s="6">
        <v>225</v>
      </c>
      <c r="D26" s="4">
        <v>3</v>
      </c>
      <c r="E26" s="41"/>
      <c r="F26" s="5">
        <f t="shared" si="0"/>
        <v>615</v>
      </c>
      <c r="G26" s="5">
        <f t="shared" si="1"/>
        <v>675</v>
      </c>
    </row>
    <row r="27" spans="1:7" x14ac:dyDescent="0.25">
      <c r="A27" s="17" t="s">
        <v>146</v>
      </c>
      <c r="B27" s="6">
        <v>205</v>
      </c>
      <c r="C27" s="6">
        <v>225</v>
      </c>
      <c r="D27" s="4">
        <v>0.2</v>
      </c>
      <c r="E27" s="41"/>
      <c r="F27" s="5">
        <f t="shared" si="0"/>
        <v>41</v>
      </c>
      <c r="G27" s="5">
        <f t="shared" si="1"/>
        <v>45</v>
      </c>
    </row>
    <row r="28" spans="1:7" x14ac:dyDescent="0.25">
      <c r="A28" s="17" t="s">
        <v>150</v>
      </c>
      <c r="B28" s="6">
        <v>205</v>
      </c>
      <c r="C28" s="6">
        <v>225</v>
      </c>
      <c r="D28" s="4">
        <v>1</v>
      </c>
      <c r="E28" s="41"/>
      <c r="F28" s="5">
        <f t="shared" si="0"/>
        <v>205</v>
      </c>
      <c r="G28" s="5">
        <f t="shared" si="1"/>
        <v>225</v>
      </c>
    </row>
    <row r="29" spans="1:7" x14ac:dyDescent="0.25">
      <c r="A29" s="17" t="s">
        <v>154</v>
      </c>
      <c r="B29" s="6">
        <v>205</v>
      </c>
      <c r="C29" s="6">
        <v>225</v>
      </c>
      <c r="D29" s="4">
        <v>2</v>
      </c>
      <c r="E29" s="41"/>
      <c r="F29" s="5">
        <f t="shared" si="0"/>
        <v>410</v>
      </c>
      <c r="G29" s="5">
        <f t="shared" si="1"/>
        <v>450</v>
      </c>
    </row>
    <row r="30" spans="1:7" x14ac:dyDescent="0.25">
      <c r="A30" s="17" t="s">
        <v>155</v>
      </c>
      <c r="B30" s="6">
        <v>205</v>
      </c>
      <c r="C30" s="6">
        <v>225</v>
      </c>
      <c r="D30" s="4">
        <v>1</v>
      </c>
      <c r="E30" s="41"/>
      <c r="F30" s="5">
        <f t="shared" si="0"/>
        <v>205</v>
      </c>
      <c r="G30" s="5">
        <f t="shared" si="1"/>
        <v>225</v>
      </c>
    </row>
    <row r="31" spans="1:7" x14ac:dyDescent="0.25">
      <c r="A31" s="17" t="s">
        <v>159</v>
      </c>
      <c r="B31" s="6">
        <v>205</v>
      </c>
      <c r="C31" s="6">
        <v>225</v>
      </c>
      <c r="D31" s="4">
        <v>2</v>
      </c>
      <c r="E31" s="41"/>
      <c r="F31" s="5">
        <f t="shared" si="0"/>
        <v>410</v>
      </c>
      <c r="G31" s="5">
        <f t="shared" si="1"/>
        <v>450</v>
      </c>
    </row>
    <row r="32" spans="1:7" x14ac:dyDescent="0.25">
      <c r="F32" s="40"/>
      <c r="G32" s="40"/>
    </row>
    <row r="33" spans="1:7" x14ac:dyDescent="0.25">
      <c r="D33" t="s">
        <v>3</v>
      </c>
      <c r="F33" s="40">
        <f>SUM(F4:F31)</f>
        <v>8282</v>
      </c>
      <c r="G33" s="40">
        <f>SUM(G4:G31)</f>
        <v>9090</v>
      </c>
    </row>
    <row r="34" spans="1:7" x14ac:dyDescent="0.25">
      <c r="F34" s="42"/>
      <c r="G34" s="42"/>
    </row>
    <row r="35" spans="1:7" x14ac:dyDescent="0.25">
      <c r="A35" t="s">
        <v>204</v>
      </c>
      <c r="B35" t="s">
        <v>202</v>
      </c>
      <c r="C35" t="s">
        <v>203</v>
      </c>
      <c r="D35" t="s">
        <v>27</v>
      </c>
      <c r="F35" t="s">
        <v>202</v>
      </c>
      <c r="G35" t="s">
        <v>203</v>
      </c>
    </row>
    <row r="36" spans="1:7" x14ac:dyDescent="0.25">
      <c r="A36" s="17" t="s">
        <v>205</v>
      </c>
      <c r="B36" s="6">
        <v>2.5</v>
      </c>
      <c r="C36" s="6">
        <v>8</v>
      </c>
      <c r="D36" s="4">
        <v>218</v>
      </c>
      <c r="E36" s="41"/>
      <c r="F36" s="5">
        <f t="shared" ref="F36:F43" si="2">D36*$B$36</f>
        <v>545</v>
      </c>
      <c r="G36" s="5">
        <f t="shared" ref="G36:G43" si="3">D36*$C$36</f>
        <v>1744</v>
      </c>
    </row>
    <row r="37" spans="1:7" x14ac:dyDescent="0.25">
      <c r="A37" s="17" t="s">
        <v>206</v>
      </c>
      <c r="B37" s="6">
        <v>2.5</v>
      </c>
      <c r="C37" s="6">
        <v>8</v>
      </c>
      <c r="D37" s="4">
        <v>290</v>
      </c>
      <c r="E37" s="41"/>
      <c r="F37" s="5">
        <f t="shared" si="2"/>
        <v>725</v>
      </c>
      <c r="G37" s="5">
        <f t="shared" si="3"/>
        <v>2320</v>
      </c>
    </row>
    <row r="38" spans="1:7" x14ac:dyDescent="0.25">
      <c r="A38" s="17" t="s">
        <v>207</v>
      </c>
      <c r="B38" s="6">
        <v>2.5</v>
      </c>
      <c r="C38" s="6">
        <v>8</v>
      </c>
      <c r="D38" s="4">
        <v>15</v>
      </c>
      <c r="E38" s="41"/>
      <c r="F38" s="5">
        <f t="shared" si="2"/>
        <v>37.5</v>
      </c>
      <c r="G38" s="5">
        <f t="shared" si="3"/>
        <v>120</v>
      </c>
    </row>
    <row r="39" spans="1:7" x14ac:dyDescent="0.25">
      <c r="A39" s="17" t="s">
        <v>207</v>
      </c>
      <c r="B39" s="6">
        <v>2.5</v>
      </c>
      <c r="C39" s="6">
        <v>8</v>
      </c>
      <c r="D39" s="4">
        <v>8</v>
      </c>
      <c r="E39" s="41"/>
      <c r="F39" s="5">
        <f t="shared" si="2"/>
        <v>20</v>
      </c>
      <c r="G39" s="5">
        <f t="shared" si="3"/>
        <v>64</v>
      </c>
    </row>
    <row r="40" spans="1:7" x14ac:dyDescent="0.25">
      <c r="A40" s="17" t="s">
        <v>208</v>
      </c>
      <c r="B40" s="6">
        <v>2.5</v>
      </c>
      <c r="C40" s="6">
        <v>8</v>
      </c>
      <c r="D40" s="4">
        <v>7.5</v>
      </c>
      <c r="E40" s="41"/>
      <c r="F40" s="5">
        <f t="shared" si="2"/>
        <v>18.75</v>
      </c>
      <c r="G40" s="5">
        <f t="shared" si="3"/>
        <v>60</v>
      </c>
    </row>
    <row r="41" spans="1:7" x14ac:dyDescent="0.25">
      <c r="A41" s="17" t="s">
        <v>209</v>
      </c>
      <c r="B41" s="6">
        <v>2.5</v>
      </c>
      <c r="C41" s="6">
        <v>8</v>
      </c>
      <c r="D41" s="4">
        <v>12</v>
      </c>
      <c r="E41" s="41"/>
      <c r="F41" s="5">
        <f t="shared" si="2"/>
        <v>30</v>
      </c>
      <c r="G41" s="5">
        <f t="shared" si="3"/>
        <v>96</v>
      </c>
    </row>
    <row r="42" spans="1:7" x14ac:dyDescent="0.25">
      <c r="A42" s="17" t="s">
        <v>209</v>
      </c>
      <c r="B42" s="6">
        <v>2.5</v>
      </c>
      <c r="C42" s="6">
        <v>8</v>
      </c>
      <c r="D42" s="4">
        <v>2.5</v>
      </c>
      <c r="E42" s="41"/>
      <c r="F42" s="5">
        <f t="shared" si="2"/>
        <v>6.25</v>
      </c>
      <c r="G42" s="5">
        <f t="shared" si="3"/>
        <v>20</v>
      </c>
    </row>
    <row r="43" spans="1:7" x14ac:dyDescent="0.25">
      <c r="A43" s="17" t="s">
        <v>210</v>
      </c>
      <c r="B43" s="6">
        <v>2.5</v>
      </c>
      <c r="C43" s="6">
        <v>8</v>
      </c>
      <c r="D43" s="4">
        <v>94</v>
      </c>
      <c r="E43" s="41"/>
      <c r="F43" s="5">
        <f t="shared" si="2"/>
        <v>235</v>
      </c>
      <c r="G43" s="5">
        <f t="shared" si="3"/>
        <v>752</v>
      </c>
    </row>
    <row r="44" spans="1:7" x14ac:dyDescent="0.25">
      <c r="F44" s="42"/>
      <c r="G44" s="42"/>
    </row>
    <row r="45" spans="1:7" x14ac:dyDescent="0.25">
      <c r="D45" t="s">
        <v>3</v>
      </c>
      <c r="F45" s="42">
        <f>SUM(F36:F44)</f>
        <v>1617.5</v>
      </c>
      <c r="G45" s="42">
        <f>SUM(G36:G44)</f>
        <v>5176</v>
      </c>
    </row>
    <row r="46" spans="1:7" x14ac:dyDescent="0.25">
      <c r="F46" s="42"/>
      <c r="G46" s="42"/>
    </row>
    <row r="47" spans="1:7" x14ac:dyDescent="0.25">
      <c r="A47" t="s">
        <v>211</v>
      </c>
      <c r="B47" t="s">
        <v>202</v>
      </c>
      <c r="C47" t="s">
        <v>203</v>
      </c>
      <c r="D47" t="s">
        <v>27</v>
      </c>
      <c r="F47" t="s">
        <v>202</v>
      </c>
      <c r="G47" t="s">
        <v>203</v>
      </c>
    </row>
    <row r="48" spans="1:7" x14ac:dyDescent="0.25">
      <c r="A48" s="17" t="s">
        <v>212</v>
      </c>
      <c r="B48" s="6">
        <v>4</v>
      </c>
      <c r="C48" s="6">
        <v>7</v>
      </c>
      <c r="D48" s="4">
        <v>1911</v>
      </c>
      <c r="E48" s="41"/>
      <c r="F48" s="5">
        <f>D48*B48</f>
        <v>7644</v>
      </c>
      <c r="G48" s="5">
        <f>D48*C48</f>
        <v>13377</v>
      </c>
    </row>
    <row r="49" spans="1:7" x14ac:dyDescent="0.25">
      <c r="A49" s="17" t="s">
        <v>213</v>
      </c>
      <c r="B49" s="6">
        <v>7</v>
      </c>
      <c r="C49" s="6">
        <v>12</v>
      </c>
      <c r="D49" s="4">
        <v>71</v>
      </c>
      <c r="E49" s="41"/>
      <c r="F49" s="5">
        <f>D49*B49</f>
        <v>497</v>
      </c>
      <c r="G49" s="5">
        <f>D49*C49</f>
        <v>852</v>
      </c>
    </row>
    <row r="50" spans="1:7" x14ac:dyDescent="0.25">
      <c r="A50" s="17" t="s">
        <v>213</v>
      </c>
      <c r="B50" s="6">
        <v>7</v>
      </c>
      <c r="C50" s="6">
        <v>12</v>
      </c>
      <c r="D50" s="4">
        <v>61</v>
      </c>
      <c r="E50" s="41"/>
      <c r="F50" s="5">
        <f>D50*B50</f>
        <v>427</v>
      </c>
      <c r="G50" s="5">
        <f>D50*C50</f>
        <v>732</v>
      </c>
    </row>
    <row r="51" spans="1:7" x14ac:dyDescent="0.25">
      <c r="F51" s="40"/>
      <c r="G51" s="40"/>
    </row>
    <row r="52" spans="1:7" x14ac:dyDescent="0.25">
      <c r="D52" t="s">
        <v>3</v>
      </c>
      <c r="F52" s="40">
        <f>SUM(F48:F51)</f>
        <v>8568</v>
      </c>
      <c r="G52" s="40">
        <f>SUM(G48:G51)</f>
        <v>14961</v>
      </c>
    </row>
    <row r="53" spans="1:7" x14ac:dyDescent="0.25">
      <c r="F53" s="40"/>
      <c r="G53" s="40"/>
    </row>
    <row r="54" spans="1:7" x14ac:dyDescent="0.25">
      <c r="A54" t="s">
        <v>214</v>
      </c>
      <c r="B54" t="s">
        <v>202</v>
      </c>
      <c r="C54" t="s">
        <v>203</v>
      </c>
      <c r="D54" t="s">
        <v>27</v>
      </c>
      <c r="F54" t="s">
        <v>202</v>
      </c>
      <c r="G54" t="s">
        <v>203</v>
      </c>
    </row>
    <row r="55" spans="1:7" x14ac:dyDescent="0.25">
      <c r="A55" s="17" t="s">
        <v>215</v>
      </c>
      <c r="B55" s="6">
        <v>72</v>
      </c>
      <c r="C55" s="6">
        <v>82</v>
      </c>
      <c r="D55" s="17">
        <v>8</v>
      </c>
      <c r="E55" s="41"/>
      <c r="F55" s="5">
        <f>D55*B55</f>
        <v>576</v>
      </c>
      <c r="G55" s="5">
        <f>D55*C55</f>
        <v>656</v>
      </c>
    </row>
    <row r="56" spans="1:7" x14ac:dyDescent="0.25">
      <c r="A56" s="17" t="s">
        <v>216</v>
      </c>
      <c r="B56" s="6">
        <v>240</v>
      </c>
      <c r="C56" s="6">
        <v>270</v>
      </c>
      <c r="D56" s="17">
        <v>1</v>
      </c>
      <c r="E56" s="41"/>
      <c r="F56" s="5">
        <f>D56*B56</f>
        <v>240</v>
      </c>
      <c r="G56" s="5">
        <f>D56*C56</f>
        <v>270</v>
      </c>
    </row>
    <row r="57" spans="1:7" x14ac:dyDescent="0.25">
      <c r="F57" s="40"/>
      <c r="G57" s="40"/>
    </row>
    <row r="58" spans="1:7" x14ac:dyDescent="0.25">
      <c r="D58" t="s">
        <v>3</v>
      </c>
      <c r="F58" s="40">
        <f>SUM(F55:F57)</f>
        <v>816</v>
      </c>
      <c r="G58" s="40">
        <f>SUM(G55:G57)</f>
        <v>926</v>
      </c>
    </row>
    <row r="59" spans="1:7" x14ac:dyDescent="0.25">
      <c r="F59" s="40"/>
      <c r="G59" s="40"/>
    </row>
    <row r="60" spans="1:7" x14ac:dyDescent="0.25">
      <c r="F60" s="40"/>
      <c r="G60" s="40"/>
    </row>
    <row r="61" spans="1:7" x14ac:dyDescent="0.25">
      <c r="D61" t="s">
        <v>199</v>
      </c>
      <c r="F61" s="40">
        <f>+F33+F45+F52+F58</f>
        <v>19283.5</v>
      </c>
      <c r="G61" s="40">
        <f>+G33+G45+G52+G58</f>
        <v>30153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2F728F9FDF8FC4DA649D20BEB7B6C62" ma:contentTypeVersion="4" ma:contentTypeDescription="Een nieuw document maken." ma:contentTypeScope="" ma:versionID="fe81308bbd8402e9f2a1b65a3d308f39">
  <xsd:schema xmlns:xsd="http://www.w3.org/2001/XMLSchema" xmlns:xs="http://www.w3.org/2001/XMLSchema" xmlns:p="http://schemas.microsoft.com/office/2006/metadata/properties" xmlns:ns2="a92bc3b3-a793-47e5-928b-bbecfa1db2fb" targetNamespace="http://schemas.microsoft.com/office/2006/metadata/properties" ma:root="true" ma:fieldsID="c55a7c709f791ad1b768d28c07c71c85" ns2:_="">
    <xsd:import namespace="a92bc3b3-a793-47e5-928b-bbecfa1db2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2bc3b3-a793-47e5-928b-bbecfa1db2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5BEE3E-D1A7-48EC-9E34-0B955C65E680}">
  <ds:schemaRefs>
    <ds:schemaRef ds:uri="http://purl.org/dc/elements/1.1/"/>
    <ds:schemaRef ds:uri="a92bc3b3-a793-47e5-928b-bbecfa1db2fb"/>
    <ds:schemaRef ds:uri="http://purl.org/dc/dcmitype/"/>
    <ds:schemaRef ds:uri="http://schemas.openxmlformats.org/package/2006/metadata/core-properties"/>
    <ds:schemaRef ds:uri="http://schemas.microsoft.com/office/2006/documentManagement/types"/>
    <ds:schemaRef ds:uri="http://purl.org/dc/terms/"/>
    <ds:schemaRef ds:uri="http://www.w3.org/XML/1998/namespace"/>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2A546B6-A248-4124-B4BD-9710220E704C}">
  <ds:schemaRefs>
    <ds:schemaRef ds:uri="http://schemas.microsoft.com/sharepoint/v3/contenttype/forms"/>
  </ds:schemaRefs>
</ds:datastoreItem>
</file>

<file path=customXml/itemProps3.xml><?xml version="1.0" encoding="utf-8"?>
<ds:datastoreItem xmlns:ds="http://schemas.openxmlformats.org/officeDocument/2006/customXml" ds:itemID="{D3A99D72-4F9A-4BD0-90B6-6FE3E3410E8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Totaalprijs</vt:lpstr>
      <vt:lpstr>Preventief onderhoud</vt:lpstr>
      <vt:lpstr>Correctief onderhoud </vt:lpstr>
      <vt:lpstr>Max - Min bedragen </vt:lpstr>
      <vt:lpstr>Totaalprijs!Afdrukbereik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Dirksen, F.C. (Ferry)</dc:creator>
  <cp:keywords/>
  <dc:description/>
  <cp:lastModifiedBy>Dirksen, F.C. (Ferry)</cp:lastModifiedBy>
  <cp:revision/>
  <dcterms:created xsi:type="dcterms:W3CDTF">2025-03-28T12:42:44Z</dcterms:created>
  <dcterms:modified xsi:type="dcterms:W3CDTF">2025-06-10T12:42:23Z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0x01010022F728F9FDF8FC4DA649D20BEB7B6C62</vt:lpwstr>
  </property>
</Properties>
</file>