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rovincieutrecht-my.sharepoint.com/personal/p25117_provincie-utrecht_nl/Documents/Aanbestedingen/EA/Schoonmaakonderhoud, sanitaire voorzieningen, glasbewassing en gevelreiniging/03. Beschrijvend document/"/>
    </mc:Choice>
  </mc:AlternateContent>
  <xr:revisionPtr revIDLastSave="107" documentId="8_{D508AE9C-064F-4866-8BEA-D37771167253}" xr6:coauthVersionLast="47" xr6:coauthVersionMax="47" xr10:uidLastSave="{D0B514D9-A925-4D85-B4FC-1BBC764D3770}"/>
  <bookViews>
    <workbookView xWindow="-120" yWindow="-120" windowWidth="29040" windowHeight="15720" xr2:uid="{C0997F99-F3EE-4B12-9ED3-01F5AF777EA0}"/>
  </bookViews>
  <sheets>
    <sheet name="Totale kosten" sheetId="7" r:id="rId1"/>
    <sheet name="Provinciehuis" sheetId="5" r:id="rId2"/>
    <sheet name="Paushuize" sheetId="4" r:id="rId3"/>
    <sheet name="De Meern" sheetId="2" r:id="rId4"/>
    <sheet name="Huis ter heide" sheetId="3" r:id="rId5"/>
    <sheet name="NTR" sheetId="6" r:id="rId6"/>
    <sheet name="Busremise" sheetId="1" r:id="rId7"/>
    <sheet name="Integrale tarieven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5" l="1"/>
  <c r="G54" i="5"/>
  <c r="J54" i="5"/>
  <c r="K54" i="5"/>
  <c r="J24" i="6"/>
  <c r="K24" i="6" s="1"/>
  <c r="F24" i="6"/>
  <c r="G24" i="6" s="1"/>
  <c r="J36" i="3"/>
  <c r="K36" i="3" s="1"/>
  <c r="F36" i="3"/>
  <c r="G36" i="3" s="1"/>
  <c r="J32" i="2"/>
  <c r="J18" i="2"/>
  <c r="C7" i="7" s="1"/>
  <c r="K18" i="2"/>
  <c r="J71" i="5"/>
  <c r="K71" i="5"/>
  <c r="J72" i="5"/>
  <c r="K72" i="5" s="1"/>
  <c r="J90" i="5"/>
  <c r="K90" i="5" s="1"/>
  <c r="F90" i="5"/>
  <c r="G90" i="5" s="1"/>
  <c r="J82" i="5"/>
  <c r="K82" i="5" s="1"/>
  <c r="F82" i="5"/>
  <c r="G82" i="5" s="1"/>
  <c r="J74" i="5"/>
  <c r="F74" i="5"/>
  <c r="G74" i="5" s="1"/>
  <c r="J19" i="1"/>
  <c r="K19" i="1" s="1"/>
  <c r="F19" i="1"/>
  <c r="G19" i="1" s="1"/>
  <c r="J20" i="1"/>
  <c r="K20" i="1" s="1"/>
  <c r="J18" i="1"/>
  <c r="K18" i="1" s="1"/>
  <c r="J17" i="1"/>
  <c r="K17" i="1" s="1"/>
  <c r="J16" i="1"/>
  <c r="J8" i="1"/>
  <c r="K8" i="1" s="1"/>
  <c r="J7" i="1"/>
  <c r="K7" i="1" s="1"/>
  <c r="J6" i="1"/>
  <c r="F20" i="1"/>
  <c r="G20" i="1" s="1"/>
  <c r="F18" i="1"/>
  <c r="G18" i="1" s="1"/>
  <c r="F17" i="1"/>
  <c r="G17" i="1" s="1"/>
  <c r="F16" i="1"/>
  <c r="G16" i="1" s="1"/>
  <c r="F8" i="1"/>
  <c r="G8" i="1" s="1"/>
  <c r="F7" i="1"/>
  <c r="G7" i="1" s="1"/>
  <c r="F6" i="1"/>
  <c r="G6" i="1" s="1"/>
  <c r="J25" i="6"/>
  <c r="K25" i="6" s="1"/>
  <c r="J23" i="6"/>
  <c r="K23" i="6" s="1"/>
  <c r="J22" i="6"/>
  <c r="J21" i="6"/>
  <c r="K21" i="6" s="1"/>
  <c r="J20" i="6"/>
  <c r="K20" i="6" s="1"/>
  <c r="J12" i="6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F25" i="6"/>
  <c r="G25" i="6" s="1"/>
  <c r="F23" i="6"/>
  <c r="G23" i="6" s="1"/>
  <c r="F22" i="6"/>
  <c r="G22" i="6" s="1"/>
  <c r="F21" i="6"/>
  <c r="G21" i="6" s="1"/>
  <c r="F20" i="6"/>
  <c r="G20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J24" i="3"/>
  <c r="K24" i="3" s="1"/>
  <c r="J25" i="3"/>
  <c r="K25" i="3" s="1"/>
  <c r="J26" i="3"/>
  <c r="K2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34" i="3"/>
  <c r="K34" i="3" s="1"/>
  <c r="J35" i="3"/>
  <c r="K35" i="3" s="1"/>
  <c r="J37" i="3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/>
  <c r="F31" i="3"/>
  <c r="G31" i="3" s="1"/>
  <c r="F32" i="3"/>
  <c r="G32" i="3"/>
  <c r="F33" i="3"/>
  <c r="G33" i="3"/>
  <c r="F34" i="3"/>
  <c r="G34" i="3" s="1"/>
  <c r="F35" i="3"/>
  <c r="G35" i="3" s="1"/>
  <c r="F37" i="3"/>
  <c r="G37" i="3" s="1"/>
  <c r="J23" i="3"/>
  <c r="K23" i="3" s="1"/>
  <c r="J22" i="3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F23" i="3"/>
  <c r="G23" i="3" s="1"/>
  <c r="F22" i="3"/>
  <c r="G22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J6" i="3"/>
  <c r="F6" i="3"/>
  <c r="G6" i="3" s="1"/>
  <c r="J29" i="2"/>
  <c r="K29" i="2" s="1"/>
  <c r="J30" i="2"/>
  <c r="K30" i="2" s="1"/>
  <c r="J31" i="2"/>
  <c r="K31" i="2" s="1"/>
  <c r="J28" i="2"/>
  <c r="K28" i="2" s="1"/>
  <c r="J27" i="2"/>
  <c r="K27" i="2" s="1"/>
  <c r="J26" i="2"/>
  <c r="K26" i="2" s="1"/>
  <c r="J25" i="2"/>
  <c r="K25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J7" i="2"/>
  <c r="K7" i="2"/>
  <c r="J8" i="2"/>
  <c r="K8" i="2"/>
  <c r="J9" i="2"/>
  <c r="K9" i="2"/>
  <c r="J10" i="2"/>
  <c r="K10" i="2" s="1"/>
  <c r="J11" i="2"/>
  <c r="K11" i="2"/>
  <c r="J12" i="2"/>
  <c r="K12" i="2" s="1"/>
  <c r="J13" i="2"/>
  <c r="K13" i="2"/>
  <c r="J16" i="2"/>
  <c r="K16" i="2"/>
  <c r="J17" i="2"/>
  <c r="K17" i="2" s="1"/>
  <c r="F7" i="2"/>
  <c r="G7" i="2"/>
  <c r="F8" i="2"/>
  <c r="G8" i="2"/>
  <c r="F9" i="2"/>
  <c r="G9" i="2"/>
  <c r="F10" i="2"/>
  <c r="G10" i="2" s="1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 s="1"/>
  <c r="J6" i="2"/>
  <c r="K6" i="2" s="1"/>
  <c r="F6" i="2"/>
  <c r="G6" i="2" s="1"/>
  <c r="F53" i="5"/>
  <c r="G53" i="5" s="1"/>
  <c r="J53" i="5"/>
  <c r="K53" i="5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/>
  <c r="J14" i="4"/>
  <c r="K14" i="4" s="1"/>
  <c r="J15" i="4"/>
  <c r="K15" i="4" s="1"/>
  <c r="J16" i="4"/>
  <c r="K16" i="4" s="1"/>
  <c r="F7" i="4"/>
  <c r="G7" i="4" s="1"/>
  <c r="F8" i="4"/>
  <c r="G8" i="4" s="1"/>
  <c r="F9" i="4"/>
  <c r="G9" i="4"/>
  <c r="F10" i="4"/>
  <c r="G10" i="4"/>
  <c r="F11" i="4"/>
  <c r="G11" i="4" s="1"/>
  <c r="F12" i="4"/>
  <c r="G12" i="4"/>
  <c r="F13" i="4"/>
  <c r="G13" i="4" s="1"/>
  <c r="F14" i="4"/>
  <c r="G14" i="4" s="1"/>
  <c r="F15" i="4"/>
  <c r="G15" i="4"/>
  <c r="F16" i="4"/>
  <c r="G16" i="4" s="1"/>
  <c r="J6" i="4"/>
  <c r="F6" i="4"/>
  <c r="G6" i="4" s="1"/>
  <c r="J86" i="5"/>
  <c r="K86" i="5" s="1"/>
  <c r="F86" i="5"/>
  <c r="G86" i="5" s="1"/>
  <c r="J91" i="5"/>
  <c r="K91" i="5" s="1"/>
  <c r="J89" i="5"/>
  <c r="K89" i="5" s="1"/>
  <c r="J88" i="5"/>
  <c r="K88" i="5" s="1"/>
  <c r="J87" i="5"/>
  <c r="K87" i="5" s="1"/>
  <c r="J85" i="5"/>
  <c r="K85" i="5" s="1"/>
  <c r="J84" i="5"/>
  <c r="K84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3" i="5"/>
  <c r="K73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F91" i="5"/>
  <c r="G91" i="5" s="1"/>
  <c r="F89" i="5"/>
  <c r="G89" i="5" s="1"/>
  <c r="F88" i="5"/>
  <c r="G88" i="5" s="1"/>
  <c r="F87" i="5"/>
  <c r="G87" i="5" s="1"/>
  <c r="F85" i="5"/>
  <c r="G85" i="5" s="1"/>
  <c r="F84" i="5"/>
  <c r="G84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45" i="5"/>
  <c r="K45" i="5" s="1"/>
  <c r="J46" i="5"/>
  <c r="K46" i="5" s="1"/>
  <c r="J47" i="5"/>
  <c r="K47" i="5" s="1"/>
  <c r="J48" i="5"/>
  <c r="K48" i="5" s="1"/>
  <c r="J51" i="5"/>
  <c r="K51" i="5" s="1"/>
  <c r="J52" i="5"/>
  <c r="K52" i="5" s="1"/>
  <c r="J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6" i="5"/>
  <c r="G6" i="5" s="1"/>
  <c r="H14" i="2"/>
  <c r="J14" i="2" s="1"/>
  <c r="K14" i="2" s="1"/>
  <c r="H15" i="2"/>
  <c r="J15" i="2" s="1"/>
  <c r="K15" i="2" s="1"/>
  <c r="H50" i="5"/>
  <c r="J50" i="5" s="1"/>
  <c r="K50" i="5" s="1"/>
  <c r="H49" i="5"/>
  <c r="J49" i="5" s="1"/>
  <c r="K49" i="5" s="1"/>
  <c r="H44" i="5"/>
  <c r="J44" i="5" s="1"/>
  <c r="K44" i="5" s="1"/>
  <c r="H43" i="5"/>
  <c r="J43" i="5" s="1"/>
  <c r="K43" i="5" s="1"/>
  <c r="H42" i="5"/>
  <c r="J42" i="5" s="1"/>
  <c r="K42" i="5" s="1"/>
  <c r="H41" i="5"/>
  <c r="J41" i="5" s="1"/>
  <c r="K41" i="5" s="1"/>
  <c r="H40" i="5"/>
  <c r="J40" i="5" s="1"/>
  <c r="K40" i="5" s="1"/>
  <c r="H39" i="5"/>
  <c r="J39" i="5" s="1"/>
  <c r="K39" i="5" s="1"/>
  <c r="H38" i="5"/>
  <c r="J38" i="5" s="1"/>
  <c r="K38" i="5" s="1"/>
  <c r="H37" i="5"/>
  <c r="J37" i="5" s="1"/>
  <c r="K37" i="5" s="1"/>
  <c r="H36" i="5"/>
  <c r="J36" i="5" s="1"/>
  <c r="K36" i="5" s="1"/>
  <c r="H35" i="5"/>
  <c r="J35" i="5" s="1"/>
  <c r="K35" i="5" s="1"/>
  <c r="H34" i="5"/>
  <c r="J34" i="5" s="1"/>
  <c r="K34" i="5" s="1"/>
  <c r="H33" i="5"/>
  <c r="J33" i="5" s="1"/>
  <c r="K33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J28" i="5" s="1"/>
  <c r="K28" i="5" s="1"/>
  <c r="H27" i="5"/>
  <c r="J27" i="5" s="1"/>
  <c r="K27" i="5" s="1"/>
  <c r="H26" i="5"/>
  <c r="J26" i="5" s="1"/>
  <c r="K26" i="5" s="1"/>
  <c r="J55" i="5" l="1"/>
  <c r="K16" i="1"/>
  <c r="J21" i="1"/>
  <c r="K6" i="1"/>
  <c r="J9" i="1"/>
  <c r="K6" i="3"/>
  <c r="J15" i="3"/>
  <c r="K22" i="3"/>
  <c r="J38" i="3"/>
  <c r="C18" i="7" s="1"/>
  <c r="K32" i="2"/>
  <c r="C17" i="7"/>
  <c r="E7" i="7"/>
  <c r="G7" i="7"/>
  <c r="K6" i="4"/>
  <c r="J17" i="4"/>
  <c r="K74" i="5"/>
  <c r="J92" i="5"/>
  <c r="K6" i="5"/>
  <c r="K22" i="6"/>
  <c r="J26" i="6"/>
  <c r="K12" i="6"/>
  <c r="J13" i="6"/>
  <c r="K37" i="3"/>
  <c r="K38" i="3"/>
  <c r="C20" i="7" l="1"/>
  <c r="K21" i="1"/>
  <c r="C10" i="7"/>
  <c r="K9" i="1"/>
  <c r="K26" i="6"/>
  <c r="C19" i="7"/>
  <c r="K13" i="6"/>
  <c r="C9" i="7"/>
  <c r="C8" i="7"/>
  <c r="K15" i="3"/>
  <c r="E18" i="7"/>
  <c r="G18" i="7" s="1"/>
  <c r="E17" i="7"/>
  <c r="G17" i="7" s="1"/>
  <c r="C6" i="7"/>
  <c r="K17" i="4"/>
  <c r="C16" i="7"/>
  <c r="K92" i="5"/>
  <c r="C5" i="7"/>
  <c r="K55" i="5"/>
  <c r="E20" i="7" l="1"/>
  <c r="G20" i="7"/>
  <c r="E10" i="7"/>
  <c r="G10" i="7"/>
  <c r="E19" i="7"/>
  <c r="G19" i="7"/>
  <c r="E9" i="7"/>
  <c r="G9" i="7"/>
  <c r="E8" i="7"/>
  <c r="G8" i="7"/>
  <c r="E6" i="7"/>
  <c r="G6" i="7"/>
  <c r="E16" i="7"/>
  <c r="G16" i="7" s="1"/>
  <c r="C21" i="7"/>
  <c r="C11" i="7"/>
  <c r="E5" i="7"/>
  <c r="G5" i="7" s="1"/>
  <c r="G11" i="7" s="1"/>
  <c r="E11" i="7" l="1"/>
  <c r="E21" i="7"/>
  <c r="G21" i="7"/>
  <c r="G23" i="7" s="1"/>
  <c r="C23" i="7"/>
  <c r="E23" i="7" l="1"/>
</calcChain>
</file>

<file path=xl/sharedStrings.xml><?xml version="1.0" encoding="utf-8"?>
<sst xmlns="http://schemas.openxmlformats.org/spreadsheetml/2006/main" count="600" uniqueCount="213">
  <si>
    <t>GLASBEWASSING</t>
  </si>
  <si>
    <t>INTEGRALE M2 TARIEVEN</t>
  </si>
  <si>
    <t>Soort glas</t>
  </si>
  <si>
    <t>Extra informatie</t>
  </si>
  <si>
    <t>Integrale prijs per m2 excl. BTW</t>
  </si>
  <si>
    <t>BTW</t>
  </si>
  <si>
    <t>Integrale kostprijs incl. BTW</t>
  </si>
  <si>
    <t>Frequentie per jaar</t>
  </si>
  <si>
    <t>Totale kosten excl. BTW</t>
  </si>
  <si>
    <t>Totale kosten incl. BTW</t>
  </si>
  <si>
    <t>Buitengevel</t>
  </si>
  <si>
    <t>Incl. glazen boeidelen</t>
  </si>
  <si>
    <t>Binnengevel</t>
  </si>
  <si>
    <t xml:space="preserve">Betreft ramen met voorzetraam. Voorzetraam kan geopend worden. Totale oppervlak is 3*binnenglas. </t>
  </si>
  <si>
    <t xml:space="preserve">Betreft ramen met voorzetraam. Voorzetraam kan geopend worden. Totale oppervlak is 3*binnenglas. 
</t>
  </si>
  <si>
    <t>Separatieglas</t>
  </si>
  <si>
    <t>Dubbelzijdig gemeten</t>
  </si>
  <si>
    <t>Liftschacht buitenzijde</t>
  </si>
  <si>
    <t>Enkele delen bovenzijde moeilijk bereikbaar</t>
  </si>
  <si>
    <t>Buitenzijde</t>
  </si>
  <si>
    <t>Binnenzijde</t>
  </si>
  <si>
    <t>GEVELREINIGING</t>
  </si>
  <si>
    <t>Taak</t>
  </si>
  <si>
    <t>Werkzaamheden</t>
  </si>
  <si>
    <t>Hoogbouw</t>
  </si>
  <si>
    <t>Wassen natuurstenengevel buitenzijde</t>
  </si>
  <si>
    <t>Wassen gevelbeplating dakopbouwen buitenzijde</t>
  </si>
  <si>
    <t>Afwassen natuurstenengevel trappenhuizen voorplein</t>
  </si>
  <si>
    <t>Afwassen natuurstenengevel trappenhuizen achterplein</t>
  </si>
  <si>
    <t>Schoonmaken spaceframe entreeluifel</t>
  </si>
  <si>
    <t>Inzet bereikbaarheidsmiddelen</t>
  </si>
  <si>
    <t>Laagbouw</t>
  </si>
  <si>
    <t>Auditorium</t>
  </si>
  <si>
    <t>Reinigen witte gevelbeplating buitenzijde</t>
  </si>
  <si>
    <t>Spoelconserveren witte gevelbeplating buitenzijde</t>
  </si>
  <si>
    <t>Reinigen buitenplafond</t>
  </si>
  <si>
    <t>Wassen gevelramen buitenzijde inclusief kozijnen, inclusief glas in lood</t>
  </si>
  <si>
    <t>P03.17 a en Po3.21 bereikbaar via kooiladder of over het dak van het universiteitsgebouw</t>
  </si>
  <si>
    <t>Wassen gevelramen binnenzijde inclusief kozijnen, inclusief glas in lood</t>
  </si>
  <si>
    <t>Wassen separatieramen beide zijden inclusief kozijnen</t>
  </si>
  <si>
    <t>Wassen van voorzetramen beide zijden, ramen die open gaan</t>
  </si>
  <si>
    <t>Het de- en monteren van de voorzetramen is voor opdrachtnemer</t>
  </si>
  <si>
    <t>Wassen voorzetramen aan beide zijden</t>
  </si>
  <si>
    <t>Wassen gevelramen binnenzijde achter voorzetramen inclusief kozijnen</t>
  </si>
  <si>
    <t>Dak 5.16, 5.17 en 5.19:</t>
  </si>
  <si>
    <t>Dak 5.16, 5.17 en 5.19</t>
  </si>
  <si>
    <t>Kantoor: Wassen gevelglas buitenzijde inclusief kozijnen</t>
  </si>
  <si>
    <t>Kantoor: Wassen gevelglas binnenzijde inclusief kozijnen</t>
  </si>
  <si>
    <t>Kantoor: Wassen separatieglas beide zijden inclusief kozijnen</t>
  </si>
  <si>
    <t>Kantoor: Wassen balustradeglas beide zijden inclusief kozijnen</t>
  </si>
  <si>
    <t>Kantoor: Wassen spiegel ter plaatse van de trap</t>
  </si>
  <si>
    <t>Spiegel</t>
  </si>
  <si>
    <t>Loods: Wassen gevelglas buitenzijde inclusief kozijnen + deuren</t>
  </si>
  <si>
    <t>Loods strooikantine: Wassen gevelglas buitenzijde inclusief kozijnen</t>
  </si>
  <si>
    <t>Loods strooikantine: Wassen gevelglas binnenzijde inclusief kozijnen</t>
  </si>
  <si>
    <t>Kantoor: Wassen witte beplating buitenzijde</t>
  </si>
  <si>
    <t>Loods: Wassen damwandbeplating, loods</t>
  </si>
  <si>
    <t>Lichtstraat binnenzijde</t>
  </si>
  <si>
    <t xml:space="preserve">Lichtreclame </t>
  </si>
  <si>
    <t>Hoofdgebouw: Wassen gevelramen buitenzijde inclusief kozijnen</t>
  </si>
  <si>
    <t>Hoofdgebouw: Wassen gevelramen binnenzijde inclusief kozijnen</t>
  </si>
  <si>
    <t>Hoofdgebouw: Wassen separatieramen beide zijden inclusief kozijnen</t>
  </si>
  <si>
    <t>Bijgebouw: Wassen gevelramen buitenzijde inclusief kozijnen</t>
  </si>
  <si>
    <t>Bijgebouw: Wassen gevelramen binnenzijde inclusief kozijnen</t>
  </si>
  <si>
    <t>Bijgebouw: Wassen witte gevelbeplating</t>
  </si>
  <si>
    <t>Het reinigen en conserveren van de aluminium kozijnen</t>
  </si>
  <si>
    <t>Het reinigen en conserveren van de aluminium waterslagen</t>
  </si>
  <si>
    <t>Het reinigen en conserveren van de aluminium zonweringbakken en geleiders</t>
  </si>
  <si>
    <t>Dakopbouw: Onder gepaste druk schoonspuiten van de volkern gevelbeplating</t>
  </si>
  <si>
    <t>Dakopbouw: Het reinigen en conserveren van de aluminium kozijnen</t>
  </si>
  <si>
    <t>Wassen gevelramen binnenzijde inclusief kozijnen</t>
  </si>
  <si>
    <t>Wassen gevelramen buitenzijde inclusief kozijnen</t>
  </si>
  <si>
    <t>Wassen 6 lichstraten binnenzijde inclusief kozijnen ten hoogte van de werkplaatsen</t>
  </si>
  <si>
    <t>Wassen gevelramen buitenzijde inclusief kozijnen en 6 lichtstraten</t>
  </si>
  <si>
    <t>3</t>
  </si>
  <si>
    <t>1</t>
  </si>
  <si>
    <t>2</t>
  </si>
  <si>
    <t>4</t>
  </si>
  <si>
    <t>5</t>
  </si>
  <si>
    <t>6</t>
  </si>
  <si>
    <t>7</t>
  </si>
  <si>
    <t>8</t>
  </si>
  <si>
    <t>Spoelconserveren kozijnen en tussenbeplating buitenzijde</t>
  </si>
  <si>
    <t>Met Ropeclimber</t>
  </si>
  <si>
    <t>Reinigen en conserveren kozijnen en tussenbeplating buitenzijde</t>
  </si>
  <si>
    <t>Handmatig wassen natuurstenengevel buitenzijde</t>
  </si>
  <si>
    <t>Reinigen buitenplafondbeplating voorplein</t>
  </si>
  <si>
    <t>Reinigen buitenplafondbeplating achterplein</t>
  </si>
  <si>
    <t>Reinigen en conserveren witte waterslagen buitenzijde</t>
  </si>
  <si>
    <t>Spoelconserveren witte waterslagen buitenzijde</t>
  </si>
  <si>
    <t>Spoelconserveren zwarte kozijnen buitenzijde</t>
  </si>
  <si>
    <t>Reinigen en conserveren zwarte kozijnen buitenzijde</t>
  </si>
  <si>
    <t>Spoelconserveren kozijnen buitenzijde</t>
  </si>
  <si>
    <t>Reinigen en conserveren kozijnen buitenzijde</t>
  </si>
  <si>
    <t>Bijgebouw: Wassen roldeuren buitenzijde</t>
  </si>
  <si>
    <t xml:space="preserve">Hoofdgebouw: binnenzijde lichtstraat </t>
  </si>
  <si>
    <t xml:space="preserve">Hoofdgebouw: buitenzijde lichtstraat </t>
  </si>
  <si>
    <t>Werkplaats: glasbewassing binnenzijde sheddaken</t>
  </si>
  <si>
    <t>uitvoering op zaterdag i.v.m. afschakelen bovenleiding</t>
  </si>
  <si>
    <t>Dak huisvesting: glasbewassing glazen daken 2 trappenhuizen</t>
  </si>
  <si>
    <t>m.u.v. noordzijde</t>
  </si>
  <si>
    <t>Huisvesting noordgevel:  reinigen geveldelen, vouwdeuren en glasbewassing</t>
  </si>
  <si>
    <t>Werkplaats: zijgevels reinigen</t>
  </si>
  <si>
    <t>Werkplaats: gevels voor- en achterzijde reinigen</t>
  </si>
  <si>
    <t>Huisvesting dakopbouw: Buitenwanden en deur reinigen.</t>
  </si>
  <si>
    <t xml:space="preserve">Verdieping </t>
  </si>
  <si>
    <t xml:space="preserve">BG + verdieping 1 (Provincie Utrecht) </t>
  </si>
  <si>
    <t>Verdieping 2 t/m 18 (Provincie Utrecht)</t>
  </si>
  <si>
    <t>BG + verdieping 1 (Provincie Utrecht)</t>
  </si>
  <si>
    <t>Verdieping 3 (Provincie Utrecht)</t>
  </si>
  <si>
    <t>Verdieping 4 (Provincie Utrecht)</t>
  </si>
  <si>
    <t>Verdieping 8 (Provincie Utrecht)</t>
  </si>
  <si>
    <t>Verdieping 11 (Provincie Utrecht)</t>
  </si>
  <si>
    <t>Verdieping 12 (Provincie Utrecht)</t>
  </si>
  <si>
    <t>Verdieping 15 (Provincie Utrecht)</t>
  </si>
  <si>
    <t>Verdieping 16+17 (Provincie Utrecht)</t>
  </si>
  <si>
    <t>Verdieping 18 (Provincie Utrecht)</t>
  </si>
  <si>
    <t>Verdieping 17 (Provincie Utrecht)</t>
  </si>
  <si>
    <t>Verdieping 16 (Provincie Utrecht)</t>
  </si>
  <si>
    <t>BG-2 (Provincie Utrecht)</t>
  </si>
  <si>
    <t>Trappenhuizen aan de buitenzijde (Provincie Utrecht)</t>
  </si>
  <si>
    <t>Overkapping voorzijde entrée (Provincie Utrecht)</t>
  </si>
  <si>
    <t>Glas terras restaurant (Provincie Utrecht)</t>
  </si>
  <si>
    <t>Glaskoepels (Provincie Utrecht)</t>
  </si>
  <si>
    <t>Inzet bereikbaarheidsmiddelen (Provincie Utrecht)</t>
  </si>
  <si>
    <t>Verdieping 13 (RUD, ODRU, UMCU)</t>
  </si>
  <si>
    <t>Verdieping 14 (NDW)</t>
  </si>
  <si>
    <t>Verdieping 10 (RUD)</t>
  </si>
  <si>
    <t>Verdieping 9 (ODRU)</t>
  </si>
  <si>
    <t>Verdieping 7 (VRU)</t>
  </si>
  <si>
    <t>Verdieping 6 (LDH)</t>
  </si>
  <si>
    <t>Verdieping 5 (LDH)</t>
  </si>
  <si>
    <t>Verdieping 2 (LDH)</t>
  </si>
  <si>
    <t>Kelder (Provincie Utrecht)</t>
  </si>
  <si>
    <t>Spinragvrij maken en vervolgens wassen van 2 trappenhuizen aan de binnenzijde voorplein (Afroep)</t>
  </si>
  <si>
    <t>Spinragvrij maken en vervolgens wassen van 2 trappenhuizen aan de binnenzijde achterplein (Afroep)</t>
  </si>
  <si>
    <t>Aantal m2/m1</t>
  </si>
  <si>
    <t>Beurtprijs</t>
  </si>
  <si>
    <t>Wassen witten waterslagen buitenzijde (gelijkttijdig met glasbewassing)</t>
  </si>
  <si>
    <t>Na gunning definitieve meters bepalen</t>
  </si>
  <si>
    <t>Lichtstraat buitenzijde</t>
  </si>
  <si>
    <t>Na gunning defintieve meters bepalen</t>
  </si>
  <si>
    <t>Loods: Wassen (rol)deuren buitenzijde</t>
  </si>
  <si>
    <t>Loods: Wassen (rol)deuren binnenzijde</t>
  </si>
  <si>
    <t>Spoelconserveren van de aluminium kozijnen</t>
  </si>
  <si>
    <t>Spoelconserveren van de aluminium waterslagen</t>
  </si>
  <si>
    <t>Spoelconserveren van de aluminium zonweringbakken en geleiders</t>
  </si>
  <si>
    <t>Dakopbouw: Spoelconserveren van de aluminium kozijnen</t>
  </si>
  <si>
    <t>Frequentie per jaaj</t>
  </si>
  <si>
    <t>Dak werkplaats glasbewassing buitenzijde sheddaken</t>
  </si>
  <si>
    <t>Reinigen van het balkon</t>
  </si>
  <si>
    <t>Loods: Schoonmaken van de staalconstructie</t>
  </si>
  <si>
    <t xml:space="preserve">Schoonmaken van de staalconstructie toegangspoort (kunstwerk) </t>
  </si>
  <si>
    <t>Reinigen van de kunststof zeilen gevel C en D, binnen- en buitenzijde</t>
  </si>
  <si>
    <t>Onder gepaste hoge druk afspuiten van houten wachterhuisjes (2 stuks)</t>
  </si>
  <si>
    <t>Wassen dakkoepels binnenzijde</t>
  </si>
  <si>
    <t>Wassen dakkoepels buitenzijde</t>
  </si>
  <si>
    <t>Loods: Afwassen damwandbeplating binnenzijde</t>
  </si>
  <si>
    <t>Schoonmaken van het fietsenstalling (polycarbonaat platen)</t>
  </si>
  <si>
    <t xml:space="preserve">Gevels: Afwassen gevelbeplating incl. overheaddeuren </t>
  </si>
  <si>
    <t>Werkplaats dak: Afspuiten gevelbeplating sheddaken, dakranden, hekwerk valbeveiliging</t>
  </si>
  <si>
    <t>Reinigen van de aluminium trappen</t>
  </si>
  <si>
    <t>1 kleine over kanalen
1 kleine op dak bij trafo
1 grote van laag naar hoog dak</t>
  </si>
  <si>
    <t>TOTAAL GLASBEWASSING</t>
  </si>
  <si>
    <t>TOTAAL GEVELREINIGING</t>
  </si>
  <si>
    <t>Huisvesting: Reinigen gevels</t>
  </si>
  <si>
    <t>Exclusief BTW</t>
  </si>
  <si>
    <t>Inclusief BTW</t>
  </si>
  <si>
    <t xml:space="preserve">Aanneemsom </t>
  </si>
  <si>
    <t>Huis voor de provincie</t>
  </si>
  <si>
    <t>Paushuize</t>
  </si>
  <si>
    <t>De Meern</t>
  </si>
  <si>
    <t>Huis ter Heide</t>
  </si>
  <si>
    <t>Busremise</t>
  </si>
  <si>
    <t>Totale aanneemsom per jaar</t>
  </si>
  <si>
    <t>Totale begrote kosten per jaar</t>
  </si>
  <si>
    <t>Nieuwe Tram Remise (NTR)</t>
  </si>
  <si>
    <t>Glasbewassing naar type</t>
  </si>
  <si>
    <t>Bereikbaarheid</t>
  </si>
  <si>
    <t>Prijs per aantal m2, incl. inzet materialen en middelen m.u.v. hoogwerkers</t>
  </si>
  <si>
    <t>0 - 150</t>
  </si>
  <si>
    <t>151 - 500</t>
  </si>
  <si>
    <t>&gt;500</t>
  </si>
  <si>
    <t>loopwerkzaamheden</t>
  </si>
  <si>
    <t>ladderwerkzaamheden</t>
  </si>
  <si>
    <t>gevelinstallatie</t>
  </si>
  <si>
    <t>systeem met gedemineraliseerd water</t>
  </si>
  <si>
    <t>Entreeglas</t>
  </si>
  <si>
    <t>Dakglas/koepelglas, binnen-/buitenzijde</t>
  </si>
  <si>
    <t>Wanden</t>
  </si>
  <si>
    <t>Grafitti verwijderen, inclusief afvoeren van afvalwater</t>
  </si>
  <si>
    <t>Glazen bouwstenen</t>
  </si>
  <si>
    <t>Huur hoogwerker</t>
  </si>
  <si>
    <t>Hoogwerker tot 20 meter</t>
  </si>
  <si>
    <t>Hoogwerker tot 40 meter</t>
  </si>
  <si>
    <t xml:space="preserve">Prijs dagdeel, incl. bemanning </t>
  </si>
  <si>
    <t>Prijs hele dag incl bemanning</t>
  </si>
  <si>
    <t>Prijs 2 dagen incl bemanning</t>
  </si>
  <si>
    <t>Prijs 3 dagen incl bemanning</t>
  </si>
  <si>
    <t>Prijs 4 dagen incl bemanning</t>
  </si>
  <si>
    <t>Prijs 5 dagen incl bemanning</t>
  </si>
  <si>
    <t>GLASBEWASSING INTEGRALE TARIEVEN</t>
  </si>
  <si>
    <t>Autohoogwerker</t>
  </si>
  <si>
    <t>Hoogwerker tot 14 meter</t>
  </si>
  <si>
    <t>Hoogwerker tot 28 meter</t>
  </si>
  <si>
    <t>Hoogwerker tot 50 meter</t>
  </si>
  <si>
    <t>Schaarhoogwerker</t>
  </si>
  <si>
    <t>Hoogwerker tot 15 meter</t>
  </si>
  <si>
    <t>Hoogwerker tot 32 meter</t>
  </si>
  <si>
    <t>Knik-telescoophoogwerker</t>
  </si>
  <si>
    <t xml:space="preserve">Gondel
Diverse delen verdieping 16 en 17 zijn voorzien van een folie  
Inclusief afwassen logo </t>
  </si>
  <si>
    <t>Schoonmaken en leeg halen van de pluvia's op het dak</t>
  </si>
  <si>
    <t>Aantal zijn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</si>
</sst>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(&quot;€&quot;* #,##0.00_);_(&quot;€&quot;* \(#,##0.00\);_(&quot;€&quot;* &quot;-&quot;??_);_(@_)"/>
    <numFmt numFmtId="166" formatCode="_-* #,##0.00_-;_-* #,##0.00\-;_-* &quot;-&quot;??_-;_-@_-"/>
    <numFmt numFmtId="167" formatCode="&quot;€&quot;\ #,##0.00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10"/>
      <name val="Times New Roman"/>
      <family val="1"/>
    </font>
    <font>
      <sz val="9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23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/>
    <xf numFmtId="1" fontId="3" fillId="0" borderId="0">
      <alignment wrapText="1"/>
    </xf>
    <xf numFmtId="0" fontId="4" fillId="0" borderId="0" applyBorder="0" applyProtection="0"/>
    <xf numFmtId="0" fontId="5" fillId="0" borderId="0"/>
    <xf numFmtId="0" fontId="5" fillId="0" borderId="0"/>
    <xf numFmtId="0" fontId="6" fillId="0" borderId="0"/>
    <xf numFmtId="164" fontId="4" fillId="0" borderId="0" applyFont="0" applyFill="0" applyBorder="0" applyAlignment="0" applyProtection="0"/>
    <xf numFmtId="0" fontId="25" fillId="0" borderId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13" applyNumberFormat="0" applyAlignment="0" applyProtection="0"/>
    <xf numFmtId="0" fontId="29" fillId="26" borderId="14" applyNumberFormat="0" applyAlignment="0" applyProtection="0"/>
    <xf numFmtId="0" fontId="30" fillId="0" borderId="15" applyNumberFormat="0" applyFill="0" applyAlignment="0" applyProtection="0"/>
    <xf numFmtId="0" fontId="31" fillId="9" borderId="0" applyNumberFormat="0" applyBorder="0" applyAlignment="0" applyProtection="0"/>
    <xf numFmtId="0" fontId="32" fillId="12" borderId="13" applyNumberFormat="0" applyAlignment="0" applyProtection="0"/>
    <xf numFmtId="166" fontId="25" fillId="0" borderId="0" applyFont="0" applyFill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27" borderId="0" applyNumberFormat="0" applyBorder="0" applyAlignment="0" applyProtection="0"/>
    <xf numFmtId="0" fontId="4" fillId="28" borderId="19" applyNumberFormat="0" applyFont="0" applyAlignment="0" applyProtection="0"/>
    <xf numFmtId="0" fontId="37" fillId="8" borderId="0" applyNumberFormat="0" applyBorder="0" applyAlignment="0" applyProtection="0"/>
    <xf numFmtId="9" fontId="2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25" borderId="21" applyNumberFormat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/>
    <xf numFmtId="0" fontId="43" fillId="0" borderId="0"/>
  </cellStyleXfs>
  <cellXfs count="20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2" fontId="12" fillId="0" borderId="3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3" fontId="11" fillId="5" borderId="1" xfId="1" applyFont="1" applyFill="1" applyBorder="1" applyAlignment="1">
      <alignment horizontal="left" vertical="center"/>
    </xf>
    <xf numFmtId="43" fontId="11" fillId="5" borderId="1" xfId="1" applyFont="1" applyFill="1" applyBorder="1" applyAlignment="1" applyProtection="1">
      <alignment horizontal="left" vertical="center"/>
    </xf>
    <xf numFmtId="43" fontId="11" fillId="5" borderId="1" xfId="1" applyFont="1" applyFill="1" applyBorder="1" applyAlignment="1" applyProtection="1">
      <alignment horizontal="left" vertical="center" wrapText="1"/>
    </xf>
    <xf numFmtId="43" fontId="11" fillId="5" borderId="1" xfId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 applyProtection="1">
      <alignment horizontal="center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5" applyFont="1" applyFill="1" applyBorder="1" applyAlignment="1">
      <alignment horizontal="center" vertical="center" wrapText="1"/>
    </xf>
    <xf numFmtId="44" fontId="10" fillId="3" borderId="1" xfId="2" applyFont="1" applyFill="1" applyBorder="1" applyAlignment="1">
      <alignment horizontal="left" vertical="center" wrapText="1"/>
    </xf>
    <xf numFmtId="2" fontId="10" fillId="3" borderId="1" xfId="4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0" fontId="10" fillId="3" borderId="1" xfId="5" quotePrefix="1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left" vertical="center"/>
    </xf>
    <xf numFmtId="0" fontId="10" fillId="3" borderId="1" xfId="5" applyFont="1" applyFill="1" applyBorder="1" applyAlignment="1">
      <alignment vertical="center"/>
    </xf>
    <xf numFmtId="0" fontId="10" fillId="3" borderId="1" xfId="5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3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2" fontId="11" fillId="0" borderId="7" xfId="1" applyNumberFormat="1" applyFont="1" applyFill="1" applyBorder="1" applyAlignment="1" applyProtection="1">
      <alignment horizontal="center" vertical="center" wrapText="1"/>
    </xf>
    <xf numFmtId="43" fontId="14" fillId="0" borderId="9" xfId="1" applyFont="1" applyFill="1" applyBorder="1" applyAlignment="1" applyProtection="1">
      <alignment horizontal="center" vertical="center" wrapText="1"/>
    </xf>
    <xf numFmtId="0" fontId="11" fillId="0" borderId="7" xfId="2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5" fillId="0" borderId="12" xfId="0" applyFont="1" applyBorder="1"/>
    <xf numFmtId="0" fontId="17" fillId="0" borderId="0" xfId="0" applyFont="1"/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49" fontId="0" fillId="0" borderId="0" xfId="0" applyNumberFormat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0" xfId="0" applyFont="1"/>
    <xf numFmtId="165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44" fontId="12" fillId="0" borderId="0" xfId="2" applyFont="1" applyBorder="1" applyAlignment="1">
      <alignment vertical="center" wrapText="1"/>
    </xf>
    <xf numFmtId="2" fontId="1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7" fillId="0" borderId="3" xfId="0" applyFont="1" applyBorder="1"/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4" fontId="7" fillId="0" borderId="0" xfId="2" applyFont="1" applyBorder="1" applyAlignment="1">
      <alignment wrapText="1"/>
    </xf>
    <xf numFmtId="43" fontId="11" fillId="5" borderId="1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24" fillId="0" borderId="1" xfId="8" applyFont="1" applyBorder="1" applyAlignment="1" applyProtection="1">
      <alignment horizontal="left" vertical="center" wrapText="1"/>
      <protection locked="0"/>
    </xf>
    <xf numFmtId="0" fontId="12" fillId="0" borderId="0" xfId="0" quotePrefix="1" applyFont="1" applyAlignment="1">
      <alignment wrapText="1"/>
    </xf>
    <xf numFmtId="0" fontId="12" fillId="0" borderId="1" xfId="0" applyFont="1" applyBorder="1" applyAlignment="1">
      <alignment horizontal="center" wrapText="1"/>
    </xf>
    <xf numFmtId="0" fontId="24" fillId="0" borderId="1" xfId="9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2" fontId="24" fillId="0" borderId="1" xfId="9" applyNumberFormat="1" applyFont="1" applyFill="1" applyBorder="1" applyAlignment="1">
      <alignment horizontal="center" vertical="center"/>
    </xf>
    <xf numFmtId="2" fontId="24" fillId="0" borderId="1" xfId="9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6" applyFont="1" applyBorder="1" applyAlignment="1">
      <alignment vertical="center"/>
    </xf>
    <xf numFmtId="2" fontId="10" fillId="0" borderId="1" xfId="1" applyNumberFormat="1" applyFont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2" fillId="0" borderId="1" xfId="6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4" fontId="10" fillId="0" borderId="0" xfId="0" applyNumberFormat="1" applyFont="1"/>
    <xf numFmtId="0" fontId="15" fillId="0" borderId="0" xfId="0" applyFont="1" applyAlignment="1">
      <alignment vertical="center"/>
    </xf>
    <xf numFmtId="44" fontId="10" fillId="3" borderId="1" xfId="2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/>
    </xf>
    <xf numFmtId="0" fontId="12" fillId="0" borderId="1" xfId="6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2" fontId="12" fillId="0" borderId="1" xfId="0" applyNumberFormat="1" applyFont="1" applyBorder="1" applyAlignment="1">
      <alignment horizontal="center" wrapText="1"/>
    </xf>
    <xf numFmtId="2" fontId="10" fillId="0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44" fontId="12" fillId="0" borderId="1" xfId="2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44" fontId="21" fillId="4" borderId="1" xfId="2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4" fillId="0" borderId="0" xfId="0" applyFont="1"/>
    <xf numFmtId="44" fontId="12" fillId="0" borderId="0" xfId="2" applyFont="1" applyAlignment="1">
      <alignment horizontal="center"/>
    </xf>
    <xf numFmtId="0" fontId="45" fillId="4" borderId="1" xfId="0" applyFont="1" applyFill="1" applyBorder="1"/>
    <xf numFmtId="44" fontId="45" fillId="4" borderId="1" xfId="2" applyFont="1" applyFill="1" applyBorder="1" applyAlignment="1">
      <alignment horizontal="center"/>
    </xf>
    <xf numFmtId="44" fontId="45" fillId="6" borderId="1" xfId="2" applyFont="1" applyFill="1" applyBorder="1" applyAlignment="1">
      <alignment horizontal="center"/>
    </xf>
    <xf numFmtId="0" fontId="8" fillId="3" borderId="0" xfId="55" applyFont="1" applyFill="1"/>
    <xf numFmtId="0" fontId="0" fillId="3" borderId="0" xfId="0" applyFill="1"/>
    <xf numFmtId="0" fontId="18" fillId="29" borderId="0" xfId="0" applyFont="1" applyFill="1"/>
    <xf numFmtId="0" fontId="20" fillId="3" borderId="0" xfId="55" applyFont="1" applyFill="1"/>
    <xf numFmtId="166" fontId="18" fillId="29" borderId="1" xfId="40" applyFont="1" applyFill="1" applyBorder="1" applyAlignment="1" applyProtection="1">
      <alignment horizontal="left" vertical="center"/>
    </xf>
    <xf numFmtId="0" fontId="17" fillId="3" borderId="1" xfId="5" applyFont="1" applyFill="1" applyBorder="1" applyAlignment="1">
      <alignment vertical="center"/>
    </xf>
    <xf numFmtId="0" fontId="17" fillId="3" borderId="1" xfId="5" applyFont="1" applyFill="1" applyBorder="1" applyAlignment="1">
      <alignment horizontal="left" vertical="center"/>
    </xf>
    <xf numFmtId="0" fontId="20" fillId="3" borderId="0" xfId="5" applyFont="1" applyFill="1" applyBorder="1"/>
    <xf numFmtId="0" fontId="20" fillId="3" borderId="9" xfId="5" applyFont="1" applyFill="1" applyBorder="1"/>
    <xf numFmtId="167" fontId="20" fillId="3" borderId="9" xfId="5" quotePrefix="1" applyNumberFormat="1" applyFont="1" applyFill="1" applyBorder="1" applyAlignment="1">
      <alignment horizontal="center"/>
    </xf>
    <xf numFmtId="167" fontId="20" fillId="3" borderId="0" xfId="5" quotePrefix="1" applyNumberFormat="1" applyFont="1" applyFill="1" applyBorder="1" applyAlignment="1">
      <alignment horizontal="center"/>
    </xf>
    <xf numFmtId="166" fontId="11" fillId="0" borderId="1" xfId="40" applyFont="1" applyFill="1" applyBorder="1" applyAlignment="1" applyProtection="1">
      <alignment horizontal="left" vertical="center"/>
    </xf>
    <xf numFmtId="166" fontId="11" fillId="0" borderId="8" xfId="40" applyFont="1" applyFill="1" applyBorder="1" applyAlignment="1" applyProtection="1">
      <alignment horizontal="center" vertical="center"/>
    </xf>
    <xf numFmtId="166" fontId="11" fillId="0" borderId="1" xfId="40" applyFont="1" applyFill="1" applyBorder="1" applyAlignment="1" applyProtection="1">
      <alignment horizontal="center" vertical="center"/>
    </xf>
    <xf numFmtId="166" fontId="11" fillId="0" borderId="2" xfId="40" applyFont="1" applyFill="1" applyBorder="1" applyAlignment="1" applyProtection="1">
      <alignment vertical="center"/>
    </xf>
    <xf numFmtId="44" fontId="24" fillId="4" borderId="1" xfId="2" applyFont="1" applyFill="1" applyBorder="1" applyAlignment="1" applyProtection="1">
      <alignment horizontal="left" vertical="center" wrapText="1"/>
      <protection locked="0"/>
    </xf>
    <xf numFmtId="44" fontId="10" fillId="4" borderId="1" xfId="2" applyFont="1" applyFill="1" applyBorder="1" applyAlignment="1" applyProtection="1">
      <alignment horizontal="left" vertical="center" wrapText="1"/>
      <protection locked="0"/>
    </xf>
    <xf numFmtId="44" fontId="12" fillId="4" borderId="1" xfId="2" applyFont="1" applyFill="1" applyBorder="1" applyAlignment="1" applyProtection="1">
      <alignment horizontal="left" vertical="center" wrapText="1"/>
      <protection locked="0"/>
    </xf>
    <xf numFmtId="44" fontId="10" fillId="4" borderId="1" xfId="2" applyFont="1" applyFill="1" applyBorder="1" applyAlignment="1" applyProtection="1">
      <alignment horizontal="left" vertical="center"/>
      <protection locked="0"/>
    </xf>
    <xf numFmtId="44" fontId="10" fillId="4" borderId="6" xfId="2" applyFont="1" applyFill="1" applyBorder="1" applyAlignment="1" applyProtection="1">
      <alignment horizontal="left" vertical="center"/>
      <protection locked="0"/>
    </xf>
    <xf numFmtId="44" fontId="12" fillId="4" borderId="1" xfId="2" applyFont="1" applyFill="1" applyBorder="1" applyAlignment="1" applyProtection="1">
      <alignment vertical="center" wrapText="1"/>
      <protection locked="0"/>
    </xf>
    <xf numFmtId="44" fontId="12" fillId="4" borderId="1" xfId="2" applyFont="1" applyFill="1" applyBorder="1" applyProtection="1">
      <protection locked="0"/>
    </xf>
    <xf numFmtId="44" fontId="10" fillId="4" borderId="1" xfId="2" applyFont="1" applyFill="1" applyBorder="1" applyProtection="1">
      <protection locked="0"/>
    </xf>
    <xf numFmtId="44" fontId="12" fillId="4" borderId="1" xfId="2" applyFont="1" applyFill="1" applyBorder="1" applyAlignment="1" applyProtection="1">
      <alignment wrapText="1"/>
      <protection locked="0"/>
    </xf>
    <xf numFmtId="44" fontId="10" fillId="4" borderId="1" xfId="2" applyFont="1" applyFill="1" applyBorder="1" applyAlignment="1" applyProtection="1">
      <alignment horizontal="left"/>
      <protection locked="0"/>
    </xf>
    <xf numFmtId="44" fontId="10" fillId="4" borderId="1" xfId="2" applyFont="1" applyFill="1" applyBorder="1" applyAlignment="1" applyProtection="1">
      <alignment horizontal="center" vertical="center"/>
      <protection locked="0"/>
    </xf>
    <xf numFmtId="44" fontId="10" fillId="4" borderId="1" xfId="2" applyFont="1" applyFill="1" applyBorder="1" applyAlignment="1" applyProtection="1">
      <alignment vertical="center"/>
      <protection locked="0"/>
    </xf>
    <xf numFmtId="44" fontId="17" fillId="30" borderId="1" xfId="5" quotePrefix="1" applyNumberFormat="1" applyFont="1" applyFill="1" applyBorder="1" applyAlignment="1" applyProtection="1">
      <alignment horizontal="center"/>
      <protection locked="0"/>
    </xf>
    <xf numFmtId="44" fontId="20" fillId="30" borderId="1" xfId="5" quotePrefix="1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6" fontId="11" fillId="0" borderId="2" xfId="40" applyFont="1" applyFill="1" applyBorder="1" applyAlignment="1" applyProtection="1">
      <alignment horizontal="center" vertical="center"/>
    </xf>
    <xf numFmtId="166" fontId="11" fillId="0" borderId="7" xfId="40" applyFont="1" applyFill="1" applyBorder="1" applyAlignment="1" applyProtection="1">
      <alignment horizontal="center" vertical="center"/>
    </xf>
    <xf numFmtId="166" fontId="11" fillId="0" borderId="8" xfId="40" applyFont="1" applyFill="1" applyBorder="1" applyAlignment="1" applyProtection="1">
      <alignment horizontal="center" vertical="center"/>
    </xf>
    <xf numFmtId="0" fontId="11" fillId="3" borderId="1" xfId="5" applyFont="1" applyFill="1" applyBorder="1" applyAlignment="1">
      <alignment horizontal="center"/>
    </xf>
  </cellXfs>
  <cellStyles count="57">
    <cellStyle name="20% - Accent1 2" xfId="11" xr:uid="{0BE83FE9-D1A6-4AA5-BED4-80E5E160D771}"/>
    <cellStyle name="20% - Accent2 2" xfId="12" xr:uid="{97F5DFF4-787D-4161-901E-5F892A96008D}"/>
    <cellStyle name="20% - Accent3 2" xfId="13" xr:uid="{D389E7B8-06BD-496F-9B9C-A88F3B4BB56A}"/>
    <cellStyle name="20% - Accent4 2" xfId="14" xr:uid="{7AC2A498-8273-4C9D-868A-F00867DC4972}"/>
    <cellStyle name="20% - Accent5 2" xfId="15" xr:uid="{1A6AE7D2-01B5-4776-AF65-9FAE720FAE66}"/>
    <cellStyle name="20% - Accent6 2" xfId="16" xr:uid="{FACFD5D0-AFE8-428E-A7C7-DF30CCF0C4DA}"/>
    <cellStyle name="40% - Accent1 2" xfId="17" xr:uid="{33DE3FE6-E841-46E2-8F8A-D834C39791B0}"/>
    <cellStyle name="40% - Accent2 2" xfId="18" xr:uid="{240AE0A7-31E2-4145-A78F-B18F81EA6D2F}"/>
    <cellStyle name="40% - Accent3 2" xfId="19" xr:uid="{DF19FD23-FF8D-42C5-87B2-70E363E2CF7F}"/>
    <cellStyle name="40% - Accent4 2" xfId="20" xr:uid="{91CD67BD-211D-45A7-9D51-30129748A7FC}"/>
    <cellStyle name="40% - Accent5 2" xfId="21" xr:uid="{E114DDDF-5F66-4665-BADD-AD0842EE8ACE}"/>
    <cellStyle name="40% - Accent6 2" xfId="22" xr:uid="{276BA5C8-9452-4B29-9CFE-EFD4DF752A63}"/>
    <cellStyle name="60% - Accent1 2" xfId="23" xr:uid="{21BE19CB-6DEC-4AA5-8672-0B7C5C755BD4}"/>
    <cellStyle name="60% - Accent2 2" xfId="24" xr:uid="{D6B69561-9F23-4B92-A872-13370590D05D}"/>
    <cellStyle name="60% - Accent3 2" xfId="25" xr:uid="{E72D616A-0361-42BB-9358-9099211E5783}"/>
    <cellStyle name="60% - Accent4 2" xfId="26" xr:uid="{AADA12EB-2FAB-427B-8903-F46FB760EBAA}"/>
    <cellStyle name="60% - Accent5 2" xfId="27" xr:uid="{203110A8-3F94-4F78-A236-05B04D731C7A}"/>
    <cellStyle name="60% - Accent6 2" xfId="28" xr:uid="{A6F64626-779C-4539-BFE1-7E4CCE525FBA}"/>
    <cellStyle name="Accent1 2" xfId="3" xr:uid="{1216239A-625E-4711-A5D1-EB17BA20AFBE}"/>
    <cellStyle name="Accent1 3" xfId="29" xr:uid="{82EF776C-4C73-4D4D-958A-7F814C9CC2D9}"/>
    <cellStyle name="Accent2 2" xfId="30" xr:uid="{DB360933-E88E-436D-99BD-43D8460DCB7A}"/>
    <cellStyle name="Accent3 2" xfId="31" xr:uid="{4B04B8C9-0C6C-4B0A-95C1-A59E0995DC74}"/>
    <cellStyle name="Accent4 2" xfId="32" xr:uid="{65427512-3350-4512-967D-63FAEF6F2669}"/>
    <cellStyle name="Accent5 2" xfId="33" xr:uid="{1AAB576A-77C2-411F-8DD9-5564108C24EC}"/>
    <cellStyle name="Accent6 2" xfId="34" xr:uid="{07A3F6A7-9E98-42FB-B5A0-720C5BAC95A9}"/>
    <cellStyle name="Berekening 2" xfId="35" xr:uid="{D73638B7-1946-4175-BB2E-E8D263AA29DA}"/>
    <cellStyle name="Controlecel 2" xfId="36" xr:uid="{F2630EA4-3C16-4E08-9F4D-092880C7B847}"/>
    <cellStyle name="Euro" xfId="9" xr:uid="{027CF446-F357-46B1-8D0D-A27F3ECE0AD7}"/>
    <cellStyle name="Gekoppelde cel 2" xfId="37" xr:uid="{1BC64E1D-F1D7-49B6-8B3E-24FEFA3C5997}"/>
    <cellStyle name="Goed 2" xfId="38" xr:uid="{F33C39FB-AEC9-4282-B96C-35416B7EFE3F}"/>
    <cellStyle name="Invoer 2" xfId="39" xr:uid="{D319F12C-CB62-43C5-BAED-033372E6034D}"/>
    <cellStyle name="Komma" xfId="1" builtinId="3"/>
    <cellStyle name="Komma 2" xfId="40" xr:uid="{DFBF39C3-69D2-49D1-B1BB-C53F0B3B77C9}"/>
    <cellStyle name="Kop 1 2" xfId="41" xr:uid="{E4CCE72D-18F4-4B44-8E45-67ACDC53781A}"/>
    <cellStyle name="Kop 2 2" xfId="42" xr:uid="{12A6F6E3-1E7D-4584-84C1-1C12D418F8BD}"/>
    <cellStyle name="Kop 3 2" xfId="43" xr:uid="{CBB83B78-AC0A-4CE4-A54D-98E2635C9D04}"/>
    <cellStyle name="Kop 4 2" xfId="44" xr:uid="{36ACE130-358F-45C6-BAD7-729866017380}"/>
    <cellStyle name="Neutraal 2" xfId="45" xr:uid="{B244CC21-5E76-466B-B39C-7DE62499CA6A}"/>
    <cellStyle name="Normal 2" xfId="56" xr:uid="{6761ED38-F2DD-4983-AABD-455E65188C2B}"/>
    <cellStyle name="Normal 8" xfId="6" xr:uid="{AD821A68-2E05-435F-9F0C-3D1A81489205}"/>
    <cellStyle name="Notitie 2" xfId="46" xr:uid="{B0EC54E8-5C90-4ECE-B970-C0A9D54E2F9F}"/>
    <cellStyle name="Ongeldig 2" xfId="47" xr:uid="{A61BC541-79A9-4501-AEC5-F2D5C7A81B56}"/>
    <cellStyle name="Procent 2" xfId="48" xr:uid="{F304FF0C-29EC-4AF2-88BF-78CE72B0AD6E}"/>
    <cellStyle name="Standaard" xfId="0" builtinId="0"/>
    <cellStyle name="Standaard 2" xfId="4" xr:uid="{0F7BFF99-341D-4556-92DC-DBFBDB604D8C}"/>
    <cellStyle name="Standaard 2 2" xfId="55" xr:uid="{83EB498A-D7C9-4FDB-A898-626DD3464ADC}"/>
    <cellStyle name="Standaard 3" xfId="7" xr:uid="{18312DC8-C723-4405-8C27-9517B5716621}"/>
    <cellStyle name="Standaard 4" xfId="10" xr:uid="{FB1E60C3-87EE-43D2-9ECB-7006629F0973}"/>
    <cellStyle name="Standaard_BIJLG-2" xfId="8" xr:uid="{D3AFD07E-65E9-4A5D-BFB9-42CF09C70418}"/>
    <cellStyle name="Standaard_ruimtestaat" xfId="5" xr:uid="{D5B17611-05DF-4FDF-8F30-32541D80B8F6}"/>
    <cellStyle name="Titel 2" xfId="49" xr:uid="{09BCD325-3779-4561-9C9B-60FA62665245}"/>
    <cellStyle name="Totaal 2" xfId="50" xr:uid="{D2AD6A72-69E1-4BA6-8904-DFD550627D88}"/>
    <cellStyle name="Uitvoer 2" xfId="51" xr:uid="{3FB0A22F-FF31-4A80-ABB9-BD5DF1C4CF83}"/>
    <cellStyle name="Valuta" xfId="2" builtinId="4"/>
    <cellStyle name="Valuta 2" xfId="52" xr:uid="{E8780C58-BC1E-4F3A-A2D8-1FFA2CDBEFEC}"/>
    <cellStyle name="Verklarende tekst 2" xfId="53" xr:uid="{B9B5919B-0A99-4B49-B122-3359247C7E97}"/>
    <cellStyle name="Waarschuwingstekst 2" xfId="54" xr:uid="{A55C7F18-3C3B-4246-BBAD-2CD6A6A98B05}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144</xdr:row>
      <xdr:rowOff>0</xdr:rowOff>
    </xdr:from>
    <xdr:to>
      <xdr:col>8</xdr:col>
      <xdr:colOff>198611</xdr:colOff>
      <xdr:row>192</xdr:row>
      <xdr:rowOff>125956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E6DFD64-2DFD-8929-51BA-21CA2222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929300"/>
          <a:ext cx="11314286" cy="8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10E-3B3D-4122-BE14-F310631E996B}">
  <dimension ref="A2:G23"/>
  <sheetViews>
    <sheetView showGridLines="0" tabSelected="1" workbookViewId="0">
      <selection activeCell="O20" sqref="O20"/>
    </sheetView>
  </sheetViews>
  <sheetFormatPr defaultRowHeight="13.5" x14ac:dyDescent="0.25"/>
  <cols>
    <col min="1" max="1" width="42.85546875" style="17" customWidth="1"/>
    <col min="2" max="2" width="2.7109375" style="17" customWidth="1"/>
    <col min="3" max="3" width="15.7109375" style="153" customWidth="1"/>
    <col min="4" max="4" width="2.7109375" style="17" customWidth="1"/>
    <col min="5" max="5" width="15.7109375" style="153" customWidth="1"/>
    <col min="6" max="6" width="2.7109375" style="17" customWidth="1"/>
    <col min="7" max="7" width="15.7109375" style="153" customWidth="1"/>
    <col min="8" max="16384" width="9.140625" style="17"/>
  </cols>
  <sheetData>
    <row r="2" spans="1:7" ht="15" x14ac:dyDescent="0.25">
      <c r="A2" s="152" t="s">
        <v>0</v>
      </c>
    </row>
    <row r="4" spans="1:7" x14ac:dyDescent="0.25">
      <c r="A4" s="154" t="s">
        <v>168</v>
      </c>
      <c r="C4" s="155" t="s">
        <v>166</v>
      </c>
      <c r="E4" s="155" t="s">
        <v>5</v>
      </c>
      <c r="G4" s="155" t="s">
        <v>167</v>
      </c>
    </row>
    <row r="5" spans="1:7" x14ac:dyDescent="0.25">
      <c r="A5" s="97" t="s">
        <v>169</v>
      </c>
      <c r="C5" s="146">
        <f>Provinciehuis!J55</f>
        <v>0</v>
      </c>
      <c r="E5" s="146">
        <f>C5*21%</f>
        <v>0</v>
      </c>
      <c r="G5" s="146">
        <f>C5+E5</f>
        <v>0</v>
      </c>
    </row>
    <row r="6" spans="1:7" x14ac:dyDescent="0.25">
      <c r="A6" s="97" t="s">
        <v>170</v>
      </c>
      <c r="C6" s="146">
        <f>Paushuize!J17</f>
        <v>0</v>
      </c>
      <c r="E6" s="146">
        <f t="shared" ref="E6:E10" si="0">C6*21%</f>
        <v>0</v>
      </c>
      <c r="G6" s="146">
        <f t="shared" ref="G6:G10" si="1">C6+E6</f>
        <v>0</v>
      </c>
    </row>
    <row r="7" spans="1:7" x14ac:dyDescent="0.25">
      <c r="A7" s="97" t="s">
        <v>171</v>
      </c>
      <c r="C7" s="146">
        <f>'De Meern'!J18</f>
        <v>0</v>
      </c>
      <c r="E7" s="146">
        <f t="shared" si="0"/>
        <v>0</v>
      </c>
      <c r="G7" s="146">
        <f t="shared" si="1"/>
        <v>0</v>
      </c>
    </row>
    <row r="8" spans="1:7" x14ac:dyDescent="0.25">
      <c r="A8" s="97" t="s">
        <v>172</v>
      </c>
      <c r="C8" s="146">
        <f>'Huis ter heide'!J15</f>
        <v>0</v>
      </c>
      <c r="E8" s="146">
        <f t="shared" si="0"/>
        <v>0</v>
      </c>
      <c r="G8" s="146">
        <f t="shared" si="1"/>
        <v>0</v>
      </c>
    </row>
    <row r="9" spans="1:7" x14ac:dyDescent="0.25">
      <c r="A9" s="97" t="s">
        <v>176</v>
      </c>
      <c r="C9" s="146">
        <f>NTR!J13</f>
        <v>0</v>
      </c>
      <c r="E9" s="146">
        <f t="shared" si="0"/>
        <v>0</v>
      </c>
      <c r="G9" s="146">
        <f t="shared" si="1"/>
        <v>0</v>
      </c>
    </row>
    <row r="10" spans="1:7" x14ac:dyDescent="0.25">
      <c r="A10" s="97" t="s">
        <v>173</v>
      </c>
      <c r="C10" s="146">
        <f>Busremise!J9</f>
        <v>0</v>
      </c>
      <c r="E10" s="146">
        <f t="shared" si="0"/>
        <v>0</v>
      </c>
      <c r="G10" s="146">
        <f t="shared" si="1"/>
        <v>0</v>
      </c>
    </row>
    <row r="11" spans="1:7" x14ac:dyDescent="0.25">
      <c r="A11" s="154" t="s">
        <v>174</v>
      </c>
      <c r="C11" s="156">
        <f>SUM(C5:C10)</f>
        <v>0</v>
      </c>
      <c r="E11" s="156">
        <f>SUM(E5:E10)</f>
        <v>0</v>
      </c>
      <c r="G11" s="156">
        <f>SUM(G5:G10)</f>
        <v>0</v>
      </c>
    </row>
    <row r="13" spans="1:7" ht="15" x14ac:dyDescent="0.25">
      <c r="A13" s="152" t="s">
        <v>21</v>
      </c>
    </row>
    <row r="15" spans="1:7" x14ac:dyDescent="0.25">
      <c r="A15" s="154" t="s">
        <v>168</v>
      </c>
      <c r="C15" s="155" t="s">
        <v>166</v>
      </c>
      <c r="E15" s="155" t="s">
        <v>5</v>
      </c>
      <c r="G15" s="155" t="s">
        <v>167</v>
      </c>
    </row>
    <row r="16" spans="1:7" x14ac:dyDescent="0.25">
      <c r="A16" s="97" t="s">
        <v>169</v>
      </c>
      <c r="C16" s="146">
        <f>Provinciehuis!J92</f>
        <v>0</v>
      </c>
      <c r="E16" s="146">
        <f t="shared" ref="E16:E20" si="2">C16*21%</f>
        <v>0</v>
      </c>
      <c r="G16" s="146">
        <f t="shared" ref="G16:G20" si="3">C16+E16</f>
        <v>0</v>
      </c>
    </row>
    <row r="17" spans="1:7" x14ac:dyDescent="0.25">
      <c r="A17" s="97" t="s">
        <v>171</v>
      </c>
      <c r="C17" s="146">
        <f>'De Meern'!J32</f>
        <v>0</v>
      </c>
      <c r="E17" s="146">
        <f t="shared" si="2"/>
        <v>0</v>
      </c>
      <c r="G17" s="146">
        <f t="shared" si="3"/>
        <v>0</v>
      </c>
    </row>
    <row r="18" spans="1:7" x14ac:dyDescent="0.25">
      <c r="A18" s="97" t="s">
        <v>172</v>
      </c>
      <c r="C18" s="146">
        <f>'Huis ter heide'!J38</f>
        <v>0</v>
      </c>
      <c r="E18" s="146">
        <f t="shared" si="2"/>
        <v>0</v>
      </c>
      <c r="G18" s="146">
        <f t="shared" si="3"/>
        <v>0</v>
      </c>
    </row>
    <row r="19" spans="1:7" x14ac:dyDescent="0.25">
      <c r="A19" s="97" t="s">
        <v>176</v>
      </c>
      <c r="C19" s="146">
        <f>NTR!J26</f>
        <v>0</v>
      </c>
      <c r="E19" s="146">
        <f t="shared" si="2"/>
        <v>0</v>
      </c>
      <c r="G19" s="146">
        <f t="shared" si="3"/>
        <v>0</v>
      </c>
    </row>
    <row r="20" spans="1:7" x14ac:dyDescent="0.25">
      <c r="A20" s="97" t="s">
        <v>173</v>
      </c>
      <c r="C20" s="146">
        <f>Busremise!J21</f>
        <v>0</v>
      </c>
      <c r="E20" s="146">
        <f t="shared" si="2"/>
        <v>0</v>
      </c>
      <c r="G20" s="146">
        <f t="shared" si="3"/>
        <v>0</v>
      </c>
    </row>
    <row r="21" spans="1:7" x14ac:dyDescent="0.25">
      <c r="A21" s="154" t="s">
        <v>174</v>
      </c>
      <c r="C21" s="155">
        <f>SUM(C16:C20)</f>
        <v>0</v>
      </c>
      <c r="E21" s="155">
        <f>SUM(E16:E20)</f>
        <v>0</v>
      </c>
      <c r="G21" s="155">
        <f>SUM(G16:G20)</f>
        <v>0</v>
      </c>
    </row>
    <row r="23" spans="1:7" x14ac:dyDescent="0.25">
      <c r="A23" s="154" t="s">
        <v>175</v>
      </c>
      <c r="C23" s="156">
        <f>C11+C21</f>
        <v>0</v>
      </c>
      <c r="E23" s="156">
        <f>E11+E21</f>
        <v>0</v>
      </c>
      <c r="G23" s="156">
        <f>G11+G21</f>
        <v>0</v>
      </c>
    </row>
  </sheetData>
  <sheetProtection algorithmName="SHA-512" hashValue="uZOiDnoWOicn3Qje8sLPpXoK4X3tDPLCmIihIw3WbIAjgw1g9klR7CNY07kQkrWgkbcGCNu0rqKMpyLGv233dw==" saltValue="+gtaUCtCo5V0Rzd3yPXG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AB0F-409E-46DA-B6DD-04638FB19FE1}">
  <dimension ref="A1:M94"/>
  <sheetViews>
    <sheetView showGridLines="0" zoomScaleNormal="100" workbookViewId="0">
      <selection activeCell="J62" sqref="J62:J91"/>
    </sheetView>
  </sheetViews>
  <sheetFormatPr defaultRowHeight="13.5" x14ac:dyDescent="0.25"/>
  <cols>
    <col min="1" max="1" width="10" style="17" customWidth="1"/>
    <col min="2" max="2" width="51.85546875" style="17" bestFit="1" customWidth="1"/>
    <col min="3" max="3" width="12" style="17" bestFit="1" customWidth="1"/>
    <col min="4" max="4" width="41.140625" style="18" customWidth="1"/>
    <col min="5" max="5" width="16.5703125" style="42" customWidth="1"/>
    <col min="6" max="6" width="13" style="42" customWidth="1"/>
    <col min="7" max="7" width="12.28515625" style="42" customWidth="1"/>
    <col min="8" max="8" width="9.7109375" style="43" customWidth="1"/>
    <col min="9" max="9" width="11.85546875" style="17" customWidth="1"/>
    <col min="10" max="10" width="11.5703125" style="17" customWidth="1"/>
    <col min="11" max="11" width="14.140625" style="17" customWidth="1"/>
    <col min="12" max="12" width="9.42578125" style="72" customWidth="1"/>
    <col min="13" max="13" width="10.5703125" style="18" bestFit="1" customWidth="1"/>
    <col min="14" max="16384" width="9.140625" style="17"/>
  </cols>
  <sheetData>
    <row r="1" spans="1:13" s="4" customFormat="1" ht="15" x14ac:dyDescent="0.25">
      <c r="A1" s="2" t="s">
        <v>0</v>
      </c>
      <c r="D1" s="5"/>
      <c r="E1" s="6"/>
      <c r="F1" s="6"/>
      <c r="G1" s="6"/>
      <c r="H1" s="7"/>
      <c r="L1" s="74"/>
      <c r="M1" s="5"/>
    </row>
    <row r="2" spans="1:13" s="4" customFormat="1" x14ac:dyDescent="0.25">
      <c r="D2" s="5"/>
      <c r="E2" s="6"/>
      <c r="F2" s="6"/>
      <c r="G2" s="6"/>
      <c r="H2" s="7"/>
      <c r="L2" s="74"/>
      <c r="M2" s="5"/>
    </row>
    <row r="3" spans="1:13" s="4" customFormat="1" x14ac:dyDescent="0.25">
      <c r="A3" s="192" t="s">
        <v>1</v>
      </c>
      <c r="B3" s="192"/>
      <c r="C3" s="8"/>
      <c r="D3" s="9"/>
      <c r="E3" s="10"/>
      <c r="F3" s="10"/>
      <c r="G3" s="10"/>
      <c r="H3" s="11"/>
      <c r="I3" s="12"/>
      <c r="J3" s="12"/>
      <c r="K3" s="12"/>
      <c r="L3" s="74"/>
      <c r="M3" s="5"/>
    </row>
    <row r="4" spans="1:13" x14ac:dyDescent="0.25">
      <c r="A4" s="13"/>
      <c r="B4" s="13"/>
      <c r="C4" s="13"/>
      <c r="D4" s="14"/>
      <c r="E4" s="15"/>
      <c r="F4" s="15"/>
      <c r="G4" s="15"/>
      <c r="H4" s="16"/>
      <c r="I4" s="13"/>
    </row>
    <row r="5" spans="1:13" ht="40.5" x14ac:dyDescent="0.25">
      <c r="A5" s="19" t="s">
        <v>22</v>
      </c>
      <c r="B5" s="20" t="s">
        <v>105</v>
      </c>
      <c r="C5" s="21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7</v>
      </c>
      <c r="J5" s="25" t="s">
        <v>8</v>
      </c>
      <c r="K5" s="23" t="s">
        <v>9</v>
      </c>
    </row>
    <row r="6" spans="1:13" x14ac:dyDescent="0.25">
      <c r="A6" s="26">
        <v>1</v>
      </c>
      <c r="B6" s="27" t="s">
        <v>106</v>
      </c>
      <c r="C6" s="27" t="s">
        <v>10</v>
      </c>
      <c r="D6" s="28" t="s">
        <v>11</v>
      </c>
      <c r="E6" s="173"/>
      <c r="F6" s="29">
        <f>E6*0.21</f>
        <v>0</v>
      </c>
      <c r="G6" s="29">
        <f>E6+F6</f>
        <v>0</v>
      </c>
      <c r="H6" s="30">
        <v>2743</v>
      </c>
      <c r="I6" s="31">
        <v>4</v>
      </c>
      <c r="J6" s="32">
        <f>(E6*H6)*I6</f>
        <v>0</v>
      </c>
      <c r="K6" s="32">
        <f>J6*1.21</f>
        <v>0</v>
      </c>
    </row>
    <row r="7" spans="1:13" ht="54" x14ac:dyDescent="0.25">
      <c r="A7" s="26">
        <v>2</v>
      </c>
      <c r="B7" s="27" t="s">
        <v>107</v>
      </c>
      <c r="C7" s="27" t="s">
        <v>10</v>
      </c>
      <c r="D7" s="28" t="s">
        <v>210</v>
      </c>
      <c r="E7" s="173"/>
      <c r="F7" s="29">
        <f t="shared" ref="F7:F53" si="0">E7*0.21</f>
        <v>0</v>
      </c>
      <c r="G7" s="29">
        <f t="shared" ref="G7:G52" si="1">E7+F7</f>
        <v>0</v>
      </c>
      <c r="H7" s="30">
        <v>4523.18</v>
      </c>
      <c r="I7" s="33">
        <v>4</v>
      </c>
      <c r="J7" s="32">
        <f t="shared" ref="J7:J52" si="2">(E7*H7)*I7</f>
        <v>0</v>
      </c>
      <c r="K7" s="32">
        <f t="shared" ref="K7:K55" si="3">J7*1.21</f>
        <v>0</v>
      </c>
    </row>
    <row r="8" spans="1:13" ht="27" x14ac:dyDescent="0.25">
      <c r="A8" s="26">
        <v>3</v>
      </c>
      <c r="B8" s="34" t="s">
        <v>108</v>
      </c>
      <c r="C8" s="35" t="s">
        <v>12</v>
      </c>
      <c r="D8" s="28" t="s">
        <v>13</v>
      </c>
      <c r="E8" s="173"/>
      <c r="F8" s="29">
        <f t="shared" si="0"/>
        <v>0</v>
      </c>
      <c r="G8" s="29">
        <f t="shared" si="1"/>
        <v>0</v>
      </c>
      <c r="H8" s="30">
        <v>3399.94</v>
      </c>
      <c r="I8" s="33">
        <v>2</v>
      </c>
      <c r="J8" s="32">
        <f t="shared" si="2"/>
        <v>0</v>
      </c>
      <c r="K8" s="32">
        <f t="shared" si="3"/>
        <v>0</v>
      </c>
    </row>
    <row r="9" spans="1:13" x14ac:dyDescent="0.25">
      <c r="A9" s="26">
        <v>4</v>
      </c>
      <c r="B9" s="34" t="s">
        <v>108</v>
      </c>
      <c r="C9" s="35" t="s">
        <v>12</v>
      </c>
      <c r="D9" s="28"/>
      <c r="E9" s="173"/>
      <c r="F9" s="29">
        <f t="shared" si="0"/>
        <v>0</v>
      </c>
      <c r="G9" s="29">
        <f t="shared" si="1"/>
        <v>0</v>
      </c>
      <c r="H9" s="30">
        <v>579.27</v>
      </c>
      <c r="I9" s="33">
        <v>2</v>
      </c>
      <c r="J9" s="32">
        <f t="shared" si="2"/>
        <v>0</v>
      </c>
      <c r="K9" s="32">
        <f t="shared" si="3"/>
        <v>0</v>
      </c>
    </row>
    <row r="10" spans="1:13" x14ac:dyDescent="0.25">
      <c r="A10" s="26">
        <v>5</v>
      </c>
      <c r="B10" s="34" t="s">
        <v>132</v>
      </c>
      <c r="C10" s="35" t="s">
        <v>12</v>
      </c>
      <c r="D10" s="189" t="s">
        <v>14</v>
      </c>
      <c r="E10" s="173"/>
      <c r="F10" s="29">
        <f t="shared" si="0"/>
        <v>0</v>
      </c>
      <c r="G10" s="29">
        <f t="shared" si="1"/>
        <v>0</v>
      </c>
      <c r="H10" s="30">
        <v>748.17</v>
      </c>
      <c r="I10" s="33">
        <v>2</v>
      </c>
      <c r="J10" s="32">
        <f t="shared" si="2"/>
        <v>0</v>
      </c>
      <c r="K10" s="32">
        <f t="shared" si="3"/>
        <v>0</v>
      </c>
    </row>
    <row r="11" spans="1:13" x14ac:dyDescent="0.25">
      <c r="A11" s="26">
        <v>6</v>
      </c>
      <c r="B11" s="34" t="s">
        <v>109</v>
      </c>
      <c r="C11" s="35" t="s">
        <v>12</v>
      </c>
      <c r="D11" s="190"/>
      <c r="E11" s="173"/>
      <c r="F11" s="29">
        <f t="shared" si="0"/>
        <v>0</v>
      </c>
      <c r="G11" s="29">
        <f t="shared" si="1"/>
        <v>0</v>
      </c>
      <c r="H11" s="30">
        <v>748.17</v>
      </c>
      <c r="I11" s="33">
        <v>2</v>
      </c>
      <c r="J11" s="32">
        <f t="shared" si="2"/>
        <v>0</v>
      </c>
      <c r="K11" s="32">
        <f t="shared" si="3"/>
        <v>0</v>
      </c>
    </row>
    <row r="12" spans="1:13" x14ac:dyDescent="0.25">
      <c r="A12" s="26">
        <v>7</v>
      </c>
      <c r="B12" s="34" t="s">
        <v>110</v>
      </c>
      <c r="C12" s="35" t="s">
        <v>12</v>
      </c>
      <c r="D12" s="190"/>
      <c r="E12" s="173"/>
      <c r="F12" s="29">
        <f t="shared" si="0"/>
        <v>0</v>
      </c>
      <c r="G12" s="29">
        <f t="shared" si="1"/>
        <v>0</v>
      </c>
      <c r="H12" s="30">
        <v>748.17</v>
      </c>
      <c r="I12" s="33">
        <v>2</v>
      </c>
      <c r="J12" s="32">
        <f t="shared" si="2"/>
        <v>0</v>
      </c>
      <c r="K12" s="32">
        <f t="shared" si="3"/>
        <v>0</v>
      </c>
    </row>
    <row r="13" spans="1:13" x14ac:dyDescent="0.25">
      <c r="A13" s="26">
        <v>8</v>
      </c>
      <c r="B13" s="34" t="s">
        <v>131</v>
      </c>
      <c r="C13" s="35" t="s">
        <v>12</v>
      </c>
      <c r="D13" s="190"/>
      <c r="E13" s="173"/>
      <c r="F13" s="29">
        <f t="shared" si="0"/>
        <v>0</v>
      </c>
      <c r="G13" s="29">
        <f t="shared" si="1"/>
        <v>0</v>
      </c>
      <c r="H13" s="30">
        <v>748.17</v>
      </c>
      <c r="I13" s="33">
        <v>2</v>
      </c>
      <c r="J13" s="32">
        <f t="shared" si="2"/>
        <v>0</v>
      </c>
      <c r="K13" s="32">
        <f t="shared" si="3"/>
        <v>0</v>
      </c>
    </row>
    <row r="14" spans="1:13" x14ac:dyDescent="0.25">
      <c r="A14" s="26">
        <v>9</v>
      </c>
      <c r="B14" s="34" t="s">
        <v>130</v>
      </c>
      <c r="C14" s="35" t="s">
        <v>12</v>
      </c>
      <c r="D14" s="190"/>
      <c r="E14" s="173"/>
      <c r="F14" s="29">
        <f t="shared" si="0"/>
        <v>0</v>
      </c>
      <c r="G14" s="29">
        <f t="shared" si="1"/>
        <v>0</v>
      </c>
      <c r="H14" s="30">
        <v>748.17</v>
      </c>
      <c r="I14" s="33">
        <v>2</v>
      </c>
      <c r="J14" s="32">
        <f t="shared" si="2"/>
        <v>0</v>
      </c>
      <c r="K14" s="32">
        <f t="shared" si="3"/>
        <v>0</v>
      </c>
    </row>
    <row r="15" spans="1:13" x14ac:dyDescent="0.25">
      <c r="A15" s="26">
        <v>10</v>
      </c>
      <c r="B15" s="34" t="s">
        <v>129</v>
      </c>
      <c r="C15" s="35" t="s">
        <v>12</v>
      </c>
      <c r="D15" s="190"/>
      <c r="E15" s="173"/>
      <c r="F15" s="29">
        <f t="shared" si="0"/>
        <v>0</v>
      </c>
      <c r="G15" s="29">
        <f t="shared" si="1"/>
        <v>0</v>
      </c>
      <c r="H15" s="30">
        <v>748.17</v>
      </c>
      <c r="I15" s="33">
        <v>2</v>
      </c>
      <c r="J15" s="32">
        <f t="shared" si="2"/>
        <v>0</v>
      </c>
      <c r="K15" s="32">
        <f t="shared" si="3"/>
        <v>0</v>
      </c>
    </row>
    <row r="16" spans="1:13" x14ac:dyDescent="0.25">
      <c r="A16" s="26">
        <v>11</v>
      </c>
      <c r="B16" s="34" t="s">
        <v>111</v>
      </c>
      <c r="C16" s="35" t="s">
        <v>12</v>
      </c>
      <c r="D16" s="190"/>
      <c r="E16" s="173"/>
      <c r="F16" s="29">
        <f t="shared" si="0"/>
        <v>0</v>
      </c>
      <c r="G16" s="29">
        <f t="shared" si="1"/>
        <v>0</v>
      </c>
      <c r="H16" s="30">
        <v>748.17</v>
      </c>
      <c r="I16" s="33">
        <v>2</v>
      </c>
      <c r="J16" s="32">
        <f t="shared" si="2"/>
        <v>0</v>
      </c>
      <c r="K16" s="32">
        <f t="shared" si="3"/>
        <v>0</v>
      </c>
    </row>
    <row r="17" spans="1:11" x14ac:dyDescent="0.25">
      <c r="A17" s="26">
        <v>12</v>
      </c>
      <c r="B17" s="34" t="s">
        <v>128</v>
      </c>
      <c r="C17" s="35" t="s">
        <v>12</v>
      </c>
      <c r="D17" s="190"/>
      <c r="E17" s="173"/>
      <c r="F17" s="29">
        <f t="shared" si="0"/>
        <v>0</v>
      </c>
      <c r="G17" s="29">
        <f t="shared" si="1"/>
        <v>0</v>
      </c>
      <c r="H17" s="30">
        <v>748.17</v>
      </c>
      <c r="I17" s="33">
        <v>2</v>
      </c>
      <c r="J17" s="32">
        <f t="shared" si="2"/>
        <v>0</v>
      </c>
      <c r="K17" s="32">
        <f t="shared" si="3"/>
        <v>0</v>
      </c>
    </row>
    <row r="18" spans="1:11" x14ac:dyDescent="0.25">
      <c r="A18" s="26">
        <v>13</v>
      </c>
      <c r="B18" s="34" t="s">
        <v>127</v>
      </c>
      <c r="C18" s="35" t="s">
        <v>12</v>
      </c>
      <c r="D18" s="190"/>
      <c r="E18" s="173"/>
      <c r="F18" s="29">
        <f t="shared" si="0"/>
        <v>0</v>
      </c>
      <c r="G18" s="29">
        <f t="shared" si="1"/>
        <v>0</v>
      </c>
      <c r="H18" s="30">
        <v>748.17</v>
      </c>
      <c r="I18" s="33">
        <v>2</v>
      </c>
      <c r="J18" s="32">
        <f t="shared" si="2"/>
        <v>0</v>
      </c>
      <c r="K18" s="32">
        <f t="shared" si="3"/>
        <v>0</v>
      </c>
    </row>
    <row r="19" spans="1:11" x14ac:dyDescent="0.25">
      <c r="A19" s="26">
        <v>14</v>
      </c>
      <c r="B19" s="34" t="s">
        <v>112</v>
      </c>
      <c r="C19" s="35" t="s">
        <v>12</v>
      </c>
      <c r="D19" s="190"/>
      <c r="E19" s="173"/>
      <c r="F19" s="29">
        <f t="shared" si="0"/>
        <v>0</v>
      </c>
      <c r="G19" s="29">
        <f t="shared" si="1"/>
        <v>0</v>
      </c>
      <c r="H19" s="30">
        <v>748.17</v>
      </c>
      <c r="I19" s="33">
        <v>2</v>
      </c>
      <c r="J19" s="32">
        <f t="shared" si="2"/>
        <v>0</v>
      </c>
      <c r="K19" s="32">
        <f t="shared" si="3"/>
        <v>0</v>
      </c>
    </row>
    <row r="20" spans="1:11" x14ac:dyDescent="0.25">
      <c r="A20" s="26">
        <v>15</v>
      </c>
      <c r="B20" s="34" t="s">
        <v>113</v>
      </c>
      <c r="C20" s="35" t="s">
        <v>12</v>
      </c>
      <c r="D20" s="190"/>
      <c r="E20" s="173"/>
      <c r="F20" s="29">
        <f t="shared" si="0"/>
        <v>0</v>
      </c>
      <c r="G20" s="29">
        <f t="shared" si="1"/>
        <v>0</v>
      </c>
      <c r="H20" s="30">
        <v>748.17</v>
      </c>
      <c r="I20" s="33">
        <v>2</v>
      </c>
      <c r="J20" s="32">
        <f t="shared" si="2"/>
        <v>0</v>
      </c>
      <c r="K20" s="32">
        <f t="shared" si="3"/>
        <v>0</v>
      </c>
    </row>
    <row r="21" spans="1:11" x14ac:dyDescent="0.25">
      <c r="A21" s="26">
        <v>16</v>
      </c>
      <c r="B21" s="34" t="s">
        <v>125</v>
      </c>
      <c r="C21" s="35" t="s">
        <v>12</v>
      </c>
      <c r="D21" s="190"/>
      <c r="E21" s="173"/>
      <c r="F21" s="29">
        <f t="shared" si="0"/>
        <v>0</v>
      </c>
      <c r="G21" s="29">
        <f t="shared" si="1"/>
        <v>0</v>
      </c>
      <c r="H21" s="30">
        <v>748.17</v>
      </c>
      <c r="I21" s="33">
        <v>2</v>
      </c>
      <c r="J21" s="32">
        <f t="shared" si="2"/>
        <v>0</v>
      </c>
      <c r="K21" s="32">
        <f t="shared" si="3"/>
        <v>0</v>
      </c>
    </row>
    <row r="22" spans="1:11" x14ac:dyDescent="0.25">
      <c r="A22" s="26">
        <v>17</v>
      </c>
      <c r="B22" s="34" t="s">
        <v>126</v>
      </c>
      <c r="C22" s="35" t="s">
        <v>12</v>
      </c>
      <c r="D22" s="190"/>
      <c r="E22" s="173"/>
      <c r="F22" s="29">
        <f t="shared" si="0"/>
        <v>0</v>
      </c>
      <c r="G22" s="29">
        <f t="shared" si="1"/>
        <v>0</v>
      </c>
      <c r="H22" s="30">
        <v>748.17</v>
      </c>
      <c r="I22" s="33">
        <v>2</v>
      </c>
      <c r="J22" s="32">
        <f t="shared" si="2"/>
        <v>0</v>
      </c>
      <c r="K22" s="32">
        <f t="shared" si="3"/>
        <v>0</v>
      </c>
    </row>
    <row r="23" spans="1:11" x14ac:dyDescent="0.25">
      <c r="A23" s="26">
        <v>18</v>
      </c>
      <c r="B23" s="34" t="s">
        <v>114</v>
      </c>
      <c r="C23" s="35" t="s">
        <v>12</v>
      </c>
      <c r="D23" s="190"/>
      <c r="E23" s="173"/>
      <c r="F23" s="29">
        <f t="shared" si="0"/>
        <v>0</v>
      </c>
      <c r="G23" s="29">
        <f t="shared" si="1"/>
        <v>0</v>
      </c>
      <c r="H23" s="30">
        <v>748.17</v>
      </c>
      <c r="I23" s="33">
        <v>2</v>
      </c>
      <c r="J23" s="32">
        <f t="shared" si="2"/>
        <v>0</v>
      </c>
      <c r="K23" s="32">
        <f t="shared" si="3"/>
        <v>0</v>
      </c>
    </row>
    <row r="24" spans="1:11" x14ac:dyDescent="0.25">
      <c r="A24" s="26">
        <v>19</v>
      </c>
      <c r="B24" s="34" t="s">
        <v>115</v>
      </c>
      <c r="C24" s="35" t="s">
        <v>12</v>
      </c>
      <c r="D24" s="190"/>
      <c r="E24" s="173"/>
      <c r="F24" s="29">
        <f t="shared" si="0"/>
        <v>0</v>
      </c>
      <c r="G24" s="29">
        <f t="shared" si="1"/>
        <v>0</v>
      </c>
      <c r="H24" s="30">
        <v>1594.77</v>
      </c>
      <c r="I24" s="33">
        <v>2</v>
      </c>
      <c r="J24" s="32">
        <f t="shared" si="2"/>
        <v>0</v>
      </c>
      <c r="K24" s="32">
        <f t="shared" si="3"/>
        <v>0</v>
      </c>
    </row>
    <row r="25" spans="1:11" x14ac:dyDescent="0.25">
      <c r="A25" s="26">
        <v>20</v>
      </c>
      <c r="B25" s="34" t="s">
        <v>116</v>
      </c>
      <c r="C25" s="35" t="s">
        <v>12</v>
      </c>
      <c r="D25" s="191"/>
      <c r="E25" s="173"/>
      <c r="F25" s="29">
        <f t="shared" si="0"/>
        <v>0</v>
      </c>
      <c r="G25" s="29">
        <f t="shared" si="1"/>
        <v>0</v>
      </c>
      <c r="H25" s="30">
        <v>748.17</v>
      </c>
      <c r="I25" s="33">
        <v>2</v>
      </c>
      <c r="J25" s="32">
        <f t="shared" si="2"/>
        <v>0</v>
      </c>
      <c r="K25" s="32">
        <f t="shared" si="3"/>
        <v>0</v>
      </c>
    </row>
    <row r="26" spans="1:11" x14ac:dyDescent="0.25">
      <c r="A26" s="26">
        <v>21</v>
      </c>
      <c r="B26" s="34" t="s">
        <v>133</v>
      </c>
      <c r="C26" s="35" t="s">
        <v>15</v>
      </c>
      <c r="D26" s="28" t="s">
        <v>16</v>
      </c>
      <c r="E26" s="173"/>
      <c r="F26" s="29">
        <f t="shared" si="0"/>
        <v>0</v>
      </c>
      <c r="G26" s="29">
        <f t="shared" si="1"/>
        <v>0</v>
      </c>
      <c r="H26" s="30">
        <f>30.66*2</f>
        <v>61.32</v>
      </c>
      <c r="I26" s="33">
        <v>4</v>
      </c>
      <c r="J26" s="32">
        <f t="shared" si="2"/>
        <v>0</v>
      </c>
      <c r="K26" s="32">
        <f t="shared" si="3"/>
        <v>0</v>
      </c>
    </row>
    <row r="27" spans="1:11" x14ac:dyDescent="0.25">
      <c r="A27" s="26">
        <v>22</v>
      </c>
      <c r="B27" s="34" t="s">
        <v>108</v>
      </c>
      <c r="C27" s="35" t="s">
        <v>15</v>
      </c>
      <c r="D27" s="28" t="s">
        <v>16</v>
      </c>
      <c r="E27" s="173"/>
      <c r="F27" s="29">
        <f t="shared" si="0"/>
        <v>0</v>
      </c>
      <c r="G27" s="29">
        <f t="shared" si="1"/>
        <v>0</v>
      </c>
      <c r="H27" s="30">
        <f>1446.94*2</f>
        <v>2893.88</v>
      </c>
      <c r="I27" s="33">
        <v>4</v>
      </c>
      <c r="J27" s="32">
        <f t="shared" si="2"/>
        <v>0</v>
      </c>
      <c r="K27" s="32">
        <f t="shared" si="3"/>
        <v>0</v>
      </c>
    </row>
    <row r="28" spans="1:11" x14ac:dyDescent="0.25">
      <c r="A28" s="26">
        <v>23</v>
      </c>
      <c r="B28" s="34" t="s">
        <v>132</v>
      </c>
      <c r="C28" s="35" t="s">
        <v>15</v>
      </c>
      <c r="D28" s="28" t="s">
        <v>16</v>
      </c>
      <c r="E28" s="173"/>
      <c r="F28" s="29">
        <f t="shared" si="0"/>
        <v>0</v>
      </c>
      <c r="G28" s="29">
        <f t="shared" si="1"/>
        <v>0</v>
      </c>
      <c r="H28" s="30">
        <f>26.66*2</f>
        <v>53.32</v>
      </c>
      <c r="I28" s="33">
        <v>4</v>
      </c>
      <c r="J28" s="32">
        <f t="shared" si="2"/>
        <v>0</v>
      </c>
      <c r="K28" s="32">
        <f t="shared" si="3"/>
        <v>0</v>
      </c>
    </row>
    <row r="29" spans="1:11" x14ac:dyDescent="0.25">
      <c r="A29" s="26">
        <v>24</v>
      </c>
      <c r="B29" s="34" t="s">
        <v>109</v>
      </c>
      <c r="C29" s="35" t="s">
        <v>15</v>
      </c>
      <c r="D29" s="28" t="s">
        <v>16</v>
      </c>
      <c r="E29" s="173"/>
      <c r="F29" s="29">
        <f t="shared" si="0"/>
        <v>0</v>
      </c>
      <c r="G29" s="29">
        <f t="shared" si="1"/>
        <v>0</v>
      </c>
      <c r="H29" s="30">
        <f>227.58*2</f>
        <v>455.16</v>
      </c>
      <c r="I29" s="33">
        <v>4</v>
      </c>
      <c r="J29" s="32">
        <f t="shared" si="2"/>
        <v>0</v>
      </c>
      <c r="K29" s="32">
        <f t="shared" si="3"/>
        <v>0</v>
      </c>
    </row>
    <row r="30" spans="1:11" x14ac:dyDescent="0.25">
      <c r="A30" s="26">
        <v>25</v>
      </c>
      <c r="B30" s="34" t="s">
        <v>110</v>
      </c>
      <c r="C30" s="35" t="s">
        <v>15</v>
      </c>
      <c r="D30" s="28" t="s">
        <v>16</v>
      </c>
      <c r="E30" s="173"/>
      <c r="F30" s="29">
        <f t="shared" si="0"/>
        <v>0</v>
      </c>
      <c r="G30" s="29">
        <f t="shared" si="1"/>
        <v>0</v>
      </c>
      <c r="H30" s="30">
        <f>178.8*2</f>
        <v>357.6</v>
      </c>
      <c r="I30" s="33">
        <v>4</v>
      </c>
      <c r="J30" s="32">
        <f t="shared" si="2"/>
        <v>0</v>
      </c>
      <c r="K30" s="32">
        <f t="shared" si="3"/>
        <v>0</v>
      </c>
    </row>
    <row r="31" spans="1:11" x14ac:dyDescent="0.25">
      <c r="A31" s="26">
        <v>26</v>
      </c>
      <c r="B31" s="34" t="s">
        <v>131</v>
      </c>
      <c r="C31" s="35" t="s">
        <v>15</v>
      </c>
      <c r="D31" s="28" t="s">
        <v>16</v>
      </c>
      <c r="E31" s="173"/>
      <c r="F31" s="29">
        <f t="shared" si="0"/>
        <v>0</v>
      </c>
      <c r="G31" s="29">
        <f t="shared" si="1"/>
        <v>0</v>
      </c>
      <c r="H31" s="30">
        <f>166.62*2</f>
        <v>333.24</v>
      </c>
      <c r="I31" s="33">
        <v>4</v>
      </c>
      <c r="J31" s="32">
        <f t="shared" si="2"/>
        <v>0</v>
      </c>
      <c r="K31" s="32">
        <f t="shared" si="3"/>
        <v>0</v>
      </c>
    </row>
    <row r="32" spans="1:11" x14ac:dyDescent="0.25">
      <c r="A32" s="26">
        <v>27</v>
      </c>
      <c r="B32" s="34" t="s">
        <v>130</v>
      </c>
      <c r="C32" s="35" t="s">
        <v>15</v>
      </c>
      <c r="D32" s="28" t="s">
        <v>16</v>
      </c>
      <c r="E32" s="173"/>
      <c r="F32" s="29">
        <f t="shared" si="0"/>
        <v>0</v>
      </c>
      <c r="G32" s="29">
        <f t="shared" si="1"/>
        <v>0</v>
      </c>
      <c r="H32" s="30">
        <f>89.97*2</f>
        <v>179.94</v>
      </c>
      <c r="I32" s="33">
        <v>4</v>
      </c>
      <c r="J32" s="32">
        <f t="shared" si="2"/>
        <v>0</v>
      </c>
      <c r="K32" s="32">
        <f t="shared" si="3"/>
        <v>0</v>
      </c>
    </row>
    <row r="33" spans="1:11" x14ac:dyDescent="0.25">
      <c r="A33" s="26">
        <v>28</v>
      </c>
      <c r="B33" s="34" t="s">
        <v>129</v>
      </c>
      <c r="C33" s="35" t="s">
        <v>15</v>
      </c>
      <c r="D33" s="28" t="s">
        <v>16</v>
      </c>
      <c r="E33" s="173"/>
      <c r="F33" s="29">
        <f t="shared" si="0"/>
        <v>0</v>
      </c>
      <c r="G33" s="29">
        <f t="shared" si="1"/>
        <v>0</v>
      </c>
      <c r="H33" s="30">
        <f>175.39*2</f>
        <v>350.78</v>
      </c>
      <c r="I33" s="33">
        <v>4</v>
      </c>
      <c r="J33" s="32">
        <f t="shared" si="2"/>
        <v>0</v>
      </c>
      <c r="K33" s="32">
        <f t="shared" si="3"/>
        <v>0</v>
      </c>
    </row>
    <row r="34" spans="1:11" x14ac:dyDescent="0.25">
      <c r="A34" s="26">
        <v>29</v>
      </c>
      <c r="B34" s="34" t="s">
        <v>111</v>
      </c>
      <c r="C34" s="35" t="s">
        <v>15</v>
      </c>
      <c r="D34" s="28" t="s">
        <v>16</v>
      </c>
      <c r="E34" s="173"/>
      <c r="F34" s="29">
        <f t="shared" si="0"/>
        <v>0</v>
      </c>
      <c r="G34" s="29">
        <f t="shared" si="1"/>
        <v>0</v>
      </c>
      <c r="H34" s="30">
        <f>189.47*2</f>
        <v>378.94</v>
      </c>
      <c r="I34" s="33">
        <v>4</v>
      </c>
      <c r="J34" s="32">
        <f t="shared" si="2"/>
        <v>0</v>
      </c>
      <c r="K34" s="32">
        <f t="shared" si="3"/>
        <v>0</v>
      </c>
    </row>
    <row r="35" spans="1:11" x14ac:dyDescent="0.25">
      <c r="A35" s="26">
        <v>30</v>
      </c>
      <c r="B35" s="34" t="s">
        <v>128</v>
      </c>
      <c r="C35" s="35" t="s">
        <v>15</v>
      </c>
      <c r="D35" s="28" t="s">
        <v>16</v>
      </c>
      <c r="E35" s="173"/>
      <c r="F35" s="29">
        <f t="shared" si="0"/>
        <v>0</v>
      </c>
      <c r="G35" s="29">
        <f t="shared" si="1"/>
        <v>0</v>
      </c>
      <c r="H35" s="30">
        <f t="shared" ref="H35:H40" si="4">215.03*2</f>
        <v>430.06</v>
      </c>
      <c r="I35" s="33">
        <v>4</v>
      </c>
      <c r="J35" s="32">
        <f t="shared" si="2"/>
        <v>0</v>
      </c>
      <c r="K35" s="32">
        <f t="shared" si="3"/>
        <v>0</v>
      </c>
    </row>
    <row r="36" spans="1:11" x14ac:dyDescent="0.25">
      <c r="A36" s="26">
        <v>31</v>
      </c>
      <c r="B36" s="34" t="s">
        <v>127</v>
      </c>
      <c r="C36" s="35" t="s">
        <v>15</v>
      </c>
      <c r="D36" s="28" t="s">
        <v>16</v>
      </c>
      <c r="E36" s="173"/>
      <c r="F36" s="29">
        <f t="shared" si="0"/>
        <v>0</v>
      </c>
      <c r="G36" s="29">
        <f t="shared" si="1"/>
        <v>0</v>
      </c>
      <c r="H36" s="30">
        <f t="shared" si="4"/>
        <v>430.06</v>
      </c>
      <c r="I36" s="33">
        <v>4</v>
      </c>
      <c r="J36" s="32">
        <f t="shared" si="2"/>
        <v>0</v>
      </c>
      <c r="K36" s="32">
        <f t="shared" si="3"/>
        <v>0</v>
      </c>
    </row>
    <row r="37" spans="1:11" x14ac:dyDescent="0.25">
      <c r="A37" s="26">
        <v>32</v>
      </c>
      <c r="B37" s="34" t="s">
        <v>112</v>
      </c>
      <c r="C37" s="35" t="s">
        <v>15</v>
      </c>
      <c r="D37" s="28" t="s">
        <v>16</v>
      </c>
      <c r="E37" s="173"/>
      <c r="F37" s="29">
        <f t="shared" si="0"/>
        <v>0</v>
      </c>
      <c r="G37" s="29">
        <f t="shared" si="1"/>
        <v>0</v>
      </c>
      <c r="H37" s="30">
        <f t="shared" si="4"/>
        <v>430.06</v>
      </c>
      <c r="I37" s="33">
        <v>4</v>
      </c>
      <c r="J37" s="32">
        <f t="shared" si="2"/>
        <v>0</v>
      </c>
      <c r="K37" s="32">
        <f t="shared" si="3"/>
        <v>0</v>
      </c>
    </row>
    <row r="38" spans="1:11" x14ac:dyDescent="0.25">
      <c r="A38" s="26">
        <v>33</v>
      </c>
      <c r="B38" s="34" t="s">
        <v>113</v>
      </c>
      <c r="C38" s="35" t="s">
        <v>15</v>
      </c>
      <c r="D38" s="28" t="s">
        <v>16</v>
      </c>
      <c r="E38" s="173"/>
      <c r="F38" s="29">
        <f t="shared" si="0"/>
        <v>0</v>
      </c>
      <c r="G38" s="29">
        <f t="shared" si="1"/>
        <v>0</v>
      </c>
      <c r="H38" s="30">
        <f t="shared" si="4"/>
        <v>430.06</v>
      </c>
      <c r="I38" s="33">
        <v>4</v>
      </c>
      <c r="J38" s="32">
        <f t="shared" si="2"/>
        <v>0</v>
      </c>
      <c r="K38" s="32">
        <f t="shared" si="3"/>
        <v>0</v>
      </c>
    </row>
    <row r="39" spans="1:11" x14ac:dyDescent="0.25">
      <c r="A39" s="26">
        <v>34</v>
      </c>
      <c r="B39" s="34" t="s">
        <v>125</v>
      </c>
      <c r="C39" s="35" t="s">
        <v>15</v>
      </c>
      <c r="D39" s="28" t="s">
        <v>16</v>
      </c>
      <c r="E39" s="173"/>
      <c r="F39" s="29">
        <f t="shared" si="0"/>
        <v>0</v>
      </c>
      <c r="G39" s="29">
        <f t="shared" si="1"/>
        <v>0</v>
      </c>
      <c r="H39" s="30">
        <f t="shared" si="4"/>
        <v>430.06</v>
      </c>
      <c r="I39" s="33">
        <v>4</v>
      </c>
      <c r="J39" s="32">
        <f t="shared" si="2"/>
        <v>0</v>
      </c>
      <c r="K39" s="32">
        <f t="shared" si="3"/>
        <v>0</v>
      </c>
    </row>
    <row r="40" spans="1:11" x14ac:dyDescent="0.25">
      <c r="A40" s="26">
        <v>35</v>
      </c>
      <c r="B40" s="34" t="s">
        <v>126</v>
      </c>
      <c r="C40" s="35" t="s">
        <v>15</v>
      </c>
      <c r="D40" s="28" t="s">
        <v>16</v>
      </c>
      <c r="E40" s="173"/>
      <c r="F40" s="29">
        <f t="shared" si="0"/>
        <v>0</v>
      </c>
      <c r="G40" s="29">
        <f t="shared" si="1"/>
        <v>0</v>
      </c>
      <c r="H40" s="30">
        <f t="shared" si="4"/>
        <v>430.06</v>
      </c>
      <c r="I40" s="33">
        <v>4</v>
      </c>
      <c r="J40" s="32">
        <f t="shared" si="2"/>
        <v>0</v>
      </c>
      <c r="K40" s="32">
        <f t="shared" si="3"/>
        <v>0</v>
      </c>
    </row>
    <row r="41" spans="1:11" x14ac:dyDescent="0.25">
      <c r="A41" s="26">
        <v>36</v>
      </c>
      <c r="B41" s="34" t="s">
        <v>114</v>
      </c>
      <c r="C41" s="35" t="s">
        <v>15</v>
      </c>
      <c r="D41" s="28" t="s">
        <v>16</v>
      </c>
      <c r="E41" s="173"/>
      <c r="F41" s="29">
        <f t="shared" si="0"/>
        <v>0</v>
      </c>
      <c r="G41" s="29">
        <f t="shared" si="1"/>
        <v>0</v>
      </c>
      <c r="H41" s="30">
        <f>222.16*2</f>
        <v>444.32</v>
      </c>
      <c r="I41" s="33">
        <v>4</v>
      </c>
      <c r="J41" s="32">
        <f t="shared" si="2"/>
        <v>0</v>
      </c>
      <c r="K41" s="32">
        <f t="shared" si="3"/>
        <v>0</v>
      </c>
    </row>
    <row r="42" spans="1:11" x14ac:dyDescent="0.25">
      <c r="A42" s="26">
        <v>37</v>
      </c>
      <c r="B42" s="34" t="s">
        <v>118</v>
      </c>
      <c r="C42" s="35" t="s">
        <v>15</v>
      </c>
      <c r="D42" s="28" t="s">
        <v>16</v>
      </c>
      <c r="E42" s="173"/>
      <c r="F42" s="29">
        <f t="shared" si="0"/>
        <v>0</v>
      </c>
      <c r="G42" s="29">
        <f t="shared" si="1"/>
        <v>0</v>
      </c>
      <c r="H42" s="30">
        <f>240.5*2</f>
        <v>481</v>
      </c>
      <c r="I42" s="33">
        <v>4</v>
      </c>
      <c r="J42" s="32">
        <f t="shared" si="2"/>
        <v>0</v>
      </c>
      <c r="K42" s="32">
        <f t="shared" si="3"/>
        <v>0</v>
      </c>
    </row>
    <row r="43" spans="1:11" x14ac:dyDescent="0.25">
      <c r="A43" s="26">
        <v>38</v>
      </c>
      <c r="B43" s="34" t="s">
        <v>117</v>
      </c>
      <c r="C43" s="35" t="s">
        <v>15</v>
      </c>
      <c r="D43" s="28" t="s">
        <v>16</v>
      </c>
      <c r="E43" s="173"/>
      <c r="F43" s="29">
        <f t="shared" si="0"/>
        <v>0</v>
      </c>
      <c r="G43" s="29">
        <f t="shared" si="1"/>
        <v>0</v>
      </c>
      <c r="H43" s="30">
        <f>219.36*2</f>
        <v>438.72</v>
      </c>
      <c r="I43" s="33">
        <v>4</v>
      </c>
      <c r="J43" s="32">
        <f t="shared" si="2"/>
        <v>0</v>
      </c>
      <c r="K43" s="32">
        <f t="shared" si="3"/>
        <v>0</v>
      </c>
    </row>
    <row r="44" spans="1:11" x14ac:dyDescent="0.25">
      <c r="A44" s="26">
        <v>39</v>
      </c>
      <c r="B44" s="34" t="s">
        <v>116</v>
      </c>
      <c r="C44" s="35" t="s">
        <v>15</v>
      </c>
      <c r="D44" s="28" t="s">
        <v>16</v>
      </c>
      <c r="E44" s="173"/>
      <c r="F44" s="29">
        <f t="shared" si="0"/>
        <v>0</v>
      </c>
      <c r="G44" s="29">
        <f t="shared" si="1"/>
        <v>0</v>
      </c>
      <c r="H44" s="30">
        <f>215.14*2</f>
        <v>430.28</v>
      </c>
      <c r="I44" s="33">
        <v>4</v>
      </c>
      <c r="J44" s="32">
        <f t="shared" si="2"/>
        <v>0</v>
      </c>
      <c r="K44" s="32">
        <f t="shared" si="3"/>
        <v>0</v>
      </c>
    </row>
    <row r="45" spans="1:11" x14ac:dyDescent="0.25">
      <c r="A45" s="26">
        <v>40</v>
      </c>
      <c r="B45" s="34" t="s">
        <v>107</v>
      </c>
      <c r="C45" s="35" t="s">
        <v>10</v>
      </c>
      <c r="D45" s="28" t="s">
        <v>17</v>
      </c>
      <c r="E45" s="173"/>
      <c r="F45" s="29">
        <f t="shared" si="0"/>
        <v>0</v>
      </c>
      <c r="G45" s="29">
        <f t="shared" si="1"/>
        <v>0</v>
      </c>
      <c r="H45" s="30">
        <v>872.63</v>
      </c>
      <c r="I45" s="33">
        <v>4</v>
      </c>
      <c r="J45" s="32">
        <f t="shared" si="2"/>
        <v>0</v>
      </c>
      <c r="K45" s="32">
        <f t="shared" si="3"/>
        <v>0</v>
      </c>
    </row>
    <row r="46" spans="1:11" x14ac:dyDescent="0.25">
      <c r="A46" s="26">
        <v>41</v>
      </c>
      <c r="B46" s="34" t="s">
        <v>119</v>
      </c>
      <c r="C46" s="35" t="s">
        <v>15</v>
      </c>
      <c r="D46" s="28" t="s">
        <v>17</v>
      </c>
      <c r="E46" s="173"/>
      <c r="F46" s="29">
        <f t="shared" si="0"/>
        <v>0</v>
      </c>
      <c r="G46" s="29">
        <f t="shared" si="1"/>
        <v>0</v>
      </c>
      <c r="H46" s="30">
        <v>111.9</v>
      </c>
      <c r="I46" s="33">
        <v>4</v>
      </c>
      <c r="J46" s="32">
        <f t="shared" si="2"/>
        <v>0</v>
      </c>
      <c r="K46" s="32">
        <f t="shared" si="3"/>
        <v>0</v>
      </c>
    </row>
    <row r="47" spans="1:11" x14ac:dyDescent="0.25">
      <c r="A47" s="26">
        <v>42</v>
      </c>
      <c r="B47" s="34" t="s">
        <v>120</v>
      </c>
      <c r="C47" s="35" t="s">
        <v>12</v>
      </c>
      <c r="D47" s="28"/>
      <c r="E47" s="173"/>
      <c r="F47" s="29">
        <f t="shared" si="0"/>
        <v>0</v>
      </c>
      <c r="G47" s="29">
        <f t="shared" si="1"/>
        <v>0</v>
      </c>
      <c r="H47" s="30">
        <v>257.61</v>
      </c>
      <c r="I47" s="33">
        <v>2</v>
      </c>
      <c r="J47" s="32">
        <f t="shared" si="2"/>
        <v>0</v>
      </c>
      <c r="K47" s="32">
        <f t="shared" si="3"/>
        <v>0</v>
      </c>
    </row>
    <row r="48" spans="1:11" x14ac:dyDescent="0.25">
      <c r="A48" s="26">
        <v>43</v>
      </c>
      <c r="B48" s="34" t="s">
        <v>120</v>
      </c>
      <c r="C48" s="35" t="s">
        <v>10</v>
      </c>
      <c r="D48" s="28" t="s">
        <v>18</v>
      </c>
      <c r="E48" s="173"/>
      <c r="F48" s="29">
        <f t="shared" si="0"/>
        <v>0</v>
      </c>
      <c r="G48" s="29">
        <f t="shared" si="1"/>
        <v>0</v>
      </c>
      <c r="H48" s="30">
        <v>257.61</v>
      </c>
      <c r="I48" s="33">
        <v>4</v>
      </c>
      <c r="J48" s="32">
        <f t="shared" si="2"/>
        <v>0</v>
      </c>
      <c r="K48" s="32">
        <f t="shared" si="3"/>
        <v>0</v>
      </c>
    </row>
    <row r="49" spans="1:13" x14ac:dyDescent="0.25">
      <c r="A49" s="26">
        <v>44</v>
      </c>
      <c r="B49" s="34" t="s">
        <v>121</v>
      </c>
      <c r="C49" s="36"/>
      <c r="D49" s="28" t="s">
        <v>16</v>
      </c>
      <c r="E49" s="173"/>
      <c r="F49" s="29">
        <f t="shared" si="0"/>
        <v>0</v>
      </c>
      <c r="G49" s="29">
        <f t="shared" si="1"/>
        <v>0</v>
      </c>
      <c r="H49" s="30">
        <f>716.8*2</f>
        <v>1433.6</v>
      </c>
      <c r="I49" s="33">
        <v>4</v>
      </c>
      <c r="J49" s="32">
        <f t="shared" si="2"/>
        <v>0</v>
      </c>
      <c r="K49" s="32">
        <f t="shared" si="3"/>
        <v>0</v>
      </c>
    </row>
    <row r="50" spans="1:13" x14ac:dyDescent="0.25">
      <c r="A50" s="26">
        <v>45</v>
      </c>
      <c r="B50" s="34" t="s">
        <v>122</v>
      </c>
      <c r="C50" s="36"/>
      <c r="D50" s="28" t="s">
        <v>16</v>
      </c>
      <c r="E50" s="173"/>
      <c r="F50" s="29">
        <f t="shared" si="0"/>
        <v>0</v>
      </c>
      <c r="G50" s="29">
        <f t="shared" si="1"/>
        <v>0</v>
      </c>
      <c r="H50" s="30">
        <f>106.57*2</f>
        <v>213.14</v>
      </c>
      <c r="I50" s="33">
        <v>4</v>
      </c>
      <c r="J50" s="32">
        <f t="shared" si="2"/>
        <v>0</v>
      </c>
      <c r="K50" s="32">
        <f t="shared" si="3"/>
        <v>0</v>
      </c>
    </row>
    <row r="51" spans="1:13" x14ac:dyDescent="0.25">
      <c r="A51" s="26">
        <v>46</v>
      </c>
      <c r="B51" s="34" t="s">
        <v>123</v>
      </c>
      <c r="C51" s="36" t="s">
        <v>19</v>
      </c>
      <c r="D51" s="28"/>
      <c r="E51" s="173"/>
      <c r="F51" s="29">
        <f t="shared" si="0"/>
        <v>0</v>
      </c>
      <c r="G51" s="29">
        <f t="shared" si="1"/>
        <v>0</v>
      </c>
      <c r="H51" s="30">
        <v>195.32</v>
      </c>
      <c r="I51" s="33">
        <v>6</v>
      </c>
      <c r="J51" s="32">
        <f t="shared" si="2"/>
        <v>0</v>
      </c>
      <c r="K51" s="32">
        <f t="shared" si="3"/>
        <v>0</v>
      </c>
    </row>
    <row r="52" spans="1:13" x14ac:dyDescent="0.25">
      <c r="A52" s="26">
        <v>47</v>
      </c>
      <c r="B52" s="34" t="s">
        <v>123</v>
      </c>
      <c r="C52" s="36" t="s">
        <v>20</v>
      </c>
      <c r="D52" s="28" t="s">
        <v>83</v>
      </c>
      <c r="E52" s="173"/>
      <c r="F52" s="29">
        <f t="shared" si="0"/>
        <v>0</v>
      </c>
      <c r="G52" s="29">
        <f t="shared" si="1"/>
        <v>0</v>
      </c>
      <c r="H52" s="30">
        <v>238.32</v>
      </c>
      <c r="I52" s="31">
        <v>1</v>
      </c>
      <c r="J52" s="32">
        <f t="shared" si="2"/>
        <v>0</v>
      </c>
      <c r="K52" s="32">
        <f t="shared" si="3"/>
        <v>0</v>
      </c>
      <c r="M52" s="71"/>
    </row>
    <row r="53" spans="1:13" s="40" customFormat="1" x14ac:dyDescent="0.25">
      <c r="A53" s="26">
        <v>48</v>
      </c>
      <c r="B53" s="37" t="s">
        <v>124</v>
      </c>
      <c r="C53" s="38"/>
      <c r="D53" s="38"/>
      <c r="E53" s="174"/>
      <c r="F53" s="29">
        <f t="shared" si="0"/>
        <v>0</v>
      </c>
      <c r="G53" s="29">
        <f t="shared" ref="G53" si="5">E53+F53</f>
        <v>0</v>
      </c>
      <c r="H53" s="39">
        <v>1</v>
      </c>
      <c r="I53" s="38">
        <v>2</v>
      </c>
      <c r="J53" s="32">
        <f t="shared" ref="J53:J54" si="6">(E53*H53)*I53</f>
        <v>0</v>
      </c>
      <c r="K53" s="32">
        <f t="shared" si="3"/>
        <v>0</v>
      </c>
      <c r="L53" s="72"/>
    </row>
    <row r="54" spans="1:13" s="40" customFormat="1" x14ac:dyDescent="0.25">
      <c r="A54" s="26">
        <v>49</v>
      </c>
      <c r="B54" s="37" t="s">
        <v>211</v>
      </c>
      <c r="C54" s="38" t="s">
        <v>19</v>
      </c>
      <c r="D54" s="38" t="s">
        <v>212</v>
      </c>
      <c r="E54" s="174"/>
      <c r="F54" s="29">
        <f t="shared" ref="F54" si="7">E54*0.21</f>
        <v>0</v>
      </c>
      <c r="G54" s="29">
        <f t="shared" ref="G54" si="8">E54+F54</f>
        <v>0</v>
      </c>
      <c r="H54" s="39">
        <v>25</v>
      </c>
      <c r="I54" s="38">
        <v>4</v>
      </c>
      <c r="J54" s="32">
        <f t="shared" si="6"/>
        <v>0</v>
      </c>
      <c r="K54" s="32">
        <f t="shared" si="3"/>
        <v>0</v>
      </c>
      <c r="L54" s="72"/>
    </row>
    <row r="55" spans="1:13" s="150" customFormat="1" ht="17.100000000000001" customHeight="1" x14ac:dyDescent="0.25">
      <c r="A55" s="196" t="s">
        <v>163</v>
      </c>
      <c r="B55" s="196"/>
      <c r="C55" s="196"/>
      <c r="D55" s="196"/>
      <c r="E55" s="196"/>
      <c r="F55" s="196"/>
      <c r="G55" s="196"/>
      <c r="H55" s="196"/>
      <c r="I55" s="196"/>
      <c r="J55" s="148">
        <f>SUM(J6:J54)</f>
        <v>0</v>
      </c>
      <c r="K55" s="148">
        <f t="shared" si="3"/>
        <v>0</v>
      </c>
      <c r="L55" s="149"/>
    </row>
    <row r="56" spans="1:13" s="40" customFormat="1" x14ac:dyDescent="0.25">
      <c r="A56" s="4"/>
      <c r="B56" s="4"/>
      <c r="C56" s="4"/>
      <c r="D56" s="4"/>
      <c r="E56" s="6"/>
      <c r="F56" s="6"/>
      <c r="G56" s="6"/>
      <c r="H56" s="4"/>
      <c r="I56" s="4"/>
      <c r="J56" s="136"/>
      <c r="K56" s="4"/>
      <c r="L56" s="74"/>
    </row>
    <row r="57" spans="1:13" x14ac:dyDescent="0.25">
      <c r="A57" s="3" t="s">
        <v>21</v>
      </c>
      <c r="B57" s="4"/>
      <c r="C57" s="4"/>
      <c r="D57" s="5"/>
      <c r="E57" s="6"/>
      <c r="F57" s="6"/>
      <c r="G57" s="6"/>
      <c r="H57" s="7"/>
      <c r="I57" s="4"/>
      <c r="J57" s="4"/>
      <c r="K57" s="4"/>
      <c r="L57" s="17"/>
    </row>
    <row r="58" spans="1:13" ht="23.1" customHeight="1" x14ac:dyDescent="0.25">
      <c r="A58" s="192" t="s">
        <v>1</v>
      </c>
      <c r="B58" s="192"/>
      <c r="C58" s="8"/>
      <c r="D58" s="9"/>
      <c r="E58" s="10"/>
      <c r="F58" s="10"/>
      <c r="G58" s="10"/>
      <c r="H58" s="11"/>
      <c r="I58" s="12"/>
      <c r="J58" s="12"/>
      <c r="K58" s="12"/>
      <c r="L58" s="74"/>
    </row>
    <row r="59" spans="1:13" x14ac:dyDescent="0.25">
      <c r="A59" s="41"/>
      <c r="B59" s="41"/>
      <c r="M59" s="5"/>
    </row>
    <row r="60" spans="1:13" ht="40.5" x14ac:dyDescent="0.25">
      <c r="A60" s="44" t="s">
        <v>22</v>
      </c>
      <c r="B60" s="193" t="s">
        <v>23</v>
      </c>
      <c r="C60" s="194"/>
      <c r="D60" s="195"/>
      <c r="E60" s="44" t="s">
        <v>4</v>
      </c>
      <c r="F60" s="44" t="s">
        <v>5</v>
      </c>
      <c r="G60" s="44" t="s">
        <v>6</v>
      </c>
      <c r="H60" s="24" t="s">
        <v>136</v>
      </c>
      <c r="I60" s="22" t="s">
        <v>7</v>
      </c>
      <c r="J60" s="45" t="s">
        <v>8</v>
      </c>
      <c r="K60" s="44" t="s">
        <v>9</v>
      </c>
      <c r="M60" s="5"/>
    </row>
    <row r="61" spans="1:13" x14ac:dyDescent="0.25">
      <c r="A61" s="46" t="s">
        <v>24</v>
      </c>
      <c r="B61" s="47"/>
      <c r="C61" s="47"/>
      <c r="D61" s="47"/>
      <c r="E61" s="47"/>
      <c r="F61" s="47"/>
      <c r="G61" s="47"/>
      <c r="H61" s="48"/>
      <c r="I61" s="49"/>
      <c r="J61" s="50"/>
      <c r="K61" s="51"/>
    </row>
    <row r="62" spans="1:13" x14ac:dyDescent="0.25">
      <c r="A62" s="52">
        <v>50</v>
      </c>
      <c r="B62" s="186" t="s">
        <v>82</v>
      </c>
      <c r="C62" s="187"/>
      <c r="D62" s="188"/>
      <c r="E62" s="175"/>
      <c r="F62" s="29">
        <f t="shared" ref="F62:F73" si="9">E62*0.21</f>
        <v>0</v>
      </c>
      <c r="G62" s="29">
        <f t="shared" ref="G62:G73" si="10">E62+F62</f>
        <v>0</v>
      </c>
      <c r="H62" s="54">
        <v>1652</v>
      </c>
      <c r="I62" s="52">
        <v>1</v>
      </c>
      <c r="J62" s="32">
        <f t="shared" ref="J62:J73" si="11">(E62*H62)*I62</f>
        <v>0</v>
      </c>
      <c r="K62" s="32">
        <f t="shared" ref="K62:K73" si="12">J62*1.21</f>
        <v>0</v>
      </c>
    </row>
    <row r="63" spans="1:13" x14ac:dyDescent="0.25">
      <c r="A63" s="52">
        <v>51</v>
      </c>
      <c r="B63" s="186" t="s">
        <v>84</v>
      </c>
      <c r="C63" s="187"/>
      <c r="D63" s="188"/>
      <c r="E63" s="175"/>
      <c r="F63" s="29">
        <f t="shared" si="9"/>
        <v>0</v>
      </c>
      <c r="G63" s="29">
        <f t="shared" si="10"/>
        <v>0</v>
      </c>
      <c r="H63" s="54">
        <v>1652</v>
      </c>
      <c r="I63" s="52">
        <v>0.2</v>
      </c>
      <c r="J63" s="32">
        <f t="shared" si="11"/>
        <v>0</v>
      </c>
      <c r="K63" s="32">
        <f t="shared" si="12"/>
        <v>0</v>
      </c>
    </row>
    <row r="64" spans="1:13" x14ac:dyDescent="0.25">
      <c r="A64" s="52">
        <v>52</v>
      </c>
      <c r="B64" s="186" t="s">
        <v>85</v>
      </c>
      <c r="C64" s="187"/>
      <c r="D64" s="188"/>
      <c r="E64" s="175"/>
      <c r="F64" s="29">
        <f t="shared" si="9"/>
        <v>0</v>
      </c>
      <c r="G64" s="29">
        <f t="shared" si="10"/>
        <v>0</v>
      </c>
      <c r="H64" s="54">
        <v>9072</v>
      </c>
      <c r="I64" s="52">
        <v>1</v>
      </c>
      <c r="J64" s="32">
        <f t="shared" si="11"/>
        <v>0</v>
      </c>
      <c r="K64" s="32">
        <f t="shared" si="12"/>
        <v>0</v>
      </c>
    </row>
    <row r="65" spans="1:12" x14ac:dyDescent="0.25">
      <c r="A65" s="52">
        <v>53</v>
      </c>
      <c r="B65" s="186" t="s">
        <v>26</v>
      </c>
      <c r="C65" s="187"/>
      <c r="D65" s="188"/>
      <c r="E65" s="175"/>
      <c r="F65" s="29">
        <f t="shared" si="9"/>
        <v>0</v>
      </c>
      <c r="G65" s="29">
        <f t="shared" si="10"/>
        <v>0</v>
      </c>
      <c r="H65" s="54">
        <v>782</v>
      </c>
      <c r="I65" s="52">
        <v>1</v>
      </c>
      <c r="J65" s="32">
        <f t="shared" si="11"/>
        <v>0</v>
      </c>
      <c r="K65" s="32">
        <f t="shared" si="12"/>
        <v>0</v>
      </c>
    </row>
    <row r="66" spans="1:12" x14ac:dyDescent="0.25">
      <c r="A66" s="52">
        <v>54</v>
      </c>
      <c r="B66" s="186" t="s">
        <v>86</v>
      </c>
      <c r="C66" s="187"/>
      <c r="D66" s="188"/>
      <c r="E66" s="175"/>
      <c r="F66" s="29">
        <f t="shared" si="9"/>
        <v>0</v>
      </c>
      <c r="G66" s="29">
        <f t="shared" si="10"/>
        <v>0</v>
      </c>
      <c r="H66" s="54">
        <v>384</v>
      </c>
      <c r="I66" s="52">
        <v>0.33</v>
      </c>
      <c r="J66" s="32">
        <f t="shared" si="11"/>
        <v>0</v>
      </c>
      <c r="K66" s="32">
        <f t="shared" si="12"/>
        <v>0</v>
      </c>
    </row>
    <row r="67" spans="1:12" x14ac:dyDescent="0.25">
      <c r="A67" s="52">
        <v>55</v>
      </c>
      <c r="B67" s="186" t="s">
        <v>87</v>
      </c>
      <c r="C67" s="187"/>
      <c r="D67" s="188"/>
      <c r="E67" s="175"/>
      <c r="F67" s="29">
        <f t="shared" si="9"/>
        <v>0</v>
      </c>
      <c r="G67" s="29">
        <f t="shared" si="10"/>
        <v>0</v>
      </c>
      <c r="H67" s="54">
        <v>384</v>
      </c>
      <c r="I67" s="52">
        <v>0.33</v>
      </c>
      <c r="J67" s="32">
        <f t="shared" si="11"/>
        <v>0</v>
      </c>
      <c r="K67" s="32">
        <f t="shared" si="12"/>
        <v>0</v>
      </c>
    </row>
    <row r="68" spans="1:12" x14ac:dyDescent="0.25">
      <c r="A68" s="52">
        <v>56</v>
      </c>
      <c r="B68" s="186" t="s">
        <v>27</v>
      </c>
      <c r="C68" s="187"/>
      <c r="D68" s="188"/>
      <c r="E68" s="175"/>
      <c r="F68" s="29">
        <f t="shared" si="9"/>
        <v>0</v>
      </c>
      <c r="G68" s="29">
        <f t="shared" si="10"/>
        <v>0</v>
      </c>
      <c r="H68" s="54">
        <v>402</v>
      </c>
      <c r="I68" s="52">
        <v>1</v>
      </c>
      <c r="J68" s="32">
        <f t="shared" si="11"/>
        <v>0</v>
      </c>
      <c r="K68" s="32">
        <f t="shared" si="12"/>
        <v>0</v>
      </c>
    </row>
    <row r="69" spans="1:12" x14ac:dyDescent="0.25">
      <c r="A69" s="52">
        <v>57</v>
      </c>
      <c r="B69" s="186" t="s">
        <v>28</v>
      </c>
      <c r="C69" s="187"/>
      <c r="D69" s="188"/>
      <c r="E69" s="175"/>
      <c r="F69" s="29">
        <f t="shared" si="9"/>
        <v>0</v>
      </c>
      <c r="G69" s="29">
        <f t="shared" si="10"/>
        <v>0</v>
      </c>
      <c r="H69" s="54">
        <v>402</v>
      </c>
      <c r="I69" s="52">
        <v>1</v>
      </c>
      <c r="J69" s="32">
        <f t="shared" si="11"/>
        <v>0</v>
      </c>
      <c r="K69" s="32">
        <f t="shared" si="12"/>
        <v>0</v>
      </c>
    </row>
    <row r="70" spans="1:12" x14ac:dyDescent="0.25">
      <c r="A70" s="52">
        <v>58</v>
      </c>
      <c r="B70" s="186" t="s">
        <v>29</v>
      </c>
      <c r="C70" s="187"/>
      <c r="D70" s="188"/>
      <c r="E70" s="175"/>
      <c r="F70" s="29">
        <f t="shared" si="9"/>
        <v>0</v>
      </c>
      <c r="G70" s="29">
        <f t="shared" si="10"/>
        <v>0</v>
      </c>
      <c r="H70" s="54">
        <v>696</v>
      </c>
      <c r="I70" s="52">
        <v>1</v>
      </c>
      <c r="J70" s="32">
        <f t="shared" si="11"/>
        <v>0</v>
      </c>
      <c r="K70" s="32">
        <f t="shared" si="12"/>
        <v>0</v>
      </c>
    </row>
    <row r="71" spans="1:12" x14ac:dyDescent="0.25">
      <c r="A71" s="52">
        <v>59</v>
      </c>
      <c r="B71" s="186" t="s">
        <v>134</v>
      </c>
      <c r="C71" s="187"/>
      <c r="D71" s="188"/>
      <c r="E71" s="175"/>
      <c r="F71" s="29">
        <f t="shared" si="9"/>
        <v>0</v>
      </c>
      <c r="G71" s="29">
        <f t="shared" si="10"/>
        <v>0</v>
      </c>
      <c r="H71" s="54">
        <v>1</v>
      </c>
      <c r="I71" s="52">
        <v>0</v>
      </c>
      <c r="J71" s="32">
        <f t="shared" ref="J71:J72" si="13">(E71*H71)*I71</f>
        <v>0</v>
      </c>
      <c r="K71" s="32">
        <f t="shared" ref="K71:K72" si="14">J71*1.21</f>
        <v>0</v>
      </c>
      <c r="L71" s="72" t="s">
        <v>137</v>
      </c>
    </row>
    <row r="72" spans="1:12" x14ac:dyDescent="0.25">
      <c r="A72" s="52">
        <v>60</v>
      </c>
      <c r="B72" s="186" t="s">
        <v>135</v>
      </c>
      <c r="C72" s="187"/>
      <c r="D72" s="188"/>
      <c r="E72" s="175"/>
      <c r="F72" s="29">
        <f t="shared" si="9"/>
        <v>0</v>
      </c>
      <c r="G72" s="29">
        <f t="shared" si="10"/>
        <v>0</v>
      </c>
      <c r="H72" s="54">
        <v>1</v>
      </c>
      <c r="I72" s="52">
        <v>0</v>
      </c>
      <c r="J72" s="32">
        <f t="shared" si="13"/>
        <v>0</v>
      </c>
      <c r="K72" s="32">
        <f t="shared" si="14"/>
        <v>0</v>
      </c>
      <c r="L72" s="72" t="s">
        <v>137</v>
      </c>
    </row>
    <row r="73" spans="1:12" x14ac:dyDescent="0.25">
      <c r="A73" s="52">
        <v>61</v>
      </c>
      <c r="B73" s="186" t="s">
        <v>30</v>
      </c>
      <c r="C73" s="187"/>
      <c r="D73" s="188"/>
      <c r="E73" s="175"/>
      <c r="F73" s="29">
        <f t="shared" si="9"/>
        <v>0</v>
      </c>
      <c r="G73" s="29">
        <f t="shared" si="10"/>
        <v>0</v>
      </c>
      <c r="H73" s="55">
        <v>1</v>
      </c>
      <c r="I73" s="52">
        <v>1</v>
      </c>
      <c r="J73" s="32">
        <f t="shared" si="11"/>
        <v>0</v>
      </c>
      <c r="K73" s="32">
        <f t="shared" si="12"/>
        <v>0</v>
      </c>
    </row>
    <row r="74" spans="1:12" x14ac:dyDescent="0.25">
      <c r="A74" s="52">
        <v>62</v>
      </c>
      <c r="B74" s="186" t="s">
        <v>30</v>
      </c>
      <c r="C74" s="187"/>
      <c r="D74" s="188"/>
      <c r="E74" s="175"/>
      <c r="F74" s="29">
        <f t="shared" ref="F74" si="15">E74*0.21</f>
        <v>0</v>
      </c>
      <c r="G74" s="29">
        <f t="shared" ref="G74" si="16">E74+F74</f>
        <v>0</v>
      </c>
      <c r="H74" s="55">
        <v>1</v>
      </c>
      <c r="I74" s="52">
        <v>0.33</v>
      </c>
      <c r="J74" s="32">
        <f t="shared" ref="J74" si="17">(E74*H74)*I74</f>
        <v>0</v>
      </c>
      <c r="K74" s="32">
        <f t="shared" ref="K74" si="18">J74*1.21</f>
        <v>0</v>
      </c>
    </row>
    <row r="75" spans="1:12" x14ac:dyDescent="0.25">
      <c r="A75" s="56" t="s">
        <v>31</v>
      </c>
      <c r="B75" s="53"/>
      <c r="C75" s="57"/>
      <c r="D75" s="57"/>
      <c r="E75" s="58"/>
      <c r="F75" s="58"/>
      <c r="G75" s="58"/>
      <c r="H75" s="59"/>
      <c r="I75" s="60"/>
      <c r="J75" s="61"/>
      <c r="K75" s="62"/>
    </row>
    <row r="76" spans="1:12" x14ac:dyDescent="0.25">
      <c r="A76" s="63">
        <v>63</v>
      </c>
      <c r="B76" s="186" t="s">
        <v>138</v>
      </c>
      <c r="C76" s="187"/>
      <c r="D76" s="187"/>
      <c r="E76" s="176"/>
      <c r="F76" s="29">
        <f t="shared" ref="F76:F81" si="19">E76*0.21</f>
        <v>0</v>
      </c>
      <c r="G76" s="29">
        <f t="shared" ref="G76:G81" si="20">E76+F76</f>
        <v>0</v>
      </c>
      <c r="H76" s="64">
        <v>3250</v>
      </c>
      <c r="I76" s="63">
        <v>2</v>
      </c>
      <c r="J76" s="32">
        <f t="shared" ref="J76:J81" si="21">(E76*H76)*I76</f>
        <v>0</v>
      </c>
      <c r="K76" s="32">
        <f t="shared" ref="K76:K81" si="22">J76*1.21</f>
        <v>0</v>
      </c>
    </row>
    <row r="77" spans="1:12" x14ac:dyDescent="0.25">
      <c r="A77" s="63">
        <v>64</v>
      </c>
      <c r="B77" s="186" t="s">
        <v>89</v>
      </c>
      <c r="C77" s="187"/>
      <c r="D77" s="188"/>
      <c r="E77" s="176"/>
      <c r="F77" s="29">
        <f t="shared" si="19"/>
        <v>0</v>
      </c>
      <c r="G77" s="29">
        <f t="shared" si="20"/>
        <v>0</v>
      </c>
      <c r="H77" s="64">
        <v>3250</v>
      </c>
      <c r="I77" s="63">
        <v>1</v>
      </c>
      <c r="J77" s="32">
        <f t="shared" si="21"/>
        <v>0</v>
      </c>
      <c r="K77" s="32">
        <f t="shared" si="22"/>
        <v>0</v>
      </c>
    </row>
    <row r="78" spans="1:12" x14ac:dyDescent="0.25">
      <c r="A78" s="63">
        <v>65</v>
      </c>
      <c r="B78" s="197" t="s">
        <v>88</v>
      </c>
      <c r="C78" s="198"/>
      <c r="D78" s="199"/>
      <c r="E78" s="176"/>
      <c r="F78" s="29">
        <f t="shared" si="19"/>
        <v>0</v>
      </c>
      <c r="G78" s="29">
        <f t="shared" si="20"/>
        <v>0</v>
      </c>
      <c r="H78" s="64">
        <v>3250</v>
      </c>
      <c r="I78" s="63">
        <v>0.2</v>
      </c>
      <c r="J78" s="32">
        <f t="shared" si="21"/>
        <v>0</v>
      </c>
      <c r="K78" s="32">
        <f t="shared" si="22"/>
        <v>0</v>
      </c>
    </row>
    <row r="79" spans="1:12" x14ac:dyDescent="0.25">
      <c r="A79" s="63">
        <v>66</v>
      </c>
      <c r="B79" s="186" t="s">
        <v>90</v>
      </c>
      <c r="C79" s="187"/>
      <c r="D79" s="188"/>
      <c r="E79" s="175"/>
      <c r="F79" s="29">
        <f t="shared" si="19"/>
        <v>0</v>
      </c>
      <c r="G79" s="29">
        <f t="shared" si="20"/>
        <v>0</v>
      </c>
      <c r="H79" s="55">
        <v>1500</v>
      </c>
      <c r="I79" s="52">
        <v>1</v>
      </c>
      <c r="J79" s="32">
        <f t="shared" si="21"/>
        <v>0</v>
      </c>
      <c r="K79" s="32">
        <f t="shared" si="22"/>
        <v>0</v>
      </c>
    </row>
    <row r="80" spans="1:12" x14ac:dyDescent="0.25">
      <c r="A80" s="63">
        <v>67</v>
      </c>
      <c r="B80" s="186" t="s">
        <v>91</v>
      </c>
      <c r="C80" s="187"/>
      <c r="D80" s="188"/>
      <c r="E80" s="175"/>
      <c r="F80" s="29">
        <f t="shared" si="19"/>
        <v>0</v>
      </c>
      <c r="G80" s="29">
        <f t="shared" si="20"/>
        <v>0</v>
      </c>
      <c r="H80" s="55">
        <v>1500</v>
      </c>
      <c r="I80" s="52">
        <v>0.2</v>
      </c>
      <c r="J80" s="32">
        <f t="shared" si="21"/>
        <v>0</v>
      </c>
      <c r="K80" s="32">
        <f t="shared" si="22"/>
        <v>0</v>
      </c>
    </row>
    <row r="81" spans="1:13" x14ac:dyDescent="0.25">
      <c r="A81" s="63">
        <v>68</v>
      </c>
      <c r="B81" s="186" t="s">
        <v>30</v>
      </c>
      <c r="C81" s="187"/>
      <c r="D81" s="188"/>
      <c r="E81" s="175"/>
      <c r="F81" s="29">
        <f t="shared" si="19"/>
        <v>0</v>
      </c>
      <c r="G81" s="29">
        <f t="shared" si="20"/>
        <v>0</v>
      </c>
      <c r="H81" s="55">
        <v>1</v>
      </c>
      <c r="I81" s="52">
        <v>2</v>
      </c>
      <c r="J81" s="32">
        <f t="shared" si="21"/>
        <v>0</v>
      </c>
      <c r="K81" s="32">
        <f t="shared" si="22"/>
        <v>0</v>
      </c>
    </row>
    <row r="82" spans="1:13" x14ac:dyDescent="0.25">
      <c r="A82" s="63">
        <v>69</v>
      </c>
      <c r="B82" s="186" t="s">
        <v>30</v>
      </c>
      <c r="C82" s="187"/>
      <c r="D82" s="188"/>
      <c r="E82" s="175"/>
      <c r="F82" s="29">
        <f t="shared" ref="F82" si="23">E82*0.21</f>
        <v>0</v>
      </c>
      <c r="G82" s="29">
        <f t="shared" ref="G82" si="24">E82+F82</f>
        <v>0</v>
      </c>
      <c r="H82" s="55">
        <v>1</v>
      </c>
      <c r="I82" s="52">
        <v>0.2</v>
      </c>
      <c r="J82" s="32">
        <f t="shared" ref="J82" si="25">(E82*H82)*I82</f>
        <v>0</v>
      </c>
      <c r="K82" s="32">
        <f t="shared" ref="K82" si="26">J82*1.21</f>
        <v>0</v>
      </c>
    </row>
    <row r="83" spans="1:13" x14ac:dyDescent="0.25">
      <c r="A83" s="65" t="s">
        <v>32</v>
      </c>
      <c r="B83" s="66"/>
      <c r="C83" s="66"/>
      <c r="D83" s="66"/>
      <c r="E83" s="67"/>
      <c r="F83" s="67"/>
      <c r="G83" s="67"/>
      <c r="H83" s="68"/>
      <c r="I83" s="69"/>
      <c r="J83" s="70"/>
      <c r="K83" s="70"/>
      <c r="L83" s="75"/>
    </row>
    <row r="84" spans="1:13" x14ac:dyDescent="0.25">
      <c r="A84" s="52">
        <v>70</v>
      </c>
      <c r="B84" s="186" t="s">
        <v>92</v>
      </c>
      <c r="C84" s="187"/>
      <c r="D84" s="188"/>
      <c r="E84" s="175"/>
      <c r="F84" s="29">
        <f t="shared" ref="F84:F91" si="27">E84*0.21</f>
        <v>0</v>
      </c>
      <c r="G84" s="29">
        <f t="shared" ref="G84:G91" si="28">E84+F84</f>
        <v>0</v>
      </c>
      <c r="H84" s="55">
        <v>158</v>
      </c>
      <c r="I84" s="52">
        <v>1</v>
      </c>
      <c r="J84" s="32">
        <f t="shared" ref="J84:J91" si="29">(E84*H84)*I84</f>
        <v>0</v>
      </c>
      <c r="K84" s="32">
        <f t="shared" ref="K84:K92" si="30">J84*1.21</f>
        <v>0</v>
      </c>
    </row>
    <row r="85" spans="1:13" x14ac:dyDescent="0.25">
      <c r="A85" s="52">
        <v>71</v>
      </c>
      <c r="B85" s="186" t="s">
        <v>93</v>
      </c>
      <c r="C85" s="187"/>
      <c r="D85" s="188"/>
      <c r="E85" s="175"/>
      <c r="F85" s="29">
        <f t="shared" si="27"/>
        <v>0</v>
      </c>
      <c r="G85" s="29">
        <f t="shared" si="28"/>
        <v>0</v>
      </c>
      <c r="H85" s="55">
        <v>158</v>
      </c>
      <c r="I85" s="52">
        <v>0.2</v>
      </c>
      <c r="J85" s="32">
        <f t="shared" si="29"/>
        <v>0</v>
      </c>
      <c r="K85" s="32">
        <f t="shared" si="30"/>
        <v>0</v>
      </c>
    </row>
    <row r="86" spans="1:13" x14ac:dyDescent="0.25">
      <c r="A86" s="52">
        <v>72</v>
      </c>
      <c r="B86" s="186" t="s">
        <v>34</v>
      </c>
      <c r="C86" s="187"/>
      <c r="D86" s="188"/>
      <c r="E86" s="175"/>
      <c r="F86" s="29">
        <f t="shared" si="27"/>
        <v>0</v>
      </c>
      <c r="G86" s="29">
        <f t="shared" ref="G86" si="31">E86+F86</f>
        <v>0</v>
      </c>
      <c r="H86" s="55">
        <v>1140</v>
      </c>
      <c r="I86" s="52">
        <v>1</v>
      </c>
      <c r="J86" s="32">
        <f t="shared" ref="J86" si="32">(E86*H86)*I86</f>
        <v>0</v>
      </c>
      <c r="K86" s="32">
        <f t="shared" si="30"/>
        <v>0</v>
      </c>
    </row>
    <row r="87" spans="1:13" x14ac:dyDescent="0.25">
      <c r="A87" s="52">
        <v>73</v>
      </c>
      <c r="B87" s="186" t="s">
        <v>33</v>
      </c>
      <c r="C87" s="187"/>
      <c r="D87" s="188"/>
      <c r="E87" s="175"/>
      <c r="F87" s="29">
        <f t="shared" si="27"/>
        <v>0</v>
      </c>
      <c r="G87" s="29">
        <f t="shared" si="28"/>
        <v>0</v>
      </c>
      <c r="H87" s="55">
        <v>1140</v>
      </c>
      <c r="I87" s="52">
        <v>0.2</v>
      </c>
      <c r="J87" s="32">
        <f t="shared" si="29"/>
        <v>0</v>
      </c>
      <c r="K87" s="32">
        <f t="shared" si="30"/>
        <v>0</v>
      </c>
    </row>
    <row r="88" spans="1:13" x14ac:dyDescent="0.25">
      <c r="A88" s="52">
        <v>74</v>
      </c>
      <c r="B88" s="186" t="s">
        <v>35</v>
      </c>
      <c r="C88" s="187"/>
      <c r="D88" s="188"/>
      <c r="E88" s="175"/>
      <c r="F88" s="29">
        <f t="shared" si="27"/>
        <v>0</v>
      </c>
      <c r="G88" s="29">
        <f t="shared" si="28"/>
        <v>0</v>
      </c>
      <c r="H88" s="55">
        <v>655</v>
      </c>
      <c r="I88" s="52">
        <v>1</v>
      </c>
      <c r="J88" s="32">
        <f t="shared" si="29"/>
        <v>0</v>
      </c>
      <c r="K88" s="32">
        <f t="shared" si="30"/>
        <v>0</v>
      </c>
    </row>
    <row r="89" spans="1:13" x14ac:dyDescent="0.25">
      <c r="A89" s="52">
        <v>75</v>
      </c>
      <c r="B89" s="186" t="s">
        <v>25</v>
      </c>
      <c r="C89" s="187"/>
      <c r="D89" s="188"/>
      <c r="E89" s="175"/>
      <c r="F89" s="29">
        <f t="shared" si="27"/>
        <v>0</v>
      </c>
      <c r="G89" s="29">
        <f t="shared" si="28"/>
        <v>0</v>
      </c>
      <c r="H89" s="55">
        <v>655</v>
      </c>
      <c r="I89" s="52">
        <v>1</v>
      </c>
      <c r="J89" s="32">
        <f t="shared" si="29"/>
        <v>0</v>
      </c>
      <c r="K89" s="32">
        <f t="shared" si="30"/>
        <v>0</v>
      </c>
    </row>
    <row r="90" spans="1:13" x14ac:dyDescent="0.25">
      <c r="A90" s="52">
        <v>76</v>
      </c>
      <c r="B90" s="186" t="s">
        <v>30</v>
      </c>
      <c r="C90" s="187"/>
      <c r="D90" s="188"/>
      <c r="E90" s="175"/>
      <c r="F90" s="29">
        <f t="shared" ref="F90" si="33">E90*0.21</f>
        <v>0</v>
      </c>
      <c r="G90" s="29">
        <f t="shared" ref="G90" si="34">E90+F90</f>
        <v>0</v>
      </c>
      <c r="H90" s="55">
        <v>1</v>
      </c>
      <c r="I90" s="52">
        <v>1</v>
      </c>
      <c r="J90" s="32">
        <f t="shared" ref="J90" si="35">(E90*H90)*I90</f>
        <v>0</v>
      </c>
      <c r="K90" s="32">
        <f t="shared" ref="K90" si="36">J90*1.21</f>
        <v>0</v>
      </c>
    </row>
    <row r="91" spans="1:13" x14ac:dyDescent="0.25">
      <c r="A91" s="52">
        <v>77</v>
      </c>
      <c r="B91" s="186" t="s">
        <v>30</v>
      </c>
      <c r="C91" s="187"/>
      <c r="D91" s="188"/>
      <c r="E91" s="175"/>
      <c r="F91" s="29">
        <f t="shared" si="27"/>
        <v>0</v>
      </c>
      <c r="G91" s="29">
        <f t="shared" si="28"/>
        <v>0</v>
      </c>
      <c r="H91" s="55">
        <v>1</v>
      </c>
      <c r="I91" s="52">
        <v>0.2</v>
      </c>
      <c r="J91" s="32">
        <f t="shared" si="29"/>
        <v>0</v>
      </c>
      <c r="K91" s="32">
        <f t="shared" si="30"/>
        <v>0</v>
      </c>
    </row>
    <row r="92" spans="1:13" s="151" customFormat="1" ht="17.100000000000001" customHeight="1" x14ac:dyDescent="0.25">
      <c r="A92" s="196" t="s">
        <v>164</v>
      </c>
      <c r="B92" s="196"/>
      <c r="C92" s="196"/>
      <c r="D92" s="196"/>
      <c r="E92" s="196"/>
      <c r="F92" s="196"/>
      <c r="G92" s="196"/>
      <c r="H92" s="196"/>
      <c r="I92" s="196"/>
      <c r="J92" s="148">
        <f>SUM(J62:J91)</f>
        <v>0</v>
      </c>
      <c r="K92" s="148">
        <f t="shared" si="30"/>
        <v>0</v>
      </c>
      <c r="L92" s="137"/>
      <c r="M92" s="18"/>
    </row>
    <row r="93" spans="1:13" x14ac:dyDescent="0.25">
      <c r="B93" s="72"/>
    </row>
    <row r="94" spans="1:13" x14ac:dyDescent="0.25">
      <c r="B94" s="72"/>
    </row>
  </sheetData>
  <sheetProtection algorithmName="SHA-512" hashValue="4og2VZvGXG+NiJyo99Z+Ne9+UaIrOC2gFj2lxllVAn0xwjfliWlBU3g3JnhhsQK/JGFY8wZFN54gbP02jjhXmQ==" saltValue="tFlsVsjM4jWGm23bBzB0+A==" spinCount="100000" sheet="1" objects="1" scenarios="1"/>
  <mergeCells count="34">
    <mergeCell ref="A92:I92"/>
    <mergeCell ref="B79:D79"/>
    <mergeCell ref="B89:D89"/>
    <mergeCell ref="B91:D91"/>
    <mergeCell ref="B84:D84"/>
    <mergeCell ref="B85:D85"/>
    <mergeCell ref="B87:D87"/>
    <mergeCell ref="B88:D88"/>
    <mergeCell ref="B81:D81"/>
    <mergeCell ref="B80:D80"/>
    <mergeCell ref="B86:D86"/>
    <mergeCell ref="B82:D82"/>
    <mergeCell ref="B90:D90"/>
    <mergeCell ref="B68:D68"/>
    <mergeCell ref="B69:D69"/>
    <mergeCell ref="B70:D70"/>
    <mergeCell ref="B78:D78"/>
    <mergeCell ref="B71:D71"/>
    <mergeCell ref="B72:D72"/>
    <mergeCell ref="B73:D73"/>
    <mergeCell ref="B76:D76"/>
    <mergeCell ref="B77:D77"/>
    <mergeCell ref="B74:D74"/>
    <mergeCell ref="B65:D65"/>
    <mergeCell ref="B66:D66"/>
    <mergeCell ref="B67:D67"/>
    <mergeCell ref="D10:D25"/>
    <mergeCell ref="A3:B3"/>
    <mergeCell ref="A58:B58"/>
    <mergeCell ref="B60:D60"/>
    <mergeCell ref="B63:D63"/>
    <mergeCell ref="B64:D64"/>
    <mergeCell ref="B62:D62"/>
    <mergeCell ref="A55:I5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FD60-FA72-407F-ADC0-65586BDFB307}">
  <dimension ref="A1:L18"/>
  <sheetViews>
    <sheetView showGridLines="0" zoomScaleNormal="100" workbookViewId="0">
      <selection activeCell="J6" sqref="J6:J16"/>
    </sheetView>
  </sheetViews>
  <sheetFormatPr defaultColWidth="9.140625" defaultRowHeight="13.5" x14ac:dyDescent="0.25"/>
  <cols>
    <col min="1" max="1" width="10.140625" style="40" customWidth="1"/>
    <col min="2" max="2" width="60.42578125" style="40" customWidth="1"/>
    <col min="3" max="3" width="16.85546875" style="40" customWidth="1"/>
    <col min="4" max="4" width="43.5703125" style="40" customWidth="1"/>
    <col min="5" max="7" width="13.7109375" style="40" customWidth="1"/>
    <col min="8" max="8" width="9.140625" style="40"/>
    <col min="9" max="9" width="11" style="40" customWidth="1"/>
    <col min="10" max="11" width="13.7109375" style="40" customWidth="1"/>
    <col min="12" max="12" width="9.140625" style="72"/>
    <col min="13" max="16384" width="9.140625" style="40"/>
  </cols>
  <sheetData>
    <row r="1" spans="1:12" s="4" customFormat="1" ht="15" x14ac:dyDescent="0.25">
      <c r="A1" s="2" t="s">
        <v>0</v>
      </c>
      <c r="B1" s="89"/>
      <c r="L1" s="74"/>
    </row>
    <row r="2" spans="1:12" s="4" customFormat="1" ht="15" x14ac:dyDescent="0.25">
      <c r="A2" s="89"/>
      <c r="B2" s="89"/>
      <c r="L2" s="74"/>
    </row>
    <row r="3" spans="1:12" s="4" customFormat="1" ht="15" x14ac:dyDescent="0.25">
      <c r="A3" s="200" t="s">
        <v>1</v>
      </c>
      <c r="B3" s="200"/>
      <c r="C3" s="8"/>
      <c r="D3" s="10"/>
      <c r="E3" s="10"/>
      <c r="F3" s="10"/>
      <c r="G3" s="10"/>
      <c r="H3" s="87"/>
      <c r="I3" s="12"/>
      <c r="J3" s="12"/>
      <c r="K3" s="12"/>
      <c r="L3" s="74"/>
    </row>
    <row r="4" spans="1:12" s="17" customFormat="1" x14ac:dyDescent="0.25">
      <c r="A4" s="13"/>
      <c r="B4" s="13"/>
      <c r="C4" s="13"/>
      <c r="D4" s="13"/>
      <c r="E4" s="13"/>
      <c r="F4" s="13"/>
      <c r="G4" s="13"/>
      <c r="H4" s="13"/>
      <c r="I4" s="13"/>
      <c r="L4" s="72"/>
    </row>
    <row r="5" spans="1:12" s="17" customFormat="1" ht="40.5" x14ac:dyDescent="0.25">
      <c r="A5" s="20" t="s">
        <v>22</v>
      </c>
      <c r="B5" s="20" t="s">
        <v>23</v>
      </c>
      <c r="C5" s="21" t="s">
        <v>2</v>
      </c>
      <c r="D5" s="21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7</v>
      </c>
      <c r="J5" s="25" t="s">
        <v>8</v>
      </c>
      <c r="K5" s="23" t="s">
        <v>9</v>
      </c>
      <c r="L5" s="72"/>
    </row>
    <row r="6" spans="1:12" ht="27" x14ac:dyDescent="0.25">
      <c r="A6" s="38">
        <v>1</v>
      </c>
      <c r="B6" s="37" t="s">
        <v>36</v>
      </c>
      <c r="C6" s="38" t="s">
        <v>10</v>
      </c>
      <c r="D6" s="38" t="s">
        <v>37</v>
      </c>
      <c r="E6" s="177"/>
      <c r="F6" s="29">
        <f>E6*0.21</f>
        <v>0</v>
      </c>
      <c r="G6" s="29">
        <f>E6+F6</f>
        <v>0</v>
      </c>
      <c r="H6" s="39">
        <v>354</v>
      </c>
      <c r="I6" s="38">
        <v>4</v>
      </c>
      <c r="J6" s="32">
        <f>(E6*H6)*I6</f>
        <v>0</v>
      </c>
      <c r="K6" s="32">
        <f>J6*1.21</f>
        <v>0</v>
      </c>
    </row>
    <row r="7" spans="1:12" x14ac:dyDescent="0.25">
      <c r="A7" s="38">
        <v>2</v>
      </c>
      <c r="B7" s="37" t="s">
        <v>38</v>
      </c>
      <c r="C7" s="38" t="s">
        <v>12</v>
      </c>
      <c r="D7" s="84"/>
      <c r="E7" s="177"/>
      <c r="F7" s="29">
        <f t="shared" ref="F7:F16" si="0">E7*0.21</f>
        <v>0</v>
      </c>
      <c r="G7" s="29">
        <f t="shared" ref="G7:G16" si="1">E7+F7</f>
        <v>0</v>
      </c>
      <c r="H7" s="39">
        <v>354</v>
      </c>
      <c r="I7" s="38">
        <v>4</v>
      </c>
      <c r="J7" s="32">
        <f t="shared" ref="J7:J16" si="2">(E7*H7)*I7</f>
        <v>0</v>
      </c>
      <c r="K7" s="32">
        <f t="shared" ref="K7:K17" si="3">J7*1.21</f>
        <v>0</v>
      </c>
    </row>
    <row r="8" spans="1:12" x14ac:dyDescent="0.25">
      <c r="A8" s="38">
        <v>3</v>
      </c>
      <c r="B8" s="37" t="s">
        <v>39</v>
      </c>
      <c r="C8" s="38" t="s">
        <v>15</v>
      </c>
      <c r="D8" s="84"/>
      <c r="E8" s="177"/>
      <c r="F8" s="29">
        <f t="shared" si="0"/>
        <v>0</v>
      </c>
      <c r="G8" s="29">
        <f t="shared" si="1"/>
        <v>0</v>
      </c>
      <c r="H8" s="39">
        <v>121</v>
      </c>
      <c r="I8" s="38">
        <v>4</v>
      </c>
      <c r="J8" s="32">
        <f t="shared" si="2"/>
        <v>0</v>
      </c>
      <c r="K8" s="32">
        <f t="shared" si="3"/>
        <v>0</v>
      </c>
    </row>
    <row r="9" spans="1:12" x14ac:dyDescent="0.25">
      <c r="A9" s="38">
        <v>4</v>
      </c>
      <c r="B9" s="37" t="s">
        <v>40</v>
      </c>
      <c r="C9" s="38" t="s">
        <v>12</v>
      </c>
      <c r="E9" s="177"/>
      <c r="F9" s="29">
        <f t="shared" si="0"/>
        <v>0</v>
      </c>
      <c r="G9" s="29">
        <f t="shared" si="1"/>
        <v>0</v>
      </c>
      <c r="H9" s="39">
        <v>354</v>
      </c>
      <c r="I9" s="85">
        <v>4</v>
      </c>
      <c r="J9" s="32">
        <f t="shared" si="2"/>
        <v>0</v>
      </c>
      <c r="K9" s="32">
        <f t="shared" si="3"/>
        <v>0</v>
      </c>
    </row>
    <row r="10" spans="1:12" x14ac:dyDescent="0.25">
      <c r="A10" s="38">
        <v>5</v>
      </c>
      <c r="B10" s="37" t="s">
        <v>42</v>
      </c>
      <c r="C10" s="38" t="s">
        <v>12</v>
      </c>
      <c r="D10" s="201" t="s">
        <v>41</v>
      </c>
      <c r="E10" s="177"/>
      <c r="F10" s="29">
        <f t="shared" si="0"/>
        <v>0</v>
      </c>
      <c r="G10" s="29">
        <f t="shared" si="1"/>
        <v>0</v>
      </c>
      <c r="H10" s="39">
        <v>300</v>
      </c>
      <c r="I10" s="38">
        <v>1</v>
      </c>
      <c r="J10" s="32">
        <f t="shared" si="2"/>
        <v>0</v>
      </c>
      <c r="K10" s="32">
        <f t="shared" si="3"/>
        <v>0</v>
      </c>
    </row>
    <row r="11" spans="1:12" x14ac:dyDescent="0.25">
      <c r="A11" s="38">
        <v>6</v>
      </c>
      <c r="B11" s="37" t="s">
        <v>43</v>
      </c>
      <c r="C11" s="38" t="s">
        <v>12</v>
      </c>
      <c r="D11" s="202"/>
      <c r="E11" s="177"/>
      <c r="F11" s="29">
        <f t="shared" si="0"/>
        <v>0</v>
      </c>
      <c r="G11" s="29">
        <f t="shared" si="1"/>
        <v>0</v>
      </c>
      <c r="H11" s="39">
        <v>150</v>
      </c>
      <c r="I11" s="38">
        <v>1</v>
      </c>
      <c r="J11" s="32">
        <f t="shared" si="2"/>
        <v>0</v>
      </c>
      <c r="K11" s="32">
        <f t="shared" si="3"/>
        <v>0</v>
      </c>
    </row>
    <row r="12" spans="1:12" x14ac:dyDescent="0.25">
      <c r="A12" s="38">
        <v>7</v>
      </c>
      <c r="B12" s="37" t="s">
        <v>155</v>
      </c>
      <c r="C12" s="38" t="s">
        <v>20</v>
      </c>
      <c r="D12" s="38" t="s">
        <v>44</v>
      </c>
      <c r="E12" s="177"/>
      <c r="F12" s="29">
        <f t="shared" si="0"/>
        <v>0</v>
      </c>
      <c r="G12" s="29">
        <f t="shared" si="1"/>
        <v>0</v>
      </c>
      <c r="H12" s="39">
        <v>12</v>
      </c>
      <c r="I12" s="38">
        <v>1</v>
      </c>
      <c r="J12" s="32">
        <f t="shared" si="2"/>
        <v>0</v>
      </c>
      <c r="K12" s="32">
        <f t="shared" si="3"/>
        <v>0</v>
      </c>
    </row>
    <row r="13" spans="1:12" x14ac:dyDescent="0.25">
      <c r="A13" s="38">
        <v>8</v>
      </c>
      <c r="B13" s="37" t="s">
        <v>156</v>
      </c>
      <c r="C13" s="38" t="s">
        <v>19</v>
      </c>
      <c r="D13" s="38" t="s">
        <v>45</v>
      </c>
      <c r="E13" s="177"/>
      <c r="F13" s="29">
        <f t="shared" si="0"/>
        <v>0</v>
      </c>
      <c r="G13" s="29">
        <f t="shared" si="1"/>
        <v>0</v>
      </c>
      <c r="H13" s="39">
        <v>12</v>
      </c>
      <c r="I13" s="38">
        <v>4</v>
      </c>
      <c r="J13" s="32">
        <f t="shared" si="2"/>
        <v>0</v>
      </c>
      <c r="K13" s="32">
        <f t="shared" si="3"/>
        <v>0</v>
      </c>
    </row>
    <row r="14" spans="1:12" x14ac:dyDescent="0.25">
      <c r="A14" s="38">
        <v>9</v>
      </c>
      <c r="B14" s="37" t="s">
        <v>154</v>
      </c>
      <c r="C14" s="38" t="s">
        <v>19</v>
      </c>
      <c r="D14" s="38"/>
      <c r="E14" s="177"/>
      <c r="F14" s="29">
        <f t="shared" si="0"/>
        <v>0</v>
      </c>
      <c r="G14" s="29">
        <f t="shared" si="1"/>
        <v>0</v>
      </c>
      <c r="H14" s="39">
        <v>15</v>
      </c>
      <c r="I14" s="38">
        <v>1</v>
      </c>
      <c r="J14" s="32">
        <f t="shared" si="2"/>
        <v>0</v>
      </c>
      <c r="K14" s="32">
        <f t="shared" si="3"/>
        <v>0</v>
      </c>
      <c r="L14" s="72" t="s">
        <v>139</v>
      </c>
    </row>
    <row r="15" spans="1:12" x14ac:dyDescent="0.25">
      <c r="A15" s="38">
        <v>10</v>
      </c>
      <c r="B15" s="37" t="s">
        <v>150</v>
      </c>
      <c r="C15" s="38" t="s">
        <v>19</v>
      </c>
      <c r="D15" s="38"/>
      <c r="E15" s="177"/>
      <c r="F15" s="29">
        <f t="shared" si="0"/>
        <v>0</v>
      </c>
      <c r="G15" s="29">
        <f t="shared" si="1"/>
        <v>0</v>
      </c>
      <c r="H15" s="39">
        <v>7</v>
      </c>
      <c r="I15" s="38">
        <v>1</v>
      </c>
      <c r="J15" s="32">
        <f t="shared" si="2"/>
        <v>0</v>
      </c>
      <c r="K15" s="32">
        <f t="shared" si="3"/>
        <v>0</v>
      </c>
      <c r="L15" s="72" t="s">
        <v>139</v>
      </c>
    </row>
    <row r="16" spans="1:12" x14ac:dyDescent="0.25">
      <c r="A16" s="38">
        <v>11</v>
      </c>
      <c r="B16" s="37" t="s">
        <v>30</v>
      </c>
      <c r="C16" s="38"/>
      <c r="D16" s="38"/>
      <c r="E16" s="177"/>
      <c r="F16" s="29">
        <f t="shared" si="0"/>
        <v>0</v>
      </c>
      <c r="G16" s="29">
        <f t="shared" si="1"/>
        <v>0</v>
      </c>
      <c r="H16" s="39">
        <v>1</v>
      </c>
      <c r="I16" s="38">
        <v>4</v>
      </c>
      <c r="J16" s="32">
        <f t="shared" si="2"/>
        <v>0</v>
      </c>
      <c r="K16" s="32">
        <f t="shared" si="3"/>
        <v>0</v>
      </c>
      <c r="L16" s="86"/>
    </row>
    <row r="17" spans="1:11" ht="15" x14ac:dyDescent="0.25">
      <c r="A17" s="196" t="s">
        <v>163</v>
      </c>
      <c r="B17" s="196"/>
      <c r="C17" s="196"/>
      <c r="D17" s="196"/>
      <c r="E17" s="196"/>
      <c r="F17" s="196"/>
      <c r="G17" s="196"/>
      <c r="H17" s="196"/>
      <c r="I17" s="196"/>
      <c r="J17" s="148">
        <f>SUM(J6:J16)</f>
        <v>0</v>
      </c>
      <c r="K17" s="148">
        <f t="shared" si="3"/>
        <v>0</v>
      </c>
    </row>
    <row r="18" spans="1:11" x14ac:dyDescent="0.25">
      <c r="B18" s="107"/>
    </row>
  </sheetData>
  <sheetProtection algorithmName="SHA-512" hashValue="4oxqaDobB9eHcw1jnZK7azhn1jbBhFmrZ3Nb98iyE2LmpTbaLf0hVy/j+kq6d8vF0de7he/b8wxbie2Z8dKEvQ==" saltValue="9f9UXGUaxhAffS5qbBddsg==" spinCount="100000" sheet="1" objects="1" scenarios="1"/>
  <mergeCells count="3">
    <mergeCell ref="A3:B3"/>
    <mergeCell ref="D10:D11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BFBF-A133-443A-98CC-CE3D96642830}">
  <dimension ref="A1:M34"/>
  <sheetViews>
    <sheetView showGridLines="0" workbookViewId="0">
      <selection activeCell="B2" sqref="B2"/>
    </sheetView>
  </sheetViews>
  <sheetFormatPr defaultColWidth="9.140625" defaultRowHeight="13.5" x14ac:dyDescent="0.25"/>
  <cols>
    <col min="1" max="1" width="9.140625" style="17"/>
    <col min="2" max="2" width="65.140625" style="17" bestFit="1" customWidth="1"/>
    <col min="3" max="3" width="16.85546875" style="17" customWidth="1"/>
    <col min="4" max="4" width="9.140625" style="17"/>
    <col min="5" max="7" width="13.7109375" style="17" customWidth="1"/>
    <col min="8" max="8" width="9.140625" style="17"/>
    <col min="9" max="9" width="11.28515625" style="17" customWidth="1"/>
    <col min="10" max="11" width="13.7109375" style="17" customWidth="1"/>
    <col min="12" max="16384" width="9.140625" style="17"/>
  </cols>
  <sheetData>
    <row r="1" spans="1:12" s="4" customFormat="1" ht="15" x14ac:dyDescent="0.25">
      <c r="A1" s="2" t="s">
        <v>0</v>
      </c>
      <c r="B1" s="89"/>
    </row>
    <row r="2" spans="1:12" s="4" customFormat="1" ht="15" x14ac:dyDescent="0.25">
      <c r="A2" s="89"/>
      <c r="B2" s="89"/>
    </row>
    <row r="3" spans="1:12" s="4" customFormat="1" ht="15" x14ac:dyDescent="0.25">
      <c r="A3" s="200" t="s">
        <v>1</v>
      </c>
      <c r="B3" s="200"/>
      <c r="C3" s="8"/>
      <c r="D3" s="10"/>
      <c r="E3" s="10"/>
      <c r="F3" s="10"/>
      <c r="G3" s="10"/>
      <c r="H3" s="87"/>
      <c r="I3" s="12"/>
      <c r="J3" s="12"/>
      <c r="K3" s="12"/>
    </row>
    <row r="4" spans="1:12" x14ac:dyDescent="0.25">
      <c r="A4" s="41"/>
      <c r="B4" s="41"/>
      <c r="C4" s="4"/>
      <c r="D4" s="4"/>
      <c r="E4" s="4"/>
    </row>
    <row r="5" spans="1:12" ht="40.5" x14ac:dyDescent="0.25">
      <c r="A5" s="20" t="s">
        <v>22</v>
      </c>
      <c r="B5" s="20" t="s">
        <v>23</v>
      </c>
      <c r="C5" s="21" t="s">
        <v>2</v>
      </c>
      <c r="D5" s="21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7</v>
      </c>
      <c r="J5" s="25" t="s">
        <v>8</v>
      </c>
      <c r="K5" s="23" t="s">
        <v>9</v>
      </c>
    </row>
    <row r="6" spans="1:12" x14ac:dyDescent="0.25">
      <c r="A6" s="26">
        <v>1</v>
      </c>
      <c r="B6" s="37" t="s">
        <v>46</v>
      </c>
      <c r="C6" s="96" t="s">
        <v>10</v>
      </c>
      <c r="D6" s="97"/>
      <c r="E6" s="178"/>
      <c r="F6" s="29">
        <f>E6*0.21</f>
        <v>0</v>
      </c>
      <c r="G6" s="29">
        <f>E6+F6</f>
        <v>0</v>
      </c>
      <c r="H6" s="98">
        <v>351</v>
      </c>
      <c r="I6" s="26">
        <v>4</v>
      </c>
      <c r="J6" s="32">
        <f>(E6*H6)*I6</f>
        <v>0</v>
      </c>
      <c r="K6" s="32">
        <f>J6*1.21</f>
        <v>0</v>
      </c>
    </row>
    <row r="7" spans="1:12" x14ac:dyDescent="0.25">
      <c r="A7" s="26">
        <v>2</v>
      </c>
      <c r="B7" s="37" t="s">
        <v>47</v>
      </c>
      <c r="C7" s="96" t="s">
        <v>12</v>
      </c>
      <c r="D7" s="97"/>
      <c r="E7" s="178"/>
      <c r="F7" s="29">
        <f t="shared" ref="F7:F17" si="0">E7*0.21</f>
        <v>0</v>
      </c>
      <c r="G7" s="29">
        <f t="shared" ref="G7:G17" si="1">E7+F7</f>
        <v>0</v>
      </c>
      <c r="H7" s="98">
        <v>340</v>
      </c>
      <c r="I7" s="26">
        <v>4</v>
      </c>
      <c r="J7" s="32">
        <f t="shared" ref="J7:J17" si="2">(E7*H7)*I7</f>
        <v>0</v>
      </c>
      <c r="K7" s="32">
        <f t="shared" ref="K7:K18" si="3">J7*1.21</f>
        <v>0</v>
      </c>
    </row>
    <row r="8" spans="1:12" x14ac:dyDescent="0.25">
      <c r="A8" s="26">
        <v>3</v>
      </c>
      <c r="B8" s="37" t="s">
        <v>48</v>
      </c>
      <c r="C8" s="96" t="s">
        <v>15</v>
      </c>
      <c r="D8" s="97"/>
      <c r="E8" s="178"/>
      <c r="F8" s="29">
        <f t="shared" si="0"/>
        <v>0</v>
      </c>
      <c r="G8" s="29">
        <f t="shared" si="1"/>
        <v>0</v>
      </c>
      <c r="H8" s="98">
        <v>126</v>
      </c>
      <c r="I8" s="26">
        <v>4</v>
      </c>
      <c r="J8" s="32">
        <f t="shared" si="2"/>
        <v>0</v>
      </c>
      <c r="K8" s="32">
        <f t="shared" si="3"/>
        <v>0</v>
      </c>
    </row>
    <row r="9" spans="1:12" x14ac:dyDescent="0.25">
      <c r="A9" s="26">
        <v>4</v>
      </c>
      <c r="B9" s="37" t="s">
        <v>49</v>
      </c>
      <c r="C9" s="96" t="s">
        <v>15</v>
      </c>
      <c r="D9" s="97"/>
      <c r="E9" s="178"/>
      <c r="F9" s="29">
        <f t="shared" si="0"/>
        <v>0</v>
      </c>
      <c r="G9" s="29">
        <f t="shared" si="1"/>
        <v>0</v>
      </c>
      <c r="H9" s="98">
        <v>23</v>
      </c>
      <c r="I9" s="26">
        <v>4</v>
      </c>
      <c r="J9" s="32">
        <f t="shared" si="2"/>
        <v>0</v>
      </c>
      <c r="K9" s="32">
        <f t="shared" si="3"/>
        <v>0</v>
      </c>
    </row>
    <row r="10" spans="1:12" x14ac:dyDescent="0.25">
      <c r="A10" s="26">
        <v>5</v>
      </c>
      <c r="B10" s="37" t="s">
        <v>50</v>
      </c>
      <c r="C10" s="96" t="s">
        <v>51</v>
      </c>
      <c r="D10" s="97"/>
      <c r="E10" s="178"/>
      <c r="F10" s="29">
        <f t="shared" si="0"/>
        <v>0</v>
      </c>
      <c r="G10" s="29">
        <f t="shared" si="1"/>
        <v>0</v>
      </c>
      <c r="H10" s="98">
        <v>3</v>
      </c>
      <c r="I10" s="26">
        <v>4</v>
      </c>
      <c r="J10" s="32">
        <f t="shared" si="2"/>
        <v>0</v>
      </c>
      <c r="K10" s="32">
        <f t="shared" si="3"/>
        <v>0</v>
      </c>
    </row>
    <row r="11" spans="1:12" x14ac:dyDescent="0.25">
      <c r="A11" s="26">
        <v>6</v>
      </c>
      <c r="B11" s="37" t="s">
        <v>52</v>
      </c>
      <c r="C11" s="96" t="s">
        <v>10</v>
      </c>
      <c r="D11" s="97"/>
      <c r="E11" s="178"/>
      <c r="F11" s="29">
        <f t="shared" si="0"/>
        <v>0</v>
      </c>
      <c r="G11" s="29">
        <f t="shared" si="1"/>
        <v>0</v>
      </c>
      <c r="H11" s="98">
        <v>278</v>
      </c>
      <c r="I11" s="26">
        <v>4</v>
      </c>
      <c r="J11" s="32">
        <f t="shared" si="2"/>
        <v>0</v>
      </c>
      <c r="K11" s="32">
        <f t="shared" si="3"/>
        <v>0</v>
      </c>
    </row>
    <row r="12" spans="1:12" x14ac:dyDescent="0.25">
      <c r="A12" s="26">
        <v>7</v>
      </c>
      <c r="B12" s="37" t="s">
        <v>53</v>
      </c>
      <c r="C12" s="96" t="s">
        <v>10</v>
      </c>
      <c r="D12" s="97"/>
      <c r="E12" s="178"/>
      <c r="F12" s="29">
        <f t="shared" si="0"/>
        <v>0</v>
      </c>
      <c r="G12" s="29">
        <f t="shared" si="1"/>
        <v>0</v>
      </c>
      <c r="H12" s="98">
        <v>4.5</v>
      </c>
      <c r="I12" s="26">
        <v>4</v>
      </c>
      <c r="J12" s="32">
        <f t="shared" si="2"/>
        <v>0</v>
      </c>
      <c r="K12" s="32">
        <f t="shared" si="3"/>
        <v>0</v>
      </c>
    </row>
    <row r="13" spans="1:12" x14ac:dyDescent="0.25">
      <c r="A13" s="26">
        <v>8</v>
      </c>
      <c r="B13" s="37" t="s">
        <v>54</v>
      </c>
      <c r="C13" s="96" t="s">
        <v>12</v>
      </c>
      <c r="D13" s="97"/>
      <c r="E13" s="178"/>
      <c r="F13" s="29">
        <f t="shared" si="0"/>
        <v>0</v>
      </c>
      <c r="G13" s="29">
        <f t="shared" si="1"/>
        <v>0</v>
      </c>
      <c r="H13" s="98">
        <v>4.5</v>
      </c>
      <c r="I13" s="26">
        <v>4</v>
      </c>
      <c r="J13" s="32">
        <f t="shared" si="2"/>
        <v>0</v>
      </c>
      <c r="K13" s="32">
        <f t="shared" si="3"/>
        <v>0</v>
      </c>
    </row>
    <row r="14" spans="1:12" x14ac:dyDescent="0.25">
      <c r="A14" s="26">
        <v>9</v>
      </c>
      <c r="B14" s="37" t="s">
        <v>57</v>
      </c>
      <c r="C14" s="96" t="s">
        <v>12</v>
      </c>
      <c r="D14" s="97"/>
      <c r="E14" s="178"/>
      <c r="F14" s="29">
        <f t="shared" si="0"/>
        <v>0</v>
      </c>
      <c r="G14" s="29">
        <f t="shared" si="1"/>
        <v>0</v>
      </c>
      <c r="H14" s="98">
        <f>92.97+66.37</f>
        <v>159.34</v>
      </c>
      <c r="I14" s="26">
        <v>1</v>
      </c>
      <c r="J14" s="32">
        <f t="shared" si="2"/>
        <v>0</v>
      </c>
      <c r="K14" s="32">
        <f t="shared" si="3"/>
        <v>0</v>
      </c>
    </row>
    <row r="15" spans="1:12" x14ac:dyDescent="0.25">
      <c r="A15" s="26">
        <v>10</v>
      </c>
      <c r="B15" s="37" t="s">
        <v>140</v>
      </c>
      <c r="C15" s="96" t="s">
        <v>10</v>
      </c>
      <c r="D15" s="97"/>
      <c r="E15" s="178"/>
      <c r="F15" s="29">
        <f t="shared" si="0"/>
        <v>0</v>
      </c>
      <c r="G15" s="29">
        <f t="shared" si="1"/>
        <v>0</v>
      </c>
      <c r="H15" s="98">
        <f>92.97+66.37</f>
        <v>159.34</v>
      </c>
      <c r="I15" s="26">
        <v>2</v>
      </c>
      <c r="J15" s="32">
        <f t="shared" si="2"/>
        <v>0</v>
      </c>
      <c r="K15" s="32">
        <f t="shared" si="3"/>
        <v>0</v>
      </c>
    </row>
    <row r="16" spans="1:12" x14ac:dyDescent="0.25">
      <c r="A16" s="26">
        <v>11</v>
      </c>
      <c r="B16" s="37" t="s">
        <v>58</v>
      </c>
      <c r="C16" s="96" t="s">
        <v>10</v>
      </c>
      <c r="D16" s="97"/>
      <c r="E16" s="178"/>
      <c r="F16" s="29">
        <f t="shared" si="0"/>
        <v>0</v>
      </c>
      <c r="G16" s="29">
        <f t="shared" si="1"/>
        <v>0</v>
      </c>
      <c r="H16" s="98">
        <v>5</v>
      </c>
      <c r="I16" s="26">
        <v>2</v>
      </c>
      <c r="J16" s="32">
        <f t="shared" si="2"/>
        <v>0</v>
      </c>
      <c r="K16" s="32">
        <f t="shared" si="3"/>
        <v>0</v>
      </c>
      <c r="L16" s="72" t="s">
        <v>141</v>
      </c>
    </row>
    <row r="17" spans="1:13" s="40" customFormat="1" x14ac:dyDescent="0.25">
      <c r="A17" s="38">
        <v>12</v>
      </c>
      <c r="B17" s="37" t="s">
        <v>30</v>
      </c>
      <c r="C17" s="38"/>
      <c r="D17" s="38"/>
      <c r="E17" s="177"/>
      <c r="F17" s="29">
        <f t="shared" si="0"/>
        <v>0</v>
      </c>
      <c r="G17" s="29">
        <f t="shared" si="1"/>
        <v>0</v>
      </c>
      <c r="H17" s="39">
        <v>1</v>
      </c>
      <c r="I17" s="38">
        <v>4</v>
      </c>
      <c r="J17" s="32">
        <f t="shared" si="2"/>
        <v>0</v>
      </c>
      <c r="K17" s="32">
        <f t="shared" si="3"/>
        <v>0</v>
      </c>
    </row>
    <row r="18" spans="1:13" s="40" customFormat="1" ht="15" x14ac:dyDescent="0.25">
      <c r="A18" s="196" t="s">
        <v>163</v>
      </c>
      <c r="B18" s="196"/>
      <c r="C18" s="196"/>
      <c r="D18" s="196"/>
      <c r="E18" s="196"/>
      <c r="F18" s="196"/>
      <c r="G18" s="196"/>
      <c r="H18" s="196"/>
      <c r="I18" s="196"/>
      <c r="J18" s="148">
        <f>SUM(J6:J17)</f>
        <v>0</v>
      </c>
      <c r="K18" s="148">
        <f t="shared" si="3"/>
        <v>0</v>
      </c>
    </row>
    <row r="19" spans="1:13" s="40" customFormat="1" x14ac:dyDescent="0.25">
      <c r="A19" s="88"/>
      <c r="B19" s="99"/>
      <c r="C19" s="88"/>
      <c r="D19" s="88"/>
      <c r="E19" s="100"/>
      <c r="F19" s="100"/>
      <c r="G19" s="100"/>
      <c r="H19" s="101"/>
      <c r="I19" s="88"/>
      <c r="J19" s="100"/>
      <c r="K19" s="100"/>
    </row>
    <row r="20" spans="1:13" s="4" customFormat="1" ht="15" x14ac:dyDescent="0.25">
      <c r="A20" s="2" t="s">
        <v>21</v>
      </c>
      <c r="B20" s="89"/>
      <c r="D20" s="5"/>
      <c r="H20" s="7"/>
      <c r="M20" s="5"/>
    </row>
    <row r="21" spans="1:13" s="4" customFormat="1" ht="15" x14ac:dyDescent="0.25">
      <c r="A21" s="89"/>
      <c r="B21" s="89"/>
      <c r="D21" s="5"/>
      <c r="H21" s="7"/>
      <c r="M21" s="5"/>
    </row>
    <row r="22" spans="1:13" s="4" customFormat="1" ht="15" x14ac:dyDescent="0.25">
      <c r="A22" s="200" t="s">
        <v>1</v>
      </c>
      <c r="B22" s="200"/>
      <c r="C22" s="8"/>
      <c r="D22" s="9"/>
      <c r="E22" s="10"/>
      <c r="F22" s="10"/>
      <c r="G22" s="10"/>
      <c r="H22" s="11"/>
      <c r="I22" s="12"/>
      <c r="J22" s="12"/>
      <c r="K22" s="12"/>
      <c r="M22" s="5"/>
    </row>
    <row r="23" spans="1:13" s="4" customFormat="1" x14ac:dyDescent="0.25">
      <c r="A23" s="8"/>
      <c r="B23" s="8"/>
      <c r="C23" s="8"/>
      <c r="D23" s="9"/>
      <c r="E23" s="10"/>
      <c r="F23" s="10"/>
      <c r="G23" s="10"/>
      <c r="H23" s="11"/>
      <c r="I23" s="12"/>
      <c r="J23" s="12"/>
      <c r="K23" s="12"/>
      <c r="M23" s="5"/>
    </row>
    <row r="24" spans="1:13" s="4" customFormat="1" ht="40.5" x14ac:dyDescent="0.25">
      <c r="A24" s="20" t="s">
        <v>22</v>
      </c>
      <c r="B24" s="20" t="s">
        <v>23</v>
      </c>
      <c r="C24" s="21" t="s">
        <v>2</v>
      </c>
      <c r="D24" s="21" t="s">
        <v>3</v>
      </c>
      <c r="E24" s="23" t="s">
        <v>4</v>
      </c>
      <c r="F24" s="23" t="s">
        <v>5</v>
      </c>
      <c r="G24" s="23" t="s">
        <v>6</v>
      </c>
      <c r="H24" s="24" t="s">
        <v>136</v>
      </c>
      <c r="I24" s="22" t="s">
        <v>7</v>
      </c>
      <c r="J24" s="25" t="s">
        <v>8</v>
      </c>
      <c r="K24" s="23" t="s">
        <v>9</v>
      </c>
      <c r="M24" s="5"/>
    </row>
    <row r="25" spans="1:13" x14ac:dyDescent="0.25">
      <c r="A25" s="26">
        <v>13</v>
      </c>
      <c r="B25" s="37" t="s">
        <v>55</v>
      </c>
      <c r="C25" s="96" t="s">
        <v>19</v>
      </c>
      <c r="D25" s="97"/>
      <c r="E25" s="178"/>
      <c r="F25" s="29">
        <f t="shared" ref="F25:F31" si="4">E25*0.21</f>
        <v>0</v>
      </c>
      <c r="G25" s="29">
        <f t="shared" ref="G25:G31" si="5">E25+F25</f>
        <v>0</v>
      </c>
      <c r="H25" s="98">
        <v>130</v>
      </c>
      <c r="I25" s="26">
        <v>2</v>
      </c>
      <c r="J25" s="32">
        <f t="shared" ref="J25:J28" si="6">(E25*H25)*I25</f>
        <v>0</v>
      </c>
      <c r="K25" s="32">
        <f t="shared" ref="K25:K32" si="7">J25*1.21</f>
        <v>0</v>
      </c>
    </row>
    <row r="26" spans="1:13" x14ac:dyDescent="0.25">
      <c r="A26" s="26">
        <v>14</v>
      </c>
      <c r="B26" s="37" t="s">
        <v>56</v>
      </c>
      <c r="C26" s="96" t="s">
        <v>19</v>
      </c>
      <c r="D26" s="97"/>
      <c r="E26" s="178"/>
      <c r="F26" s="29">
        <f t="shared" si="4"/>
        <v>0</v>
      </c>
      <c r="G26" s="29">
        <f t="shared" si="5"/>
        <v>0</v>
      </c>
      <c r="H26" s="98">
        <v>181</v>
      </c>
      <c r="I26" s="26">
        <v>2</v>
      </c>
      <c r="J26" s="32">
        <f t="shared" si="6"/>
        <v>0</v>
      </c>
      <c r="K26" s="32">
        <f t="shared" si="7"/>
        <v>0</v>
      </c>
    </row>
    <row r="27" spans="1:13" s="105" customFormat="1" x14ac:dyDescent="0.25">
      <c r="A27" s="26">
        <v>15</v>
      </c>
      <c r="B27" s="102" t="s">
        <v>142</v>
      </c>
      <c r="C27" s="103" t="s">
        <v>10</v>
      </c>
      <c r="D27" s="104"/>
      <c r="E27" s="179"/>
      <c r="F27" s="29">
        <f t="shared" si="4"/>
        <v>0</v>
      </c>
      <c r="G27" s="29">
        <f t="shared" si="5"/>
        <v>0</v>
      </c>
      <c r="H27" s="55">
        <v>278</v>
      </c>
      <c r="I27" s="52">
        <v>2</v>
      </c>
      <c r="J27" s="32">
        <f t="shared" si="6"/>
        <v>0</v>
      </c>
      <c r="K27" s="32">
        <f t="shared" si="7"/>
        <v>0</v>
      </c>
    </row>
    <row r="28" spans="1:13" s="105" customFormat="1" x14ac:dyDescent="0.25">
      <c r="A28" s="26">
        <v>16</v>
      </c>
      <c r="B28" s="102" t="s">
        <v>143</v>
      </c>
      <c r="C28" s="103" t="s">
        <v>12</v>
      </c>
      <c r="D28" s="104"/>
      <c r="E28" s="179"/>
      <c r="F28" s="29">
        <f t="shared" si="4"/>
        <v>0</v>
      </c>
      <c r="G28" s="29">
        <f t="shared" si="5"/>
        <v>0</v>
      </c>
      <c r="H28" s="55">
        <v>278</v>
      </c>
      <c r="I28" s="52">
        <v>2</v>
      </c>
      <c r="J28" s="32">
        <f t="shared" si="6"/>
        <v>0</v>
      </c>
      <c r="K28" s="32">
        <f t="shared" si="7"/>
        <v>0</v>
      </c>
    </row>
    <row r="29" spans="1:13" x14ac:dyDescent="0.25">
      <c r="A29" s="26">
        <v>17</v>
      </c>
      <c r="B29" s="37" t="s">
        <v>157</v>
      </c>
      <c r="C29" s="96" t="s">
        <v>12</v>
      </c>
      <c r="D29" s="97"/>
      <c r="E29" s="178"/>
      <c r="F29" s="29">
        <f t="shared" si="4"/>
        <v>0</v>
      </c>
      <c r="G29" s="29">
        <f t="shared" si="5"/>
        <v>0</v>
      </c>
      <c r="H29" s="98">
        <v>750</v>
      </c>
      <c r="I29" s="26">
        <v>0.2</v>
      </c>
      <c r="J29" s="32">
        <f t="shared" ref="J29:J31" si="8">(E29*H29)*I29</f>
        <v>0</v>
      </c>
      <c r="K29" s="32">
        <f t="shared" si="7"/>
        <v>0</v>
      </c>
      <c r="L29" s="72" t="s">
        <v>141</v>
      </c>
    </row>
    <row r="30" spans="1:13" x14ac:dyDescent="0.25">
      <c r="A30" s="26">
        <v>18</v>
      </c>
      <c r="B30" s="37" t="s">
        <v>151</v>
      </c>
      <c r="C30" s="96" t="s">
        <v>12</v>
      </c>
      <c r="D30" s="97"/>
      <c r="E30" s="178"/>
      <c r="F30" s="29">
        <f t="shared" si="4"/>
        <v>0</v>
      </c>
      <c r="G30" s="29">
        <f t="shared" si="5"/>
        <v>0</v>
      </c>
      <c r="H30" s="98">
        <v>125</v>
      </c>
      <c r="I30" s="26">
        <v>0.2</v>
      </c>
      <c r="J30" s="32">
        <f t="shared" si="8"/>
        <v>0</v>
      </c>
      <c r="K30" s="32">
        <f t="shared" si="7"/>
        <v>0</v>
      </c>
      <c r="L30" s="72" t="s">
        <v>141</v>
      </c>
    </row>
    <row r="31" spans="1:13" s="40" customFormat="1" x14ac:dyDescent="0.25">
      <c r="A31" s="26">
        <v>19</v>
      </c>
      <c r="B31" s="37" t="s">
        <v>30</v>
      </c>
      <c r="C31" s="38"/>
      <c r="D31" s="38"/>
      <c r="E31" s="177"/>
      <c r="F31" s="29">
        <f t="shared" si="4"/>
        <v>0</v>
      </c>
      <c r="G31" s="29">
        <f t="shared" si="5"/>
        <v>0</v>
      </c>
      <c r="H31" s="39">
        <v>1</v>
      </c>
      <c r="I31" s="38">
        <v>2</v>
      </c>
      <c r="J31" s="32">
        <f t="shared" si="8"/>
        <v>0</v>
      </c>
      <c r="K31" s="32">
        <f t="shared" si="7"/>
        <v>0</v>
      </c>
      <c r="L31" s="73"/>
    </row>
    <row r="32" spans="1:13" ht="15" x14ac:dyDescent="0.25">
      <c r="A32" s="196" t="s">
        <v>164</v>
      </c>
      <c r="B32" s="196"/>
      <c r="C32" s="196"/>
      <c r="D32" s="196"/>
      <c r="E32" s="196"/>
      <c r="F32" s="196"/>
      <c r="G32" s="196"/>
      <c r="H32" s="196"/>
      <c r="I32" s="196"/>
      <c r="J32" s="148">
        <f>SUM(J25:J31)</f>
        <v>0</v>
      </c>
      <c r="K32" s="148">
        <f t="shared" si="7"/>
        <v>0</v>
      </c>
    </row>
    <row r="33" spans="2:2" x14ac:dyDescent="0.25">
      <c r="B33" s="106"/>
    </row>
    <row r="34" spans="2:2" x14ac:dyDescent="0.25">
      <c r="B34" s="106"/>
    </row>
  </sheetData>
  <sheetProtection algorithmName="SHA-512" hashValue="tJzY99oJl7HVXiACx3uN2/TzC2xh/9uBZobz/psdkSpiKx+QTPM3gLua50zLNfUvWlWo0OaNukvAHtLrOd0Wjw==" saltValue="b1rOLcH+wTJpgzzgWv3nUw==" spinCount="100000" sheet="1" objects="1" scenarios="1"/>
  <mergeCells count="4">
    <mergeCell ref="A3:B3"/>
    <mergeCell ref="A22:B22"/>
    <mergeCell ref="A18:I18"/>
    <mergeCell ref="A32:I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33EF-D6B8-4A2E-B60D-657321B48003}">
  <dimension ref="A1:M42"/>
  <sheetViews>
    <sheetView showGridLines="0" workbookViewId="0">
      <selection activeCell="A2" sqref="A2"/>
    </sheetView>
  </sheetViews>
  <sheetFormatPr defaultColWidth="9.140625" defaultRowHeight="15" x14ac:dyDescent="0.25"/>
  <cols>
    <col min="1" max="1" width="7.7109375" style="83" customWidth="1"/>
    <col min="2" max="2" width="63.5703125" style="81" customWidth="1"/>
    <col min="3" max="3" width="11.7109375" style="81" customWidth="1"/>
    <col min="4" max="4" width="9.140625" style="81"/>
    <col min="5" max="7" width="13.7109375" style="81" customWidth="1"/>
    <col min="8" max="8" width="9.140625" style="120"/>
    <col min="9" max="9" width="9.140625" style="81"/>
    <col min="10" max="11" width="13.7109375" style="81" customWidth="1"/>
    <col min="12" max="12" width="9.140625" style="81"/>
    <col min="13" max="13" width="36.5703125" style="81" customWidth="1"/>
    <col min="14" max="16384" width="9.140625" style="81"/>
  </cols>
  <sheetData>
    <row r="1" spans="1:13" s="76" customFormat="1" ht="13.5" x14ac:dyDescent="0.25">
      <c r="A1" s="3" t="s">
        <v>0</v>
      </c>
      <c r="B1" s="4"/>
      <c r="H1" s="80"/>
    </row>
    <row r="2" spans="1:13" s="76" customFormat="1" ht="13.5" x14ac:dyDescent="0.25">
      <c r="A2" s="4"/>
      <c r="B2" s="4"/>
      <c r="H2" s="80"/>
    </row>
    <row r="3" spans="1:13" s="76" customFormat="1" ht="13.5" x14ac:dyDescent="0.25">
      <c r="A3" s="192" t="s">
        <v>1</v>
      </c>
      <c r="B3" s="192"/>
      <c r="C3" s="77"/>
      <c r="D3" s="78"/>
      <c r="E3" s="78"/>
      <c r="F3" s="78"/>
      <c r="G3" s="78"/>
      <c r="H3" s="79"/>
      <c r="I3" s="80"/>
      <c r="J3" s="80"/>
      <c r="K3" s="80"/>
    </row>
    <row r="4" spans="1:13" customFormat="1" x14ac:dyDescent="0.25">
      <c r="A4" s="108"/>
      <c r="B4" s="108"/>
      <c r="C4" s="76"/>
      <c r="D4" s="76"/>
      <c r="E4" s="76"/>
      <c r="F4" s="1"/>
      <c r="G4" s="1"/>
      <c r="H4" s="119"/>
      <c r="I4" s="1"/>
      <c r="J4" s="1"/>
      <c r="K4" s="1"/>
      <c r="L4" s="1"/>
      <c r="M4" s="1"/>
    </row>
    <row r="5" spans="1:13" customFormat="1" ht="40.5" x14ac:dyDescent="0.25">
      <c r="A5" s="112" t="s">
        <v>22</v>
      </c>
      <c r="B5" s="20" t="s">
        <v>23</v>
      </c>
      <c r="C5" s="22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148</v>
      </c>
      <c r="J5" s="25" t="s">
        <v>8</v>
      </c>
      <c r="K5" s="23" t="s">
        <v>9</v>
      </c>
      <c r="L5" s="1"/>
      <c r="M5" s="1"/>
    </row>
    <row r="6" spans="1:13" x14ac:dyDescent="0.25">
      <c r="A6" s="38" t="s">
        <v>75</v>
      </c>
      <c r="B6" s="37" t="s">
        <v>59</v>
      </c>
      <c r="C6" s="38" t="s">
        <v>10</v>
      </c>
      <c r="D6" s="113"/>
      <c r="E6" s="180"/>
      <c r="F6" s="29">
        <f>E6*0.21</f>
        <v>0</v>
      </c>
      <c r="G6" s="29">
        <f>E6+F6</f>
        <v>0</v>
      </c>
      <c r="H6" s="39">
        <v>206</v>
      </c>
      <c r="I6" s="38">
        <v>4</v>
      </c>
      <c r="J6" s="32">
        <f>(E6*H6)*I6</f>
        <v>0</v>
      </c>
      <c r="K6" s="32">
        <f>J6*1.21</f>
        <v>0</v>
      </c>
      <c r="L6" s="82"/>
      <c r="M6" s="82"/>
    </row>
    <row r="7" spans="1:13" x14ac:dyDescent="0.25">
      <c r="A7" s="38" t="s">
        <v>76</v>
      </c>
      <c r="B7" s="37" t="s">
        <v>60</v>
      </c>
      <c r="C7" s="38" t="s">
        <v>12</v>
      </c>
      <c r="D7" s="113"/>
      <c r="E7" s="180"/>
      <c r="F7" s="29">
        <f t="shared" ref="F7:F14" si="0">E7*0.21</f>
        <v>0</v>
      </c>
      <c r="G7" s="29">
        <f t="shared" ref="G7:G14" si="1">E7+F7</f>
        <v>0</v>
      </c>
      <c r="H7" s="39">
        <v>206</v>
      </c>
      <c r="I7" s="38">
        <v>4</v>
      </c>
      <c r="J7" s="32">
        <f t="shared" ref="J7:J14" si="2">(E7*H7)*I7</f>
        <v>0</v>
      </c>
      <c r="K7" s="32">
        <f t="shared" ref="K7:K15" si="3">J7*1.21</f>
        <v>0</v>
      </c>
      <c r="L7" s="82"/>
      <c r="M7" s="82"/>
    </row>
    <row r="8" spans="1:13" ht="15" customHeight="1" x14ac:dyDescent="0.25">
      <c r="A8" s="38" t="s">
        <v>74</v>
      </c>
      <c r="B8" s="37" t="s">
        <v>61</v>
      </c>
      <c r="C8" s="38" t="s">
        <v>15</v>
      </c>
      <c r="D8" s="113"/>
      <c r="E8" s="180"/>
      <c r="F8" s="29">
        <f t="shared" si="0"/>
        <v>0</v>
      </c>
      <c r="G8" s="29">
        <f t="shared" si="1"/>
        <v>0</v>
      </c>
      <c r="H8" s="39">
        <v>66</v>
      </c>
      <c r="I8" s="38">
        <v>4</v>
      </c>
      <c r="J8" s="32">
        <f t="shared" si="2"/>
        <v>0</v>
      </c>
      <c r="K8" s="32">
        <f t="shared" si="3"/>
        <v>0</v>
      </c>
      <c r="L8" s="82"/>
      <c r="M8" s="82"/>
    </row>
    <row r="9" spans="1:13" ht="15" customHeight="1" x14ac:dyDescent="0.25">
      <c r="A9" s="38" t="s">
        <v>77</v>
      </c>
      <c r="B9" s="37" t="s">
        <v>96</v>
      </c>
      <c r="C9" s="38" t="s">
        <v>10</v>
      </c>
      <c r="D9" s="113"/>
      <c r="E9" s="180"/>
      <c r="F9" s="29">
        <f t="shared" si="0"/>
        <v>0</v>
      </c>
      <c r="G9" s="29">
        <f t="shared" si="1"/>
        <v>0</v>
      </c>
      <c r="H9" s="39">
        <v>50</v>
      </c>
      <c r="I9" s="38">
        <v>4</v>
      </c>
      <c r="J9" s="32">
        <f t="shared" si="2"/>
        <v>0</v>
      </c>
      <c r="K9" s="32">
        <f t="shared" si="3"/>
        <v>0</v>
      </c>
      <c r="L9" s="72" t="s">
        <v>141</v>
      </c>
      <c r="M9" s="82"/>
    </row>
    <row r="10" spans="1:13" ht="15" customHeight="1" x14ac:dyDescent="0.25">
      <c r="A10" s="38" t="s">
        <v>78</v>
      </c>
      <c r="B10" s="37" t="s">
        <v>95</v>
      </c>
      <c r="C10" s="38" t="s">
        <v>12</v>
      </c>
      <c r="D10" s="113"/>
      <c r="E10" s="180"/>
      <c r="F10" s="29">
        <f t="shared" si="0"/>
        <v>0</v>
      </c>
      <c r="G10" s="29">
        <f t="shared" si="1"/>
        <v>0</v>
      </c>
      <c r="H10" s="39">
        <v>50</v>
      </c>
      <c r="I10" s="38">
        <v>1</v>
      </c>
      <c r="J10" s="32">
        <f t="shared" si="2"/>
        <v>0</v>
      </c>
      <c r="K10" s="32">
        <f t="shared" si="3"/>
        <v>0</v>
      </c>
      <c r="L10" s="72" t="s">
        <v>141</v>
      </c>
      <c r="M10" s="82"/>
    </row>
    <row r="11" spans="1:13" x14ac:dyDescent="0.25">
      <c r="A11" s="38" t="s">
        <v>79</v>
      </c>
      <c r="B11" s="37" t="s">
        <v>62</v>
      </c>
      <c r="C11" s="38" t="s">
        <v>10</v>
      </c>
      <c r="D11" s="113"/>
      <c r="E11" s="180"/>
      <c r="F11" s="29">
        <f t="shared" si="0"/>
        <v>0</v>
      </c>
      <c r="G11" s="29">
        <f t="shared" si="1"/>
        <v>0</v>
      </c>
      <c r="H11" s="39">
        <v>18</v>
      </c>
      <c r="I11" s="38">
        <v>4</v>
      </c>
      <c r="J11" s="32">
        <f t="shared" si="2"/>
        <v>0</v>
      </c>
      <c r="K11" s="32">
        <f t="shared" si="3"/>
        <v>0</v>
      </c>
      <c r="L11" s="82"/>
      <c r="M11" s="82"/>
    </row>
    <row r="12" spans="1:13" x14ac:dyDescent="0.25">
      <c r="A12" s="38" t="s">
        <v>80</v>
      </c>
      <c r="B12" s="37" t="s">
        <v>63</v>
      </c>
      <c r="C12" s="38" t="s">
        <v>12</v>
      </c>
      <c r="D12" s="113"/>
      <c r="E12" s="180"/>
      <c r="F12" s="29">
        <f t="shared" si="0"/>
        <v>0</v>
      </c>
      <c r="G12" s="29">
        <f t="shared" si="1"/>
        <v>0</v>
      </c>
      <c r="H12" s="39">
        <v>18</v>
      </c>
      <c r="I12" s="38">
        <v>4</v>
      </c>
      <c r="J12" s="32">
        <f t="shared" si="2"/>
        <v>0</v>
      </c>
      <c r="K12" s="32">
        <f t="shared" si="3"/>
        <v>0</v>
      </c>
      <c r="L12" s="82"/>
      <c r="M12" s="82"/>
    </row>
    <row r="13" spans="1:13" customFormat="1" x14ac:dyDescent="0.25">
      <c r="A13" s="38" t="s">
        <v>81</v>
      </c>
      <c r="B13" s="37" t="s">
        <v>58</v>
      </c>
      <c r="C13" s="26" t="s">
        <v>10</v>
      </c>
      <c r="D13" s="97"/>
      <c r="E13" s="179"/>
      <c r="F13" s="29">
        <f t="shared" si="0"/>
        <v>0</v>
      </c>
      <c r="G13" s="29">
        <f t="shared" si="1"/>
        <v>0</v>
      </c>
      <c r="H13" s="98">
        <v>5</v>
      </c>
      <c r="I13" s="26">
        <v>2</v>
      </c>
      <c r="J13" s="32">
        <f t="shared" si="2"/>
        <v>0</v>
      </c>
      <c r="K13" s="32">
        <f t="shared" si="3"/>
        <v>0</v>
      </c>
      <c r="L13" s="72" t="s">
        <v>141</v>
      </c>
      <c r="M13" s="1"/>
    </row>
    <row r="14" spans="1:13" x14ac:dyDescent="0.25">
      <c r="A14" s="38">
        <v>9</v>
      </c>
      <c r="B14" s="37" t="s">
        <v>30</v>
      </c>
      <c r="C14" s="38"/>
      <c r="D14" s="38"/>
      <c r="E14" s="177"/>
      <c r="F14" s="29">
        <f t="shared" si="0"/>
        <v>0</v>
      </c>
      <c r="G14" s="29">
        <f t="shared" si="1"/>
        <v>0</v>
      </c>
      <c r="H14" s="39">
        <v>1</v>
      </c>
      <c r="I14" s="38">
        <v>4</v>
      </c>
      <c r="J14" s="32">
        <f t="shared" si="2"/>
        <v>0</v>
      </c>
      <c r="K14" s="32">
        <f t="shared" si="3"/>
        <v>0</v>
      </c>
      <c r="L14" s="82"/>
      <c r="M14" s="82"/>
    </row>
    <row r="15" spans="1:13" x14ac:dyDescent="0.25">
      <c r="A15" s="196" t="s">
        <v>163</v>
      </c>
      <c r="B15" s="196"/>
      <c r="C15" s="196"/>
      <c r="D15" s="196"/>
      <c r="E15" s="196"/>
      <c r="F15" s="196"/>
      <c r="G15" s="196"/>
      <c r="H15" s="196"/>
      <c r="I15" s="196"/>
      <c r="J15" s="148">
        <f>SUM(J6:J14)</f>
        <v>0</v>
      </c>
      <c r="K15" s="148">
        <f t="shared" si="3"/>
        <v>0</v>
      </c>
      <c r="L15" s="82"/>
      <c r="M15" s="82"/>
    </row>
    <row r="16" spans="1:13" x14ac:dyDescent="0.25">
      <c r="A16" s="109"/>
      <c r="B16" s="91"/>
      <c r="C16" s="90"/>
      <c r="D16" s="110"/>
      <c r="E16" s="111"/>
      <c r="F16" s="111"/>
      <c r="G16" s="111"/>
      <c r="H16" s="92"/>
      <c r="I16" s="90"/>
      <c r="J16" s="111"/>
      <c r="K16" s="111"/>
      <c r="L16" s="82"/>
      <c r="M16" s="82"/>
    </row>
    <row r="17" spans="1:13" s="76" customFormat="1" ht="13.5" x14ac:dyDescent="0.25">
      <c r="A17" s="3" t="s">
        <v>21</v>
      </c>
      <c r="B17" s="4"/>
      <c r="D17" s="93"/>
      <c r="H17" s="95"/>
      <c r="M17" s="93"/>
    </row>
    <row r="18" spans="1:13" s="76" customFormat="1" ht="13.5" x14ac:dyDescent="0.25">
      <c r="A18" s="4"/>
      <c r="B18" s="4"/>
      <c r="D18" s="93"/>
      <c r="H18" s="95"/>
      <c r="M18" s="93"/>
    </row>
    <row r="19" spans="1:13" s="76" customFormat="1" ht="13.5" x14ac:dyDescent="0.25">
      <c r="A19" s="192" t="s">
        <v>1</v>
      </c>
      <c r="B19" s="192"/>
      <c r="C19" s="77"/>
      <c r="D19" s="94"/>
      <c r="E19" s="78"/>
      <c r="F19" s="78"/>
      <c r="G19" s="78"/>
      <c r="H19" s="95"/>
      <c r="I19" s="80"/>
      <c r="J19" s="80"/>
      <c r="K19" s="80"/>
      <c r="M19" s="93"/>
    </row>
    <row r="20" spans="1:13" s="76" customFormat="1" ht="12" x14ac:dyDescent="0.2">
      <c r="A20" s="77"/>
      <c r="B20" s="77"/>
      <c r="C20" s="77"/>
      <c r="D20" s="94"/>
      <c r="E20" s="78"/>
      <c r="F20" s="78"/>
      <c r="G20" s="78"/>
      <c r="H20" s="95"/>
      <c r="I20" s="80"/>
      <c r="J20" s="80"/>
      <c r="K20" s="80"/>
      <c r="M20" s="93"/>
    </row>
    <row r="21" spans="1:13" s="76" customFormat="1" ht="40.5" x14ac:dyDescent="0.25">
      <c r="A21" s="112" t="s">
        <v>22</v>
      </c>
      <c r="B21" s="20" t="s">
        <v>23</v>
      </c>
      <c r="C21" s="22" t="s">
        <v>2</v>
      </c>
      <c r="D21" s="22" t="s">
        <v>3</v>
      </c>
      <c r="E21" s="23" t="s">
        <v>4</v>
      </c>
      <c r="F21" s="23" t="s">
        <v>5</v>
      </c>
      <c r="G21" s="23" t="s">
        <v>6</v>
      </c>
      <c r="H21" s="24" t="s">
        <v>136</v>
      </c>
      <c r="I21" s="22" t="s">
        <v>7</v>
      </c>
      <c r="J21" s="25" t="s">
        <v>8</v>
      </c>
      <c r="K21" s="23" t="s">
        <v>9</v>
      </c>
      <c r="L21" s="4"/>
      <c r="M21" s="5"/>
    </row>
    <row r="22" spans="1:13" x14ac:dyDescent="0.25">
      <c r="A22" s="38">
        <v>10</v>
      </c>
      <c r="B22" s="37" t="s">
        <v>64</v>
      </c>
      <c r="C22" s="38" t="s">
        <v>19</v>
      </c>
      <c r="D22" s="113"/>
      <c r="E22" s="180"/>
      <c r="F22" s="29">
        <f t="shared" ref="F22:F37" si="4">E22*0.21</f>
        <v>0</v>
      </c>
      <c r="G22" s="29">
        <f t="shared" ref="G22:G23" si="5">E22+F22</f>
        <v>0</v>
      </c>
      <c r="H22" s="114">
        <v>181</v>
      </c>
      <c r="I22" s="38">
        <v>2</v>
      </c>
      <c r="J22" s="32">
        <f t="shared" ref="J22:J23" si="6">(E22*H22)*I22</f>
        <v>0</v>
      </c>
      <c r="K22" s="32">
        <f t="shared" ref="K22:K38" si="7">J22*1.21</f>
        <v>0</v>
      </c>
      <c r="L22" s="40"/>
      <c r="M22" s="40"/>
    </row>
    <row r="23" spans="1:13" x14ac:dyDescent="0.25">
      <c r="A23" s="38">
        <v>11</v>
      </c>
      <c r="B23" s="37" t="s">
        <v>94</v>
      </c>
      <c r="C23" s="38" t="s">
        <v>19</v>
      </c>
      <c r="D23" s="113"/>
      <c r="E23" s="180"/>
      <c r="F23" s="29">
        <f t="shared" si="4"/>
        <v>0</v>
      </c>
      <c r="G23" s="29">
        <f t="shared" si="5"/>
        <v>0</v>
      </c>
      <c r="H23" s="114">
        <v>15</v>
      </c>
      <c r="I23" s="38">
        <v>2</v>
      </c>
      <c r="J23" s="32">
        <f t="shared" si="6"/>
        <v>0</v>
      </c>
      <c r="K23" s="32">
        <f t="shared" si="7"/>
        <v>0</v>
      </c>
      <c r="L23" s="40"/>
      <c r="M23" s="40"/>
    </row>
    <row r="24" spans="1:13" x14ac:dyDescent="0.25">
      <c r="A24" s="38">
        <v>12</v>
      </c>
      <c r="B24" s="37" t="s">
        <v>144</v>
      </c>
      <c r="C24" s="38" t="s">
        <v>19</v>
      </c>
      <c r="D24" s="113"/>
      <c r="E24" s="180"/>
      <c r="F24" s="29">
        <f t="shared" si="4"/>
        <v>0</v>
      </c>
      <c r="G24" s="29">
        <f t="shared" ref="G24:G37" si="8">E24+F24</f>
        <v>0</v>
      </c>
      <c r="H24" s="54">
        <v>77.87</v>
      </c>
      <c r="I24" s="38">
        <v>1</v>
      </c>
      <c r="J24" s="32">
        <f t="shared" ref="J24:J37" si="9">(E24*H24)*I24</f>
        <v>0</v>
      </c>
      <c r="K24" s="32">
        <f t="shared" si="7"/>
        <v>0</v>
      </c>
      <c r="L24" s="40"/>
      <c r="M24" s="40"/>
    </row>
    <row r="25" spans="1:13" x14ac:dyDescent="0.25">
      <c r="A25" s="38">
        <v>13</v>
      </c>
      <c r="B25" s="37" t="s">
        <v>65</v>
      </c>
      <c r="C25" s="38" t="s">
        <v>19</v>
      </c>
      <c r="D25" s="115"/>
      <c r="E25" s="172"/>
      <c r="F25" s="29">
        <f t="shared" si="4"/>
        <v>0</v>
      </c>
      <c r="G25" s="29">
        <f t="shared" si="8"/>
        <v>0</v>
      </c>
      <c r="H25" s="121">
        <v>77.87</v>
      </c>
      <c r="I25" s="118">
        <v>0.2</v>
      </c>
      <c r="J25" s="32">
        <f t="shared" si="9"/>
        <v>0</v>
      </c>
      <c r="K25" s="32">
        <f t="shared" si="7"/>
        <v>0</v>
      </c>
      <c r="L25" s="40"/>
      <c r="M25" s="116"/>
    </row>
    <row r="26" spans="1:13" x14ac:dyDescent="0.25">
      <c r="A26" s="38">
        <v>14</v>
      </c>
      <c r="B26" s="37" t="s">
        <v>145</v>
      </c>
      <c r="C26" s="38" t="s">
        <v>19</v>
      </c>
      <c r="D26" s="115"/>
      <c r="E26" s="172"/>
      <c r="F26" s="29">
        <f t="shared" si="4"/>
        <v>0</v>
      </c>
      <c r="G26" s="29">
        <f t="shared" si="8"/>
        <v>0</v>
      </c>
      <c r="H26" s="121">
        <v>60.44</v>
      </c>
      <c r="I26" s="118">
        <v>1</v>
      </c>
      <c r="J26" s="32">
        <f t="shared" si="9"/>
        <v>0</v>
      </c>
      <c r="K26" s="32">
        <f t="shared" si="7"/>
        <v>0</v>
      </c>
      <c r="L26" s="40"/>
      <c r="M26" s="116"/>
    </row>
    <row r="27" spans="1:13" x14ac:dyDescent="0.25">
      <c r="A27" s="38">
        <v>15</v>
      </c>
      <c r="B27" s="37" t="s">
        <v>66</v>
      </c>
      <c r="C27" s="38" t="s">
        <v>19</v>
      </c>
      <c r="D27" s="115"/>
      <c r="E27" s="172"/>
      <c r="F27" s="29">
        <f t="shared" si="4"/>
        <v>0</v>
      </c>
      <c r="G27" s="29">
        <f t="shared" si="8"/>
        <v>0</v>
      </c>
      <c r="H27" s="121">
        <v>60.44</v>
      </c>
      <c r="I27" s="118">
        <v>0.2</v>
      </c>
      <c r="J27" s="32">
        <f t="shared" si="9"/>
        <v>0</v>
      </c>
      <c r="K27" s="32">
        <f t="shared" si="7"/>
        <v>0</v>
      </c>
      <c r="L27" s="40"/>
      <c r="M27" s="40"/>
    </row>
    <row r="28" spans="1:13" x14ac:dyDescent="0.25">
      <c r="A28" s="38">
        <v>16</v>
      </c>
      <c r="B28" s="37" t="s">
        <v>146</v>
      </c>
      <c r="C28" s="38" t="s">
        <v>19</v>
      </c>
      <c r="D28" s="115"/>
      <c r="E28" s="172"/>
      <c r="F28" s="29">
        <f t="shared" si="4"/>
        <v>0</v>
      </c>
      <c r="G28" s="29">
        <f t="shared" si="8"/>
        <v>0</v>
      </c>
      <c r="H28" s="121">
        <v>59.38</v>
      </c>
      <c r="I28" s="118">
        <v>1</v>
      </c>
      <c r="J28" s="32">
        <f t="shared" si="9"/>
        <v>0</v>
      </c>
      <c r="K28" s="32">
        <f t="shared" si="7"/>
        <v>0</v>
      </c>
      <c r="L28" s="40"/>
      <c r="M28" s="40"/>
    </row>
    <row r="29" spans="1:13" x14ac:dyDescent="0.25">
      <c r="A29" s="38">
        <v>17</v>
      </c>
      <c r="B29" s="37" t="s">
        <v>67</v>
      </c>
      <c r="C29" s="38" t="s">
        <v>19</v>
      </c>
      <c r="D29" s="37"/>
      <c r="E29" s="174"/>
      <c r="F29" s="29">
        <f t="shared" si="4"/>
        <v>0</v>
      </c>
      <c r="G29" s="29">
        <f t="shared" si="8"/>
        <v>0</v>
      </c>
      <c r="H29" s="121">
        <v>59.38</v>
      </c>
      <c r="I29" s="118">
        <v>0.2</v>
      </c>
      <c r="J29" s="32">
        <f t="shared" si="9"/>
        <v>0</v>
      </c>
      <c r="K29" s="32">
        <f t="shared" si="7"/>
        <v>0</v>
      </c>
      <c r="L29" s="40"/>
      <c r="M29" s="40"/>
    </row>
    <row r="30" spans="1:13" x14ac:dyDescent="0.25">
      <c r="A30" s="38">
        <v>18</v>
      </c>
      <c r="B30" s="37" t="s">
        <v>68</v>
      </c>
      <c r="C30" s="38" t="s">
        <v>19</v>
      </c>
      <c r="D30" s="37"/>
      <c r="E30" s="174"/>
      <c r="F30" s="29">
        <f t="shared" si="4"/>
        <v>0</v>
      </c>
      <c r="G30" s="29">
        <f t="shared" si="8"/>
        <v>0</v>
      </c>
      <c r="H30" s="121">
        <v>30.91</v>
      </c>
      <c r="I30" s="118">
        <v>1</v>
      </c>
      <c r="J30" s="32">
        <f t="shared" si="9"/>
        <v>0</v>
      </c>
      <c r="K30" s="32">
        <f t="shared" si="7"/>
        <v>0</v>
      </c>
      <c r="L30" s="40"/>
      <c r="M30" s="116"/>
    </row>
    <row r="31" spans="1:13" x14ac:dyDescent="0.25">
      <c r="A31" s="38">
        <v>19</v>
      </c>
      <c r="B31" s="37" t="s">
        <v>147</v>
      </c>
      <c r="C31" s="38" t="s">
        <v>19</v>
      </c>
      <c r="D31" s="37"/>
      <c r="E31" s="174"/>
      <c r="F31" s="29">
        <f t="shared" si="4"/>
        <v>0</v>
      </c>
      <c r="G31" s="29">
        <f t="shared" si="8"/>
        <v>0</v>
      </c>
      <c r="H31" s="121">
        <v>7.78</v>
      </c>
      <c r="I31" s="118">
        <v>1</v>
      </c>
      <c r="J31" s="32">
        <f t="shared" si="9"/>
        <v>0</v>
      </c>
      <c r="K31" s="32">
        <f t="shared" si="7"/>
        <v>0</v>
      </c>
      <c r="L31" s="40"/>
      <c r="M31" s="116"/>
    </row>
    <row r="32" spans="1:13" x14ac:dyDescent="0.25">
      <c r="A32" s="38">
        <v>20</v>
      </c>
      <c r="B32" s="37" t="s">
        <v>69</v>
      </c>
      <c r="C32" s="38" t="s">
        <v>19</v>
      </c>
      <c r="D32" s="37"/>
      <c r="E32" s="174"/>
      <c r="F32" s="29">
        <f t="shared" si="4"/>
        <v>0</v>
      </c>
      <c r="G32" s="29">
        <f t="shared" si="8"/>
        <v>0</v>
      </c>
      <c r="H32" s="122">
        <v>7.78</v>
      </c>
      <c r="I32" s="118">
        <v>0.2</v>
      </c>
      <c r="J32" s="32">
        <f t="shared" si="9"/>
        <v>0</v>
      </c>
      <c r="K32" s="32">
        <f t="shared" si="7"/>
        <v>0</v>
      </c>
      <c r="L32" s="40"/>
      <c r="M32" s="40"/>
    </row>
    <row r="33" spans="1:13" x14ac:dyDescent="0.25">
      <c r="A33" s="38">
        <v>21</v>
      </c>
      <c r="B33" s="37" t="s">
        <v>158</v>
      </c>
      <c r="C33" s="38" t="s">
        <v>19</v>
      </c>
      <c r="D33" s="37"/>
      <c r="E33" s="174"/>
      <c r="F33" s="29">
        <f t="shared" si="4"/>
        <v>0</v>
      </c>
      <c r="G33" s="29">
        <f t="shared" si="8"/>
        <v>0</v>
      </c>
      <c r="H33" s="143">
        <v>30</v>
      </c>
      <c r="I33" s="117">
        <v>1</v>
      </c>
      <c r="J33" s="32">
        <f t="shared" si="9"/>
        <v>0</v>
      </c>
      <c r="K33" s="32">
        <f t="shared" si="7"/>
        <v>0</v>
      </c>
      <c r="L33" s="72"/>
      <c r="M33" s="40"/>
    </row>
    <row r="34" spans="1:13" x14ac:dyDescent="0.25">
      <c r="A34" s="38">
        <v>22</v>
      </c>
      <c r="B34" s="37" t="s">
        <v>152</v>
      </c>
      <c r="C34" s="38" t="s">
        <v>19</v>
      </c>
      <c r="D34" s="37"/>
      <c r="E34" s="173"/>
      <c r="F34" s="29">
        <f t="shared" si="4"/>
        <v>0</v>
      </c>
      <c r="G34" s="29">
        <f t="shared" si="8"/>
        <v>0</v>
      </c>
      <c r="H34" s="143">
        <v>25</v>
      </c>
      <c r="I34" s="117">
        <v>1</v>
      </c>
      <c r="J34" s="32">
        <f t="shared" si="9"/>
        <v>0</v>
      </c>
      <c r="K34" s="32">
        <f t="shared" si="7"/>
        <v>0</v>
      </c>
      <c r="L34" s="72"/>
      <c r="M34" s="40"/>
    </row>
    <row r="35" spans="1:13" x14ac:dyDescent="0.25">
      <c r="A35" s="38">
        <v>23</v>
      </c>
      <c r="B35" s="37" t="s">
        <v>153</v>
      </c>
      <c r="C35" s="38" t="s">
        <v>19</v>
      </c>
      <c r="D35" s="37"/>
      <c r="E35" s="173"/>
      <c r="F35" s="29">
        <f t="shared" si="4"/>
        <v>0</v>
      </c>
      <c r="G35" s="29">
        <f t="shared" si="8"/>
        <v>0</v>
      </c>
      <c r="H35" s="143">
        <v>150</v>
      </c>
      <c r="I35" s="117">
        <v>1</v>
      </c>
      <c r="J35" s="32">
        <f t="shared" si="9"/>
        <v>0</v>
      </c>
      <c r="K35" s="32">
        <f t="shared" si="7"/>
        <v>0</v>
      </c>
      <c r="L35" s="72"/>
      <c r="M35" s="40"/>
    </row>
    <row r="36" spans="1:13" x14ac:dyDescent="0.25">
      <c r="A36" s="38">
        <v>24</v>
      </c>
      <c r="B36" s="37" t="s">
        <v>30</v>
      </c>
      <c r="C36" s="38"/>
      <c r="D36" s="38"/>
      <c r="E36" s="177"/>
      <c r="F36" s="29">
        <f t="shared" ref="F36" si="10">E36*0.21</f>
        <v>0</v>
      </c>
      <c r="G36" s="29">
        <f t="shared" ref="G36" si="11">E36+F36</f>
        <v>0</v>
      </c>
      <c r="H36" s="39">
        <v>1</v>
      </c>
      <c r="I36" s="38">
        <v>1</v>
      </c>
      <c r="J36" s="32">
        <f t="shared" ref="J36" si="12">(E36*H36)*I36</f>
        <v>0</v>
      </c>
      <c r="K36" s="32">
        <f t="shared" ref="K36" si="13">J36*1.21</f>
        <v>0</v>
      </c>
      <c r="L36" s="72"/>
      <c r="M36" s="40"/>
    </row>
    <row r="37" spans="1:13" x14ac:dyDescent="0.25">
      <c r="A37" s="38">
        <v>25</v>
      </c>
      <c r="B37" s="37" t="s">
        <v>30</v>
      </c>
      <c r="C37" s="38"/>
      <c r="D37" s="38"/>
      <c r="E37" s="177"/>
      <c r="F37" s="29">
        <f t="shared" si="4"/>
        <v>0</v>
      </c>
      <c r="G37" s="29">
        <f t="shared" si="8"/>
        <v>0</v>
      </c>
      <c r="H37" s="39">
        <v>1</v>
      </c>
      <c r="I37" s="38">
        <v>0.2</v>
      </c>
      <c r="J37" s="32">
        <f t="shared" si="9"/>
        <v>0</v>
      </c>
      <c r="K37" s="32">
        <f t="shared" si="7"/>
        <v>0</v>
      </c>
      <c r="L37" s="72"/>
      <c r="M37" s="40"/>
    </row>
    <row r="38" spans="1:13" x14ac:dyDescent="0.25">
      <c r="A38" s="196" t="s">
        <v>164</v>
      </c>
      <c r="B38" s="196"/>
      <c r="C38" s="196"/>
      <c r="D38" s="196"/>
      <c r="E38" s="196"/>
      <c r="F38" s="196"/>
      <c r="G38" s="196"/>
      <c r="H38" s="196"/>
      <c r="I38" s="196"/>
      <c r="J38" s="148">
        <f>SUM(J22:J37)</f>
        <v>0</v>
      </c>
      <c r="K38" s="148">
        <f t="shared" si="7"/>
        <v>0</v>
      </c>
      <c r="L38" s="72"/>
    </row>
    <row r="39" spans="1:13" x14ac:dyDescent="0.25">
      <c r="B39" s="106"/>
      <c r="L39" s="72"/>
    </row>
    <row r="40" spans="1:13" x14ac:dyDescent="0.25">
      <c r="B40" s="107"/>
    </row>
    <row r="41" spans="1:13" x14ac:dyDescent="0.25">
      <c r="B41" s="107"/>
    </row>
    <row r="42" spans="1:13" x14ac:dyDescent="0.25">
      <c r="B42" s="107"/>
    </row>
  </sheetData>
  <sheetProtection algorithmName="SHA-512" hashValue="K3j12fs3vGO+f9Nu85c2vlaDt7OhRjhpsKqYC72FAqMyOYo7xqJWpKXC9dVJ4vKPQUycxWpsZu/vHaGSBSpg8Q==" saltValue="Fb0/+IrT0bN1F5QXsxiAVQ==" spinCount="100000" sheet="1" objects="1" scenarios="1"/>
  <mergeCells count="4">
    <mergeCell ref="A19:B19"/>
    <mergeCell ref="A3:B3"/>
    <mergeCell ref="A15:I15"/>
    <mergeCell ref="A38:I38"/>
  </mergeCells>
  <pageMargins left="0.7" right="0.7" top="0.75" bottom="0.75" header="0.3" footer="0.3"/>
  <ignoredErrors>
    <ignoredError sqref="A6:A8 A9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C418-0BF6-4DD6-96AF-F395CD87E130}">
  <dimension ref="A1:M26"/>
  <sheetViews>
    <sheetView showGridLines="0" workbookViewId="0">
      <selection activeCell="A2" sqref="A2"/>
    </sheetView>
  </sheetViews>
  <sheetFormatPr defaultRowHeight="13.5" x14ac:dyDescent="0.25"/>
  <cols>
    <col min="1" max="1" width="6.28515625" style="17" customWidth="1"/>
    <col min="2" max="2" width="49.28515625" style="17" customWidth="1"/>
    <col min="3" max="3" width="12" style="17" bestFit="1" customWidth="1"/>
    <col min="4" max="4" width="47.140625" style="17" customWidth="1"/>
    <col min="5" max="7" width="13.7109375" style="17" customWidth="1"/>
    <col min="8" max="8" width="9.140625" style="17"/>
    <col min="9" max="9" width="11.140625" style="123" customWidth="1"/>
    <col min="10" max="11" width="13.7109375" style="17" customWidth="1"/>
    <col min="12" max="16384" width="9.140625" style="17"/>
  </cols>
  <sheetData>
    <row r="1" spans="1:13" s="4" customFormat="1" ht="15" x14ac:dyDescent="0.25">
      <c r="A1" s="2" t="s">
        <v>0</v>
      </c>
      <c r="B1" s="89"/>
      <c r="I1" s="12"/>
    </row>
    <row r="2" spans="1:13" s="4" customFormat="1" ht="15" x14ac:dyDescent="0.25">
      <c r="A2" s="89"/>
      <c r="B2" s="89"/>
      <c r="I2" s="12"/>
    </row>
    <row r="3" spans="1:13" s="4" customFormat="1" ht="15" x14ac:dyDescent="0.25">
      <c r="A3" s="200" t="s">
        <v>1</v>
      </c>
      <c r="B3" s="200"/>
      <c r="C3" s="8"/>
      <c r="D3" s="10"/>
      <c r="E3" s="10"/>
      <c r="F3" s="10"/>
      <c r="G3" s="10"/>
      <c r="H3" s="87"/>
      <c r="I3" s="12"/>
      <c r="J3" s="12"/>
      <c r="K3" s="12"/>
    </row>
    <row r="4" spans="1:13" x14ac:dyDescent="0.25">
      <c r="A4" s="41"/>
      <c r="B4" s="41"/>
      <c r="C4" s="4"/>
      <c r="D4" s="4"/>
      <c r="E4" s="4"/>
    </row>
    <row r="5" spans="1:13" ht="40.5" x14ac:dyDescent="0.25">
      <c r="A5" s="20" t="s">
        <v>22</v>
      </c>
      <c r="B5" s="20" t="s">
        <v>23</v>
      </c>
      <c r="C5" s="21" t="s">
        <v>2</v>
      </c>
      <c r="D5" s="21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7</v>
      </c>
      <c r="J5" s="25" t="s">
        <v>8</v>
      </c>
      <c r="K5" s="23" t="s">
        <v>9</v>
      </c>
    </row>
    <row r="6" spans="1:13" x14ac:dyDescent="0.25">
      <c r="A6" s="26">
        <v>1</v>
      </c>
      <c r="B6" s="124" t="s">
        <v>39</v>
      </c>
      <c r="C6" s="27" t="s">
        <v>15</v>
      </c>
      <c r="D6" s="96"/>
      <c r="E6" s="178"/>
      <c r="F6" s="29">
        <f t="shared" ref="F6:F12" si="0">E6*0.21</f>
        <v>0</v>
      </c>
      <c r="G6" s="29">
        <f t="shared" ref="G6:G12" si="1">E6+F6</f>
        <v>0</v>
      </c>
      <c r="H6" s="125">
        <v>687</v>
      </c>
      <c r="I6" s="126">
        <v>4</v>
      </c>
      <c r="J6" s="32">
        <f t="shared" ref="J6:J12" si="2">(E6*H6)*I6</f>
        <v>0</v>
      </c>
      <c r="K6" s="32">
        <f t="shared" ref="K6:K13" si="3">J6*1.21</f>
        <v>0</v>
      </c>
    </row>
    <row r="7" spans="1:13" x14ac:dyDescent="0.25">
      <c r="A7" s="26">
        <v>2</v>
      </c>
      <c r="B7" s="124" t="s">
        <v>70</v>
      </c>
      <c r="C7" s="27" t="s">
        <v>12</v>
      </c>
      <c r="D7" s="96"/>
      <c r="E7" s="178"/>
      <c r="F7" s="29">
        <f t="shared" si="0"/>
        <v>0</v>
      </c>
      <c r="G7" s="29">
        <f t="shared" si="1"/>
        <v>0</v>
      </c>
      <c r="H7" s="125">
        <v>346.4</v>
      </c>
      <c r="I7" s="126">
        <v>4</v>
      </c>
      <c r="J7" s="32">
        <f t="shared" si="2"/>
        <v>0</v>
      </c>
      <c r="K7" s="32">
        <f t="shared" si="3"/>
        <v>0</v>
      </c>
    </row>
    <row r="8" spans="1:13" x14ac:dyDescent="0.25">
      <c r="A8" s="26">
        <v>3</v>
      </c>
      <c r="B8" s="124" t="s">
        <v>71</v>
      </c>
      <c r="C8" s="27" t="s">
        <v>10</v>
      </c>
      <c r="D8" s="124" t="s">
        <v>100</v>
      </c>
      <c r="E8" s="178"/>
      <c r="F8" s="29">
        <f t="shared" si="0"/>
        <v>0</v>
      </c>
      <c r="G8" s="29">
        <f t="shared" si="1"/>
        <v>0</v>
      </c>
      <c r="H8" s="125">
        <v>346.4</v>
      </c>
      <c r="I8" s="126">
        <v>4</v>
      </c>
      <c r="J8" s="32">
        <f t="shared" si="2"/>
        <v>0</v>
      </c>
      <c r="K8" s="32">
        <f t="shared" si="3"/>
        <v>0</v>
      </c>
    </row>
    <row r="9" spans="1:13" x14ac:dyDescent="0.25">
      <c r="A9" s="26">
        <v>4</v>
      </c>
      <c r="B9" s="124" t="s">
        <v>99</v>
      </c>
      <c r="C9" s="27" t="s">
        <v>19</v>
      </c>
      <c r="D9" s="124"/>
      <c r="E9" s="178"/>
      <c r="F9" s="29">
        <f t="shared" si="0"/>
        <v>0</v>
      </c>
      <c r="G9" s="29">
        <f t="shared" si="1"/>
        <v>0</v>
      </c>
      <c r="H9" s="144">
        <v>75</v>
      </c>
      <c r="I9" s="126">
        <v>2</v>
      </c>
      <c r="J9" s="32">
        <f t="shared" si="2"/>
        <v>0</v>
      </c>
      <c r="K9" s="32">
        <f t="shared" si="3"/>
        <v>0</v>
      </c>
      <c r="L9" s="72" t="s">
        <v>141</v>
      </c>
    </row>
    <row r="10" spans="1:13" x14ac:dyDescent="0.25">
      <c r="A10" s="26">
        <v>5</v>
      </c>
      <c r="B10" s="124" t="s">
        <v>149</v>
      </c>
      <c r="C10" s="27" t="s">
        <v>19</v>
      </c>
      <c r="D10" s="124"/>
      <c r="E10" s="178"/>
      <c r="F10" s="29">
        <f t="shared" si="0"/>
        <v>0</v>
      </c>
      <c r="G10" s="29">
        <f t="shared" si="1"/>
        <v>0</v>
      </c>
      <c r="H10" s="144">
        <v>100</v>
      </c>
      <c r="I10" s="126">
        <v>2</v>
      </c>
      <c r="J10" s="32">
        <f t="shared" si="2"/>
        <v>0</v>
      </c>
      <c r="K10" s="32">
        <f t="shared" si="3"/>
        <v>0</v>
      </c>
      <c r="L10" s="72" t="s">
        <v>141</v>
      </c>
    </row>
    <row r="11" spans="1:13" x14ac:dyDescent="0.25">
      <c r="A11" s="26">
        <v>6</v>
      </c>
      <c r="B11" s="124" t="s">
        <v>97</v>
      </c>
      <c r="C11" s="27" t="s">
        <v>20</v>
      </c>
      <c r="D11" s="124" t="s">
        <v>98</v>
      </c>
      <c r="E11" s="178"/>
      <c r="F11" s="29">
        <f t="shared" si="0"/>
        <v>0</v>
      </c>
      <c r="G11" s="29">
        <f t="shared" si="1"/>
        <v>0</v>
      </c>
      <c r="H11" s="144">
        <v>100</v>
      </c>
      <c r="I11" s="123">
        <v>0.33</v>
      </c>
      <c r="J11" s="32">
        <f t="shared" si="2"/>
        <v>0</v>
      </c>
      <c r="K11" s="32">
        <f t="shared" si="3"/>
        <v>0</v>
      </c>
      <c r="L11" s="72" t="s">
        <v>141</v>
      </c>
    </row>
    <row r="12" spans="1:13" s="40" customFormat="1" x14ac:dyDescent="0.25">
      <c r="A12" s="26">
        <v>7</v>
      </c>
      <c r="B12" s="37" t="s">
        <v>30</v>
      </c>
      <c r="C12" s="38"/>
      <c r="D12" s="38"/>
      <c r="E12" s="177"/>
      <c r="F12" s="29">
        <f t="shared" si="0"/>
        <v>0</v>
      </c>
      <c r="G12" s="29">
        <f t="shared" si="1"/>
        <v>0</v>
      </c>
      <c r="H12" s="39">
        <v>1</v>
      </c>
      <c r="I12" s="38">
        <v>4</v>
      </c>
      <c r="J12" s="32">
        <f t="shared" si="2"/>
        <v>0</v>
      </c>
      <c r="K12" s="32">
        <f t="shared" si="3"/>
        <v>0</v>
      </c>
    </row>
    <row r="13" spans="1:13" ht="15" x14ac:dyDescent="0.25">
      <c r="A13" s="196" t="s">
        <v>163</v>
      </c>
      <c r="B13" s="196"/>
      <c r="C13" s="196"/>
      <c r="D13" s="196"/>
      <c r="E13" s="196"/>
      <c r="F13" s="196"/>
      <c r="G13" s="196"/>
      <c r="H13" s="196"/>
      <c r="I13" s="196"/>
      <c r="J13" s="148">
        <f>SUM(J6:J12)</f>
        <v>0</v>
      </c>
      <c r="K13" s="148">
        <f t="shared" si="3"/>
        <v>0</v>
      </c>
    </row>
    <row r="14" spans="1:13" x14ac:dyDescent="0.25">
      <c r="A14" s="18"/>
      <c r="C14" s="127"/>
    </row>
    <row r="15" spans="1:13" s="4" customFormat="1" ht="15" x14ac:dyDescent="0.25">
      <c r="A15" s="2" t="s">
        <v>21</v>
      </c>
      <c r="B15" s="89"/>
      <c r="D15" s="5"/>
      <c r="H15" s="7"/>
      <c r="I15" s="12"/>
      <c r="M15" s="5"/>
    </row>
    <row r="16" spans="1:13" s="4" customFormat="1" ht="15" x14ac:dyDescent="0.25">
      <c r="A16" s="89"/>
      <c r="B16" s="89"/>
      <c r="D16" s="5"/>
      <c r="H16" s="7"/>
      <c r="I16" s="12"/>
      <c r="M16" s="5"/>
    </row>
    <row r="17" spans="1:13" s="4" customFormat="1" ht="15" x14ac:dyDescent="0.25">
      <c r="A17" s="200" t="s">
        <v>1</v>
      </c>
      <c r="B17" s="200"/>
      <c r="C17" s="8"/>
      <c r="D17" s="9"/>
      <c r="E17" s="10"/>
      <c r="F17" s="10"/>
      <c r="G17" s="10"/>
      <c r="H17" s="11"/>
      <c r="I17" s="12"/>
      <c r="J17" s="12"/>
      <c r="K17" s="12"/>
      <c r="M17" s="5"/>
    </row>
    <row r="18" spans="1:13" s="4" customFormat="1" x14ac:dyDescent="0.25">
      <c r="A18" s="8"/>
      <c r="B18" s="8"/>
      <c r="C18" s="8"/>
      <c r="D18" s="9"/>
      <c r="E18" s="10"/>
      <c r="F18" s="10"/>
      <c r="G18" s="10"/>
      <c r="H18" s="11"/>
      <c r="I18" s="12"/>
      <c r="J18" s="12"/>
      <c r="K18" s="12"/>
      <c r="M18" s="5"/>
    </row>
    <row r="19" spans="1:13" s="4" customFormat="1" ht="40.5" x14ac:dyDescent="0.25">
      <c r="A19" s="20" t="s">
        <v>22</v>
      </c>
      <c r="B19" s="20" t="s">
        <v>23</v>
      </c>
      <c r="C19" s="21" t="s">
        <v>2</v>
      </c>
      <c r="D19" s="21" t="s">
        <v>3</v>
      </c>
      <c r="E19" s="23" t="s">
        <v>4</v>
      </c>
      <c r="F19" s="23" t="s">
        <v>5</v>
      </c>
      <c r="G19" s="23" t="s">
        <v>6</v>
      </c>
      <c r="H19" s="24" t="s">
        <v>136</v>
      </c>
      <c r="I19" s="22" t="s">
        <v>7</v>
      </c>
      <c r="J19" s="25" t="s">
        <v>8</v>
      </c>
      <c r="K19" s="23" t="s">
        <v>9</v>
      </c>
      <c r="M19" s="5"/>
    </row>
    <row r="20" spans="1:13" s="4" customFormat="1" x14ac:dyDescent="0.25">
      <c r="A20" s="128">
        <v>8</v>
      </c>
      <c r="B20" s="124" t="s">
        <v>165</v>
      </c>
      <c r="C20" s="124" t="s">
        <v>19</v>
      </c>
      <c r="D20" s="124" t="s">
        <v>100</v>
      </c>
      <c r="E20" s="181"/>
      <c r="F20" s="29">
        <f t="shared" ref="F20:F25" si="4">E20*0.21</f>
        <v>0</v>
      </c>
      <c r="G20" s="29">
        <f t="shared" ref="G20:G25" si="5">E20+F20</f>
        <v>0</v>
      </c>
      <c r="H20" s="145">
        <v>200</v>
      </c>
      <c r="I20" s="129">
        <v>2</v>
      </c>
      <c r="J20" s="32">
        <f t="shared" ref="J20:J25" si="6">(E20*H20)*I20</f>
        <v>0</v>
      </c>
      <c r="K20" s="32">
        <f t="shared" ref="K20:K26" si="7">J20*1.21</f>
        <v>0</v>
      </c>
      <c r="L20" s="72" t="s">
        <v>141</v>
      </c>
      <c r="M20" s="5"/>
    </row>
    <row r="21" spans="1:13" s="6" customFormat="1" ht="27" x14ac:dyDescent="0.25">
      <c r="A21" s="128">
        <v>9</v>
      </c>
      <c r="B21" s="140" t="s">
        <v>101</v>
      </c>
      <c r="C21" s="139" t="s">
        <v>19</v>
      </c>
      <c r="D21" s="139" t="s">
        <v>98</v>
      </c>
      <c r="E21" s="182"/>
      <c r="F21" s="138">
        <f t="shared" si="4"/>
        <v>0</v>
      </c>
      <c r="G21" s="138">
        <f t="shared" si="5"/>
        <v>0</v>
      </c>
      <c r="H21" s="55">
        <v>100</v>
      </c>
      <c r="I21" s="52">
        <v>1</v>
      </c>
      <c r="J21" s="32">
        <f t="shared" si="6"/>
        <v>0</v>
      </c>
      <c r="K21" s="32">
        <f t="shared" si="7"/>
        <v>0</v>
      </c>
      <c r="L21" s="141" t="s">
        <v>141</v>
      </c>
      <c r="M21" s="142"/>
    </row>
    <row r="22" spans="1:13" s="4" customFormat="1" x14ac:dyDescent="0.25">
      <c r="A22" s="128">
        <v>10</v>
      </c>
      <c r="B22" s="124" t="s">
        <v>102</v>
      </c>
      <c r="C22" s="124" t="s">
        <v>19</v>
      </c>
      <c r="D22" s="124"/>
      <c r="E22" s="181"/>
      <c r="F22" s="29">
        <f t="shared" si="4"/>
        <v>0</v>
      </c>
      <c r="G22" s="29">
        <f t="shared" si="5"/>
        <v>0</v>
      </c>
      <c r="H22" s="145">
        <v>500</v>
      </c>
      <c r="I22" s="129">
        <v>2</v>
      </c>
      <c r="J22" s="32">
        <f t="shared" si="6"/>
        <v>0</v>
      </c>
      <c r="K22" s="32">
        <f t="shared" si="7"/>
        <v>0</v>
      </c>
      <c r="L22" s="72" t="s">
        <v>141</v>
      </c>
      <c r="M22" s="5"/>
    </row>
    <row r="23" spans="1:13" s="4" customFormat="1" x14ac:dyDescent="0.25">
      <c r="A23" s="128">
        <v>11</v>
      </c>
      <c r="B23" s="124" t="s">
        <v>103</v>
      </c>
      <c r="C23" s="124" t="s">
        <v>19</v>
      </c>
      <c r="D23" s="124" t="s">
        <v>98</v>
      </c>
      <c r="E23" s="181"/>
      <c r="F23" s="29">
        <f t="shared" si="4"/>
        <v>0</v>
      </c>
      <c r="G23" s="29">
        <f t="shared" si="5"/>
        <v>0</v>
      </c>
      <c r="H23" s="145">
        <v>350</v>
      </c>
      <c r="I23" s="129">
        <v>1</v>
      </c>
      <c r="J23" s="32">
        <f t="shared" si="6"/>
        <v>0</v>
      </c>
      <c r="K23" s="32">
        <f t="shared" si="7"/>
        <v>0</v>
      </c>
      <c r="L23" s="72" t="s">
        <v>141</v>
      </c>
      <c r="M23" s="5"/>
    </row>
    <row r="24" spans="1:13" s="4" customFormat="1" x14ac:dyDescent="0.25">
      <c r="A24" s="128">
        <v>12</v>
      </c>
      <c r="B24" s="37" t="s">
        <v>30</v>
      </c>
      <c r="C24" s="38"/>
      <c r="D24" s="38"/>
      <c r="E24" s="177"/>
      <c r="F24" s="29">
        <f t="shared" ref="F24" si="8">E24*0.21</f>
        <v>0</v>
      </c>
      <c r="G24" s="29">
        <f t="shared" ref="G24" si="9">E24+F24</f>
        <v>0</v>
      </c>
      <c r="H24" s="39">
        <v>1</v>
      </c>
      <c r="I24" s="38">
        <v>2</v>
      </c>
      <c r="J24" s="32">
        <f t="shared" ref="J24" si="10">(E24*H24)*I24</f>
        <v>0</v>
      </c>
      <c r="K24" s="32">
        <f t="shared" ref="K24" si="11">J24*1.21</f>
        <v>0</v>
      </c>
      <c r="L24" s="72"/>
      <c r="M24" s="5"/>
    </row>
    <row r="25" spans="1:13" s="40" customFormat="1" x14ac:dyDescent="0.25">
      <c r="A25" s="128">
        <v>13</v>
      </c>
      <c r="B25" s="37" t="s">
        <v>30</v>
      </c>
      <c r="C25" s="38"/>
      <c r="D25" s="38"/>
      <c r="E25" s="177"/>
      <c r="F25" s="29">
        <f t="shared" si="4"/>
        <v>0</v>
      </c>
      <c r="G25" s="29">
        <f t="shared" si="5"/>
        <v>0</v>
      </c>
      <c r="H25" s="39">
        <v>1</v>
      </c>
      <c r="I25" s="38">
        <v>1</v>
      </c>
      <c r="J25" s="32">
        <f t="shared" si="6"/>
        <v>0</v>
      </c>
      <c r="K25" s="32">
        <f t="shared" si="7"/>
        <v>0</v>
      </c>
      <c r="L25" s="72"/>
    </row>
    <row r="26" spans="1:13" s="4" customFormat="1" ht="15" x14ac:dyDescent="0.25">
      <c r="A26" s="196" t="s">
        <v>164</v>
      </c>
      <c r="B26" s="196"/>
      <c r="C26" s="196"/>
      <c r="D26" s="196"/>
      <c r="E26" s="196"/>
      <c r="F26" s="196"/>
      <c r="G26" s="196"/>
      <c r="H26" s="196"/>
      <c r="I26" s="196"/>
      <c r="J26" s="148">
        <f>SUM(J20:J25)</f>
        <v>0</v>
      </c>
      <c r="K26" s="148">
        <f t="shared" si="7"/>
        <v>0</v>
      </c>
      <c r="M26" s="5"/>
    </row>
  </sheetData>
  <sheetProtection algorithmName="SHA-512" hashValue="YmGEZyW8y4eNYHH3Whh28Cm7gInsVcWTtdppmuIiDzs3HqzVcgpFuq2F+M9yb6vMzOTQF1OwxGGXxJUcMB2EJQ==" saltValue="UccktbsFSj0BYeOTqLuKfg==" spinCount="100000" sheet="1" objects="1" scenarios="1"/>
  <mergeCells count="4">
    <mergeCell ref="A3:B3"/>
    <mergeCell ref="A17:B17"/>
    <mergeCell ref="A13:I13"/>
    <mergeCell ref="A26:I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A5D4-8EDE-4068-8AA4-2865635ED628}">
  <dimension ref="A1:M22"/>
  <sheetViews>
    <sheetView showGridLines="0" workbookViewId="0">
      <selection activeCell="E25" sqref="E25"/>
    </sheetView>
  </sheetViews>
  <sheetFormatPr defaultColWidth="9.140625" defaultRowHeight="13.5" x14ac:dyDescent="0.25"/>
  <cols>
    <col min="1" max="1" width="6.28515625" style="4" customWidth="1"/>
    <col min="2" max="2" width="60.5703125" style="130" customWidth="1"/>
    <col min="3" max="3" width="12" style="4" bestFit="1" customWidth="1"/>
    <col min="4" max="4" width="38.85546875" style="4" customWidth="1"/>
    <col min="5" max="7" width="14.28515625" style="4" customWidth="1"/>
    <col min="8" max="8" width="9.140625" style="4"/>
    <col min="9" max="9" width="10.5703125" style="12" customWidth="1"/>
    <col min="10" max="11" width="14.28515625" style="4" customWidth="1"/>
    <col min="12" max="16384" width="9.140625" style="4"/>
  </cols>
  <sheetData>
    <row r="1" spans="1:13" ht="15" x14ac:dyDescent="0.25">
      <c r="A1" s="2" t="s">
        <v>0</v>
      </c>
      <c r="B1" s="89"/>
    </row>
    <row r="2" spans="1:13" ht="15" x14ac:dyDescent="0.25">
      <c r="A2" s="89"/>
      <c r="B2" s="89"/>
    </row>
    <row r="3" spans="1:13" ht="15" x14ac:dyDescent="0.25">
      <c r="A3" s="200" t="s">
        <v>1</v>
      </c>
      <c r="B3" s="200"/>
      <c r="C3" s="8"/>
      <c r="D3" s="10"/>
      <c r="E3" s="10"/>
      <c r="F3" s="10"/>
      <c r="G3" s="10"/>
      <c r="H3" s="87"/>
      <c r="J3" s="12"/>
      <c r="K3" s="12"/>
    </row>
    <row r="4" spans="1:13" s="17" customFormat="1" x14ac:dyDescent="0.25">
      <c r="A4" s="41"/>
      <c r="B4" s="41"/>
      <c r="C4" s="4"/>
      <c r="D4" s="4"/>
      <c r="E4" s="4"/>
      <c r="I4" s="123"/>
    </row>
    <row r="5" spans="1:13" s="17" customFormat="1" ht="40.5" x14ac:dyDescent="0.25">
      <c r="A5" s="112" t="s">
        <v>22</v>
      </c>
      <c r="B5" s="20" t="s">
        <v>23</v>
      </c>
      <c r="C5" s="21" t="s">
        <v>2</v>
      </c>
      <c r="D5" s="21" t="s">
        <v>3</v>
      </c>
      <c r="E5" s="23" t="s">
        <v>4</v>
      </c>
      <c r="F5" s="23" t="s">
        <v>5</v>
      </c>
      <c r="G5" s="23" t="s">
        <v>6</v>
      </c>
      <c r="H5" s="24" t="s">
        <v>136</v>
      </c>
      <c r="I5" s="22" t="s">
        <v>7</v>
      </c>
      <c r="J5" s="25" t="s">
        <v>8</v>
      </c>
      <c r="K5" s="23" t="s">
        <v>9</v>
      </c>
    </row>
    <row r="6" spans="1:13" x14ac:dyDescent="0.25">
      <c r="A6" s="129">
        <v>1</v>
      </c>
      <c r="B6" s="131" t="s">
        <v>73</v>
      </c>
      <c r="C6" s="104" t="s">
        <v>10</v>
      </c>
      <c r="D6" s="104"/>
      <c r="E6" s="179"/>
      <c r="F6" s="29">
        <f t="shared" ref="F6:F8" si="0">E6*0.21</f>
        <v>0</v>
      </c>
      <c r="G6" s="29">
        <f t="shared" ref="G6:G8" si="1">E6+F6</f>
        <v>0</v>
      </c>
      <c r="H6" s="55">
        <v>976.8</v>
      </c>
      <c r="I6" s="52">
        <v>4</v>
      </c>
      <c r="J6" s="32">
        <f t="shared" ref="J6:J8" si="2">(E6*H6)*I6</f>
        <v>0</v>
      </c>
      <c r="K6" s="32">
        <f t="shared" ref="K6:K9" si="3">J6*1.21</f>
        <v>0</v>
      </c>
    </row>
    <row r="7" spans="1:13" s="135" customFormat="1" ht="27" x14ac:dyDescent="0.25">
      <c r="A7" s="52">
        <v>2</v>
      </c>
      <c r="B7" s="134" t="s">
        <v>72</v>
      </c>
      <c r="C7" s="103" t="s">
        <v>20</v>
      </c>
      <c r="D7" s="103"/>
      <c r="E7" s="183"/>
      <c r="F7" s="29">
        <f t="shared" si="0"/>
        <v>0</v>
      </c>
      <c r="G7" s="29">
        <f t="shared" si="1"/>
        <v>0</v>
      </c>
      <c r="H7" s="55">
        <v>282</v>
      </c>
      <c r="I7" s="52">
        <v>1</v>
      </c>
      <c r="J7" s="32">
        <f t="shared" si="2"/>
        <v>0</v>
      </c>
      <c r="K7" s="32">
        <f t="shared" si="3"/>
        <v>0</v>
      </c>
    </row>
    <row r="8" spans="1:13" s="40" customFormat="1" x14ac:dyDescent="0.25">
      <c r="A8" s="129">
        <v>3</v>
      </c>
      <c r="B8" s="37" t="s">
        <v>30</v>
      </c>
      <c r="C8" s="38"/>
      <c r="D8" s="38"/>
      <c r="E8" s="177"/>
      <c r="F8" s="29">
        <f t="shared" si="0"/>
        <v>0</v>
      </c>
      <c r="G8" s="29">
        <f t="shared" si="1"/>
        <v>0</v>
      </c>
      <c r="H8" s="39">
        <v>1</v>
      </c>
      <c r="I8" s="38">
        <v>4</v>
      </c>
      <c r="J8" s="32">
        <f t="shared" si="2"/>
        <v>0</v>
      </c>
      <c r="K8" s="32">
        <f t="shared" si="3"/>
        <v>0</v>
      </c>
      <c r="L8" s="72"/>
    </row>
    <row r="9" spans="1:13" s="40" customFormat="1" ht="15" x14ac:dyDescent="0.25">
      <c r="A9" s="196" t="s">
        <v>163</v>
      </c>
      <c r="B9" s="196"/>
      <c r="C9" s="196"/>
      <c r="D9" s="196"/>
      <c r="E9" s="196"/>
      <c r="F9" s="196"/>
      <c r="G9" s="196"/>
      <c r="H9" s="196"/>
      <c r="I9" s="196"/>
      <c r="J9" s="148">
        <f>SUM(J6:J8)</f>
        <v>0</v>
      </c>
      <c r="K9" s="148">
        <f t="shared" si="3"/>
        <v>0</v>
      </c>
    </row>
    <row r="10" spans="1:13" s="40" customFormat="1" x14ac:dyDescent="0.25">
      <c r="A10" s="132"/>
      <c r="B10" s="99"/>
      <c r="C10" s="88"/>
      <c r="D10" s="88"/>
      <c r="E10" s="100"/>
      <c r="F10" s="100"/>
      <c r="G10" s="100"/>
      <c r="H10" s="101"/>
      <c r="I10" s="88"/>
      <c r="J10" s="100"/>
      <c r="K10" s="100"/>
    </row>
    <row r="11" spans="1:13" ht="15" x14ac:dyDescent="0.25">
      <c r="A11" s="2" t="s">
        <v>21</v>
      </c>
      <c r="B11" s="89"/>
      <c r="D11" s="5"/>
      <c r="H11" s="7"/>
      <c r="M11" s="5"/>
    </row>
    <row r="12" spans="1:13" ht="15" x14ac:dyDescent="0.25">
      <c r="A12" s="89"/>
      <c r="B12" s="89"/>
      <c r="D12" s="5"/>
      <c r="H12" s="7"/>
      <c r="M12" s="5"/>
    </row>
    <row r="13" spans="1:13" ht="15" x14ac:dyDescent="0.25">
      <c r="A13" s="200" t="s">
        <v>1</v>
      </c>
      <c r="B13" s="200"/>
      <c r="C13" s="8"/>
      <c r="D13" s="9"/>
      <c r="E13" s="10"/>
      <c r="F13" s="10"/>
      <c r="G13" s="10"/>
      <c r="H13" s="11"/>
      <c r="J13" s="12"/>
      <c r="K13" s="12"/>
      <c r="M13" s="5"/>
    </row>
    <row r="15" spans="1:13" ht="40.5" x14ac:dyDescent="0.25">
      <c r="A15" s="112" t="s">
        <v>22</v>
      </c>
      <c r="B15" s="20" t="s">
        <v>23</v>
      </c>
      <c r="C15" s="21" t="s">
        <v>2</v>
      </c>
      <c r="D15" s="21" t="s">
        <v>3</v>
      </c>
      <c r="E15" s="23" t="s">
        <v>4</v>
      </c>
      <c r="F15" s="23" t="s">
        <v>5</v>
      </c>
      <c r="G15" s="23" t="s">
        <v>6</v>
      </c>
      <c r="H15" s="24" t="s">
        <v>136</v>
      </c>
      <c r="I15" s="22" t="s">
        <v>7</v>
      </c>
      <c r="J15" s="25" t="s">
        <v>8</v>
      </c>
      <c r="K15" s="23" t="s">
        <v>9</v>
      </c>
    </row>
    <row r="16" spans="1:13" x14ac:dyDescent="0.25">
      <c r="A16" s="129">
        <v>4</v>
      </c>
      <c r="B16" s="133" t="s">
        <v>104</v>
      </c>
      <c r="C16" s="104" t="s">
        <v>19</v>
      </c>
      <c r="D16" s="104"/>
      <c r="E16" s="179"/>
      <c r="F16" s="29">
        <f t="shared" ref="F16:F20" si="4">E16*0.21</f>
        <v>0</v>
      </c>
      <c r="G16" s="29">
        <f t="shared" ref="G16:G20" si="5">E16+F16</f>
        <v>0</v>
      </c>
      <c r="H16" s="55">
        <v>250</v>
      </c>
      <c r="I16" s="129">
        <v>1</v>
      </c>
      <c r="J16" s="32">
        <f t="shared" ref="J16:J20" si="6">(E16*H16)*I16</f>
        <v>0</v>
      </c>
      <c r="K16" s="32">
        <f t="shared" ref="K16:K21" si="7">J16*1.21</f>
        <v>0</v>
      </c>
      <c r="L16" s="72" t="s">
        <v>141</v>
      </c>
    </row>
    <row r="17" spans="1:12" s="135" customFormat="1" ht="27" x14ac:dyDescent="0.25">
      <c r="A17" s="52">
        <v>5</v>
      </c>
      <c r="B17" s="133" t="s">
        <v>160</v>
      </c>
      <c r="C17" s="103" t="s">
        <v>19</v>
      </c>
      <c r="D17" s="103"/>
      <c r="E17" s="183"/>
      <c r="F17" s="29">
        <f t="shared" si="4"/>
        <v>0</v>
      </c>
      <c r="G17" s="29">
        <f t="shared" si="5"/>
        <v>0</v>
      </c>
      <c r="H17" s="55">
        <v>125</v>
      </c>
      <c r="I17" s="52">
        <v>1</v>
      </c>
      <c r="J17" s="32">
        <f t="shared" si="6"/>
        <v>0</v>
      </c>
      <c r="K17" s="32">
        <f t="shared" si="7"/>
        <v>0</v>
      </c>
      <c r="L17" s="137" t="s">
        <v>141</v>
      </c>
    </row>
    <row r="18" spans="1:12" x14ac:dyDescent="0.25">
      <c r="A18" s="129">
        <v>6</v>
      </c>
      <c r="B18" s="133" t="s">
        <v>159</v>
      </c>
      <c r="C18" s="104" t="s">
        <v>19</v>
      </c>
      <c r="D18" s="104"/>
      <c r="E18" s="179"/>
      <c r="F18" s="29">
        <f t="shared" si="4"/>
        <v>0</v>
      </c>
      <c r="G18" s="29">
        <f t="shared" si="5"/>
        <v>0</v>
      </c>
      <c r="H18" s="55">
        <v>750</v>
      </c>
      <c r="I18" s="129">
        <v>2</v>
      </c>
      <c r="J18" s="32">
        <f t="shared" si="6"/>
        <v>0</v>
      </c>
      <c r="K18" s="32">
        <f t="shared" si="7"/>
        <v>0</v>
      </c>
      <c r="L18" s="72" t="s">
        <v>141</v>
      </c>
    </row>
    <row r="19" spans="1:12" ht="40.5" x14ac:dyDescent="0.25">
      <c r="A19" s="52">
        <v>7</v>
      </c>
      <c r="B19" s="133" t="s">
        <v>161</v>
      </c>
      <c r="C19" s="147" t="s">
        <v>19</v>
      </c>
      <c r="D19" s="133" t="s">
        <v>162</v>
      </c>
      <c r="E19" s="183"/>
      <c r="F19" s="29">
        <f t="shared" ref="F19" si="8">E19*0.21</f>
        <v>0</v>
      </c>
      <c r="G19" s="29">
        <f t="shared" ref="G19" si="9">E19+F19</f>
        <v>0</v>
      </c>
      <c r="H19" s="55">
        <v>10</v>
      </c>
      <c r="I19" s="52">
        <v>1</v>
      </c>
      <c r="J19" s="32">
        <f t="shared" ref="J19" si="10">(E19*H19)*I19</f>
        <v>0</v>
      </c>
      <c r="K19" s="32">
        <f t="shared" ref="K19" si="11">J19*1.21</f>
        <v>0</v>
      </c>
      <c r="L19" s="137" t="s">
        <v>141</v>
      </c>
    </row>
    <row r="20" spans="1:12" s="40" customFormat="1" x14ac:dyDescent="0.25">
      <c r="A20" s="129">
        <v>8</v>
      </c>
      <c r="B20" s="37" t="s">
        <v>30</v>
      </c>
      <c r="C20" s="38"/>
      <c r="D20" s="38"/>
      <c r="E20" s="177"/>
      <c r="F20" s="29">
        <f t="shared" si="4"/>
        <v>0</v>
      </c>
      <c r="G20" s="29">
        <f t="shared" si="5"/>
        <v>0</v>
      </c>
      <c r="H20" s="55">
        <v>1</v>
      </c>
      <c r="I20" s="38">
        <v>2</v>
      </c>
      <c r="J20" s="32">
        <f t="shared" si="6"/>
        <v>0</v>
      </c>
      <c r="K20" s="32">
        <f t="shared" si="7"/>
        <v>0</v>
      </c>
    </row>
    <row r="21" spans="1:12" ht="15" x14ac:dyDescent="0.25">
      <c r="A21" s="196" t="s">
        <v>164</v>
      </c>
      <c r="B21" s="196"/>
      <c r="C21" s="196"/>
      <c r="D21" s="196"/>
      <c r="E21" s="196"/>
      <c r="F21" s="196"/>
      <c r="G21" s="196"/>
      <c r="H21" s="196"/>
      <c r="I21" s="196"/>
      <c r="J21" s="148">
        <f>SUM(J16:J20)</f>
        <v>0</v>
      </c>
      <c r="K21" s="148">
        <f t="shared" si="7"/>
        <v>0</v>
      </c>
    </row>
    <row r="22" spans="1:12" x14ac:dyDescent="0.25">
      <c r="B22" s="74"/>
    </row>
  </sheetData>
  <sheetProtection algorithmName="SHA-512" hashValue="LTptbhWhCnPWTbzGafRqwXrIIsolrZY4FvwlWFwyRK3M9jrZUaBIQdI8KICADJFv9fjc/DzeEDWcV8EQGUA0Jw==" saltValue="WDtlRI9uTtIDHG+Dh7+k0Q==" spinCount="100000" sheet="1" objects="1" scenarios="1"/>
  <mergeCells count="4">
    <mergeCell ref="A3:B3"/>
    <mergeCell ref="A13:B13"/>
    <mergeCell ref="A9:I9"/>
    <mergeCell ref="A21:I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B9B7-093A-4E88-B846-6FF0DD5B6153}">
  <dimension ref="A2:E56"/>
  <sheetViews>
    <sheetView showGridLines="0" topLeftCell="A19" workbookViewId="0">
      <selection activeCell="H54" sqref="H54"/>
    </sheetView>
  </sheetViews>
  <sheetFormatPr defaultRowHeight="15" x14ac:dyDescent="0.25"/>
  <cols>
    <col min="1" max="1" width="34.140625" bestFit="1" customWidth="1"/>
    <col min="2" max="2" width="42.5703125" bestFit="1" customWidth="1"/>
    <col min="3" max="5" width="22.85546875" bestFit="1" customWidth="1"/>
  </cols>
  <sheetData>
    <row r="2" spans="1:5" x14ac:dyDescent="0.25">
      <c r="A2" s="157" t="s">
        <v>0</v>
      </c>
      <c r="B2" s="158"/>
      <c r="C2" s="158"/>
      <c r="D2" s="158"/>
      <c r="E2" s="158"/>
    </row>
    <row r="3" spans="1:5" x14ac:dyDescent="0.25">
      <c r="A3" s="158"/>
      <c r="B3" s="158"/>
      <c r="C3" s="158"/>
      <c r="D3" s="158"/>
      <c r="E3" s="158"/>
    </row>
    <row r="4" spans="1:5" x14ac:dyDescent="0.25">
      <c r="A4" s="159" t="s">
        <v>201</v>
      </c>
      <c r="B4" s="159"/>
      <c r="C4" s="160"/>
      <c r="D4" s="160"/>
      <c r="E4" s="160"/>
    </row>
    <row r="5" spans="1:5" x14ac:dyDescent="0.25">
      <c r="A5" s="160"/>
      <c r="B5" s="160"/>
      <c r="C5" s="160"/>
      <c r="D5" s="160"/>
      <c r="E5" s="160"/>
    </row>
    <row r="6" spans="1:5" x14ac:dyDescent="0.25">
      <c r="A6" s="168" t="s">
        <v>177</v>
      </c>
      <c r="B6" s="168" t="s">
        <v>178</v>
      </c>
      <c r="C6" s="203" t="s">
        <v>179</v>
      </c>
      <c r="D6" s="204"/>
      <c r="E6" s="205"/>
    </row>
    <row r="7" spans="1:5" x14ac:dyDescent="0.25">
      <c r="A7" s="161"/>
      <c r="B7" s="161"/>
      <c r="C7" s="170" t="s">
        <v>180</v>
      </c>
      <c r="D7" s="170" t="s">
        <v>181</v>
      </c>
      <c r="E7" s="170" t="s">
        <v>182</v>
      </c>
    </row>
    <row r="8" spans="1:5" x14ac:dyDescent="0.25">
      <c r="A8" s="162" t="s">
        <v>15</v>
      </c>
      <c r="B8" s="163" t="s">
        <v>183</v>
      </c>
      <c r="C8" s="184"/>
      <c r="D8" s="184"/>
      <c r="E8" s="184"/>
    </row>
    <row r="9" spans="1:5" x14ac:dyDescent="0.25">
      <c r="A9" s="162" t="s">
        <v>15</v>
      </c>
      <c r="B9" s="163" t="s">
        <v>184</v>
      </c>
      <c r="C9" s="184"/>
      <c r="D9" s="184"/>
      <c r="E9" s="184"/>
    </row>
    <row r="10" spans="1:5" x14ac:dyDescent="0.25">
      <c r="A10" s="162" t="s">
        <v>12</v>
      </c>
      <c r="B10" s="163" t="s">
        <v>183</v>
      </c>
      <c r="C10" s="184"/>
      <c r="D10" s="184"/>
      <c r="E10" s="184"/>
    </row>
    <row r="11" spans="1:5" x14ac:dyDescent="0.25">
      <c r="A11" s="162" t="s">
        <v>12</v>
      </c>
      <c r="B11" s="163" t="s">
        <v>184</v>
      </c>
      <c r="C11" s="184"/>
      <c r="D11" s="184"/>
      <c r="E11" s="184"/>
    </row>
    <row r="12" spans="1:5" x14ac:dyDescent="0.25">
      <c r="A12" s="162" t="s">
        <v>12</v>
      </c>
      <c r="B12" s="163" t="s">
        <v>185</v>
      </c>
      <c r="C12" s="184"/>
      <c r="D12" s="184"/>
      <c r="E12" s="184"/>
    </row>
    <row r="13" spans="1:5" x14ac:dyDescent="0.25">
      <c r="A13" s="162" t="s">
        <v>12</v>
      </c>
      <c r="B13" s="163" t="s">
        <v>186</v>
      </c>
      <c r="C13" s="184"/>
      <c r="D13" s="184"/>
      <c r="E13" s="184"/>
    </row>
    <row r="14" spans="1:5" x14ac:dyDescent="0.25">
      <c r="A14" s="162" t="s">
        <v>10</v>
      </c>
      <c r="B14" s="163" t="s">
        <v>183</v>
      </c>
      <c r="C14" s="184"/>
      <c r="D14" s="184"/>
      <c r="E14" s="184"/>
    </row>
    <row r="15" spans="1:5" x14ac:dyDescent="0.25">
      <c r="A15" s="162" t="s">
        <v>10</v>
      </c>
      <c r="B15" s="163" t="s">
        <v>184</v>
      </c>
      <c r="C15" s="184"/>
      <c r="D15" s="184"/>
      <c r="E15" s="184"/>
    </row>
    <row r="16" spans="1:5" x14ac:dyDescent="0.25">
      <c r="A16" s="162" t="s">
        <v>10</v>
      </c>
      <c r="B16" s="163" t="s">
        <v>185</v>
      </c>
      <c r="C16" s="184"/>
      <c r="D16" s="184"/>
      <c r="E16" s="184"/>
    </row>
    <row r="17" spans="1:5" x14ac:dyDescent="0.25">
      <c r="A17" s="162" t="s">
        <v>10</v>
      </c>
      <c r="B17" s="163" t="s">
        <v>186</v>
      </c>
      <c r="C17" s="184"/>
      <c r="D17" s="184"/>
      <c r="E17" s="184"/>
    </row>
    <row r="18" spans="1:5" x14ac:dyDescent="0.25">
      <c r="A18" s="162" t="s">
        <v>187</v>
      </c>
      <c r="B18" s="163" t="s">
        <v>183</v>
      </c>
      <c r="C18" s="184"/>
      <c r="D18" s="184"/>
      <c r="E18" s="184"/>
    </row>
    <row r="19" spans="1:5" x14ac:dyDescent="0.25">
      <c r="A19" s="162" t="s">
        <v>187</v>
      </c>
      <c r="B19" s="163" t="s">
        <v>184</v>
      </c>
      <c r="C19" s="184"/>
      <c r="D19" s="184"/>
      <c r="E19" s="184"/>
    </row>
    <row r="20" spans="1:5" x14ac:dyDescent="0.25">
      <c r="A20" s="162" t="s">
        <v>187</v>
      </c>
      <c r="B20" s="163" t="s">
        <v>186</v>
      </c>
      <c r="C20" s="184"/>
      <c r="D20" s="184"/>
      <c r="E20" s="184"/>
    </row>
    <row r="21" spans="1:5" x14ac:dyDescent="0.25">
      <c r="A21" s="162" t="s">
        <v>188</v>
      </c>
      <c r="B21" s="163" t="s">
        <v>183</v>
      </c>
      <c r="C21" s="184"/>
      <c r="D21" s="184"/>
      <c r="E21" s="184"/>
    </row>
    <row r="22" spans="1:5" x14ac:dyDescent="0.25">
      <c r="A22" s="162" t="s">
        <v>188</v>
      </c>
      <c r="B22" s="163" t="s">
        <v>184</v>
      </c>
      <c r="C22" s="184"/>
      <c r="D22" s="184"/>
      <c r="E22" s="184"/>
    </row>
    <row r="23" spans="1:5" x14ac:dyDescent="0.25">
      <c r="A23" s="162" t="s">
        <v>188</v>
      </c>
      <c r="B23" s="163" t="s">
        <v>185</v>
      </c>
      <c r="C23" s="184"/>
      <c r="D23" s="184"/>
      <c r="E23" s="184"/>
    </row>
    <row r="24" spans="1:5" x14ac:dyDescent="0.25">
      <c r="A24" s="162" t="s">
        <v>188</v>
      </c>
      <c r="B24" s="163" t="s">
        <v>186</v>
      </c>
      <c r="C24" s="184"/>
      <c r="D24" s="184"/>
      <c r="E24" s="184"/>
    </row>
    <row r="25" spans="1:5" x14ac:dyDescent="0.25">
      <c r="A25" s="162" t="s">
        <v>189</v>
      </c>
      <c r="B25" s="163" t="s">
        <v>190</v>
      </c>
      <c r="C25" s="184"/>
      <c r="D25" s="184"/>
      <c r="E25" s="184"/>
    </row>
    <row r="26" spans="1:5" x14ac:dyDescent="0.25">
      <c r="A26" s="162" t="s">
        <v>191</v>
      </c>
      <c r="B26" s="163" t="s">
        <v>183</v>
      </c>
      <c r="C26" s="184"/>
      <c r="D26" s="184"/>
      <c r="E26" s="184"/>
    </row>
    <row r="27" spans="1:5" x14ac:dyDescent="0.25">
      <c r="A27" s="162" t="s">
        <v>191</v>
      </c>
      <c r="B27" s="163" t="s">
        <v>184</v>
      </c>
      <c r="C27" s="184"/>
      <c r="D27" s="184"/>
      <c r="E27" s="184"/>
    </row>
    <row r="28" spans="1:5" x14ac:dyDescent="0.25">
      <c r="A28" s="162" t="s">
        <v>191</v>
      </c>
      <c r="B28" s="163" t="s">
        <v>185</v>
      </c>
      <c r="C28" s="184"/>
      <c r="D28" s="184"/>
      <c r="E28" s="184"/>
    </row>
    <row r="29" spans="1:5" x14ac:dyDescent="0.25">
      <c r="A29" s="162" t="s">
        <v>191</v>
      </c>
      <c r="B29" s="163" t="s">
        <v>186</v>
      </c>
      <c r="C29" s="184"/>
      <c r="D29" s="184"/>
      <c r="E29" s="184"/>
    </row>
    <row r="30" spans="1:5" x14ac:dyDescent="0.25">
      <c r="A30" s="164"/>
      <c r="B30" s="165"/>
      <c r="C30" s="166"/>
      <c r="D30" s="166"/>
      <c r="E30" s="167"/>
    </row>
    <row r="31" spans="1:5" x14ac:dyDescent="0.25">
      <c r="A31" s="206" t="s">
        <v>202</v>
      </c>
      <c r="B31" s="206"/>
      <c r="C31" s="206"/>
      <c r="D31" s="206"/>
      <c r="E31" s="206"/>
    </row>
    <row r="32" spans="1:5" x14ac:dyDescent="0.25">
      <c r="A32" s="171" t="s">
        <v>192</v>
      </c>
      <c r="B32" s="169" t="s">
        <v>203</v>
      </c>
      <c r="C32" s="170" t="s">
        <v>193</v>
      </c>
      <c r="D32" s="170" t="s">
        <v>204</v>
      </c>
      <c r="E32" s="170" t="s">
        <v>205</v>
      </c>
    </row>
    <row r="33" spans="1:5" x14ac:dyDescent="0.25">
      <c r="A33" s="162" t="s">
        <v>195</v>
      </c>
      <c r="B33" s="185"/>
      <c r="C33" s="185"/>
      <c r="D33" s="185"/>
      <c r="E33" s="185"/>
    </row>
    <row r="34" spans="1:5" x14ac:dyDescent="0.25">
      <c r="A34" s="162" t="s">
        <v>196</v>
      </c>
      <c r="B34" s="185"/>
      <c r="C34" s="185"/>
      <c r="D34" s="185"/>
      <c r="E34" s="185"/>
    </row>
    <row r="35" spans="1:5" x14ac:dyDescent="0.25">
      <c r="A35" s="162" t="s">
        <v>197</v>
      </c>
      <c r="B35" s="185"/>
      <c r="C35" s="185"/>
      <c r="D35" s="185"/>
      <c r="E35" s="185"/>
    </row>
    <row r="36" spans="1:5" x14ac:dyDescent="0.25">
      <c r="A36" s="162" t="s">
        <v>198</v>
      </c>
      <c r="B36" s="185"/>
      <c r="C36" s="185"/>
      <c r="D36" s="185"/>
      <c r="E36" s="185"/>
    </row>
    <row r="37" spans="1:5" x14ac:dyDescent="0.25">
      <c r="A37" s="162" t="s">
        <v>199</v>
      </c>
      <c r="B37" s="185"/>
      <c r="C37" s="185"/>
      <c r="D37" s="185"/>
      <c r="E37" s="185"/>
    </row>
    <row r="38" spans="1:5" x14ac:dyDescent="0.25">
      <c r="A38" s="162" t="s">
        <v>200</v>
      </c>
      <c r="B38" s="185"/>
      <c r="C38" s="185"/>
      <c r="D38" s="185"/>
      <c r="E38" s="185"/>
    </row>
    <row r="40" spans="1:5" x14ac:dyDescent="0.25">
      <c r="A40" s="206" t="s">
        <v>206</v>
      </c>
      <c r="B40" s="206"/>
      <c r="C40" s="206"/>
      <c r="D40" s="206"/>
      <c r="E40" s="206"/>
    </row>
    <row r="41" spans="1:5" x14ac:dyDescent="0.25">
      <c r="A41" s="171" t="s">
        <v>192</v>
      </c>
      <c r="B41" s="169" t="s">
        <v>207</v>
      </c>
      <c r="C41" s="170" t="s">
        <v>193</v>
      </c>
      <c r="D41" s="170" t="s">
        <v>204</v>
      </c>
      <c r="E41" s="170" t="s">
        <v>208</v>
      </c>
    </row>
    <row r="42" spans="1:5" x14ac:dyDescent="0.25">
      <c r="A42" s="162" t="s">
        <v>195</v>
      </c>
      <c r="B42" s="185"/>
      <c r="C42" s="185"/>
      <c r="D42" s="185"/>
      <c r="E42" s="185"/>
    </row>
    <row r="43" spans="1:5" x14ac:dyDescent="0.25">
      <c r="A43" s="162" t="s">
        <v>196</v>
      </c>
      <c r="B43" s="185"/>
      <c r="C43" s="185"/>
      <c r="D43" s="185"/>
      <c r="E43" s="185"/>
    </row>
    <row r="44" spans="1:5" x14ac:dyDescent="0.25">
      <c r="A44" s="162" t="s">
        <v>197</v>
      </c>
      <c r="B44" s="185"/>
      <c r="C44" s="185"/>
      <c r="D44" s="185"/>
      <c r="E44" s="185"/>
    </row>
    <row r="45" spans="1:5" x14ac:dyDescent="0.25">
      <c r="A45" s="162" t="s">
        <v>198</v>
      </c>
      <c r="B45" s="185"/>
      <c r="C45" s="185"/>
      <c r="D45" s="185"/>
      <c r="E45" s="185"/>
    </row>
    <row r="46" spans="1:5" x14ac:dyDescent="0.25">
      <c r="A46" s="162" t="s">
        <v>199</v>
      </c>
      <c r="B46" s="185"/>
      <c r="C46" s="185"/>
      <c r="D46" s="185"/>
      <c r="E46" s="185"/>
    </row>
    <row r="47" spans="1:5" x14ac:dyDescent="0.25">
      <c r="A47" s="162" t="s">
        <v>200</v>
      </c>
      <c r="B47" s="185"/>
      <c r="C47" s="185"/>
      <c r="D47" s="185"/>
      <c r="E47" s="185"/>
    </row>
    <row r="49" spans="1:5" x14ac:dyDescent="0.25">
      <c r="A49" s="206" t="s">
        <v>209</v>
      </c>
      <c r="B49" s="206"/>
      <c r="C49" s="206"/>
      <c r="D49" s="206"/>
      <c r="E49" s="206"/>
    </row>
    <row r="50" spans="1:5" x14ac:dyDescent="0.25">
      <c r="A50" s="171" t="s">
        <v>192</v>
      </c>
      <c r="B50" s="169" t="s">
        <v>203</v>
      </c>
      <c r="C50" s="170" t="s">
        <v>193</v>
      </c>
      <c r="D50" s="170" t="s">
        <v>204</v>
      </c>
      <c r="E50" s="170" t="s">
        <v>194</v>
      </c>
    </row>
    <row r="51" spans="1:5" x14ac:dyDescent="0.25">
      <c r="A51" s="162" t="s">
        <v>195</v>
      </c>
      <c r="B51" s="185"/>
      <c r="C51" s="185"/>
      <c r="D51" s="185"/>
      <c r="E51" s="185"/>
    </row>
    <row r="52" spans="1:5" x14ac:dyDescent="0.25">
      <c r="A52" s="162" t="s">
        <v>196</v>
      </c>
      <c r="B52" s="185"/>
      <c r="C52" s="185"/>
      <c r="D52" s="185"/>
      <c r="E52" s="185"/>
    </row>
    <row r="53" spans="1:5" x14ac:dyDescent="0.25">
      <c r="A53" s="162" t="s">
        <v>197</v>
      </c>
      <c r="B53" s="185"/>
      <c r="C53" s="185"/>
      <c r="D53" s="185"/>
      <c r="E53" s="185"/>
    </row>
    <row r="54" spans="1:5" x14ac:dyDescent="0.25">
      <c r="A54" s="162" t="s">
        <v>198</v>
      </c>
      <c r="B54" s="185"/>
      <c r="C54" s="185"/>
      <c r="D54" s="185"/>
      <c r="E54" s="185"/>
    </row>
    <row r="55" spans="1:5" x14ac:dyDescent="0.25">
      <c r="A55" s="162" t="s">
        <v>199</v>
      </c>
      <c r="B55" s="185"/>
      <c r="C55" s="185"/>
      <c r="D55" s="185"/>
      <c r="E55" s="185"/>
    </row>
    <row r="56" spans="1:5" x14ac:dyDescent="0.25">
      <c r="A56" s="162" t="s">
        <v>200</v>
      </c>
      <c r="B56" s="185"/>
      <c r="C56" s="185"/>
      <c r="D56" s="185"/>
      <c r="E56" s="185"/>
    </row>
  </sheetData>
  <sheetProtection algorithmName="SHA-512" hashValue="v6DPWS7cVs2PyLqmsn+sjrdUuTwC8H7RjIJmaN2FjzWYb5OwE/blGGXqw1KeD06KF6Qc5QmDOfiuNFdjFOhpsQ==" saltValue="XlHPFCGBSfRfB1bj0yrHhg==" spinCount="100000" sheet="1" objects="1" scenarios="1"/>
  <mergeCells count="4">
    <mergeCell ref="C6:E6"/>
    <mergeCell ref="A31:E31"/>
    <mergeCell ref="A40:E40"/>
    <mergeCell ref="A49:E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PU" ma:contentTypeID="0x0101003E9A2B830A3CB44DBCE3112387D3A136001069D6D09890914F8A3E6D5FE480C86F" ma:contentTypeVersion="41" ma:contentTypeDescription="Een nieuw document maken." ma:contentTypeScope="" ma:versionID="4139902f9073cad2df612f147ca50624">
  <xsd:schema xmlns:xsd="http://www.w3.org/2001/XMLSchema" xmlns:xs="http://www.w3.org/2001/XMLSchema" xmlns:p="http://schemas.microsoft.com/office/2006/metadata/properties" xmlns:ns2="75c1415c-fac1-46ec-b6c5-4b58c056fed1" xmlns:ns3="71a72728-fb44-4036-b645-2459814b40b3" xmlns:ns4="fa468d3d-bf59-4030-8bb0-350b6c786af0" xmlns:ns5="3a2d4642-b1a9-4f9a-947d-aaac82c6ed7c" xmlns:ns6="f8473930-d3ad-48a8-b615-dee45f22208a" targetNamespace="http://schemas.microsoft.com/office/2006/metadata/properties" ma:root="true" ma:fieldsID="befa207f21fa838278d3ce4f6250629a" ns2:_="" ns3:_="" ns4:_="" ns5:_="" ns6:_="">
    <xsd:import namespace="75c1415c-fac1-46ec-b6c5-4b58c056fed1"/>
    <xsd:import namespace="71a72728-fb44-4036-b645-2459814b40b3"/>
    <xsd:import namespace="fa468d3d-bf59-4030-8bb0-350b6c786af0"/>
    <xsd:import namespace="3a2d4642-b1a9-4f9a-947d-aaac82c6ed7c"/>
    <xsd:import namespace="f8473930-d3ad-48a8-b615-dee45f22208a"/>
    <xsd:element name="properties">
      <xsd:complexType>
        <xsd:sequence>
          <xsd:element name="documentManagement">
            <xsd:complexType>
              <xsd:all>
                <xsd:element ref="ns3:PUWerkingsgebiedDocument" minOccurs="0"/>
                <xsd:element ref="ns3:PUCopyrightRechten" minOccurs="0"/>
                <xsd:element ref="ns3:PUOmschrijvingVoorwaardenCopyright" minOccurs="0"/>
                <xsd:element ref="ns3:PUBegindatumCopyright" minOccurs="0"/>
                <xsd:element ref="ns3:PUEinddatumCopyright" minOccurs="0"/>
                <xsd:element ref="ns3:PUBegindatumdossier" minOccurs="0"/>
                <xsd:element ref="ns3:PUEinddatumdossier" minOccurs="0"/>
                <xsd:element ref="ns3:PUSelectiecategorie" minOccurs="0"/>
                <xsd:element ref="ns3:PUDossiernaam" minOccurs="0"/>
                <xsd:element ref="ns2:_dlc_DocId" minOccurs="0"/>
                <xsd:element ref="ns4:bee6bab28bc347dea223a27ae484b55c" minOccurs="0"/>
                <xsd:element ref="ns2:_dlc_DocIdUrl" minOccurs="0"/>
                <xsd:element ref="ns4:e28028357a134c8cba3ce1e424d81274" minOccurs="0"/>
                <xsd:element ref="ns2:_dlc_DocIdPersistId" minOccurs="0"/>
                <xsd:element ref="ns4:d6579817e59147ae85edfd3136814cae" minOccurs="0"/>
                <xsd:element ref="ns4:c69891f5b6724842a1992b729e890d0f" minOccurs="0"/>
                <xsd:element ref="ns4:dc87032591014caf9b8c241199203258" minOccurs="0"/>
                <xsd:element ref="ns2:TaxCatchAll" minOccurs="0"/>
                <xsd:element ref="ns4:nbfcb91ce6ed4c72a590e661d33753dd" minOccurs="0"/>
                <xsd:element ref="ns2:TaxCatchAllLabel" minOccurs="0"/>
                <xsd:element ref="ns4:ecddcceb7a3944bcb5df119ed71fb281" minOccurs="0"/>
                <xsd:element ref="ns4:n35da69e1c1047dea46f4e43c827e5fd" minOccurs="0"/>
                <xsd:element ref="ns4:d48145a825f34c759bf35e0f0f98a24d" minOccurs="0"/>
                <xsd:element ref="ns4:kb23fa795b9743b8adae1149359e24fa" minOccurs="0"/>
                <xsd:element ref="ns4:cb2b531b78c348c8977f55608358c411" minOccurs="0"/>
                <xsd:element ref="ns5:PUDocumenttype" minOccurs="0"/>
                <xsd:element ref="ns5:PUDocumentumRegistratienummer" minOccurs="0"/>
                <xsd:element ref="ns5:PUOrigineleMakerDocumentum" minOccurs="0"/>
                <xsd:element ref="ns5:PUCorsaDocumentcod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lcf76f155ced4ddcb4097134ff3c332f" minOccurs="0"/>
                <xsd:element ref="ns6:MediaServiceDateTaken" minOccurs="0"/>
                <xsd:element ref="ns6:MediaServiceOCR" minOccurs="0"/>
                <xsd:element ref="ns6:MediaServiceGenerationTime" minOccurs="0"/>
                <xsd:element ref="ns6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1415c-fac1-46ec-b6c5-4b58c056fed1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3" nillable="true" ma:displayName="Registratienummer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9" nillable="true" ma:displayName="Taxonomy Catch All Column" ma:hidden="true" ma:list="{0027bd0b-fcb8-4797-8efc-de8b87c9dcc8}" ma:internalName="TaxCatchAll" ma:showField="CatchAllData" ma:web="75c1415c-fac1-46ec-b6c5-4b58c056f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0027bd0b-fcb8-4797-8efc-de8b87c9dcc8}" ma:internalName="TaxCatchAllLabel" ma:readOnly="true" ma:showField="CatchAllDataLabel" ma:web="75c1415c-fac1-46ec-b6c5-4b58c056f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72728-fb44-4036-b645-2459814b40b3" elementFormDefault="qualified">
    <xsd:import namespace="http://schemas.microsoft.com/office/2006/documentManagement/types"/>
    <xsd:import namespace="http://schemas.microsoft.com/office/infopath/2007/PartnerControls"/>
    <xsd:element name="PUWerkingsgebiedDocument" ma:index="3" nillable="true" ma:displayName="Werkingsgebied document" ma:internalName="PUWerkingsgebiedDocument">
      <xsd:simpleType>
        <xsd:restriction base="dms:Text">
          <xsd:maxLength value="255"/>
        </xsd:restriction>
      </xsd:simpleType>
    </xsd:element>
    <xsd:element name="PUCopyrightRechten" ma:index="4" nillable="true" ma:displayName="Copyright rechten" ma:default="0" ma:description="Selecteer &quot;Ja&quot; indien het document onderhevig is aan copyright rechten" ma:internalName="PUCopyrightRechten">
      <xsd:simpleType>
        <xsd:restriction base="dms:Boolean"/>
      </xsd:simpleType>
    </xsd:element>
    <xsd:element name="PUOmschrijvingVoorwaardenCopyright" ma:index="5" nillable="true" ma:displayName="Omschrijving voorwaarden copyright" ma:internalName="PUOmschrijvingVoorwaardenCopyright">
      <xsd:simpleType>
        <xsd:restriction base="dms:Note">
          <xsd:maxLength value="255"/>
        </xsd:restriction>
      </xsd:simpleType>
    </xsd:element>
    <xsd:element name="PUBegindatumCopyright" ma:index="6" nillable="true" ma:displayName="Begindatum copyright" ma:format="DateOnly" ma:internalName="PUBegindatumCopyright">
      <xsd:simpleType>
        <xsd:restriction base="dms:DateTime"/>
      </xsd:simpleType>
    </xsd:element>
    <xsd:element name="PUEinddatumCopyright" ma:index="7" nillable="true" ma:displayName="Einddatum copyright" ma:format="DateOnly" ma:internalName="PUEinddatumCopyright">
      <xsd:simpleType>
        <xsd:restriction base="dms:DateTime"/>
      </xsd:simpleType>
    </xsd:element>
    <xsd:element name="PUBegindatumdossier" ma:index="14" nillable="true" ma:displayName="Begindatumdossier" ma:default="[today]" ma:format="DateOnly" ma:hidden="true" ma:internalName="PUBegindatumdossier" ma:readOnly="false">
      <xsd:simpleType>
        <xsd:restriction base="dms:DateTime"/>
      </xsd:simpleType>
    </xsd:element>
    <xsd:element name="PUEinddatumdossier" ma:index="15" nillable="true" ma:displayName="Einddatumdossier" ma:format="DateOnly" ma:hidden="true" ma:internalName="PUEinddatumdossier" ma:readOnly="false">
      <xsd:simpleType>
        <xsd:restriction base="dms:DateTime"/>
      </xsd:simpleType>
    </xsd:element>
    <xsd:element name="PUSelectiecategorie" ma:index="18" nillable="true" ma:displayName="Selectiecategorie" ma:default="2020 2" ma:hidden="true" ma:internalName="PUSelectiecategorie">
      <xsd:simpleType>
        <xsd:restriction base="dms:Text">
          <xsd:maxLength value="255"/>
        </xsd:restriction>
      </xsd:simpleType>
    </xsd:element>
    <xsd:element name="PUDossiernaam" ma:index="19" nillable="true" ma:displayName="Dossiernaam" ma:default="Aanbesteding Schoonmaak" ma:hidden="true" ma:internalName="PUDossierna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68d3d-bf59-4030-8bb0-350b6c786af0" elementFormDefault="qualified">
    <xsd:import namespace="http://schemas.microsoft.com/office/2006/documentManagement/types"/>
    <xsd:import namespace="http://schemas.microsoft.com/office/infopath/2007/PartnerControls"/>
    <xsd:element name="bee6bab28bc347dea223a27ae484b55c" ma:index="22" nillable="true" ma:taxonomy="true" ma:internalName="bee6bab28bc347dea223a27ae484b55c" ma:taxonomyFieldName="PUEindverantwoordelijkeProceseigenaar" ma:displayName="Eindverantwoordelijke proceseigenaar" ma:default="9;#BIO - Directie Bedrijfsvoering, Informatie en Organisatie|89c0540d-8588-4a1f-b258-b707f9c3a29d" ma:fieldId="{bee6bab2-8bc3-47de-a223-a27ae484b55c}" ma:sspId="d6e20898-9fd2-4753-9924-3f7380c5943a" ma:termSetId="c4f41cfa-9fd9-430d-8623-d08408cb39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8028357a134c8cba3ce1e424d81274" ma:index="24" nillable="true" ma:taxonomy="true" ma:internalName="e28028357a134c8cba3ce1e424d81274" ma:taxonomyFieldName="PUThema" ma:displayName="Thema" ma:default="2;#Provinciale organisatie en bedrijfsvoering:Facilitaire zaken|4cf96b00-c1c8-4d0d-b813-3f284655a5dd" ma:fieldId="{e2802835-7a13-4c8c-ba3c-e1e424d81274}" ma:sspId="d6e20898-9fd2-4753-9924-3f7380c5943a" ma:termSetId="06d93e4f-b741-4aa1-a950-4db177d07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579817e59147ae85edfd3136814cae" ma:index="26" nillable="true" ma:taxonomy="true" ma:internalName="d6579817e59147ae85edfd3136814cae" ma:taxonomyFieldName="PUWerkproces" ma:displayName="Werkproces" ma:default="8;#Nog nader in te vullen|e20950c1-e059-4dd1-8571-f80d57af7540" ma:fieldId="{d6579817-e591-47ae-85ed-fd3136814cae}" ma:sspId="d6e20898-9fd2-4753-9924-3f7380c5943a" ma:termSetId="1795a696-d4ea-42e5-9f0b-f098e75f9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9891f5b6724842a1992b729e890d0f" ma:index="27" nillable="true" ma:taxonomy="true" ma:internalName="c69891f5b6724842a1992b729e890d0f" ma:taxonomyFieldName="PUDocumentTrefwoorden" ma:displayName="Document trefwoorden" ma:fieldId="{c69891f5-b672-4842-a199-2b729e890d0f}" ma:taxonomyMulti="true" ma:sspId="d6e20898-9fd2-4753-9924-3f7380c5943a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c87032591014caf9b8c241199203258" ma:index="28" nillable="true" ma:taxonomy="true" ma:internalName="dc87032591014caf9b8c241199203258" ma:taxonomyFieldName="PUDoelenboom" ma:displayName="Doelenboom" ma:default="1;#Onbenoemd|fb06c238-9fe8-4cf7-a2d9-a90b291e7d32" ma:fieldId="{dc870325-9101-4caf-9b8c-241199203258}" ma:sspId="d6e20898-9fd2-4753-9924-3f7380c5943a" ma:termSetId="9589c86e-2f15-406a-bb88-85ad88647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fcb91ce6ed4c72a590e661d33753dd" ma:index="30" nillable="true" ma:taxonomy="true" ma:internalName="nbfcb91ce6ed4c72a590e661d33753dd" ma:taxonomyFieldName="PUWBSTax" ma:displayName="WBS" ma:default="10;#P.0000 - Onbenoemd|3d735cab-bb43-4375-8d6c-aab7c97c3079" ma:fieldId="{7bfcb91c-e6ed-4c72-a590-e661d33753dd}" ma:sspId="d6e20898-9fd2-4753-9924-3f7380c5943a" ma:termSetId="de8aea1a-1900-4651-8d26-56f9dde5d3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dcceb7a3944bcb5df119ed71fb281" ma:index="34" nillable="true" ma:taxonomy="true" ma:internalName="ecddcceb7a3944bcb5df119ed71fb281" ma:taxonomyFieldName="PUWaardering" ma:displayName="Waardering" ma:default="5;#Vernietigen|90b47d01-38c6-4bfb-b527-d49e498a64bf" ma:fieldId="{ecddcceb-7a39-44bc-b5df-119ed71fb281}" ma:sspId="d6e20898-9fd2-4753-9924-3f7380c5943a" ma:termSetId="2b960e09-d81e-4156-bdf3-fa04acc669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5da69e1c1047dea46f4e43c827e5fd" ma:index="36" nillable="true" ma:taxonomy="true" ma:internalName="n35da69e1c1047dea46f4e43c827e5fd" ma:taxonomyFieldName="PUBewaartermijn" ma:displayName="Bewaartermijn" ma:default="3;#1 jaar na vervallen belang|7d448653-d735-4568-aaef-793a9bf0942f" ma:fieldId="{735da69e-1c10-47de-a46f-4e43c827e5fd}" ma:sspId="d6e20898-9fd2-4753-9924-3f7380c5943a" ma:termSetId="bf6207c9-df11-4d84-a399-b07313a6ce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8145a825f34c759bf35e0f0f98a24d" ma:index="40" nillable="true" ma:taxonomy="true" ma:internalName="d48145a825f34c759bf35e0f0f98a24d" ma:taxonomyFieldName="PUWerkingsgebiedDossier" ma:displayName="Werkingsgebied dossier" ma:default="4;#Intern Provincie|189e3338-705c-4baf-9377-0e95b47bfb72" ma:fieldId="{d48145a8-25f3-4c75-9bf3-5e0f0f98a24d}" ma:sspId="d6e20898-9fd2-4753-9924-3f7380c5943a" ma:termSetId="fdfb8693-5b3e-48f7-b4e1-2743a88dfe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23fa795b9743b8adae1149359e24fa" ma:index="41" nillable="true" ma:taxonomy="true" ma:internalName="kb23fa795b9743b8adae1149359e24fa" ma:taxonomyFieldName="PUProceseigenaar" ma:displayName="Proceseigenaar" ma:default="7;#TL BIO-FAC, Teamleider Facilitaire Dienstverlening|5af0d0c6-e8af-4270-9a1b-cf598c540608" ma:fieldId="{4b23fa79-5b97-43b8-adae-1149359e24fa}" ma:sspId="d6e20898-9fd2-4753-9924-3f7380c5943a" ma:termSetId="b742015b-cac9-4880-bb80-8932fb1f14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2b531b78c348c8977f55608358c411" ma:index="42" nillable="true" ma:taxonomy="true" ma:internalName="cb2b531b78c348c8977f55608358c411" ma:taxonomyFieldName="PUDomein" ma:displayName="Domein" ma:default="6;#Bedrijfsvoering, informatie ＆ organisatie (BIO)|302cfe91-8e34-4ae4-a64b-d2f9b2c8ff26" ma:fieldId="{cb2b531b-78c3-48c8-977f-55608358c411}" ma:sspId="d6e20898-9fd2-4753-9924-3f7380c5943a" ma:termSetId="e2b90dce-b912-40b0-87b6-d0f5630449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4642-b1a9-4f9a-947d-aaac82c6ed7c" elementFormDefault="qualified">
    <xsd:import namespace="http://schemas.microsoft.com/office/2006/documentManagement/types"/>
    <xsd:import namespace="http://schemas.microsoft.com/office/infopath/2007/PartnerControls"/>
    <xsd:element name="PUDocumenttype" ma:index="44" nillable="true" ma:displayName="Documenttype" ma:hidden="true" ma:internalName="PUDocumenttype" ma:readOnly="false">
      <xsd:simpleType>
        <xsd:restriction base="dms:Text">
          <xsd:maxLength value="255"/>
        </xsd:restriction>
      </xsd:simpleType>
    </xsd:element>
    <xsd:element name="PUDocumentumRegistratienummer" ma:index="45" nillable="true" ma:displayName="Documentum Registratienummer" ma:hidden="true" ma:internalName="PUDocumentumRegistratienummer" ma:readOnly="false">
      <xsd:simpleType>
        <xsd:restriction base="dms:Text">
          <xsd:maxLength value="255"/>
        </xsd:restriction>
      </xsd:simpleType>
    </xsd:element>
    <xsd:element name="PUOrigineleMakerDocumentum" ma:index="46" nillable="true" ma:displayName="Originele maker Documentum" ma:hidden="true" ma:internalName="PUOrigineleMakerDocumentum" ma:readOnly="false">
      <xsd:simpleType>
        <xsd:restriction base="dms:Text">
          <xsd:maxLength value="255"/>
        </xsd:restriction>
      </xsd:simpleType>
    </xsd:element>
    <xsd:element name="PUCorsaDocumentcode" ma:index="47" nillable="true" ma:displayName="Corsa documentcode" ma:hidden="true" ma:internalName="PUCorsaDocumentco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73930-d3ad-48a8-b615-dee45f222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2" nillable="true" ma:taxonomy="true" ma:internalName="lcf76f155ced4ddcb4097134ff3c332f" ma:taxonomyFieldName="MediaServiceImageTags" ma:displayName="Afbeeldingtags" ma:readOnly="false" ma:fieldId="{5cf76f15-5ced-4ddc-b409-7134ff3c332f}" ma:taxonomyMulti="true" ma:sspId="d6e20898-9fd2-4753-9924-3f7380c594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5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CopyrightRechten xmlns="71a72728-fb44-4036-b645-2459814b40b3">false</PUCopyrightRechten>
    <PUEinddatumdossier xmlns="71a72728-fb44-4036-b645-2459814b40b3" xsi:nil="true"/>
    <n35da69e1c1047dea46f4e43c827e5f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1 jaar na vervallen belang</TermName>
          <TermId xmlns="http://schemas.microsoft.com/office/infopath/2007/PartnerControls">7d448653-d735-4568-aaef-793a9bf0942f</TermId>
        </TermInfo>
      </Terms>
    </n35da69e1c1047dea46f4e43c827e5fd>
    <PUDossiernaam xmlns="71a72728-fb44-4036-b645-2459814b40b3">Aanbesteding Schoonmaak</PUDossiernaam>
    <dc87032591014caf9b8c241199203258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Onbenoemd</TermName>
          <TermId xmlns="http://schemas.microsoft.com/office/infopath/2007/PartnerControls">fb06c238-9fe8-4cf7-a2d9-a90b291e7d32</TermId>
        </TermInfo>
      </Terms>
    </dc87032591014caf9b8c241199203258>
    <nbfcb91ce6ed4c72a590e661d33753d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P.0000 - Onbenoemd</TermName>
          <TermId xmlns="http://schemas.microsoft.com/office/infopath/2007/PartnerControls">3d735cab-bb43-4375-8d6c-aab7c97c3079</TermId>
        </TermInfo>
      </Terms>
    </nbfcb91ce6ed4c72a590e661d33753dd>
    <c69891f5b6724842a1992b729e890d0f xmlns="fa468d3d-bf59-4030-8bb0-350b6c786af0">
      <Terms xmlns="http://schemas.microsoft.com/office/infopath/2007/PartnerControls"/>
    </c69891f5b6724842a1992b729e890d0f>
    <bee6bab28bc347dea223a27ae484b55c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BIO - Directie Bedrijfsvoering, Informatie en Organisatie</TermName>
          <TermId xmlns="http://schemas.microsoft.com/office/infopath/2007/PartnerControls">89c0540d-8588-4a1f-b258-b707f9c3a29d</TermId>
        </TermInfo>
      </Terms>
    </bee6bab28bc347dea223a27ae484b55c>
    <PUDocumentumRegistratienummer xmlns="3a2d4642-b1a9-4f9a-947d-aaac82c6ed7c" xsi:nil="true"/>
    <PUWerkingsgebiedDocument xmlns="71a72728-fb44-4036-b645-2459814b40b3" xsi:nil="true"/>
    <PUOmschrijvingVoorwaardenCopyright xmlns="71a72728-fb44-4036-b645-2459814b40b3" xsi:nil="true"/>
    <d48145a825f34c759bf35e0f0f98a24d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Provincie</TermName>
          <TermId xmlns="http://schemas.microsoft.com/office/infopath/2007/PartnerControls">189e3338-705c-4baf-9377-0e95b47bfb72</TermId>
        </TermInfo>
      </Terms>
    </d48145a825f34c759bf35e0f0f98a24d>
    <cb2b531b78c348c8977f55608358c411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Bedrijfsvoering, informatie ＆ organisatie (BIO)</TermName>
          <TermId xmlns="http://schemas.microsoft.com/office/infopath/2007/PartnerControls">302cfe91-8e34-4ae4-a64b-d2f9b2c8ff26</TermId>
        </TermInfo>
      </Terms>
    </cb2b531b78c348c8977f55608358c411>
    <TaxCatchAll xmlns="75c1415c-fac1-46ec-b6c5-4b58c056fed1">
      <Value>10</Value>
      <Value>9</Value>
      <Value>8</Value>
      <Value>7</Value>
      <Value>6</Value>
      <Value>5</Value>
      <Value>4</Value>
      <Value>3</Value>
      <Value>2</Value>
      <Value>1</Value>
    </TaxCatchAll>
    <kb23fa795b9743b8adae1149359e24fa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TL BIO-FAC, Teamleider Facilitaire Dienstverlening</TermName>
          <TermId xmlns="http://schemas.microsoft.com/office/infopath/2007/PartnerControls">5af0d0c6-e8af-4270-9a1b-cf598c540608</TermId>
        </TermInfo>
      </Terms>
    </kb23fa795b9743b8adae1149359e24fa>
    <PUBegindatumCopyright xmlns="71a72728-fb44-4036-b645-2459814b40b3" xsi:nil="true"/>
    <PUEinddatumCopyright xmlns="71a72728-fb44-4036-b645-2459814b40b3" xsi:nil="true"/>
    <ecddcceb7a3944bcb5df119ed71fb281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Vernietigen</TermName>
          <TermId xmlns="http://schemas.microsoft.com/office/infopath/2007/PartnerControls">90b47d01-38c6-4bfb-b527-d49e498a64bf</TermId>
        </TermInfo>
      </Terms>
    </ecddcceb7a3944bcb5df119ed71fb281>
    <e28028357a134c8cba3ce1e424d81274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Provinciale organisatie en bedrijfsvoering:Facilitaire zaken</TermName>
          <TermId xmlns="http://schemas.microsoft.com/office/infopath/2007/PartnerControls">4cf96b00-c1c8-4d0d-b813-3f284655a5dd</TermId>
        </TermInfo>
      </Terms>
    </e28028357a134c8cba3ce1e424d81274>
    <PUOrigineleMakerDocumentum xmlns="3a2d4642-b1a9-4f9a-947d-aaac82c6ed7c" xsi:nil="true"/>
    <d6579817e59147ae85edfd3136814cae xmlns="fa468d3d-bf59-4030-8bb0-350b6c786af0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Nog nader in te vullen</TermName>
          <TermId xmlns="http://schemas.microsoft.com/office/infopath/2007/PartnerControls">e20950c1-e059-4dd1-8571-f80d57af7540</TermId>
        </TermInfo>
      </Terms>
    </d6579817e59147ae85edfd3136814cae>
    <PUDocumenttype xmlns="3a2d4642-b1a9-4f9a-947d-aaac82c6ed7c" xsi:nil="true"/>
    <PUSelectiecategorie xmlns="71a72728-fb44-4036-b645-2459814b40b3">2020 2</PUSelectiecategorie>
    <PUBegindatumdossier xmlns="71a72728-fb44-4036-b645-2459814b40b3">2025-08-26T15:33:17+00:00</PUBegindatumdossier>
    <PUCorsaDocumentcode xmlns="3a2d4642-b1a9-4f9a-947d-aaac82c6ed7c" xsi:nil="true"/>
    <lcf76f155ced4ddcb4097134ff3c332f xmlns="f8473930-d3ad-48a8-b615-dee45f22208a">
      <Terms xmlns="http://schemas.microsoft.com/office/infopath/2007/PartnerControls"/>
    </lcf76f155ced4ddcb4097134ff3c332f>
    <_dlc_DocId xmlns="75c1415c-fac1-46ec-b6c5-4b58c056fed1">UTSP-1122090524-193</_dlc_DocId>
    <_dlc_DocIdUrl xmlns="75c1415c-fac1-46ec-b6c5-4b58c056fed1">
      <Url>https://provincieutrecht.sharepoint.com/sites/prjct-AanbestedingSchoonmaak/_layouts/15/DocIdRedir.aspx?ID=UTSP-1122090524-193</Url>
      <Description>UTSP-1122090524-193</Description>
    </_dlc_DocIdUrl>
  </documentManagement>
</p:properties>
</file>

<file path=customXml/itemProps1.xml><?xml version="1.0" encoding="utf-8"?>
<ds:datastoreItem xmlns:ds="http://schemas.openxmlformats.org/officeDocument/2006/customXml" ds:itemID="{A4A6ABCE-208E-468B-AF19-2557F34EE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1415c-fac1-46ec-b6c5-4b58c056fed1"/>
    <ds:schemaRef ds:uri="71a72728-fb44-4036-b645-2459814b40b3"/>
    <ds:schemaRef ds:uri="fa468d3d-bf59-4030-8bb0-350b6c786af0"/>
    <ds:schemaRef ds:uri="3a2d4642-b1a9-4f9a-947d-aaac82c6ed7c"/>
    <ds:schemaRef ds:uri="f8473930-d3ad-48a8-b615-dee45f222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1D767-5B14-4A7B-B4CA-C7FE82D3B90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03C55B-3E39-4ADD-A143-B84DC0F309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B495F5-4EC7-4371-9ABD-302BA355F905}">
  <ds:schemaRefs>
    <ds:schemaRef ds:uri="3a2d4642-b1a9-4f9a-947d-aaac82c6ed7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a468d3d-bf59-4030-8bb0-350b6c786af0"/>
    <ds:schemaRef ds:uri="f8473930-d3ad-48a8-b615-dee45f22208a"/>
    <ds:schemaRef ds:uri="71a72728-fb44-4036-b645-2459814b40b3"/>
    <ds:schemaRef ds:uri="75c1415c-fac1-46ec-b6c5-4b58c056fed1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Totale kosten</vt:lpstr>
      <vt:lpstr>Provinciehuis</vt:lpstr>
      <vt:lpstr>Paushuize</vt:lpstr>
      <vt:lpstr>De Meern</vt:lpstr>
      <vt:lpstr>Huis ter heide</vt:lpstr>
      <vt:lpstr>NTR</vt:lpstr>
      <vt:lpstr>Busremise</vt:lpstr>
      <vt:lpstr>Integrale tarieven</vt:lpstr>
    </vt:vector>
  </TitlesOfParts>
  <Manager/>
  <Company>Provincie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Jansen-Seeger, Fieke</dc:creator>
  <cp:keywords/>
  <dc:description/>
  <cp:lastModifiedBy>Vries, Max de</cp:lastModifiedBy>
  <cp:revision/>
  <dcterms:created xsi:type="dcterms:W3CDTF">2025-08-25T12:40:57Z</dcterms:created>
  <dcterms:modified xsi:type="dcterms:W3CDTF">2025-10-12T00:13:50Z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0x0101003E9A2B830A3CB44DBCE3112387D3A136001069D6D09890914F8A3E6D5FE480C86F</vt:lpwstr>
  </property>
  <property fmtid="{D5CDD505-2E9C-101B-9397-08002B2CF9AE}" pid="3" name="PUWaardering">
    <vt:lpwstr>5;#Vernietigen|90b47d01-38c6-4bfb-b527-d49e498a64bf</vt:lpwstr>
  </property>
  <property fmtid="{D5CDD505-2E9C-101B-9397-08002B2CF9AE}" pid="4" name="PUBewaartermijn">
    <vt:lpwstr>3;#1 jaar na vervallen belang|7d448653-d735-4568-aaef-793a9bf0942f</vt:lpwstr>
  </property>
  <property fmtid="{D5CDD505-2E9C-101B-9397-08002B2CF9AE}" pid="5" name="PUWBSTax">
    <vt:lpwstr>10;#P.0000 - Onbenoemd|3d735cab-bb43-4375-8d6c-aab7c97c3079</vt:lpwstr>
  </property>
  <property fmtid="{D5CDD505-2E9C-101B-9397-08002B2CF9AE}" pid="6" name="PUWerkproces">
    <vt:lpwstr>8;#Nog nader in te vullen|e20950c1-e059-4dd1-8571-f80d57af7540</vt:lpwstr>
  </property>
  <property fmtid="{D5CDD505-2E9C-101B-9397-08002B2CF9AE}" pid="7" name="PUWerkingsgebiedDossier">
    <vt:lpwstr>4;#Intern Provincie|189e3338-705c-4baf-9377-0e95b47bfb72</vt:lpwstr>
  </property>
  <property fmtid="{D5CDD505-2E9C-101B-9397-08002B2CF9AE}" pid="8" name="PUDomein">
    <vt:lpwstr>6;#Bedrijfsvoering, informatie ＆ organisatie (BIO)|302cfe91-8e34-4ae4-a64b-d2f9b2c8ff26</vt:lpwstr>
  </property>
  <property fmtid="{D5CDD505-2E9C-101B-9397-08002B2CF9AE}" pid="9" name="_dlc_DocIdItemGuid">
    <vt:lpwstr>6cbe8e26-be2b-4a4e-a50a-5bab2f39de64</vt:lpwstr>
  </property>
  <property fmtid="{D5CDD505-2E9C-101B-9397-08002B2CF9AE}" pid="10" name="PUProceseigenaar">
    <vt:lpwstr>7;#TL BIO-FAC, Teamleider Facilitaire Dienstverlening|5af0d0c6-e8af-4270-9a1b-cf598c540608</vt:lpwstr>
  </property>
  <property fmtid="{D5CDD505-2E9C-101B-9397-08002B2CF9AE}" pid="11" name="PUEindverantwoordelijkeProceseigenaar">
    <vt:lpwstr>9;#BIO - Directie Bedrijfsvoering, Informatie en Organisatie|89c0540d-8588-4a1f-b258-b707f9c3a29d</vt:lpwstr>
  </property>
  <property fmtid="{D5CDD505-2E9C-101B-9397-08002B2CF9AE}" pid="12" name="PUDoelenboom">
    <vt:lpwstr>1;#Onbenoemd|fb06c238-9fe8-4cf7-a2d9-a90b291e7d32</vt:lpwstr>
  </property>
  <property fmtid="{D5CDD505-2E9C-101B-9397-08002B2CF9AE}" pid="13" name="PUThema">
    <vt:lpwstr>2;#Provinciale organisatie en bedrijfsvoering:Facilitaire zaken|4cf96b00-c1c8-4d0d-b813-3f284655a5dd</vt:lpwstr>
  </property>
  <property fmtid="{D5CDD505-2E9C-101B-9397-08002B2CF9AE}" pid="14" name="MediaServiceImageTags">
    <vt:lpwstr/>
  </property>
  <property fmtid="{D5CDD505-2E9C-101B-9397-08002B2CF9AE}" pid="15" name="PUDocumentTrefwoorden">
    <vt:lpwstr/>
  </property>
</Properties>
</file>