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Q:\Europese Aanbestedingen\Aanbestedingen 2025\Gemeente Oldenzaal\Brand\04) Definitieve aanbestedigsstukken\"/>
    </mc:Choice>
  </mc:AlternateContent>
  <bookViews>
    <workbookView xWindow="0" yWindow="0" windowWidth="28800" windowHeight="11700"/>
  </bookViews>
  <sheets>
    <sheet name="2025" sheetId="1" r:id="rId1"/>
  </sheets>
  <definedNames>
    <definedName name="_xlnm.Print_Area" localSheetId="0">'2025'!$A$1:$T$88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7" i="1" l="1"/>
  <c r="N88" i="1" l="1"/>
  <c r="M88" i="1"/>
  <c r="P84" i="1"/>
  <c r="P83" i="1"/>
  <c r="P82" i="1"/>
  <c r="P81" i="1"/>
  <c r="P80" i="1"/>
  <c r="P77" i="1"/>
  <c r="P75" i="1"/>
  <c r="P73" i="1"/>
  <c r="P72" i="1"/>
  <c r="P71" i="1"/>
  <c r="P70" i="1"/>
  <c r="P69" i="1"/>
  <c r="P68" i="1"/>
  <c r="P67" i="1"/>
  <c r="P66" i="1"/>
  <c r="P65" i="1"/>
  <c r="P64" i="1"/>
  <c r="P53" i="1"/>
  <c r="P44" i="1"/>
  <c r="P34" i="1"/>
  <c r="P32" i="1"/>
  <c r="P29" i="1"/>
  <c r="P24" i="1"/>
  <c r="P23" i="1"/>
  <c r="P22" i="1"/>
  <c r="P21" i="1"/>
  <c r="P20" i="1"/>
  <c r="P19" i="1"/>
  <c r="P18" i="1"/>
  <c r="P14" i="1"/>
  <c r="P12" i="1"/>
  <c r="P8" i="1"/>
  <c r="P7" i="1"/>
  <c r="Q7" i="1" s="1"/>
  <c r="O84" i="1"/>
  <c r="Q84" i="1" s="1"/>
  <c r="O83" i="1"/>
  <c r="O82" i="1"/>
  <c r="Q82" i="1" s="1"/>
  <c r="O81" i="1"/>
  <c r="O80" i="1"/>
  <c r="O77" i="1"/>
  <c r="O76" i="1"/>
  <c r="Q76" i="1" s="1"/>
  <c r="O75" i="1"/>
  <c r="O74" i="1"/>
  <c r="Q74" i="1" s="1"/>
  <c r="O73" i="1"/>
  <c r="O72" i="1"/>
  <c r="Q72" i="1" s="1"/>
  <c r="O71" i="1"/>
  <c r="O70" i="1"/>
  <c r="O69" i="1"/>
  <c r="O68" i="1"/>
  <c r="O67" i="1"/>
  <c r="O66" i="1"/>
  <c r="O65" i="1"/>
  <c r="O64" i="1"/>
  <c r="Q64" i="1" s="1"/>
  <c r="O59" i="1"/>
  <c r="Q59" i="1" s="1"/>
  <c r="O58" i="1"/>
  <c r="Q58" i="1" s="1"/>
  <c r="O57" i="1"/>
  <c r="Q57" i="1" s="1"/>
  <c r="O56" i="1"/>
  <c r="Q56" i="1" s="1"/>
  <c r="O55" i="1"/>
  <c r="Q55" i="1" s="1"/>
  <c r="O54" i="1"/>
  <c r="Q54" i="1" s="1"/>
  <c r="O53" i="1"/>
  <c r="O52" i="1"/>
  <c r="Q52" i="1" s="1"/>
  <c r="O51" i="1"/>
  <c r="Q51" i="1" s="1"/>
  <c r="O50" i="1"/>
  <c r="Q50" i="1" s="1"/>
  <c r="O49" i="1"/>
  <c r="Q49" i="1" s="1"/>
  <c r="O48" i="1"/>
  <c r="Q48" i="1" s="1"/>
  <c r="O47" i="1"/>
  <c r="Q47" i="1" s="1"/>
  <c r="O46" i="1"/>
  <c r="Q46" i="1" s="1"/>
  <c r="O45" i="1"/>
  <c r="Q45" i="1" s="1"/>
  <c r="O44" i="1"/>
  <c r="O43" i="1"/>
  <c r="Q43" i="1" s="1"/>
  <c r="O42" i="1"/>
  <c r="Q42" i="1" s="1"/>
  <c r="O41" i="1"/>
  <c r="Q41" i="1" s="1"/>
  <c r="O40" i="1"/>
  <c r="Q40" i="1" s="1"/>
  <c r="O39" i="1"/>
  <c r="Q39" i="1" s="1"/>
  <c r="O38" i="1"/>
  <c r="Q38" i="1" s="1"/>
  <c r="O37" i="1"/>
  <c r="Q37" i="1" s="1"/>
  <c r="O36" i="1"/>
  <c r="Q36" i="1" s="1"/>
  <c r="O35" i="1"/>
  <c r="Q35" i="1" s="1"/>
  <c r="O34" i="1"/>
  <c r="O33" i="1"/>
  <c r="Q33" i="1" s="1"/>
  <c r="O32" i="1"/>
  <c r="O31" i="1"/>
  <c r="Q31" i="1" s="1"/>
  <c r="O30" i="1"/>
  <c r="Q30" i="1" s="1"/>
  <c r="O29" i="1"/>
  <c r="O28" i="1"/>
  <c r="Q28" i="1" s="1"/>
  <c r="O27" i="1"/>
  <c r="Q27" i="1" s="1"/>
  <c r="O26" i="1"/>
  <c r="Q26" i="1" s="1"/>
  <c r="O25" i="1"/>
  <c r="Q25" i="1" s="1"/>
  <c r="O24" i="1"/>
  <c r="O23" i="1"/>
  <c r="O22" i="1"/>
  <c r="Q22" i="1" s="1"/>
  <c r="O21" i="1"/>
  <c r="O20" i="1"/>
  <c r="O19" i="1"/>
  <c r="O18" i="1"/>
  <c r="O17" i="1"/>
  <c r="Q17" i="1" s="1"/>
  <c r="O16" i="1"/>
  <c r="Q16" i="1" s="1"/>
  <c r="O15" i="1"/>
  <c r="Q15" i="1" s="1"/>
  <c r="O14" i="1"/>
  <c r="O13" i="1"/>
  <c r="Q13" i="1" s="1"/>
  <c r="O12" i="1"/>
  <c r="O11" i="1"/>
  <c r="Q11" i="1" s="1"/>
  <c r="O10" i="1"/>
  <c r="Q10" i="1" s="1"/>
  <c r="O9" i="1"/>
  <c r="Q9" i="1" s="1"/>
  <c r="O8" i="1"/>
  <c r="Q8" i="1" s="1"/>
  <c r="Q71" i="1" l="1"/>
  <c r="Q21" i="1"/>
  <c r="Q53" i="1"/>
  <c r="Q83" i="1"/>
  <c r="Q77" i="1"/>
  <c r="Q81" i="1"/>
  <c r="Q68" i="1"/>
  <c r="Q18" i="1"/>
  <c r="Q80" i="1"/>
  <c r="P85" i="1"/>
  <c r="Q12" i="1"/>
  <c r="Q66" i="1"/>
  <c r="Q75" i="1"/>
  <c r="Q67" i="1"/>
  <c r="P60" i="1"/>
  <c r="Q73" i="1"/>
  <c r="Q69" i="1"/>
  <c r="Q34" i="1"/>
  <c r="Q70" i="1"/>
  <c r="Q19" i="1"/>
  <c r="O85" i="1"/>
  <c r="Q65" i="1"/>
  <c r="O60" i="1"/>
  <c r="Q23" i="1"/>
  <c r="Q29" i="1"/>
  <c r="Q20" i="1"/>
  <c r="Q44" i="1"/>
  <c r="Q14" i="1"/>
  <c r="Q24" i="1"/>
  <c r="Q32" i="1"/>
  <c r="J59" i="1"/>
  <c r="L59" i="1" s="1"/>
  <c r="O88" i="1" l="1"/>
  <c r="P88" i="1"/>
  <c r="Q85" i="1"/>
  <c r="Q60" i="1"/>
  <c r="Q88" i="1" s="1"/>
  <c r="J58" i="1"/>
  <c r="L58" i="1" s="1"/>
  <c r="K32" i="1"/>
  <c r="I7" i="1"/>
  <c r="K7" i="1" s="1"/>
  <c r="J57" i="1"/>
  <c r="L57" i="1" s="1"/>
  <c r="J56" i="1"/>
  <c r="L56" i="1" s="1"/>
  <c r="J55" i="1"/>
  <c r="L55" i="1" s="1"/>
  <c r="I84" i="1" l="1"/>
  <c r="K84" i="1" s="1"/>
  <c r="I83" i="1"/>
  <c r="K83" i="1" s="1"/>
  <c r="I82" i="1"/>
  <c r="K82" i="1" s="1"/>
  <c r="I81" i="1"/>
  <c r="K81" i="1" s="1"/>
  <c r="I80" i="1"/>
  <c r="K80" i="1" s="1"/>
  <c r="I77" i="1"/>
  <c r="K77" i="1" s="1"/>
  <c r="I75" i="1"/>
  <c r="K75" i="1" s="1"/>
  <c r="I73" i="1"/>
  <c r="K73" i="1" s="1"/>
  <c r="I72" i="1"/>
  <c r="K72" i="1" s="1"/>
  <c r="I71" i="1"/>
  <c r="K71" i="1" s="1"/>
  <c r="I70" i="1"/>
  <c r="K70" i="1" s="1"/>
  <c r="I69" i="1"/>
  <c r="K69" i="1" s="1"/>
  <c r="I68" i="1"/>
  <c r="K68" i="1" s="1"/>
  <c r="I67" i="1"/>
  <c r="K67" i="1" s="1"/>
  <c r="I66" i="1"/>
  <c r="K66" i="1" s="1"/>
  <c r="I65" i="1"/>
  <c r="K65" i="1" s="1"/>
  <c r="I64" i="1"/>
  <c r="K64" i="1" s="1"/>
  <c r="I53" i="1"/>
  <c r="K53" i="1" s="1"/>
  <c r="I44" i="1"/>
  <c r="K44" i="1" s="1"/>
  <c r="I34" i="1"/>
  <c r="K34" i="1" s="1"/>
  <c r="I29" i="1"/>
  <c r="K29" i="1" s="1"/>
  <c r="I24" i="1"/>
  <c r="K24" i="1" s="1"/>
  <c r="I23" i="1"/>
  <c r="K23" i="1" s="1"/>
  <c r="I22" i="1"/>
  <c r="K22" i="1" s="1"/>
  <c r="I21" i="1"/>
  <c r="K21" i="1" s="1"/>
  <c r="I20" i="1"/>
  <c r="K20" i="1" s="1"/>
  <c r="I19" i="1"/>
  <c r="K19" i="1" s="1"/>
  <c r="I18" i="1"/>
  <c r="K18" i="1" s="1"/>
  <c r="I14" i="1"/>
  <c r="K14" i="1" s="1"/>
  <c r="I12" i="1"/>
  <c r="K12" i="1" s="1"/>
  <c r="I8" i="1"/>
  <c r="K8" i="1" s="1"/>
  <c r="G84" i="1"/>
  <c r="J84" i="1" s="1"/>
  <c r="L84" i="1" s="1"/>
  <c r="G83" i="1"/>
  <c r="J83" i="1" s="1"/>
  <c r="G82" i="1"/>
  <c r="J82" i="1" s="1"/>
  <c r="G81" i="1"/>
  <c r="J81" i="1" s="1"/>
  <c r="L81" i="1" s="1"/>
  <c r="G80" i="1"/>
  <c r="J80" i="1" s="1"/>
  <c r="G77" i="1"/>
  <c r="J77" i="1" s="1"/>
  <c r="G76" i="1"/>
  <c r="J76" i="1" s="1"/>
  <c r="L76" i="1" s="1"/>
  <c r="G75" i="1"/>
  <c r="J75" i="1" s="1"/>
  <c r="G74" i="1"/>
  <c r="J74" i="1" s="1"/>
  <c r="L74" i="1" s="1"/>
  <c r="G73" i="1"/>
  <c r="J73" i="1" s="1"/>
  <c r="G72" i="1"/>
  <c r="J72" i="1" s="1"/>
  <c r="G71" i="1"/>
  <c r="J71" i="1" s="1"/>
  <c r="G70" i="1"/>
  <c r="J70" i="1" s="1"/>
  <c r="G69" i="1"/>
  <c r="J69" i="1" s="1"/>
  <c r="L69" i="1" s="1"/>
  <c r="G68" i="1"/>
  <c r="J68" i="1" s="1"/>
  <c r="G67" i="1"/>
  <c r="J67" i="1" s="1"/>
  <c r="G66" i="1"/>
  <c r="J66" i="1" s="1"/>
  <c r="G65" i="1"/>
  <c r="J65" i="1" s="1"/>
  <c r="G64" i="1"/>
  <c r="J64" i="1" s="1"/>
  <c r="G54" i="1"/>
  <c r="J54" i="1" s="1"/>
  <c r="L54" i="1" s="1"/>
  <c r="G53" i="1"/>
  <c r="J53" i="1" s="1"/>
  <c r="G52" i="1"/>
  <c r="J52" i="1" s="1"/>
  <c r="L52" i="1" s="1"/>
  <c r="G51" i="1"/>
  <c r="J51" i="1" s="1"/>
  <c r="L51" i="1" s="1"/>
  <c r="G50" i="1"/>
  <c r="J50" i="1" s="1"/>
  <c r="L50" i="1" s="1"/>
  <c r="G49" i="1"/>
  <c r="J49" i="1" s="1"/>
  <c r="L49" i="1" s="1"/>
  <c r="G48" i="1"/>
  <c r="J48" i="1" s="1"/>
  <c r="L48" i="1" s="1"/>
  <c r="G47" i="1"/>
  <c r="J47" i="1" s="1"/>
  <c r="L47" i="1" s="1"/>
  <c r="G46" i="1"/>
  <c r="J46" i="1" s="1"/>
  <c r="L46" i="1" s="1"/>
  <c r="G45" i="1"/>
  <c r="J45" i="1" s="1"/>
  <c r="L45" i="1" s="1"/>
  <c r="G44" i="1"/>
  <c r="J44" i="1" s="1"/>
  <c r="L44" i="1" s="1"/>
  <c r="G43" i="1"/>
  <c r="J43" i="1" s="1"/>
  <c r="L43" i="1" s="1"/>
  <c r="G42" i="1"/>
  <c r="J42" i="1" s="1"/>
  <c r="L42" i="1" s="1"/>
  <c r="G41" i="1"/>
  <c r="J41" i="1" s="1"/>
  <c r="L41" i="1" s="1"/>
  <c r="G40" i="1"/>
  <c r="J40" i="1" s="1"/>
  <c r="L40" i="1" s="1"/>
  <c r="G39" i="1"/>
  <c r="J39" i="1" s="1"/>
  <c r="L39" i="1" s="1"/>
  <c r="G38" i="1"/>
  <c r="J38" i="1" s="1"/>
  <c r="L38" i="1" s="1"/>
  <c r="G37" i="1"/>
  <c r="J37" i="1" s="1"/>
  <c r="L37" i="1" s="1"/>
  <c r="G36" i="1"/>
  <c r="J36" i="1" s="1"/>
  <c r="L36" i="1" s="1"/>
  <c r="G35" i="1"/>
  <c r="J35" i="1" s="1"/>
  <c r="L35" i="1" s="1"/>
  <c r="G34" i="1"/>
  <c r="J34" i="1" s="1"/>
  <c r="G33" i="1"/>
  <c r="J33" i="1" s="1"/>
  <c r="L33" i="1" s="1"/>
  <c r="G32" i="1"/>
  <c r="J32" i="1" s="1"/>
  <c r="L32" i="1" s="1"/>
  <c r="G31" i="1"/>
  <c r="J31" i="1" s="1"/>
  <c r="L31" i="1" s="1"/>
  <c r="G30" i="1"/>
  <c r="J30" i="1" s="1"/>
  <c r="L30" i="1" s="1"/>
  <c r="G29" i="1"/>
  <c r="J29" i="1" s="1"/>
  <c r="G28" i="1"/>
  <c r="J28" i="1" s="1"/>
  <c r="L28" i="1" s="1"/>
  <c r="G27" i="1"/>
  <c r="J27" i="1" s="1"/>
  <c r="L27" i="1" s="1"/>
  <c r="G26" i="1"/>
  <c r="J26" i="1" s="1"/>
  <c r="L26" i="1" s="1"/>
  <c r="G25" i="1"/>
  <c r="J25" i="1" s="1"/>
  <c r="L25" i="1" s="1"/>
  <c r="G24" i="1"/>
  <c r="J24" i="1" s="1"/>
  <c r="G23" i="1"/>
  <c r="J23" i="1" s="1"/>
  <c r="G22" i="1"/>
  <c r="J22" i="1" s="1"/>
  <c r="G21" i="1"/>
  <c r="J21" i="1" s="1"/>
  <c r="G20" i="1"/>
  <c r="J20" i="1" s="1"/>
  <c r="G19" i="1"/>
  <c r="J19" i="1" s="1"/>
  <c r="G18" i="1"/>
  <c r="J18" i="1" s="1"/>
  <c r="G17" i="1"/>
  <c r="J17" i="1" s="1"/>
  <c r="L17" i="1" s="1"/>
  <c r="G16" i="1"/>
  <c r="J16" i="1" s="1"/>
  <c r="L16" i="1" s="1"/>
  <c r="G15" i="1"/>
  <c r="J15" i="1" s="1"/>
  <c r="L15" i="1" s="1"/>
  <c r="G14" i="1"/>
  <c r="J14" i="1" s="1"/>
  <c r="G13" i="1"/>
  <c r="J13" i="1" s="1"/>
  <c r="L13" i="1" s="1"/>
  <c r="G12" i="1"/>
  <c r="J12" i="1" s="1"/>
  <c r="G11" i="1"/>
  <c r="J11" i="1" s="1"/>
  <c r="L11" i="1" s="1"/>
  <c r="G10" i="1"/>
  <c r="G8" i="1"/>
  <c r="J8" i="1" s="1"/>
  <c r="G7" i="1"/>
  <c r="J7" i="1" s="1"/>
  <c r="H88" i="1"/>
  <c r="F88" i="1"/>
  <c r="L77" i="1" l="1"/>
  <c r="L82" i="1"/>
  <c r="L80" i="1"/>
  <c r="L14" i="1"/>
  <c r="L22" i="1"/>
  <c r="J10" i="1"/>
  <c r="L10" i="1" s="1"/>
  <c r="L65" i="1"/>
  <c r="L73" i="1"/>
  <c r="L18" i="1"/>
  <c r="K88" i="1"/>
  <c r="L34" i="1"/>
  <c r="L83" i="1"/>
  <c r="L19" i="1"/>
  <c r="L23" i="1"/>
  <c r="L66" i="1"/>
  <c r="L70" i="1"/>
  <c r="L8" i="1"/>
  <c r="L75" i="1"/>
  <c r="L7" i="1"/>
  <c r="L12" i="1"/>
  <c r="L20" i="1"/>
  <c r="L24" i="1"/>
  <c r="L67" i="1"/>
  <c r="L71" i="1"/>
  <c r="L53" i="1"/>
  <c r="L21" i="1"/>
  <c r="L29" i="1"/>
  <c r="L64" i="1"/>
  <c r="L68" i="1"/>
  <c r="L72" i="1"/>
  <c r="F90" i="1"/>
  <c r="F97" i="1" s="1"/>
  <c r="I88" i="1"/>
  <c r="G88" i="1"/>
  <c r="F101" i="1"/>
  <c r="J88" i="1" l="1"/>
  <c r="L88" i="1"/>
  <c r="L89" i="1" s="1"/>
  <c r="F91" i="1"/>
</calcChain>
</file>

<file path=xl/sharedStrings.xml><?xml version="1.0" encoding="utf-8"?>
<sst xmlns="http://schemas.openxmlformats.org/spreadsheetml/2006/main" count="334" uniqueCount="214">
  <si>
    <t>Adres:</t>
  </si>
  <si>
    <t>Postcode:</t>
  </si>
  <si>
    <t>Bouwaard:</t>
  </si>
  <si>
    <t>Gebruik:</t>
  </si>
  <si>
    <t>Taxatie- rapport:</t>
  </si>
  <si>
    <t>Ganzenmarkt 1</t>
  </si>
  <si>
    <t>7571 CD</t>
  </si>
  <si>
    <t>steen/hard</t>
  </si>
  <si>
    <t>Schapendijk 37</t>
  </si>
  <si>
    <t>7574 PG</t>
  </si>
  <si>
    <t>sportcomplex 2 kleed-/wasgebouwen</t>
  </si>
  <si>
    <t>Primulastraat 15</t>
  </si>
  <si>
    <t>7572 AS</t>
  </si>
  <si>
    <t>Was- kleedruimte Quick '20</t>
  </si>
  <si>
    <t>staal</t>
  </si>
  <si>
    <t>Stallingsruimte machines</t>
  </si>
  <si>
    <t>Bornsedijk 62</t>
  </si>
  <si>
    <t>7576 PG</t>
  </si>
  <si>
    <t>Molenstraat 23-25</t>
  </si>
  <si>
    <t>7573 BJ</t>
  </si>
  <si>
    <t>Stadstheater De Bond</t>
  </si>
  <si>
    <t>Operalaan 100</t>
  </si>
  <si>
    <t>7570 JA</t>
  </si>
  <si>
    <t>Ada Kokstraat 20</t>
  </si>
  <si>
    <t>7572 EA</t>
  </si>
  <si>
    <t>Fitness</t>
  </si>
  <si>
    <t>Horeca</t>
  </si>
  <si>
    <t>Zwembad/sporthal/Squashal</t>
  </si>
  <si>
    <t>Brem 11</t>
  </si>
  <si>
    <t>7577 EN</t>
  </si>
  <si>
    <t>Lyceumstraat 4</t>
  </si>
  <si>
    <t>7572 CP</t>
  </si>
  <si>
    <t>Gymlokaal</t>
  </si>
  <si>
    <t>Nagelstraat 72</t>
  </si>
  <si>
    <t>7572 XS</t>
  </si>
  <si>
    <t>Meybreestraat 13</t>
  </si>
  <si>
    <t>7573 EP</t>
  </si>
  <si>
    <t>Erve Medenboer 4</t>
  </si>
  <si>
    <t>7577 NG</t>
  </si>
  <si>
    <t>Textielstraat 23</t>
  </si>
  <si>
    <t>7571 CE</t>
  </si>
  <si>
    <t>Bedrijfshal (leerproject)</t>
  </si>
  <si>
    <t>Textielstraat 25</t>
  </si>
  <si>
    <t>hout/hard</t>
  </si>
  <si>
    <t>Stationsplein 75</t>
  </si>
  <si>
    <t>7573 AV</t>
  </si>
  <si>
    <t>tramhuisje</t>
  </si>
  <si>
    <t>Thylaan 2</t>
  </si>
  <si>
    <t>7576 ZB</t>
  </si>
  <si>
    <t>jeugd/vereniging</t>
  </si>
  <si>
    <t>Hoogelucht 1</t>
  </si>
  <si>
    <t>7571 CG</t>
  </si>
  <si>
    <t>steen/mast.</t>
  </si>
  <si>
    <t>centrum voor jeugd en gezin</t>
  </si>
  <si>
    <t>Ganzenmarkt 11</t>
  </si>
  <si>
    <t>bibliotheek</t>
  </si>
  <si>
    <t>Lübeckstraat 32</t>
  </si>
  <si>
    <t>7575 EE</t>
  </si>
  <si>
    <t>opslag/werkplaats/winkel</t>
  </si>
  <si>
    <t>Operalaan 150</t>
  </si>
  <si>
    <t>Schipleidelaan 53</t>
  </si>
  <si>
    <t>7576 PB</t>
  </si>
  <si>
    <t>steen/mast</t>
  </si>
  <si>
    <t>Beheerdergebouw</t>
  </si>
  <si>
    <t>Lübeckstraat 30</t>
  </si>
  <si>
    <t xml:space="preserve">Gemeentewerf </t>
  </si>
  <si>
    <t>St. Plechelmusplein 4</t>
  </si>
  <si>
    <t>7571 EG</t>
  </si>
  <si>
    <t>kerktoren (vorkclausule)</t>
  </si>
  <si>
    <t>Hengelosestraat 115</t>
  </si>
  <si>
    <t>7562 PK</t>
  </si>
  <si>
    <t>kantoor begraafplaats</t>
  </si>
  <si>
    <t>Begraafplaats</t>
  </si>
  <si>
    <t>Lübeckstraat 34</t>
  </si>
  <si>
    <t>Afvalbrengpunt</t>
  </si>
  <si>
    <t>Operalaan 152</t>
  </si>
  <si>
    <t>7577 JA</t>
  </si>
  <si>
    <t>Natuur/Millieu/Educatief Centr.</t>
  </si>
  <si>
    <t>Visschedijkweg 6</t>
  </si>
  <si>
    <t>7575 PB</t>
  </si>
  <si>
    <t>Perceel + opstallen</t>
  </si>
  <si>
    <t>7575 PD</t>
  </si>
  <si>
    <t>woonhuis/schuren</t>
  </si>
  <si>
    <t>Grensweg 2</t>
  </si>
  <si>
    <t>7577 RJ</t>
  </si>
  <si>
    <t>7572 PA</t>
  </si>
  <si>
    <t>Zendmast</t>
  </si>
  <si>
    <t>Elsmorsweg 38</t>
  </si>
  <si>
    <t>woonhuis/schuur</t>
  </si>
  <si>
    <t>Wilhelminastraat 162</t>
  </si>
  <si>
    <t>7573 AK</t>
  </si>
  <si>
    <t>woonhuis/helft van 2</t>
  </si>
  <si>
    <t>Noordergrensweg 2</t>
  </si>
  <si>
    <t>7562 RH</t>
  </si>
  <si>
    <t>Hengelosestraat 123</t>
  </si>
  <si>
    <t xml:space="preserve">woonhuis </t>
  </si>
  <si>
    <t>Roveniusstraat 6</t>
  </si>
  <si>
    <t>7575 AK</t>
  </si>
  <si>
    <t>woonhuis (van 5.400)</t>
  </si>
  <si>
    <t>Kleinveestalling</t>
  </si>
  <si>
    <t>Kapschuur</t>
  </si>
  <si>
    <t>voliere</t>
  </si>
  <si>
    <t xml:space="preserve">Parallelstraat </t>
  </si>
  <si>
    <t>7575 AM</t>
  </si>
  <si>
    <t>Staal</t>
  </si>
  <si>
    <t>Parallelstraat 50</t>
  </si>
  <si>
    <t>7575 AN</t>
  </si>
  <si>
    <t>Kantoorgebouw</t>
  </si>
  <si>
    <t>Parallelstraat 70</t>
  </si>
  <si>
    <t>Bedrijfscomplex</t>
  </si>
  <si>
    <t>Deurningerstraat 39</t>
  </si>
  <si>
    <t>7571 BA</t>
  </si>
  <si>
    <t>Bedrijfsgebouw</t>
  </si>
  <si>
    <t>Scholen Primair Onderwijs:</t>
  </si>
  <si>
    <t>Oosterikweg 1</t>
  </si>
  <si>
    <t>7577 PL</t>
  </si>
  <si>
    <t>Wieldraaierlaan 120</t>
  </si>
  <si>
    <t>7577 NR</t>
  </si>
  <si>
    <t xml:space="preserve">De Bongerd, bijzondere basisschool </t>
  </si>
  <si>
    <t>Zandhorstlaan 99+101</t>
  </si>
  <si>
    <t>7576 VR</t>
  </si>
  <si>
    <t>Openbare basisschool De Linde</t>
  </si>
  <si>
    <t>Meybreestraat 11</t>
  </si>
  <si>
    <t>Drieeenheidschool, bijzondere  basisschool</t>
  </si>
  <si>
    <t>Guido Gezellestraat 35</t>
  </si>
  <si>
    <t>7576 AG</t>
  </si>
  <si>
    <t>De Maten, bijzondere basisschool</t>
  </si>
  <si>
    <t>Noordwal 10</t>
  </si>
  <si>
    <t>7571 AM</t>
  </si>
  <si>
    <t>Dependance Drieeenheidschool</t>
  </si>
  <si>
    <t>Lyceumstraat 2B</t>
  </si>
  <si>
    <t>Franciscusschool, bijzondere basisschool</t>
  </si>
  <si>
    <t>Hengelosestraat 31</t>
  </si>
  <si>
    <t>7572 BM</t>
  </si>
  <si>
    <t>Nutsschool, bijzondere basisschool</t>
  </si>
  <si>
    <t>Zandhorstlaan 93-95</t>
  </si>
  <si>
    <t>De Wendakker, bijzondere basisschool</t>
  </si>
  <si>
    <t>Bentheimerstraat 15</t>
  </si>
  <si>
    <t>7573 CW</t>
  </si>
  <si>
    <t>Helmichstraat 44</t>
  </si>
  <si>
    <t>7574 TX</t>
  </si>
  <si>
    <t>Breedwijs, bijzondere basisschool + GYMLOKAAL</t>
  </si>
  <si>
    <t>JWF van Hartenstraat 2</t>
  </si>
  <si>
    <t>7576 VX</t>
  </si>
  <si>
    <t xml:space="preserve">De Zevenster, bijzondere basisschool </t>
  </si>
  <si>
    <t>Lariksstraat  11</t>
  </si>
  <si>
    <t>7572 DE</t>
  </si>
  <si>
    <t>SBO De Windroos</t>
  </si>
  <si>
    <t>Scholen Voortgezet Onderwijs:</t>
  </si>
  <si>
    <t>Thylaan 30</t>
  </si>
  <si>
    <t>Lyceumstraat 36</t>
  </si>
  <si>
    <t>7572 CR</t>
  </si>
  <si>
    <t>Twents Carmelcollege, voortgezet onderwijs</t>
  </si>
  <si>
    <t>Potskampstraat 2</t>
  </si>
  <si>
    <t>7573 CC</t>
  </si>
  <si>
    <t>Leliestraat 1</t>
  </si>
  <si>
    <t>7572 VD</t>
  </si>
  <si>
    <t>Twents Carmelcollege, afdeling praktijkonderwijs</t>
  </si>
  <si>
    <t>Thijlaan 32</t>
  </si>
  <si>
    <t xml:space="preserve">Sporthal </t>
  </si>
  <si>
    <t>Totaal:</t>
  </si>
  <si>
    <t>Specificatie Brandverzekering Gemeente Oldenzaal</t>
  </si>
  <si>
    <t>Gebouw Taxaties 2022:</t>
  </si>
  <si>
    <t>Inventaris Taxaties 2022:</t>
  </si>
  <si>
    <r>
      <t xml:space="preserve">Scholencomplex De </t>
    </r>
    <r>
      <rPr>
        <sz val="10"/>
        <color rgb="FFFF0000"/>
        <rFont val="Verdana"/>
        <family val="2"/>
      </rPr>
      <t>Essen</t>
    </r>
  </si>
  <si>
    <t>Stadhuis en trafohuisje</t>
  </si>
  <si>
    <t>Wijkcentrum is basisschool De Zevenster geworden. Waarde aanpassen naar aanleiding van verbouwing.</t>
  </si>
  <si>
    <t>Parallelstraat 52</t>
  </si>
  <si>
    <t>7576 AN</t>
  </si>
  <si>
    <t>Verzekerde waarde omlaag ivm gedeeltelijke sloop</t>
  </si>
  <si>
    <t>Basisschool De Zevenster</t>
  </si>
  <si>
    <t>Leegstand</t>
  </si>
  <si>
    <t>Opvanglocatie</t>
  </si>
  <si>
    <t>Inventaris 2024: excl. index</t>
  </si>
  <si>
    <t>Gebouw  2024: excl. index</t>
  </si>
  <si>
    <t>Brandverzekering: 641.138.305</t>
  </si>
  <si>
    <t>Gebouw  2024: incl. index</t>
  </si>
  <si>
    <t>Inventaris 2024: incl. index</t>
  </si>
  <si>
    <t>Totaal VS 2024</t>
  </si>
  <si>
    <t>Toegepaste indexering</t>
  </si>
  <si>
    <t>Troostwijk kwartaalindex</t>
  </si>
  <si>
    <t>Gebouw</t>
  </si>
  <si>
    <t>Inventaris</t>
  </si>
  <si>
    <t>KW 1 2023</t>
  </si>
  <si>
    <t>KW 1 2022</t>
  </si>
  <si>
    <t>KW 1 2024</t>
  </si>
  <si>
    <t xml:space="preserve"> </t>
  </si>
  <si>
    <t>Opmerking gemeente</t>
  </si>
  <si>
    <t>Controlle</t>
  </si>
  <si>
    <t>sportcomplex inc horeca (was-kleedgebouw)</t>
  </si>
  <si>
    <t>sportcomplex ex horeca 8 nieuwe kleedkamers</t>
  </si>
  <si>
    <t>Vanaf 2025 leegstand</t>
  </si>
  <si>
    <t>Leegstand vanaf half 2025</t>
  </si>
  <si>
    <t>Leegstand en vanaf half 2025 sloop</t>
  </si>
  <si>
    <t>Leegstand en word gesloopt</t>
  </si>
  <si>
    <t>2025 leegstand ivm verbouwing</t>
  </si>
  <si>
    <t>Sporthal (multifunctioneel) + horeca</t>
  </si>
  <si>
    <t>Reisduif</t>
  </si>
  <si>
    <t>Schapendijk 37A</t>
  </si>
  <si>
    <t>7574PG</t>
  </si>
  <si>
    <t>Loweg 25</t>
  </si>
  <si>
    <t>7577PK</t>
  </si>
  <si>
    <t>Jufferbeekweg 2</t>
  </si>
  <si>
    <t>7572PE</t>
  </si>
  <si>
    <t>Bedrijfshal</t>
  </si>
  <si>
    <t>Gebouw  2025: excl. index</t>
  </si>
  <si>
    <t>Inventaris 2025: excl. index</t>
  </si>
  <si>
    <t>Totaal VS 2025</t>
  </si>
  <si>
    <t>KW 1 2025</t>
  </si>
  <si>
    <t>Gebouw  2025: incl. index 133,4</t>
  </si>
  <si>
    <t>Inventaris 2025: incl. index 129,6</t>
  </si>
  <si>
    <t>Subtotaal:</t>
  </si>
  <si>
    <t>Subtotaal</t>
  </si>
  <si>
    <t>Stand per : 1 januari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</si>
</sst>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 * #,##0.00_ ;_ * \-#,##0.00_ ;_ * &quot;-&quot;??_ ;_ @_ "/>
    <numFmt numFmtId="164" formatCode="&quot;€&quot;\ #,##0"/>
    <numFmt numFmtId="165" formatCode="0.0"/>
    <numFmt numFmtId="166" formatCode="&quot;€&quot;\ #,##0.0"/>
  </numFmts>
  <fonts count="11">
    <font>
      <sz val="10"/>
      <color theme="1"/>
      <name val="Verdana"/>
      <family val="2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b/>
      <i/>
      <sz val="10"/>
      <color indexed="8"/>
      <name val="Univers (W1)"/>
      <family val="2"/>
    </font>
    <font>
      <b/>
      <u/>
      <sz val="10"/>
      <color theme="1"/>
      <name val="Verdana"/>
      <family val="2"/>
    </font>
    <font>
      <b/>
      <sz val="10"/>
      <color indexed="8"/>
      <name val="Univers"/>
      <family val="2"/>
    </font>
    <font>
      <sz val="10"/>
      <color rgb="FFFF0000"/>
      <name val="Verdana"/>
      <family val="2"/>
    </font>
    <font>
      <b/>
      <sz val="10"/>
      <color rgb="FFFF0000"/>
      <name val="Verdana"/>
      <family val="2"/>
    </font>
    <font>
      <sz val="10"/>
      <name val="Verdana"/>
      <family val="2"/>
    </font>
    <font>
      <i/>
      <sz val="9"/>
      <color theme="1"/>
      <name val="Verdana"/>
      <family val="2"/>
    </font>
    <font>
      <sz val="8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4">
    <xf numFmtId="0" fontId="0" fillId="0" borderId="0" xfId="0"/>
    <xf numFmtId="2" fontId="3" fillId="2" borderId="1" xfId="1" applyNumberFormat="1" applyFont="1" applyFill="1" applyBorder="1" applyAlignment="1" applyProtection="1">
      <alignment horizontal="left" vertical="top" wrapText="1"/>
    </xf>
    <xf numFmtId="0" fontId="0" fillId="0" borderId="2" xfId="0" applyBorder="1"/>
    <xf numFmtId="17" fontId="0" fillId="0" borderId="2" xfId="0" applyNumberFormat="1" applyBorder="1"/>
    <xf numFmtId="164" fontId="0" fillId="0" borderId="2" xfId="0" applyNumberFormat="1" applyBorder="1"/>
    <xf numFmtId="0" fontId="4" fillId="0" borderId="2" xfId="0" applyFont="1" applyBorder="1"/>
    <xf numFmtId="0" fontId="2" fillId="0" borderId="2" xfId="0" applyFont="1" applyBorder="1"/>
    <xf numFmtId="164" fontId="2" fillId="0" borderId="2" xfId="0" applyNumberFormat="1" applyFont="1" applyBorder="1"/>
    <xf numFmtId="164" fontId="0" fillId="0" borderId="0" xfId="0" applyNumberFormat="1"/>
    <xf numFmtId="0" fontId="5" fillId="2" borderId="0" xfId="0" applyFont="1" applyFill="1" applyAlignment="1" applyProtection="1">
      <alignment horizontal="left" vertical="top"/>
      <protection locked="0"/>
    </xf>
    <xf numFmtId="0" fontId="6" fillId="0" borderId="0" xfId="0" applyFont="1"/>
    <xf numFmtId="17" fontId="7" fillId="0" borderId="2" xfId="0" applyNumberFormat="1" applyFont="1" applyBorder="1"/>
    <xf numFmtId="164" fontId="7" fillId="0" borderId="2" xfId="0" applyNumberFormat="1" applyFont="1" applyBorder="1"/>
    <xf numFmtId="0" fontId="7" fillId="0" borderId="0" xfId="0" applyFont="1"/>
    <xf numFmtId="164" fontId="8" fillId="0" borderId="2" xfId="0" applyNumberFormat="1" applyFont="1" applyBorder="1"/>
    <xf numFmtId="0" fontId="0" fillId="3" borderId="2" xfId="0" applyFill="1" applyBorder="1"/>
    <xf numFmtId="17" fontId="0" fillId="3" borderId="2" xfId="0" applyNumberFormat="1" applyFill="1" applyBorder="1"/>
    <xf numFmtId="164" fontId="0" fillId="3" borderId="2" xfId="0" applyNumberFormat="1" applyFill="1" applyBorder="1"/>
    <xf numFmtId="0" fontId="0" fillId="3" borderId="0" xfId="0" applyFill="1"/>
    <xf numFmtId="2" fontId="3" fillId="4" borderId="1" xfId="1" applyNumberFormat="1" applyFont="1" applyFill="1" applyBorder="1" applyAlignment="1" applyProtection="1">
      <alignment horizontal="left" vertical="top" wrapText="1"/>
    </xf>
    <xf numFmtId="0" fontId="0" fillId="0" borderId="2" xfId="0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2" fillId="0" borderId="4" xfId="0" applyFont="1" applyBorder="1"/>
    <xf numFmtId="0" fontId="2" fillId="0" borderId="5" xfId="0" applyFont="1" applyBorder="1"/>
    <xf numFmtId="0" fontId="0" fillId="0" borderId="6" xfId="0" applyBorder="1"/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65" fontId="0" fillId="0" borderId="2" xfId="0" applyNumberFormat="1" applyBorder="1" applyAlignment="1">
      <alignment horizontal="center"/>
    </xf>
    <xf numFmtId="165" fontId="0" fillId="0" borderId="9" xfId="0" applyNumberFormat="1" applyBorder="1" applyAlignment="1">
      <alignment horizontal="center"/>
    </xf>
    <xf numFmtId="166" fontId="0" fillId="0" borderId="0" xfId="0" applyNumberFormat="1"/>
    <xf numFmtId="166" fontId="6" fillId="0" borderId="0" xfId="0" applyNumberFormat="1" applyFont="1"/>
    <xf numFmtId="164" fontId="2" fillId="4" borderId="2" xfId="0" applyNumberFormat="1" applyFont="1" applyFill="1" applyBorder="1"/>
    <xf numFmtId="166" fontId="9" fillId="0" borderId="0" xfId="0" applyNumberFormat="1" applyFont="1"/>
    <xf numFmtId="164" fontId="9" fillId="0" borderId="0" xfId="0" applyNumberFormat="1" applyFont="1"/>
    <xf numFmtId="0" fontId="8" fillId="0" borderId="0" xfId="0" applyFont="1"/>
    <xf numFmtId="0" fontId="8" fillId="0" borderId="2" xfId="0" applyFont="1" applyBorder="1"/>
    <xf numFmtId="164" fontId="0" fillId="0" borderId="2" xfId="0" applyNumberFormat="1" applyFill="1" applyBorder="1"/>
    <xf numFmtId="164" fontId="0" fillId="3" borderId="11" xfId="0" applyNumberFormat="1" applyFill="1" applyBorder="1"/>
    <xf numFmtId="164" fontId="0" fillId="3" borderId="12" xfId="0" applyNumberFormat="1" applyFill="1" applyBorder="1"/>
    <xf numFmtId="0" fontId="2" fillId="0" borderId="13" xfId="0" applyFont="1" applyBorder="1"/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64" fontId="2" fillId="4" borderId="14" xfId="0" applyNumberFormat="1" applyFont="1" applyFill="1" applyBorder="1"/>
    <xf numFmtId="164" fontId="2" fillId="4" borderId="16" xfId="0" applyNumberFormat="1" applyFont="1" applyFill="1" applyBorder="1"/>
    <xf numFmtId="164" fontId="2" fillId="4" borderId="17" xfId="0" applyNumberFormat="1" applyFont="1" applyFill="1" applyBorder="1"/>
    <xf numFmtId="0" fontId="0" fillId="0" borderId="2" xfId="0" applyFill="1" applyBorder="1"/>
    <xf numFmtId="17" fontId="0" fillId="0" borderId="2" xfId="0" applyNumberFormat="1" applyFill="1" applyBorder="1"/>
    <xf numFmtId="0" fontId="8" fillId="0" borderId="2" xfId="0" applyFont="1" applyFill="1" applyBorder="1"/>
    <xf numFmtId="0" fontId="6" fillId="0" borderId="2" xfId="0" applyFont="1" applyFill="1" applyBorder="1"/>
    <xf numFmtId="0" fontId="8" fillId="0" borderId="0" xfId="0" applyFont="1" applyFill="1"/>
    <xf numFmtId="0" fontId="6" fillId="0" borderId="0" xfId="0" applyFont="1" applyFill="1"/>
    <xf numFmtId="0" fontId="0" fillId="0" borderId="0" xfId="0" applyFill="1"/>
    <xf numFmtId="164" fontId="0" fillId="3" borderId="14" xfId="0" applyNumberFormat="1" applyFill="1" applyBorder="1"/>
    <xf numFmtId="164" fontId="0" fillId="3" borderId="16" xfId="0" applyNumberFormat="1" applyFill="1" applyBorder="1"/>
    <xf numFmtId="164" fontId="0" fillId="3" borderId="17" xfId="0" applyNumberFormat="1" applyFill="1" applyBorder="1"/>
    <xf numFmtId="0" fontId="2" fillId="0" borderId="2" xfId="0" applyFont="1" applyFill="1" applyBorder="1"/>
    <xf numFmtId="164" fontId="8" fillId="0" borderId="2" xfId="0" applyNumberFormat="1" applyFont="1" applyFill="1" applyBorder="1"/>
    <xf numFmtId="164" fontId="6" fillId="0" borderId="2" xfId="0" applyNumberFormat="1" applyFont="1" applyFill="1" applyBorder="1"/>
    <xf numFmtId="0" fontId="0" fillId="0" borderId="0" xfId="0" applyFill="1" applyAlignment="1">
      <alignment horizontal="center"/>
    </xf>
    <xf numFmtId="165" fontId="0" fillId="0" borderId="0" xfId="0" applyNumberFormat="1" applyFill="1" applyAlignment="1">
      <alignment horizontal="center"/>
    </xf>
  </cellXfs>
  <cellStyles count="2">
    <cellStyle name="Komma" xfId="1" builtinId="3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101"/>
  <sheetViews>
    <sheetView tabSelected="1" zoomScale="90" zoomScaleNormal="90" workbookViewId="0">
      <selection activeCell="R76" sqref="R76"/>
    </sheetView>
  </sheetViews>
  <sheetFormatPr defaultRowHeight="12.75"/>
  <cols>
    <col min="1" max="1" width="33" customWidth="1"/>
    <col min="2" max="4" width="18" customWidth="1"/>
    <col min="5" max="5" width="9.25" customWidth="1"/>
    <col min="6" max="6" width="13.875" hidden="1" customWidth="1"/>
    <col min="7" max="7" width="17.5" hidden="1" customWidth="1"/>
    <col min="8" max="8" width="14.125" hidden="1" customWidth="1"/>
    <col min="9" max="9" width="14.25" hidden="1" customWidth="1"/>
    <col min="10" max="10" width="15.5" hidden="1" customWidth="1"/>
    <col min="11" max="11" width="14.25" hidden="1" customWidth="1"/>
    <col min="12" max="14" width="15.5" hidden="1" customWidth="1"/>
    <col min="15" max="17" width="15.5" customWidth="1"/>
    <col min="18" max="18" width="20.25" customWidth="1"/>
    <col min="19" max="19" width="13.5" bestFit="1" customWidth="1"/>
    <col min="20" max="20" width="12.625" customWidth="1"/>
    <col min="21" max="21" width="16.625" customWidth="1"/>
    <col min="22" max="22" width="10.5" customWidth="1"/>
    <col min="23" max="23" width="10.75" customWidth="1"/>
    <col min="24" max="24" width="12.375" customWidth="1"/>
    <col min="25" max="25" width="13.625" customWidth="1"/>
  </cols>
  <sheetData>
    <row r="2" spans="1:25">
      <c r="A2" s="9" t="s">
        <v>161</v>
      </c>
      <c r="B2" s="9"/>
      <c r="C2" s="9"/>
    </row>
    <row r="3" spans="1:25">
      <c r="A3" s="9" t="s">
        <v>175</v>
      </c>
      <c r="B3" s="9"/>
      <c r="C3" s="9"/>
    </row>
    <row r="4" spans="1:25">
      <c r="A4" s="9" t="s">
        <v>213</v>
      </c>
    </row>
    <row r="5" spans="1:25" ht="13.5" thickBot="1"/>
    <row r="6" spans="1:25" ht="25.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162</v>
      </c>
      <c r="G6" s="1" t="s">
        <v>174</v>
      </c>
      <c r="H6" s="1" t="s">
        <v>163</v>
      </c>
      <c r="I6" s="1" t="s">
        <v>173</v>
      </c>
      <c r="J6" s="19" t="s">
        <v>176</v>
      </c>
      <c r="K6" s="19" t="s">
        <v>177</v>
      </c>
      <c r="L6" s="19" t="s">
        <v>178</v>
      </c>
      <c r="M6" s="1" t="s">
        <v>205</v>
      </c>
      <c r="N6" s="1" t="s">
        <v>206</v>
      </c>
      <c r="O6" s="19" t="s">
        <v>209</v>
      </c>
      <c r="P6" s="19" t="s">
        <v>210</v>
      </c>
      <c r="Q6" s="19" t="s">
        <v>207</v>
      </c>
      <c r="R6" s="1" t="s">
        <v>187</v>
      </c>
      <c r="S6" s="21"/>
      <c r="T6" s="22"/>
      <c r="U6" s="22"/>
      <c r="V6" s="23" t="s">
        <v>184</v>
      </c>
      <c r="W6" s="23" t="s">
        <v>183</v>
      </c>
      <c r="X6" s="43" t="s">
        <v>185</v>
      </c>
      <c r="Y6" s="24" t="s">
        <v>208</v>
      </c>
    </row>
    <row r="7" spans="1:25" s="18" customFormat="1">
      <c r="A7" s="15" t="s">
        <v>5</v>
      </c>
      <c r="B7" s="15" t="s">
        <v>6</v>
      </c>
      <c r="C7" s="15" t="s">
        <v>7</v>
      </c>
      <c r="D7" s="15" t="s">
        <v>165</v>
      </c>
      <c r="E7" s="16">
        <v>44228</v>
      </c>
      <c r="F7" s="17">
        <v>16157000</v>
      </c>
      <c r="G7" s="17">
        <f>ROUNDUP(F7*124/110.4,-3)</f>
        <v>18148000</v>
      </c>
      <c r="H7" s="17">
        <v>4168000</v>
      </c>
      <c r="I7" s="17">
        <f>ROUNDUP(H7*122.3/105.2,-3)</f>
        <v>4846000</v>
      </c>
      <c r="J7" s="17">
        <f>ROUNDUP(G7*$X$7/$W$7,-3)</f>
        <v>18792000</v>
      </c>
      <c r="K7" s="17">
        <f>ROUNDUP(I7*$X$8/$W$8,-3)</f>
        <v>4942000</v>
      </c>
      <c r="L7" s="17">
        <f>J7+K7</f>
        <v>23734000</v>
      </c>
      <c r="M7" s="17">
        <v>18792000</v>
      </c>
      <c r="N7" s="17">
        <v>4942000</v>
      </c>
      <c r="O7" s="17">
        <f>133.4/128.4*M7</f>
        <v>19523775.700934578</v>
      </c>
      <c r="P7" s="17">
        <f>129.6/124.4*N7</f>
        <v>5148578.7781350473</v>
      </c>
      <c r="Q7" s="17">
        <f>O7+P7</f>
        <v>24672354.479069624</v>
      </c>
      <c r="R7"/>
      <c r="S7" s="25" t="s">
        <v>179</v>
      </c>
      <c r="T7" s="2"/>
      <c r="U7" s="2" t="s">
        <v>181</v>
      </c>
      <c r="V7" s="20">
        <v>110.4</v>
      </c>
      <c r="W7" s="31">
        <v>124</v>
      </c>
      <c r="X7" s="44">
        <v>128.4</v>
      </c>
      <c r="Y7" s="26">
        <v>133.4</v>
      </c>
    </row>
    <row r="8" spans="1:25" ht="13.5" thickBot="1">
      <c r="A8" s="2" t="s">
        <v>8</v>
      </c>
      <c r="B8" s="2" t="s">
        <v>9</v>
      </c>
      <c r="C8" s="2" t="s">
        <v>7</v>
      </c>
      <c r="D8" s="2" t="s">
        <v>10</v>
      </c>
      <c r="E8" s="3">
        <v>44228</v>
      </c>
      <c r="F8" s="4">
        <v>767000</v>
      </c>
      <c r="G8" s="4">
        <f t="shared" ref="G8:G69" si="0">ROUNDUP(F8*124/110.4,-3)</f>
        <v>862000</v>
      </c>
      <c r="H8" s="4">
        <v>41000</v>
      </c>
      <c r="I8" s="4">
        <f>ROUNDUP(H8*122.3/105.2,-3)</f>
        <v>48000</v>
      </c>
      <c r="J8" s="40">
        <f>ROUNDUP(G8*$X$7/$W$7,-3)</f>
        <v>893000</v>
      </c>
      <c r="K8" s="17">
        <f t="shared" ref="K8:K68" si="1">ROUNDUP(I8*$X$8/$W$8,-3)</f>
        <v>49000</v>
      </c>
      <c r="L8" s="17">
        <f t="shared" ref="L8:L68" si="2">J8+K8</f>
        <v>942000</v>
      </c>
      <c r="M8" s="17">
        <v>893000</v>
      </c>
      <c r="N8" s="17">
        <v>49000</v>
      </c>
      <c r="O8" s="17">
        <f t="shared" ref="O8:O65" si="3">133.4/128.4*M8</f>
        <v>927774.14330218069</v>
      </c>
      <c r="P8" s="17">
        <f t="shared" ref="P8:P65" si="4">129.6/124.4*N8</f>
        <v>51048.231511254009</v>
      </c>
      <c r="Q8" s="17">
        <f t="shared" ref="Q8:Q65" si="5">O8+P8</f>
        <v>978822.37481343467</v>
      </c>
      <c r="S8" s="27" t="s">
        <v>180</v>
      </c>
      <c r="T8" s="28"/>
      <c r="U8" s="28" t="s">
        <v>182</v>
      </c>
      <c r="V8" s="29">
        <v>105.2</v>
      </c>
      <c r="W8" s="32">
        <v>122</v>
      </c>
      <c r="X8" s="45">
        <v>124.4</v>
      </c>
      <c r="Y8" s="30">
        <v>129.6</v>
      </c>
    </row>
    <row r="9" spans="1:25" s="55" customFormat="1">
      <c r="A9" s="49" t="s">
        <v>198</v>
      </c>
      <c r="B9" s="49" t="s">
        <v>199</v>
      </c>
      <c r="C9" s="49"/>
      <c r="D9" s="49" t="s">
        <v>197</v>
      </c>
      <c r="E9" s="50"/>
      <c r="F9" s="40"/>
      <c r="G9" s="40"/>
      <c r="H9" s="40"/>
      <c r="I9" s="40"/>
      <c r="J9" s="40">
        <v>50000</v>
      </c>
      <c r="K9" s="40"/>
      <c r="L9" s="40">
        <v>50000</v>
      </c>
      <c r="M9" s="40">
        <v>50000</v>
      </c>
      <c r="N9" s="40"/>
      <c r="O9" s="40">
        <f t="shared" si="3"/>
        <v>51947.040498442366</v>
      </c>
      <c r="P9" s="40"/>
      <c r="Q9" s="40">
        <f t="shared" si="5"/>
        <v>51947.040498442366</v>
      </c>
      <c r="V9" s="62"/>
      <c r="W9" s="63"/>
      <c r="X9" s="62"/>
    </row>
    <row r="10" spans="1:25">
      <c r="A10" s="2" t="s">
        <v>11</v>
      </c>
      <c r="B10" s="2" t="s">
        <v>12</v>
      </c>
      <c r="C10" s="2" t="s">
        <v>7</v>
      </c>
      <c r="D10" s="2" t="s">
        <v>13</v>
      </c>
      <c r="E10" s="3">
        <v>44228</v>
      </c>
      <c r="F10" s="4">
        <v>210000</v>
      </c>
      <c r="G10" s="4">
        <f t="shared" si="0"/>
        <v>236000</v>
      </c>
      <c r="H10" s="4"/>
      <c r="I10" s="4"/>
      <c r="J10" s="40">
        <f>ROUNDUP(G10*$X$7/$W$7,-3)</f>
        <v>245000</v>
      </c>
      <c r="K10" s="17"/>
      <c r="L10" s="17">
        <f t="shared" si="2"/>
        <v>245000</v>
      </c>
      <c r="M10" s="41">
        <v>245000</v>
      </c>
      <c r="N10" s="42"/>
      <c r="O10" s="17">
        <f t="shared" si="3"/>
        <v>254540.49844236759</v>
      </c>
      <c r="P10" s="17"/>
      <c r="Q10" s="17">
        <f t="shared" si="5"/>
        <v>254540.49844236759</v>
      </c>
    </row>
    <row r="11" spans="1:25">
      <c r="A11" s="2" t="s">
        <v>11</v>
      </c>
      <c r="B11" s="2" t="s">
        <v>12</v>
      </c>
      <c r="C11" s="2" t="s">
        <v>7</v>
      </c>
      <c r="D11" s="2" t="s">
        <v>13</v>
      </c>
      <c r="E11" s="3">
        <v>44228</v>
      </c>
      <c r="F11" s="4">
        <v>644000</v>
      </c>
      <c r="G11" s="4">
        <f t="shared" si="0"/>
        <v>724000</v>
      </c>
      <c r="H11" s="4"/>
      <c r="I11" s="4"/>
      <c r="J11" s="40">
        <f t="shared" ref="J11:J71" si="6">ROUNDUP(G11*$X$7/$W$7,-3)</f>
        <v>750000</v>
      </c>
      <c r="K11" s="17"/>
      <c r="L11" s="17">
        <f t="shared" si="2"/>
        <v>750000</v>
      </c>
      <c r="M11" s="17">
        <v>750000</v>
      </c>
      <c r="N11" s="17"/>
      <c r="O11" s="17">
        <f t="shared" si="3"/>
        <v>779205.60747663549</v>
      </c>
      <c r="P11" s="17"/>
      <c r="Q11" s="17">
        <f t="shared" si="5"/>
        <v>779205.60747663549</v>
      </c>
      <c r="S11" s="33" t="s">
        <v>186</v>
      </c>
      <c r="T11" s="33" t="s">
        <v>186</v>
      </c>
    </row>
    <row r="12" spans="1:25">
      <c r="A12" s="2" t="s">
        <v>11</v>
      </c>
      <c r="B12" s="2" t="s">
        <v>12</v>
      </c>
      <c r="C12" s="2" t="s">
        <v>7</v>
      </c>
      <c r="D12" s="2" t="s">
        <v>13</v>
      </c>
      <c r="E12" s="3">
        <v>44228</v>
      </c>
      <c r="F12" s="4">
        <v>997000</v>
      </c>
      <c r="G12" s="4">
        <f t="shared" si="0"/>
        <v>1120000</v>
      </c>
      <c r="H12" s="4">
        <v>72000</v>
      </c>
      <c r="I12" s="4">
        <f>ROUNDUP(H12*122.3/105.2,-3)</f>
        <v>84000</v>
      </c>
      <c r="J12" s="40">
        <f t="shared" si="6"/>
        <v>1160000</v>
      </c>
      <c r="K12" s="17">
        <f t="shared" si="1"/>
        <v>86000</v>
      </c>
      <c r="L12" s="17">
        <f t="shared" si="2"/>
        <v>1246000</v>
      </c>
      <c r="M12" s="17">
        <v>1160000</v>
      </c>
      <c r="N12" s="17">
        <v>86000</v>
      </c>
      <c r="O12" s="17">
        <f t="shared" si="3"/>
        <v>1205171.3395638629</v>
      </c>
      <c r="P12" s="17">
        <f t="shared" si="4"/>
        <v>89594.855305466219</v>
      </c>
      <c r="Q12" s="17">
        <f t="shared" si="5"/>
        <v>1294766.1948693292</v>
      </c>
      <c r="R12" s="10"/>
    </row>
    <row r="13" spans="1:25">
      <c r="A13" s="2" t="s">
        <v>11</v>
      </c>
      <c r="B13" s="2" t="s">
        <v>12</v>
      </c>
      <c r="C13" s="2" t="s">
        <v>14</v>
      </c>
      <c r="D13" s="2" t="s">
        <v>15</v>
      </c>
      <c r="E13" s="3">
        <v>44228</v>
      </c>
      <c r="F13" s="4">
        <v>123000</v>
      </c>
      <c r="G13" s="4">
        <f t="shared" si="0"/>
        <v>139000</v>
      </c>
      <c r="H13" s="4"/>
      <c r="I13" s="4"/>
      <c r="J13" s="17">
        <f t="shared" si="6"/>
        <v>144000</v>
      </c>
      <c r="K13" s="17"/>
      <c r="L13" s="17">
        <f t="shared" si="2"/>
        <v>144000</v>
      </c>
      <c r="M13" s="17">
        <v>144000</v>
      </c>
      <c r="N13" s="17"/>
      <c r="O13" s="17">
        <f t="shared" si="3"/>
        <v>149607.476635514</v>
      </c>
      <c r="P13" s="17"/>
      <c r="Q13" s="17">
        <f t="shared" si="5"/>
        <v>149607.476635514</v>
      </c>
      <c r="R13" s="10"/>
    </row>
    <row r="14" spans="1:25">
      <c r="A14" s="2" t="s">
        <v>16</v>
      </c>
      <c r="B14" s="2" t="s">
        <v>17</v>
      </c>
      <c r="C14" s="2" t="s">
        <v>7</v>
      </c>
      <c r="D14" s="2" t="s">
        <v>189</v>
      </c>
      <c r="E14" s="3">
        <v>44228</v>
      </c>
      <c r="F14" s="4">
        <v>466000</v>
      </c>
      <c r="G14" s="4">
        <f t="shared" si="0"/>
        <v>524000</v>
      </c>
      <c r="H14" s="4">
        <v>16000</v>
      </c>
      <c r="I14" s="4">
        <f>ROUNDUP(H14*122.3/105.2,-3)</f>
        <v>19000</v>
      </c>
      <c r="J14" s="17">
        <f t="shared" si="6"/>
        <v>543000</v>
      </c>
      <c r="K14" s="17">
        <f t="shared" si="1"/>
        <v>20000</v>
      </c>
      <c r="L14" s="17">
        <f t="shared" si="2"/>
        <v>563000</v>
      </c>
      <c r="M14" s="17">
        <v>543000</v>
      </c>
      <c r="N14" s="17">
        <v>20000</v>
      </c>
      <c r="O14" s="17">
        <f t="shared" si="3"/>
        <v>564144.85981308413</v>
      </c>
      <c r="P14" s="17">
        <f t="shared" si="4"/>
        <v>20836.01286173633</v>
      </c>
      <c r="Q14" s="17">
        <f t="shared" si="5"/>
        <v>584980.87267482048</v>
      </c>
    </row>
    <row r="15" spans="1:25" s="18" customFormat="1">
      <c r="A15" s="15" t="s">
        <v>18</v>
      </c>
      <c r="B15" s="15" t="s">
        <v>19</v>
      </c>
      <c r="C15" s="15" t="s">
        <v>7</v>
      </c>
      <c r="D15" s="15" t="s">
        <v>20</v>
      </c>
      <c r="E15" s="16">
        <v>44228</v>
      </c>
      <c r="F15" s="17">
        <v>6348000</v>
      </c>
      <c r="G15" s="17">
        <f t="shared" si="0"/>
        <v>7130000</v>
      </c>
      <c r="H15" s="17"/>
      <c r="I15" s="17"/>
      <c r="J15" s="17">
        <f t="shared" si="6"/>
        <v>7383000</v>
      </c>
      <c r="K15" s="17"/>
      <c r="L15" s="17">
        <f t="shared" si="2"/>
        <v>7383000</v>
      </c>
      <c r="M15" s="17">
        <v>7383000</v>
      </c>
      <c r="N15" s="17"/>
      <c r="O15" s="17">
        <f t="shared" si="3"/>
        <v>7670500</v>
      </c>
      <c r="P15" s="17"/>
      <c r="Q15" s="17">
        <f t="shared" si="5"/>
        <v>7670500</v>
      </c>
      <c r="S15"/>
      <c r="T15"/>
      <c r="U15"/>
      <c r="V15"/>
      <c r="W15"/>
      <c r="X15"/>
    </row>
    <row r="16" spans="1:25">
      <c r="A16" s="2" t="s">
        <v>21</v>
      </c>
      <c r="B16" s="2" t="s">
        <v>22</v>
      </c>
      <c r="C16" s="2" t="s">
        <v>7</v>
      </c>
      <c r="D16" s="2" t="s">
        <v>190</v>
      </c>
      <c r="E16" s="3">
        <v>44228</v>
      </c>
      <c r="F16" s="4">
        <v>598000</v>
      </c>
      <c r="G16" s="4">
        <f t="shared" si="0"/>
        <v>672000</v>
      </c>
      <c r="H16" s="4"/>
      <c r="I16" s="4"/>
      <c r="J16" s="40">
        <f t="shared" si="6"/>
        <v>696000</v>
      </c>
      <c r="K16" s="17"/>
      <c r="L16" s="17">
        <f t="shared" si="2"/>
        <v>696000</v>
      </c>
      <c r="M16" s="17">
        <v>696000</v>
      </c>
      <c r="N16" s="17"/>
      <c r="O16" s="17">
        <f t="shared" si="3"/>
        <v>723102.80373831769</v>
      </c>
      <c r="P16" s="17"/>
      <c r="Q16" s="17">
        <f t="shared" si="5"/>
        <v>723102.80373831769</v>
      </c>
    </row>
    <row r="17" spans="1:20">
      <c r="A17" s="2" t="s">
        <v>23</v>
      </c>
      <c r="B17" s="2" t="s">
        <v>24</v>
      </c>
      <c r="C17" s="2" t="s">
        <v>7</v>
      </c>
      <c r="D17" s="2" t="s">
        <v>25</v>
      </c>
      <c r="E17" s="3">
        <v>44228</v>
      </c>
      <c r="F17" s="4">
        <v>583000</v>
      </c>
      <c r="G17" s="4">
        <f t="shared" si="0"/>
        <v>655000</v>
      </c>
      <c r="H17" s="4"/>
      <c r="I17" s="4"/>
      <c r="J17" s="17">
        <f t="shared" si="6"/>
        <v>679000</v>
      </c>
      <c r="K17" s="17"/>
      <c r="L17" s="17">
        <f t="shared" si="2"/>
        <v>679000</v>
      </c>
      <c r="M17" s="17">
        <v>679000</v>
      </c>
      <c r="N17" s="17"/>
      <c r="O17" s="17">
        <f t="shared" si="3"/>
        <v>705440.80996884732</v>
      </c>
      <c r="P17" s="17"/>
      <c r="Q17" s="17">
        <f t="shared" si="5"/>
        <v>705440.80996884732</v>
      </c>
      <c r="R17" s="10"/>
    </row>
    <row r="18" spans="1:20">
      <c r="A18" s="2" t="s">
        <v>23</v>
      </c>
      <c r="B18" s="2" t="s">
        <v>24</v>
      </c>
      <c r="C18" s="2" t="s">
        <v>7</v>
      </c>
      <c r="D18" s="2" t="s">
        <v>26</v>
      </c>
      <c r="E18" s="3">
        <v>44228</v>
      </c>
      <c r="F18" s="4">
        <v>496000</v>
      </c>
      <c r="G18" s="4">
        <f t="shared" si="0"/>
        <v>558000</v>
      </c>
      <c r="H18" s="4">
        <v>72000</v>
      </c>
      <c r="I18" s="4">
        <f t="shared" ref="I18:I24" si="7">ROUNDUP(H18*122.3/105.2,-3)</f>
        <v>84000</v>
      </c>
      <c r="J18" s="17">
        <f t="shared" si="6"/>
        <v>578000</v>
      </c>
      <c r="K18" s="17">
        <f t="shared" si="1"/>
        <v>86000</v>
      </c>
      <c r="L18" s="17">
        <f t="shared" si="2"/>
        <v>664000</v>
      </c>
      <c r="M18" s="17">
        <v>578000</v>
      </c>
      <c r="N18" s="17">
        <v>86000</v>
      </c>
      <c r="O18" s="17">
        <f t="shared" si="3"/>
        <v>600507.78816199373</v>
      </c>
      <c r="P18" s="17">
        <f t="shared" si="4"/>
        <v>89594.855305466219</v>
      </c>
      <c r="Q18" s="17">
        <f t="shared" si="5"/>
        <v>690102.64346745994</v>
      </c>
      <c r="R18" s="10"/>
    </row>
    <row r="19" spans="1:20">
      <c r="A19" s="2" t="s">
        <v>23</v>
      </c>
      <c r="B19" s="2" t="s">
        <v>24</v>
      </c>
      <c r="C19" s="2" t="s">
        <v>7</v>
      </c>
      <c r="D19" s="2" t="s">
        <v>27</v>
      </c>
      <c r="E19" s="3">
        <v>44228</v>
      </c>
      <c r="F19" s="4">
        <v>14322000</v>
      </c>
      <c r="G19" s="4">
        <f t="shared" si="0"/>
        <v>16087000</v>
      </c>
      <c r="H19" s="4">
        <v>509000</v>
      </c>
      <c r="I19" s="4">
        <f t="shared" si="7"/>
        <v>592000</v>
      </c>
      <c r="J19" s="17">
        <f t="shared" si="6"/>
        <v>16658000</v>
      </c>
      <c r="K19" s="17">
        <f t="shared" si="1"/>
        <v>604000</v>
      </c>
      <c r="L19" s="17">
        <f t="shared" si="2"/>
        <v>17262000</v>
      </c>
      <c r="M19" s="17">
        <v>16658000</v>
      </c>
      <c r="N19" s="17">
        <v>604000</v>
      </c>
      <c r="O19" s="17">
        <f t="shared" si="3"/>
        <v>17306676.012461059</v>
      </c>
      <c r="P19" s="17">
        <f t="shared" si="4"/>
        <v>629247.58842443721</v>
      </c>
      <c r="Q19" s="17">
        <f t="shared" si="5"/>
        <v>17935923.600885496</v>
      </c>
      <c r="R19" s="10"/>
    </row>
    <row r="20" spans="1:20">
      <c r="A20" s="2" t="s">
        <v>28</v>
      </c>
      <c r="B20" s="2" t="s">
        <v>29</v>
      </c>
      <c r="C20" s="2" t="s">
        <v>7</v>
      </c>
      <c r="D20" s="2" t="s">
        <v>196</v>
      </c>
      <c r="E20" s="3">
        <v>44228</v>
      </c>
      <c r="F20" s="4">
        <v>3458000</v>
      </c>
      <c r="G20" s="4">
        <f t="shared" si="0"/>
        <v>3884000</v>
      </c>
      <c r="H20" s="4">
        <v>260000</v>
      </c>
      <c r="I20" s="4">
        <f t="shared" si="7"/>
        <v>303000</v>
      </c>
      <c r="J20" s="17">
        <f t="shared" si="6"/>
        <v>4022000</v>
      </c>
      <c r="K20" s="17">
        <f t="shared" si="1"/>
        <v>309000</v>
      </c>
      <c r="L20" s="17">
        <f t="shared" si="2"/>
        <v>4331000</v>
      </c>
      <c r="M20" s="17">
        <v>4022000</v>
      </c>
      <c r="N20" s="17">
        <v>309000</v>
      </c>
      <c r="O20" s="17">
        <f t="shared" si="3"/>
        <v>4178619.9376947037</v>
      </c>
      <c r="P20" s="17">
        <f t="shared" si="4"/>
        <v>321916.39871382632</v>
      </c>
      <c r="Q20" s="17">
        <f t="shared" si="5"/>
        <v>4500536.3364085304</v>
      </c>
      <c r="R20" s="10"/>
      <c r="S20" s="10"/>
      <c r="T20" s="10"/>
    </row>
    <row r="21" spans="1:20">
      <c r="A21" s="2" t="s">
        <v>30</v>
      </c>
      <c r="B21" s="2" t="s">
        <v>31</v>
      </c>
      <c r="C21" s="2" t="s">
        <v>7</v>
      </c>
      <c r="D21" s="2" t="s">
        <v>32</v>
      </c>
      <c r="E21" s="3">
        <v>44228</v>
      </c>
      <c r="F21" s="4">
        <v>920000</v>
      </c>
      <c r="G21" s="4">
        <f t="shared" si="0"/>
        <v>1034000</v>
      </c>
      <c r="H21" s="4">
        <v>87000</v>
      </c>
      <c r="I21" s="4">
        <f t="shared" si="7"/>
        <v>102000</v>
      </c>
      <c r="J21" s="17">
        <f t="shared" si="6"/>
        <v>1071000</v>
      </c>
      <c r="K21" s="17">
        <f t="shared" si="1"/>
        <v>105000</v>
      </c>
      <c r="L21" s="17">
        <f t="shared" si="2"/>
        <v>1176000</v>
      </c>
      <c r="M21" s="17">
        <v>1071000</v>
      </c>
      <c r="N21" s="17">
        <v>105000</v>
      </c>
      <c r="O21" s="17">
        <f t="shared" si="3"/>
        <v>1112705.6074766354</v>
      </c>
      <c r="P21" s="17">
        <f t="shared" si="4"/>
        <v>109389.06752411573</v>
      </c>
      <c r="Q21" s="17">
        <f t="shared" si="5"/>
        <v>1222094.6750007512</v>
      </c>
      <c r="R21" t="s">
        <v>191</v>
      </c>
    </row>
    <row r="22" spans="1:20">
      <c r="A22" s="2" t="s">
        <v>33</v>
      </c>
      <c r="B22" s="2" t="s">
        <v>34</v>
      </c>
      <c r="C22" s="2" t="s">
        <v>7</v>
      </c>
      <c r="D22" s="2" t="s">
        <v>32</v>
      </c>
      <c r="E22" s="3">
        <v>44228</v>
      </c>
      <c r="F22" s="4">
        <v>904000</v>
      </c>
      <c r="G22" s="4">
        <f t="shared" si="0"/>
        <v>1016000</v>
      </c>
      <c r="H22" s="4">
        <v>87000</v>
      </c>
      <c r="I22" s="4">
        <f t="shared" si="7"/>
        <v>102000</v>
      </c>
      <c r="J22" s="17">
        <f t="shared" si="6"/>
        <v>1053000</v>
      </c>
      <c r="K22" s="17">
        <f t="shared" si="1"/>
        <v>105000</v>
      </c>
      <c r="L22" s="17">
        <f t="shared" si="2"/>
        <v>1158000</v>
      </c>
      <c r="M22" s="17">
        <v>1053000</v>
      </c>
      <c r="N22" s="17">
        <v>105000</v>
      </c>
      <c r="O22" s="17">
        <f t="shared" si="3"/>
        <v>1094004.6728971961</v>
      </c>
      <c r="P22" s="17">
        <f t="shared" si="4"/>
        <v>109389.06752411573</v>
      </c>
      <c r="Q22" s="17">
        <f t="shared" si="5"/>
        <v>1203393.7404213119</v>
      </c>
    </row>
    <row r="23" spans="1:20">
      <c r="A23" s="2" t="s">
        <v>35</v>
      </c>
      <c r="B23" s="2" t="s">
        <v>36</v>
      </c>
      <c r="C23" s="2" t="s">
        <v>7</v>
      </c>
      <c r="D23" s="2" t="s">
        <v>32</v>
      </c>
      <c r="E23" s="3">
        <v>44228</v>
      </c>
      <c r="F23" s="4">
        <v>767000</v>
      </c>
      <c r="G23" s="4">
        <f t="shared" si="0"/>
        <v>862000</v>
      </c>
      <c r="H23" s="4">
        <v>87000</v>
      </c>
      <c r="I23" s="4">
        <f t="shared" si="7"/>
        <v>102000</v>
      </c>
      <c r="J23" s="17">
        <f t="shared" si="6"/>
        <v>893000</v>
      </c>
      <c r="K23" s="17">
        <f t="shared" si="1"/>
        <v>105000</v>
      </c>
      <c r="L23" s="17">
        <f t="shared" si="2"/>
        <v>998000</v>
      </c>
      <c r="M23" s="17">
        <v>893000</v>
      </c>
      <c r="N23" s="17">
        <v>105000</v>
      </c>
      <c r="O23" s="17">
        <f t="shared" si="3"/>
        <v>927774.14330218069</v>
      </c>
      <c r="P23" s="17">
        <f t="shared" si="4"/>
        <v>109389.06752411573</v>
      </c>
      <c r="Q23" s="17">
        <f t="shared" si="5"/>
        <v>1037163.2108262964</v>
      </c>
    </row>
    <row r="24" spans="1:20">
      <c r="A24" s="2" t="s">
        <v>37</v>
      </c>
      <c r="B24" s="2" t="s">
        <v>38</v>
      </c>
      <c r="C24" s="2" t="s">
        <v>7</v>
      </c>
      <c r="D24" s="2" t="s">
        <v>32</v>
      </c>
      <c r="E24" s="3">
        <v>44228</v>
      </c>
      <c r="F24" s="4">
        <v>890000</v>
      </c>
      <c r="G24" s="4">
        <f t="shared" si="0"/>
        <v>1000000</v>
      </c>
      <c r="H24" s="4">
        <v>87000</v>
      </c>
      <c r="I24" s="4">
        <f t="shared" si="7"/>
        <v>102000</v>
      </c>
      <c r="J24" s="40">
        <f t="shared" si="6"/>
        <v>1036000</v>
      </c>
      <c r="K24" s="17">
        <f t="shared" si="1"/>
        <v>105000</v>
      </c>
      <c r="L24" s="17">
        <f t="shared" si="2"/>
        <v>1141000</v>
      </c>
      <c r="M24" s="17">
        <v>1036000</v>
      </c>
      <c r="N24" s="17">
        <v>105000</v>
      </c>
      <c r="O24" s="17">
        <f t="shared" si="3"/>
        <v>1076342.6791277258</v>
      </c>
      <c r="P24" s="17">
        <f t="shared" si="4"/>
        <v>109389.06752411573</v>
      </c>
      <c r="Q24" s="17">
        <f t="shared" si="5"/>
        <v>1185731.7466518416</v>
      </c>
    </row>
    <row r="25" spans="1:20">
      <c r="A25" s="2" t="s">
        <v>39</v>
      </c>
      <c r="B25" s="2" t="s">
        <v>40</v>
      </c>
      <c r="C25" s="2" t="s">
        <v>7</v>
      </c>
      <c r="D25" s="2" t="s">
        <v>41</v>
      </c>
      <c r="E25" s="3">
        <v>44228</v>
      </c>
      <c r="F25" s="4">
        <v>563000</v>
      </c>
      <c r="G25" s="4">
        <f t="shared" si="0"/>
        <v>633000</v>
      </c>
      <c r="H25" s="4"/>
      <c r="I25" s="4"/>
      <c r="J25" s="17">
        <f t="shared" si="6"/>
        <v>656000</v>
      </c>
      <c r="K25" s="17"/>
      <c r="L25" s="17">
        <f t="shared" si="2"/>
        <v>656000</v>
      </c>
      <c r="M25" s="17">
        <v>656000</v>
      </c>
      <c r="N25" s="17"/>
      <c r="O25" s="17">
        <f t="shared" si="3"/>
        <v>681545.17133956379</v>
      </c>
      <c r="P25" s="17"/>
      <c r="Q25" s="17">
        <f t="shared" si="5"/>
        <v>681545.17133956379</v>
      </c>
    </row>
    <row r="26" spans="1:20">
      <c r="A26" s="2" t="s">
        <v>42</v>
      </c>
      <c r="B26" s="2" t="s">
        <v>6</v>
      </c>
      <c r="C26" s="2" t="s">
        <v>43</v>
      </c>
      <c r="D26" s="2" t="s">
        <v>41</v>
      </c>
      <c r="E26" s="3">
        <v>44228</v>
      </c>
      <c r="F26" s="4">
        <v>486000</v>
      </c>
      <c r="G26" s="4">
        <f t="shared" si="0"/>
        <v>546000</v>
      </c>
      <c r="H26" s="4"/>
      <c r="I26" s="4"/>
      <c r="J26" s="17">
        <f t="shared" si="6"/>
        <v>566000</v>
      </c>
      <c r="K26" s="17"/>
      <c r="L26" s="17">
        <f t="shared" si="2"/>
        <v>566000</v>
      </c>
      <c r="M26" s="17">
        <v>566000</v>
      </c>
      <c r="N26" s="17"/>
      <c r="O26" s="17">
        <f t="shared" si="3"/>
        <v>588040.49844236753</v>
      </c>
      <c r="P26" s="17"/>
      <c r="Q26" s="17">
        <f t="shared" si="5"/>
        <v>588040.49844236753</v>
      </c>
    </row>
    <row r="27" spans="1:20">
      <c r="A27" s="2" t="s">
        <v>44</v>
      </c>
      <c r="B27" s="2" t="s">
        <v>45</v>
      </c>
      <c r="C27" s="2" t="s">
        <v>7</v>
      </c>
      <c r="D27" s="2" t="s">
        <v>46</v>
      </c>
      <c r="E27" s="3">
        <v>44228</v>
      </c>
      <c r="F27" s="4">
        <v>144000</v>
      </c>
      <c r="G27" s="4">
        <f t="shared" si="0"/>
        <v>162000</v>
      </c>
      <c r="H27" s="4"/>
      <c r="I27" s="4"/>
      <c r="J27" s="17">
        <f t="shared" si="6"/>
        <v>168000</v>
      </c>
      <c r="K27" s="17"/>
      <c r="L27" s="17">
        <f t="shared" si="2"/>
        <v>168000</v>
      </c>
      <c r="M27" s="17">
        <v>168000</v>
      </c>
      <c r="N27" s="17"/>
      <c r="O27" s="17">
        <f t="shared" si="3"/>
        <v>174542.05607476635</v>
      </c>
      <c r="P27" s="17"/>
      <c r="Q27" s="17">
        <f t="shared" si="5"/>
        <v>174542.05607476635</v>
      </c>
      <c r="R27" s="38"/>
    </row>
    <row r="28" spans="1:20">
      <c r="A28" s="2" t="s">
        <v>47</v>
      </c>
      <c r="B28" s="2" t="s">
        <v>48</v>
      </c>
      <c r="C28" s="2" t="s">
        <v>43</v>
      </c>
      <c r="D28" s="2" t="s">
        <v>49</v>
      </c>
      <c r="E28" s="3">
        <v>44228</v>
      </c>
      <c r="F28" s="4">
        <v>368000</v>
      </c>
      <c r="G28" s="4">
        <f t="shared" si="0"/>
        <v>414000</v>
      </c>
      <c r="H28" s="4"/>
      <c r="I28" s="4"/>
      <c r="J28" s="17">
        <f t="shared" si="6"/>
        <v>429000</v>
      </c>
      <c r="K28" s="17"/>
      <c r="L28" s="17">
        <f t="shared" si="2"/>
        <v>429000</v>
      </c>
      <c r="M28" s="17">
        <v>429000</v>
      </c>
      <c r="N28" s="17"/>
      <c r="O28" s="17">
        <f t="shared" si="3"/>
        <v>445705.60747663549</v>
      </c>
      <c r="P28" s="17"/>
      <c r="Q28" s="17">
        <f t="shared" si="5"/>
        <v>445705.60747663549</v>
      </c>
      <c r="R28" s="38"/>
    </row>
    <row r="29" spans="1:20">
      <c r="A29" s="2" t="s">
        <v>50</v>
      </c>
      <c r="B29" s="2" t="s">
        <v>51</v>
      </c>
      <c r="C29" s="2" t="s">
        <v>52</v>
      </c>
      <c r="D29" s="2" t="s">
        <v>53</v>
      </c>
      <c r="E29" s="3">
        <v>44228</v>
      </c>
      <c r="F29" s="4">
        <v>2556000</v>
      </c>
      <c r="G29" s="4">
        <f t="shared" si="0"/>
        <v>2871000</v>
      </c>
      <c r="H29" s="4">
        <v>234000</v>
      </c>
      <c r="I29" s="4">
        <f>ROUNDUP(H29*122.3/105.2,-3)</f>
        <v>273000</v>
      </c>
      <c r="J29" s="17">
        <f t="shared" si="6"/>
        <v>2973000</v>
      </c>
      <c r="K29" s="17">
        <f t="shared" si="1"/>
        <v>279000</v>
      </c>
      <c r="L29" s="17">
        <f t="shared" si="2"/>
        <v>3252000</v>
      </c>
      <c r="M29" s="17">
        <v>2973000</v>
      </c>
      <c r="N29" s="17">
        <v>279000</v>
      </c>
      <c r="O29" s="17">
        <f t="shared" si="3"/>
        <v>3088771.0280373832</v>
      </c>
      <c r="P29" s="17">
        <f t="shared" si="4"/>
        <v>290662.37942122179</v>
      </c>
      <c r="Q29" s="17">
        <f t="shared" si="5"/>
        <v>3379433.4074586052</v>
      </c>
      <c r="R29" s="38"/>
    </row>
    <row r="30" spans="1:20">
      <c r="A30" s="2" t="s">
        <v>54</v>
      </c>
      <c r="B30" s="2" t="s">
        <v>6</v>
      </c>
      <c r="C30" s="2" t="s">
        <v>52</v>
      </c>
      <c r="D30" s="2" t="s">
        <v>55</v>
      </c>
      <c r="E30" s="3">
        <v>44228</v>
      </c>
      <c r="F30" s="4">
        <v>2352000</v>
      </c>
      <c r="G30" s="4">
        <f t="shared" si="0"/>
        <v>2642000</v>
      </c>
      <c r="H30" s="4"/>
      <c r="I30" s="4"/>
      <c r="J30" s="17">
        <f t="shared" si="6"/>
        <v>2736000</v>
      </c>
      <c r="K30" s="17"/>
      <c r="L30" s="17">
        <f t="shared" si="2"/>
        <v>2736000</v>
      </c>
      <c r="M30" s="17">
        <v>2736000</v>
      </c>
      <c r="N30" s="17"/>
      <c r="O30" s="17">
        <f t="shared" si="3"/>
        <v>2842542.0560747664</v>
      </c>
      <c r="P30" s="17"/>
      <c r="Q30" s="17">
        <f t="shared" si="5"/>
        <v>2842542.0560747664</v>
      </c>
      <c r="R30" s="38" t="s">
        <v>171</v>
      </c>
    </row>
    <row r="31" spans="1:20">
      <c r="A31" s="2" t="s">
        <v>56</v>
      </c>
      <c r="B31" s="2" t="s">
        <v>57</v>
      </c>
      <c r="C31" s="2" t="s">
        <v>7</v>
      </c>
      <c r="D31" s="2" t="s">
        <v>58</v>
      </c>
      <c r="E31" s="3">
        <v>44228</v>
      </c>
      <c r="F31" s="4">
        <v>3149000</v>
      </c>
      <c r="G31" s="4">
        <f t="shared" si="0"/>
        <v>3537000</v>
      </c>
      <c r="H31" s="4"/>
      <c r="I31" s="4"/>
      <c r="J31" s="17">
        <f t="shared" si="6"/>
        <v>3663000</v>
      </c>
      <c r="K31" s="17"/>
      <c r="L31" s="17">
        <f t="shared" si="2"/>
        <v>3663000</v>
      </c>
      <c r="M31" s="17">
        <v>3663000</v>
      </c>
      <c r="N31" s="17"/>
      <c r="O31" s="17">
        <f t="shared" si="3"/>
        <v>3805640.1869158875</v>
      </c>
      <c r="P31" s="17"/>
      <c r="Q31" s="17">
        <f t="shared" si="5"/>
        <v>3805640.1869158875</v>
      </c>
      <c r="R31" s="38"/>
    </row>
    <row r="32" spans="1:20">
      <c r="A32" s="2" t="s">
        <v>59</v>
      </c>
      <c r="B32" s="2" t="s">
        <v>29</v>
      </c>
      <c r="C32" s="2" t="s">
        <v>7</v>
      </c>
      <c r="D32" s="2" t="s">
        <v>170</v>
      </c>
      <c r="E32" s="3">
        <v>44228</v>
      </c>
      <c r="F32" s="4">
        <v>1483000</v>
      </c>
      <c r="G32" s="4">
        <f t="shared" si="0"/>
        <v>1666000</v>
      </c>
      <c r="H32" s="4"/>
      <c r="I32" s="4">
        <v>297000</v>
      </c>
      <c r="J32" s="40">
        <f t="shared" si="6"/>
        <v>1726000</v>
      </c>
      <c r="K32" s="17">
        <f t="shared" si="1"/>
        <v>303000</v>
      </c>
      <c r="L32" s="17">
        <f t="shared" si="2"/>
        <v>2029000</v>
      </c>
      <c r="M32" s="17">
        <v>1726000</v>
      </c>
      <c r="N32" s="17">
        <v>303000</v>
      </c>
      <c r="O32" s="17">
        <f t="shared" si="3"/>
        <v>1793211.8380062305</v>
      </c>
      <c r="P32" s="17">
        <f t="shared" si="4"/>
        <v>315665.59485530539</v>
      </c>
      <c r="Q32" s="17">
        <f t="shared" si="5"/>
        <v>2108877.4328615358</v>
      </c>
      <c r="R32" s="38" t="s">
        <v>166</v>
      </c>
    </row>
    <row r="33" spans="1:18">
      <c r="A33" s="2" t="s">
        <v>60</v>
      </c>
      <c r="B33" s="2" t="s">
        <v>61</v>
      </c>
      <c r="C33" s="2" t="s">
        <v>62</v>
      </c>
      <c r="D33" s="2" t="s">
        <v>63</v>
      </c>
      <c r="E33" s="3">
        <v>44228</v>
      </c>
      <c r="F33" s="4">
        <v>169000</v>
      </c>
      <c r="G33" s="4">
        <f t="shared" si="0"/>
        <v>190000</v>
      </c>
      <c r="H33" s="4"/>
      <c r="I33" s="4"/>
      <c r="J33" s="40">
        <f t="shared" si="6"/>
        <v>197000</v>
      </c>
      <c r="K33" s="17"/>
      <c r="L33" s="17">
        <f t="shared" si="2"/>
        <v>197000</v>
      </c>
      <c r="M33" s="17">
        <v>197000</v>
      </c>
      <c r="N33" s="17"/>
      <c r="O33" s="17">
        <f t="shared" si="3"/>
        <v>204671.33956386292</v>
      </c>
      <c r="P33" s="17"/>
      <c r="Q33" s="17">
        <f t="shared" si="5"/>
        <v>204671.33956386292</v>
      </c>
      <c r="R33" s="38"/>
    </row>
    <row r="34" spans="1:18">
      <c r="A34" s="2" t="s">
        <v>64</v>
      </c>
      <c r="B34" s="2" t="s">
        <v>57</v>
      </c>
      <c r="C34" s="2" t="s">
        <v>7</v>
      </c>
      <c r="D34" s="2" t="s">
        <v>65</v>
      </c>
      <c r="E34" s="3">
        <v>44228</v>
      </c>
      <c r="F34" s="4">
        <v>4712000</v>
      </c>
      <c r="G34" s="4">
        <f t="shared" si="0"/>
        <v>5293000</v>
      </c>
      <c r="H34" s="4">
        <v>1017000</v>
      </c>
      <c r="I34" s="4">
        <f>ROUNDUP(H34*122.3/105.2,-3)</f>
        <v>1183000</v>
      </c>
      <c r="J34" s="17">
        <f t="shared" si="6"/>
        <v>5481000</v>
      </c>
      <c r="K34" s="17">
        <f t="shared" si="1"/>
        <v>1207000</v>
      </c>
      <c r="L34" s="17">
        <f t="shared" si="2"/>
        <v>6688000</v>
      </c>
      <c r="M34" s="17">
        <v>5481000</v>
      </c>
      <c r="N34" s="17">
        <v>1207000</v>
      </c>
      <c r="O34" s="17">
        <f t="shared" si="3"/>
        <v>5694434.5794392517</v>
      </c>
      <c r="P34" s="17">
        <f t="shared" si="4"/>
        <v>1257453.3762057875</v>
      </c>
      <c r="Q34" s="17">
        <f t="shared" si="5"/>
        <v>6951887.9556450397</v>
      </c>
      <c r="R34" s="38"/>
    </row>
    <row r="35" spans="1:18">
      <c r="A35" s="2" t="s">
        <v>66</v>
      </c>
      <c r="B35" s="2" t="s">
        <v>67</v>
      </c>
      <c r="C35" s="2" t="s">
        <v>7</v>
      </c>
      <c r="D35" s="2" t="s">
        <v>68</v>
      </c>
      <c r="E35" s="3">
        <v>44228</v>
      </c>
      <c r="F35" s="4">
        <v>8277000</v>
      </c>
      <c r="G35" s="4">
        <f t="shared" si="0"/>
        <v>9297000</v>
      </c>
      <c r="H35" s="4"/>
      <c r="I35" s="4"/>
      <c r="J35" s="17">
        <f t="shared" si="6"/>
        <v>9627000</v>
      </c>
      <c r="K35" s="17"/>
      <c r="L35" s="17">
        <f t="shared" si="2"/>
        <v>9627000</v>
      </c>
      <c r="M35" s="17">
        <v>9627000</v>
      </c>
      <c r="N35" s="17"/>
      <c r="O35" s="17">
        <f t="shared" si="3"/>
        <v>10001883.177570093</v>
      </c>
      <c r="P35" s="17"/>
      <c r="Q35" s="17">
        <f t="shared" si="5"/>
        <v>10001883.177570093</v>
      </c>
      <c r="R35" s="38"/>
    </row>
    <row r="36" spans="1:18">
      <c r="A36" s="2" t="s">
        <v>69</v>
      </c>
      <c r="B36" s="2" t="s">
        <v>70</v>
      </c>
      <c r="C36" s="2" t="s">
        <v>7</v>
      </c>
      <c r="D36" s="2" t="s">
        <v>71</v>
      </c>
      <c r="E36" s="3">
        <v>44228</v>
      </c>
      <c r="F36" s="4">
        <v>271000</v>
      </c>
      <c r="G36" s="4">
        <f t="shared" si="0"/>
        <v>305000</v>
      </c>
      <c r="H36" s="4"/>
      <c r="I36" s="4"/>
      <c r="J36" s="17">
        <f t="shared" si="6"/>
        <v>316000</v>
      </c>
      <c r="K36" s="17"/>
      <c r="L36" s="17">
        <f t="shared" si="2"/>
        <v>316000</v>
      </c>
      <c r="M36" s="17">
        <v>316000</v>
      </c>
      <c r="N36" s="17"/>
      <c r="O36" s="17">
        <f t="shared" si="3"/>
        <v>328305.29595015576</v>
      </c>
      <c r="P36" s="17"/>
      <c r="Q36" s="17">
        <f t="shared" si="5"/>
        <v>328305.29595015576</v>
      </c>
      <c r="R36" s="10"/>
    </row>
    <row r="37" spans="1:18">
      <c r="A37" s="2" t="s">
        <v>69</v>
      </c>
      <c r="B37" s="2" t="s">
        <v>70</v>
      </c>
      <c r="C37" s="2" t="s">
        <v>7</v>
      </c>
      <c r="D37" s="2" t="s">
        <v>72</v>
      </c>
      <c r="E37" s="3">
        <v>44228</v>
      </c>
      <c r="F37" s="4">
        <v>37000</v>
      </c>
      <c r="G37" s="4">
        <f t="shared" si="0"/>
        <v>42000</v>
      </c>
      <c r="H37" s="4"/>
      <c r="I37" s="4"/>
      <c r="J37" s="17">
        <f t="shared" si="6"/>
        <v>44000</v>
      </c>
      <c r="K37" s="17"/>
      <c r="L37" s="17">
        <f t="shared" si="2"/>
        <v>44000</v>
      </c>
      <c r="M37" s="17">
        <v>44000</v>
      </c>
      <c r="N37" s="17"/>
      <c r="O37" s="17">
        <f t="shared" si="3"/>
        <v>45713.395638629285</v>
      </c>
      <c r="P37" s="17"/>
      <c r="Q37" s="17">
        <f t="shared" si="5"/>
        <v>45713.395638629285</v>
      </c>
      <c r="R37" s="10"/>
    </row>
    <row r="38" spans="1:18">
      <c r="A38" s="2" t="s">
        <v>69</v>
      </c>
      <c r="B38" s="2" t="s">
        <v>70</v>
      </c>
      <c r="C38" s="2" t="s">
        <v>7</v>
      </c>
      <c r="D38" s="2" t="s">
        <v>72</v>
      </c>
      <c r="E38" s="3">
        <v>44228</v>
      </c>
      <c r="F38" s="4">
        <v>72000</v>
      </c>
      <c r="G38" s="4">
        <f t="shared" si="0"/>
        <v>81000</v>
      </c>
      <c r="H38" s="4"/>
      <c r="I38" s="4"/>
      <c r="J38" s="17">
        <f t="shared" si="6"/>
        <v>84000</v>
      </c>
      <c r="K38" s="17"/>
      <c r="L38" s="17">
        <f t="shared" si="2"/>
        <v>84000</v>
      </c>
      <c r="M38" s="17">
        <v>84000</v>
      </c>
      <c r="N38" s="17"/>
      <c r="O38" s="17">
        <f t="shared" si="3"/>
        <v>87271.028037383177</v>
      </c>
      <c r="P38" s="17"/>
      <c r="Q38" s="17">
        <f t="shared" si="5"/>
        <v>87271.028037383177</v>
      </c>
      <c r="R38" s="10"/>
    </row>
    <row r="39" spans="1:18">
      <c r="A39" s="2" t="s">
        <v>69</v>
      </c>
      <c r="B39" s="2" t="s">
        <v>70</v>
      </c>
      <c r="C39" s="2" t="s">
        <v>7</v>
      </c>
      <c r="D39" s="2" t="s">
        <v>72</v>
      </c>
      <c r="E39" s="3">
        <v>44228</v>
      </c>
      <c r="F39" s="4">
        <v>108000</v>
      </c>
      <c r="G39" s="4">
        <f t="shared" si="0"/>
        <v>122000</v>
      </c>
      <c r="H39" s="4"/>
      <c r="I39" s="4"/>
      <c r="J39" s="17">
        <f t="shared" si="6"/>
        <v>127000</v>
      </c>
      <c r="K39" s="17"/>
      <c r="L39" s="17">
        <f t="shared" si="2"/>
        <v>127000</v>
      </c>
      <c r="M39" s="17">
        <v>127000</v>
      </c>
      <c r="N39" s="17"/>
      <c r="O39" s="17">
        <f t="shared" si="3"/>
        <v>131945.4828660436</v>
      </c>
      <c r="P39" s="17"/>
      <c r="Q39" s="17">
        <f t="shared" si="5"/>
        <v>131945.4828660436</v>
      </c>
      <c r="R39" s="10"/>
    </row>
    <row r="40" spans="1:18">
      <c r="A40" s="2" t="s">
        <v>73</v>
      </c>
      <c r="B40" s="2" t="s">
        <v>57</v>
      </c>
      <c r="C40" s="2" t="s">
        <v>7</v>
      </c>
      <c r="D40" s="2" t="s">
        <v>74</v>
      </c>
      <c r="E40" s="3">
        <v>44228</v>
      </c>
      <c r="F40" s="4">
        <v>1120000</v>
      </c>
      <c r="G40" s="4">
        <f t="shared" si="0"/>
        <v>1258000</v>
      </c>
      <c r="H40" s="4"/>
      <c r="I40" s="4"/>
      <c r="J40" s="17">
        <f t="shared" si="6"/>
        <v>1303000</v>
      </c>
      <c r="K40" s="17"/>
      <c r="L40" s="17">
        <f t="shared" si="2"/>
        <v>1303000</v>
      </c>
      <c r="M40" s="17">
        <v>1303000</v>
      </c>
      <c r="N40" s="17"/>
      <c r="O40" s="17">
        <f t="shared" si="3"/>
        <v>1353739.8753894081</v>
      </c>
      <c r="P40" s="17"/>
      <c r="Q40" s="17">
        <f t="shared" si="5"/>
        <v>1353739.8753894081</v>
      </c>
    </row>
    <row r="41" spans="1:18">
      <c r="A41" s="2" t="s">
        <v>75</v>
      </c>
      <c r="B41" s="2" t="s">
        <v>76</v>
      </c>
      <c r="C41" s="2" t="s">
        <v>7</v>
      </c>
      <c r="D41" s="2" t="s">
        <v>77</v>
      </c>
      <c r="E41" s="3">
        <v>44228</v>
      </c>
      <c r="F41" s="4">
        <v>563000</v>
      </c>
      <c r="G41" s="4">
        <f t="shared" si="0"/>
        <v>633000</v>
      </c>
      <c r="H41" s="4"/>
      <c r="I41" s="4"/>
      <c r="J41" s="40">
        <f t="shared" si="6"/>
        <v>656000</v>
      </c>
      <c r="K41" s="17"/>
      <c r="L41" s="17">
        <f t="shared" si="2"/>
        <v>656000</v>
      </c>
      <c r="M41" s="17">
        <v>656000</v>
      </c>
      <c r="N41" s="17"/>
      <c r="O41" s="17">
        <f t="shared" si="3"/>
        <v>681545.17133956379</v>
      </c>
      <c r="P41" s="17"/>
      <c r="Q41" s="17">
        <f t="shared" si="5"/>
        <v>681545.17133956379</v>
      </c>
      <c r="R41" s="10"/>
    </row>
    <row r="42" spans="1:18">
      <c r="A42" s="2" t="s">
        <v>78</v>
      </c>
      <c r="B42" s="2" t="s">
        <v>79</v>
      </c>
      <c r="C42" s="2"/>
      <c r="D42" s="2" t="s">
        <v>80</v>
      </c>
      <c r="E42" s="3">
        <v>44228</v>
      </c>
      <c r="F42" s="4">
        <v>205000</v>
      </c>
      <c r="G42" s="4">
        <f t="shared" si="0"/>
        <v>231000</v>
      </c>
      <c r="H42" s="4"/>
      <c r="I42" s="4"/>
      <c r="J42" s="17">
        <f t="shared" si="6"/>
        <v>240000</v>
      </c>
      <c r="K42" s="17"/>
      <c r="L42" s="17">
        <f t="shared" si="2"/>
        <v>240000</v>
      </c>
      <c r="M42" s="17">
        <v>240000</v>
      </c>
      <c r="N42" s="17"/>
      <c r="O42" s="17">
        <f t="shared" si="3"/>
        <v>249345.79439252336</v>
      </c>
      <c r="P42" s="17"/>
      <c r="Q42" s="17">
        <f t="shared" si="5"/>
        <v>249345.79439252336</v>
      </c>
    </row>
    <row r="43" spans="1:18">
      <c r="A43" s="2" t="s">
        <v>83</v>
      </c>
      <c r="B43" s="2" t="s">
        <v>84</v>
      </c>
      <c r="C43" s="2" t="s">
        <v>7</v>
      </c>
      <c r="D43" s="2" t="s">
        <v>82</v>
      </c>
      <c r="E43" s="3">
        <v>44228</v>
      </c>
      <c r="F43" s="4">
        <v>547000</v>
      </c>
      <c r="G43" s="4">
        <f t="shared" si="0"/>
        <v>615000</v>
      </c>
      <c r="H43" s="4"/>
      <c r="I43" s="4"/>
      <c r="J43" s="17">
        <f t="shared" si="6"/>
        <v>637000</v>
      </c>
      <c r="K43" s="17"/>
      <c r="L43" s="17">
        <f t="shared" si="2"/>
        <v>637000</v>
      </c>
      <c r="M43" s="17">
        <v>637000</v>
      </c>
      <c r="N43" s="17"/>
      <c r="O43" s="17">
        <f t="shared" si="3"/>
        <v>661805.29595015571</v>
      </c>
      <c r="P43" s="17"/>
      <c r="Q43" s="17">
        <f t="shared" si="5"/>
        <v>661805.29595015571</v>
      </c>
    </row>
    <row r="44" spans="1:18">
      <c r="A44" s="2" t="s">
        <v>21</v>
      </c>
      <c r="B44" s="2" t="s">
        <v>76</v>
      </c>
      <c r="C44" s="2" t="s">
        <v>14</v>
      </c>
      <c r="D44" s="2" t="s">
        <v>86</v>
      </c>
      <c r="E44" s="3">
        <v>44228</v>
      </c>
      <c r="F44" s="4">
        <v>72000</v>
      </c>
      <c r="G44" s="4">
        <f t="shared" si="0"/>
        <v>81000</v>
      </c>
      <c r="H44" s="4">
        <v>77000</v>
      </c>
      <c r="I44" s="4">
        <f>ROUNDUP(H44*122.3/105.2,-3)</f>
        <v>90000</v>
      </c>
      <c r="J44" s="17">
        <f t="shared" si="6"/>
        <v>84000</v>
      </c>
      <c r="K44" s="17">
        <f t="shared" si="1"/>
        <v>92000</v>
      </c>
      <c r="L44" s="17">
        <f t="shared" si="2"/>
        <v>176000</v>
      </c>
      <c r="M44" s="17">
        <v>84000</v>
      </c>
      <c r="N44" s="17">
        <v>92000</v>
      </c>
      <c r="O44" s="17">
        <f t="shared" si="3"/>
        <v>87271.028037383177</v>
      </c>
      <c r="P44" s="17">
        <f t="shared" si="4"/>
        <v>95845.659163987119</v>
      </c>
      <c r="Q44" s="17">
        <f t="shared" si="5"/>
        <v>183116.68720137031</v>
      </c>
      <c r="R44" s="10"/>
    </row>
    <row r="45" spans="1:18">
      <c r="A45" s="2" t="s">
        <v>87</v>
      </c>
      <c r="B45" s="2" t="s">
        <v>81</v>
      </c>
      <c r="C45" s="2" t="s">
        <v>7</v>
      </c>
      <c r="D45" s="2" t="s">
        <v>88</v>
      </c>
      <c r="E45" s="3">
        <v>44228</v>
      </c>
      <c r="F45" s="4">
        <v>338000</v>
      </c>
      <c r="G45" s="4">
        <f t="shared" si="0"/>
        <v>380000</v>
      </c>
      <c r="H45" s="4"/>
      <c r="I45" s="4"/>
      <c r="J45" s="17">
        <f t="shared" si="6"/>
        <v>394000</v>
      </c>
      <c r="K45" s="17"/>
      <c r="L45" s="17">
        <f t="shared" si="2"/>
        <v>394000</v>
      </c>
      <c r="M45" s="17">
        <v>394000</v>
      </c>
      <c r="N45" s="17"/>
      <c r="O45" s="17">
        <f t="shared" si="3"/>
        <v>409342.67912772583</v>
      </c>
      <c r="P45" s="17"/>
      <c r="Q45" s="17">
        <f t="shared" si="5"/>
        <v>409342.67912772583</v>
      </c>
    </row>
    <row r="46" spans="1:18">
      <c r="A46" s="2" t="s">
        <v>89</v>
      </c>
      <c r="B46" s="2" t="s">
        <v>90</v>
      </c>
      <c r="C46" s="2" t="s">
        <v>7</v>
      </c>
      <c r="D46" s="2" t="s">
        <v>91</v>
      </c>
      <c r="E46" s="3">
        <v>44228</v>
      </c>
      <c r="F46" s="4">
        <v>317000</v>
      </c>
      <c r="G46" s="4">
        <f t="shared" si="0"/>
        <v>357000</v>
      </c>
      <c r="H46" s="4"/>
      <c r="I46" s="4"/>
      <c r="J46" s="17">
        <f t="shared" si="6"/>
        <v>370000</v>
      </c>
      <c r="K46" s="17"/>
      <c r="L46" s="17">
        <f t="shared" si="2"/>
        <v>370000</v>
      </c>
      <c r="M46" s="17">
        <v>370000</v>
      </c>
      <c r="N46" s="17"/>
      <c r="O46" s="17">
        <f t="shared" si="3"/>
        <v>384408.09968847351</v>
      </c>
      <c r="P46" s="17"/>
      <c r="Q46" s="17">
        <f t="shared" si="5"/>
        <v>384408.09968847351</v>
      </c>
    </row>
    <row r="47" spans="1:18">
      <c r="A47" s="2" t="s">
        <v>92</v>
      </c>
      <c r="B47" s="2" t="s">
        <v>93</v>
      </c>
      <c r="C47" s="2" t="s">
        <v>7</v>
      </c>
      <c r="D47" s="2" t="s">
        <v>82</v>
      </c>
      <c r="E47" s="3">
        <v>44228</v>
      </c>
      <c r="F47" s="4">
        <v>839000</v>
      </c>
      <c r="G47" s="4">
        <f t="shared" si="0"/>
        <v>943000</v>
      </c>
      <c r="H47" s="4"/>
      <c r="I47" s="4"/>
      <c r="J47" s="17">
        <f t="shared" si="6"/>
        <v>977000</v>
      </c>
      <c r="K47" s="17"/>
      <c r="L47" s="17">
        <f t="shared" si="2"/>
        <v>977000</v>
      </c>
      <c r="M47" s="17">
        <v>977000</v>
      </c>
      <c r="N47" s="17"/>
      <c r="O47" s="17">
        <f t="shared" si="3"/>
        <v>1015045.1713395638</v>
      </c>
      <c r="P47" s="17"/>
      <c r="Q47" s="17">
        <f t="shared" si="5"/>
        <v>1015045.1713395638</v>
      </c>
    </row>
    <row r="48" spans="1:18">
      <c r="A48" s="2" t="s">
        <v>94</v>
      </c>
      <c r="B48" s="2" t="s">
        <v>85</v>
      </c>
      <c r="C48" s="2" t="s">
        <v>7</v>
      </c>
      <c r="D48" s="2" t="s">
        <v>95</v>
      </c>
      <c r="E48" s="3">
        <v>44228</v>
      </c>
      <c r="F48" s="4">
        <v>655000</v>
      </c>
      <c r="G48" s="4">
        <f t="shared" si="0"/>
        <v>736000</v>
      </c>
      <c r="H48" s="4"/>
      <c r="I48" s="4"/>
      <c r="J48" s="17">
        <f t="shared" si="6"/>
        <v>763000</v>
      </c>
      <c r="K48" s="17"/>
      <c r="L48" s="17">
        <f t="shared" si="2"/>
        <v>763000</v>
      </c>
      <c r="M48" s="17">
        <v>763000</v>
      </c>
      <c r="N48" s="17"/>
      <c r="O48" s="17">
        <f t="shared" si="3"/>
        <v>792711.83800623054</v>
      </c>
      <c r="P48" s="17"/>
      <c r="Q48" s="17">
        <f t="shared" si="5"/>
        <v>792711.83800623054</v>
      </c>
    </row>
    <row r="49" spans="1:25">
      <c r="A49" s="2" t="s">
        <v>96</v>
      </c>
      <c r="B49" s="2" t="s">
        <v>97</v>
      </c>
      <c r="C49" s="2" t="s">
        <v>7</v>
      </c>
      <c r="D49" s="2" t="s">
        <v>98</v>
      </c>
      <c r="E49" s="3">
        <v>44228</v>
      </c>
      <c r="F49" s="4">
        <v>246000</v>
      </c>
      <c r="G49" s="4">
        <f t="shared" si="0"/>
        <v>277000</v>
      </c>
      <c r="H49" s="4"/>
      <c r="I49" s="4"/>
      <c r="J49" s="17">
        <f t="shared" si="6"/>
        <v>287000</v>
      </c>
      <c r="K49" s="17"/>
      <c r="L49" s="17">
        <f t="shared" si="2"/>
        <v>287000</v>
      </c>
      <c r="M49" s="17">
        <v>287000</v>
      </c>
      <c r="N49" s="17"/>
      <c r="O49" s="17">
        <f t="shared" si="3"/>
        <v>298176.0124610592</v>
      </c>
      <c r="P49" s="17"/>
      <c r="Q49" s="17">
        <f t="shared" si="5"/>
        <v>298176.0124610592</v>
      </c>
    </row>
    <row r="50" spans="1:25">
      <c r="A50" s="2" t="s">
        <v>75</v>
      </c>
      <c r="B50" s="2" t="s">
        <v>76</v>
      </c>
      <c r="C50" s="2" t="s">
        <v>7</v>
      </c>
      <c r="D50" s="2" t="s">
        <v>99</v>
      </c>
      <c r="E50" s="3">
        <v>44228</v>
      </c>
      <c r="F50" s="4">
        <v>103000</v>
      </c>
      <c r="G50" s="4">
        <f t="shared" si="0"/>
        <v>116000</v>
      </c>
      <c r="H50" s="4"/>
      <c r="I50" s="4"/>
      <c r="J50" s="17">
        <f t="shared" si="6"/>
        <v>121000</v>
      </c>
      <c r="K50" s="17"/>
      <c r="L50" s="17">
        <f t="shared" si="2"/>
        <v>121000</v>
      </c>
      <c r="M50" s="17">
        <v>121000</v>
      </c>
      <c r="N50" s="17"/>
      <c r="O50" s="17">
        <f t="shared" si="3"/>
        <v>125711.83800623052</v>
      </c>
      <c r="P50" s="17"/>
      <c r="Q50" s="17">
        <f t="shared" si="5"/>
        <v>125711.83800623052</v>
      </c>
    </row>
    <row r="51" spans="1:25">
      <c r="A51" s="2" t="s">
        <v>75</v>
      </c>
      <c r="B51" s="2" t="s">
        <v>76</v>
      </c>
      <c r="C51" s="2" t="s">
        <v>7</v>
      </c>
      <c r="D51" s="2" t="s">
        <v>100</v>
      </c>
      <c r="E51" s="3">
        <v>44228</v>
      </c>
      <c r="F51" s="4">
        <v>41000</v>
      </c>
      <c r="G51" s="4">
        <f t="shared" si="0"/>
        <v>47000</v>
      </c>
      <c r="H51" s="4"/>
      <c r="I51" s="4"/>
      <c r="J51" s="17">
        <f t="shared" si="6"/>
        <v>49000</v>
      </c>
      <c r="K51" s="17"/>
      <c r="L51" s="17">
        <f t="shared" si="2"/>
        <v>49000</v>
      </c>
      <c r="M51" s="17">
        <v>49000</v>
      </c>
      <c r="N51" s="17"/>
      <c r="O51" s="17">
        <f t="shared" si="3"/>
        <v>50908.099688473514</v>
      </c>
      <c r="P51" s="17"/>
      <c r="Q51" s="17">
        <f t="shared" si="5"/>
        <v>50908.099688473514</v>
      </c>
    </row>
    <row r="52" spans="1:25">
      <c r="A52" s="2" t="s">
        <v>75</v>
      </c>
      <c r="B52" s="2" t="s">
        <v>76</v>
      </c>
      <c r="C52" s="2" t="s">
        <v>7</v>
      </c>
      <c r="D52" s="2" t="s">
        <v>101</v>
      </c>
      <c r="E52" s="3">
        <v>44228</v>
      </c>
      <c r="F52" s="4">
        <v>6000</v>
      </c>
      <c r="G52" s="4">
        <f t="shared" si="0"/>
        <v>7000</v>
      </c>
      <c r="H52" s="4"/>
      <c r="I52" s="4"/>
      <c r="J52" s="17">
        <f t="shared" si="6"/>
        <v>8000</v>
      </c>
      <c r="K52" s="17"/>
      <c r="L52" s="17">
        <f t="shared" si="2"/>
        <v>8000</v>
      </c>
      <c r="M52" s="17">
        <v>8000</v>
      </c>
      <c r="N52" s="17"/>
      <c r="O52" s="17">
        <f t="shared" si="3"/>
        <v>8311.5264797507789</v>
      </c>
      <c r="P52" s="17"/>
      <c r="Q52" s="17">
        <f t="shared" si="5"/>
        <v>8311.5264797507789</v>
      </c>
    </row>
    <row r="53" spans="1:25">
      <c r="A53" s="2" t="s">
        <v>102</v>
      </c>
      <c r="B53" s="2" t="s">
        <v>103</v>
      </c>
      <c r="C53" s="2" t="s">
        <v>104</v>
      </c>
      <c r="D53" s="2" t="s">
        <v>86</v>
      </c>
      <c r="E53" s="3">
        <v>44228</v>
      </c>
      <c r="F53" s="4">
        <v>52000</v>
      </c>
      <c r="G53" s="4">
        <f t="shared" si="0"/>
        <v>59000</v>
      </c>
      <c r="H53" s="4">
        <v>77000</v>
      </c>
      <c r="I53" s="4">
        <f>ROUNDUP(H53*122.3/105.2,-3)</f>
        <v>90000</v>
      </c>
      <c r="J53" s="17">
        <f t="shared" si="6"/>
        <v>62000</v>
      </c>
      <c r="K53" s="17">
        <f t="shared" si="1"/>
        <v>92000</v>
      </c>
      <c r="L53" s="17">
        <f t="shared" si="2"/>
        <v>154000</v>
      </c>
      <c r="M53" s="17">
        <v>62000</v>
      </c>
      <c r="N53" s="17">
        <v>92000</v>
      </c>
      <c r="O53" s="17">
        <f t="shared" si="3"/>
        <v>64414.330218068535</v>
      </c>
      <c r="P53" s="17">
        <f t="shared" si="4"/>
        <v>95845.659163987119</v>
      </c>
      <c r="Q53" s="17">
        <f t="shared" si="5"/>
        <v>160259.98938205565</v>
      </c>
      <c r="R53" s="10"/>
    </row>
    <row r="54" spans="1:25">
      <c r="A54" s="2" t="s">
        <v>105</v>
      </c>
      <c r="B54" s="2" t="s">
        <v>106</v>
      </c>
      <c r="C54" s="2" t="s">
        <v>7</v>
      </c>
      <c r="D54" s="2" t="s">
        <v>107</v>
      </c>
      <c r="E54" s="3">
        <v>44228</v>
      </c>
      <c r="F54" s="4">
        <v>931000</v>
      </c>
      <c r="G54" s="4">
        <f t="shared" si="0"/>
        <v>1046000</v>
      </c>
      <c r="H54" s="4"/>
      <c r="I54" s="4"/>
      <c r="J54" s="17">
        <f t="shared" si="6"/>
        <v>1084000</v>
      </c>
      <c r="K54" s="17"/>
      <c r="L54" s="17">
        <f t="shared" si="2"/>
        <v>1084000</v>
      </c>
      <c r="M54" s="17">
        <v>1084000</v>
      </c>
      <c r="N54" s="17"/>
      <c r="O54" s="17">
        <f t="shared" si="3"/>
        <v>1126211.8380062305</v>
      </c>
      <c r="P54" s="17"/>
      <c r="Q54" s="17">
        <f t="shared" si="5"/>
        <v>1126211.8380062305</v>
      </c>
      <c r="R54" t="s">
        <v>192</v>
      </c>
    </row>
    <row r="55" spans="1:25">
      <c r="A55" s="39" t="s">
        <v>167</v>
      </c>
      <c r="B55" s="39" t="s">
        <v>168</v>
      </c>
      <c r="C55" s="39" t="s">
        <v>7</v>
      </c>
      <c r="D55" s="39" t="s">
        <v>107</v>
      </c>
      <c r="E55" s="11"/>
      <c r="F55" s="12"/>
      <c r="G55" s="14">
        <v>1000000</v>
      </c>
      <c r="H55" s="12"/>
      <c r="I55" s="12"/>
      <c r="J55" s="17">
        <f t="shared" si="6"/>
        <v>1036000</v>
      </c>
      <c r="K55" s="17"/>
      <c r="L55" s="17">
        <f t="shared" si="2"/>
        <v>1036000</v>
      </c>
      <c r="M55" s="17">
        <v>1036000</v>
      </c>
      <c r="N55" s="17"/>
      <c r="O55" s="17">
        <f t="shared" si="3"/>
        <v>1076342.6791277258</v>
      </c>
      <c r="P55" s="17"/>
      <c r="Q55" s="17">
        <f t="shared" si="5"/>
        <v>1076342.6791277258</v>
      </c>
      <c r="R55" t="s">
        <v>192</v>
      </c>
      <c r="S55" s="13"/>
    </row>
    <row r="56" spans="1:25">
      <c r="A56" s="2" t="s">
        <v>108</v>
      </c>
      <c r="B56" s="2" t="s">
        <v>106</v>
      </c>
      <c r="C56" s="2" t="s">
        <v>7</v>
      </c>
      <c r="D56" s="2" t="s">
        <v>109</v>
      </c>
      <c r="E56" s="3">
        <v>44228</v>
      </c>
      <c r="F56" s="4">
        <v>2045000</v>
      </c>
      <c r="G56" s="4">
        <v>500000</v>
      </c>
      <c r="H56" s="4"/>
      <c r="I56" s="4"/>
      <c r="J56" s="17">
        <f t="shared" si="6"/>
        <v>518000</v>
      </c>
      <c r="K56" s="17"/>
      <c r="L56" s="17">
        <f t="shared" si="2"/>
        <v>518000</v>
      </c>
      <c r="M56" s="17">
        <v>518000</v>
      </c>
      <c r="N56" s="17"/>
      <c r="O56" s="17">
        <f t="shared" si="3"/>
        <v>538171.33956386289</v>
      </c>
      <c r="P56" s="17"/>
      <c r="Q56" s="17">
        <f t="shared" si="5"/>
        <v>538171.33956386289</v>
      </c>
      <c r="R56" s="38" t="s">
        <v>169</v>
      </c>
      <c r="S56" s="10"/>
      <c r="T56" s="10"/>
      <c r="U56" s="10"/>
      <c r="V56" s="10"/>
      <c r="W56" s="10"/>
      <c r="X56" s="10"/>
      <c r="Y56" s="10"/>
    </row>
    <row r="57" spans="1:25">
      <c r="A57" s="2" t="s">
        <v>110</v>
      </c>
      <c r="B57" s="2" t="s">
        <v>111</v>
      </c>
      <c r="C57" s="2" t="s">
        <v>7</v>
      </c>
      <c r="D57" s="2" t="s">
        <v>112</v>
      </c>
      <c r="E57" s="3">
        <v>44228</v>
      </c>
      <c r="F57" s="4">
        <v>3067000</v>
      </c>
      <c r="G57" s="4">
        <v>1000000</v>
      </c>
      <c r="H57" s="4"/>
      <c r="I57" s="4"/>
      <c r="J57" s="17">
        <f t="shared" si="6"/>
        <v>1036000</v>
      </c>
      <c r="K57" s="17"/>
      <c r="L57" s="17">
        <f t="shared" si="2"/>
        <v>1036000</v>
      </c>
      <c r="M57" s="17">
        <v>1036000</v>
      </c>
      <c r="N57" s="17"/>
      <c r="O57" s="17">
        <f t="shared" si="3"/>
        <v>1076342.6791277258</v>
      </c>
      <c r="P57" s="17"/>
      <c r="Q57" s="17">
        <f t="shared" si="5"/>
        <v>1076342.6791277258</v>
      </c>
      <c r="R57" s="38" t="s">
        <v>193</v>
      </c>
      <c r="S57" s="10"/>
      <c r="T57" s="10"/>
    </row>
    <row r="58" spans="1:25" s="55" customFormat="1">
      <c r="A58" s="49" t="s">
        <v>200</v>
      </c>
      <c r="B58" s="49" t="s">
        <v>201</v>
      </c>
      <c r="C58" s="49"/>
      <c r="D58" s="49" t="s">
        <v>112</v>
      </c>
      <c r="E58" s="50"/>
      <c r="F58" s="40"/>
      <c r="G58" s="40">
        <v>465000</v>
      </c>
      <c r="H58" s="40"/>
      <c r="I58" s="40"/>
      <c r="J58" s="40">
        <f t="shared" si="6"/>
        <v>482000</v>
      </c>
      <c r="K58" s="40"/>
      <c r="L58" s="40">
        <f t="shared" si="2"/>
        <v>482000</v>
      </c>
      <c r="M58" s="51">
        <v>482000</v>
      </c>
      <c r="N58" s="52"/>
      <c r="O58" s="40">
        <f t="shared" si="3"/>
        <v>500769.47040498437</v>
      </c>
      <c r="P58" s="40"/>
      <c r="Q58" s="40">
        <f t="shared" si="5"/>
        <v>500769.47040498437</v>
      </c>
      <c r="R58" s="53"/>
      <c r="S58" s="54"/>
      <c r="T58" s="54"/>
    </row>
    <row r="59" spans="1:25" s="55" customFormat="1">
      <c r="A59" s="49" t="s">
        <v>202</v>
      </c>
      <c r="B59" s="49" t="s">
        <v>203</v>
      </c>
      <c r="C59" s="49"/>
      <c r="D59" s="49" t="s">
        <v>204</v>
      </c>
      <c r="E59" s="50"/>
      <c r="F59" s="40"/>
      <c r="G59" s="40">
        <v>609000</v>
      </c>
      <c r="H59" s="40"/>
      <c r="I59" s="40"/>
      <c r="J59" s="40">
        <f t="shared" si="6"/>
        <v>631000</v>
      </c>
      <c r="K59" s="40"/>
      <c r="L59" s="40">
        <f t="shared" si="2"/>
        <v>631000</v>
      </c>
      <c r="M59" s="51">
        <v>631000</v>
      </c>
      <c r="N59" s="52"/>
      <c r="O59" s="40">
        <f t="shared" si="3"/>
        <v>655571.65109034267</v>
      </c>
      <c r="P59" s="40"/>
      <c r="Q59" s="40">
        <f t="shared" si="5"/>
        <v>655571.65109034267</v>
      </c>
      <c r="R59" s="53"/>
      <c r="S59" s="54"/>
      <c r="T59" s="54"/>
    </row>
    <row r="60" spans="1:25" s="55" customFormat="1">
      <c r="A60" s="59" t="s">
        <v>211</v>
      </c>
      <c r="B60" s="49"/>
      <c r="C60" s="49"/>
      <c r="D60" s="49"/>
      <c r="E60" s="50"/>
      <c r="F60" s="40"/>
      <c r="G60" s="40"/>
      <c r="H60" s="40"/>
      <c r="I60" s="40"/>
      <c r="J60" s="40"/>
      <c r="K60" s="40"/>
      <c r="L60" s="40"/>
      <c r="M60" s="60"/>
      <c r="N60" s="61"/>
      <c r="O60" s="35">
        <f>SUM(O7:O59)</f>
        <v>99922210.280373812</v>
      </c>
      <c r="P60" s="35">
        <f>SUM(P7:P59)</f>
        <v>8843845.6591639854</v>
      </c>
      <c r="Q60" s="35">
        <f>SUM(Q7:Q59)</f>
        <v>108766055.93953779</v>
      </c>
      <c r="R60" s="53"/>
      <c r="S60" s="54"/>
      <c r="T60" s="54"/>
    </row>
    <row r="61" spans="1:25" s="55" customFormat="1">
      <c r="A61" s="49"/>
      <c r="B61" s="49"/>
      <c r="C61" s="49"/>
      <c r="D61" s="49"/>
      <c r="E61" s="50"/>
      <c r="F61" s="40"/>
      <c r="G61" s="40"/>
      <c r="H61" s="40"/>
      <c r="I61" s="40"/>
      <c r="J61" s="40"/>
      <c r="K61" s="40"/>
      <c r="L61" s="40"/>
      <c r="M61" s="51"/>
      <c r="N61" s="52"/>
      <c r="O61" s="40"/>
      <c r="P61" s="40"/>
      <c r="Q61" s="40"/>
      <c r="R61" s="53"/>
      <c r="S61" s="54"/>
      <c r="T61" s="54"/>
    </row>
    <row r="62" spans="1:25">
      <c r="A62" s="2"/>
      <c r="B62" s="2"/>
      <c r="C62" s="2"/>
      <c r="D62" s="2"/>
      <c r="E62" s="3"/>
      <c r="F62" s="4"/>
      <c r="G62" s="4"/>
      <c r="H62" s="4"/>
      <c r="I62" s="4"/>
      <c r="J62" s="17"/>
      <c r="K62" s="17"/>
      <c r="L62" s="17"/>
      <c r="M62" s="17"/>
      <c r="N62" s="17"/>
      <c r="O62" s="17"/>
      <c r="P62" s="17"/>
      <c r="Q62" s="17"/>
    </row>
    <row r="63" spans="1:25">
      <c r="A63" s="5" t="s">
        <v>113</v>
      </c>
      <c r="B63" s="2"/>
      <c r="C63" s="2"/>
      <c r="D63" s="2"/>
      <c r="E63" s="3"/>
      <c r="F63" s="4"/>
      <c r="G63" s="4"/>
      <c r="H63" s="4"/>
      <c r="I63" s="4"/>
      <c r="J63" s="17"/>
      <c r="K63" s="17"/>
      <c r="L63" s="17"/>
      <c r="M63" s="17"/>
      <c r="N63" s="17"/>
      <c r="O63" s="17"/>
      <c r="P63" s="17"/>
      <c r="Q63" s="17"/>
      <c r="S63" s="8"/>
    </row>
    <row r="64" spans="1:25">
      <c r="A64" s="2" t="s">
        <v>114</v>
      </c>
      <c r="B64" s="2" t="s">
        <v>115</v>
      </c>
      <c r="C64" s="2" t="s">
        <v>7</v>
      </c>
      <c r="D64" s="2" t="s">
        <v>164</v>
      </c>
      <c r="E64" s="3">
        <v>44228</v>
      </c>
      <c r="F64" s="4">
        <v>6256000</v>
      </c>
      <c r="G64" s="4">
        <f t="shared" si="0"/>
        <v>7027000</v>
      </c>
      <c r="H64" s="4">
        <v>1256000</v>
      </c>
      <c r="I64" s="4">
        <f t="shared" ref="I64:I73" si="8">ROUNDUP(H64*122.3/105.2,-3)</f>
        <v>1461000</v>
      </c>
      <c r="J64" s="17">
        <f t="shared" si="6"/>
        <v>7277000</v>
      </c>
      <c r="K64" s="17">
        <f t="shared" si="1"/>
        <v>1490000</v>
      </c>
      <c r="L64" s="17">
        <f t="shared" si="2"/>
        <v>8767000</v>
      </c>
      <c r="M64" s="17">
        <v>7277000</v>
      </c>
      <c r="N64" s="17">
        <v>1490000</v>
      </c>
      <c r="O64" s="17">
        <f t="shared" si="3"/>
        <v>7560372.2741433019</v>
      </c>
      <c r="P64" s="17">
        <f t="shared" si="4"/>
        <v>1552282.9581993567</v>
      </c>
      <c r="Q64" s="17">
        <f t="shared" si="5"/>
        <v>9112655.2323426586</v>
      </c>
      <c r="U64" s="8"/>
    </row>
    <row r="65" spans="1:18">
      <c r="A65" s="2" t="s">
        <v>116</v>
      </c>
      <c r="B65" s="2" t="s">
        <v>117</v>
      </c>
      <c r="C65" s="2" t="s">
        <v>7</v>
      </c>
      <c r="D65" s="2" t="s">
        <v>118</v>
      </c>
      <c r="E65" s="3">
        <v>44228</v>
      </c>
      <c r="F65" s="4">
        <v>5704000</v>
      </c>
      <c r="G65" s="4">
        <f t="shared" si="0"/>
        <v>6407000</v>
      </c>
      <c r="H65" s="4">
        <v>864000</v>
      </c>
      <c r="I65" s="4">
        <f t="shared" si="8"/>
        <v>1005000</v>
      </c>
      <c r="J65" s="17">
        <f t="shared" si="6"/>
        <v>6635000</v>
      </c>
      <c r="K65" s="17">
        <f t="shared" si="1"/>
        <v>1025000</v>
      </c>
      <c r="L65" s="17">
        <f t="shared" si="2"/>
        <v>7660000</v>
      </c>
      <c r="M65" s="17">
        <v>6635000</v>
      </c>
      <c r="N65" s="17">
        <v>1025000</v>
      </c>
      <c r="O65" s="17">
        <f t="shared" si="3"/>
        <v>6893372.2741433019</v>
      </c>
      <c r="P65" s="17">
        <f t="shared" si="4"/>
        <v>1067845.659163987</v>
      </c>
      <c r="Q65" s="17">
        <f t="shared" si="5"/>
        <v>7961217.9333072891</v>
      </c>
    </row>
    <row r="66" spans="1:18">
      <c r="A66" s="2" t="s">
        <v>119</v>
      </c>
      <c r="B66" s="2" t="s">
        <v>120</v>
      </c>
      <c r="C66" s="2" t="s">
        <v>7</v>
      </c>
      <c r="D66" s="2" t="s">
        <v>121</v>
      </c>
      <c r="E66" s="3">
        <v>44228</v>
      </c>
      <c r="F66" s="4">
        <v>2173000</v>
      </c>
      <c r="G66" s="4">
        <f t="shared" si="0"/>
        <v>2441000</v>
      </c>
      <c r="H66" s="4">
        <v>305000</v>
      </c>
      <c r="I66" s="4">
        <f t="shared" si="8"/>
        <v>355000</v>
      </c>
      <c r="J66" s="17">
        <f t="shared" si="6"/>
        <v>2528000</v>
      </c>
      <c r="K66" s="17">
        <f t="shared" si="1"/>
        <v>362000</v>
      </c>
      <c r="L66" s="17">
        <f t="shared" si="2"/>
        <v>2890000</v>
      </c>
      <c r="M66" s="17">
        <v>2528000</v>
      </c>
      <c r="N66" s="17">
        <v>362000</v>
      </c>
      <c r="O66" s="17">
        <f t="shared" ref="O66:O84" si="9">133.4/128.4*M66</f>
        <v>2626442.3676012461</v>
      </c>
      <c r="P66" s="17">
        <f t="shared" ref="P66:P84" si="10">129.6/124.4*N66</f>
        <v>377131.8327974276</v>
      </c>
      <c r="Q66" s="17">
        <f t="shared" ref="Q66:Q84" si="11">O66+P66</f>
        <v>3003574.2003986738</v>
      </c>
    </row>
    <row r="67" spans="1:18">
      <c r="A67" s="2" t="s">
        <v>122</v>
      </c>
      <c r="B67" s="2" t="s">
        <v>36</v>
      </c>
      <c r="C67" s="2" t="s">
        <v>7</v>
      </c>
      <c r="D67" s="2" t="s">
        <v>123</v>
      </c>
      <c r="E67" s="3">
        <v>44228</v>
      </c>
      <c r="F67" s="4">
        <v>2607000</v>
      </c>
      <c r="G67" s="4">
        <f t="shared" si="0"/>
        <v>2929000</v>
      </c>
      <c r="H67" s="4">
        <v>427000</v>
      </c>
      <c r="I67" s="4">
        <f t="shared" si="8"/>
        <v>497000</v>
      </c>
      <c r="J67" s="17">
        <f t="shared" si="6"/>
        <v>3033000</v>
      </c>
      <c r="K67" s="17">
        <f t="shared" si="1"/>
        <v>507000</v>
      </c>
      <c r="L67" s="17">
        <f t="shared" si="2"/>
        <v>3540000</v>
      </c>
      <c r="M67" s="17">
        <v>3033000</v>
      </c>
      <c r="N67" s="17">
        <v>507000</v>
      </c>
      <c r="O67" s="17">
        <f t="shared" si="9"/>
        <v>3151107.4766355138</v>
      </c>
      <c r="P67" s="17">
        <f t="shared" si="10"/>
        <v>528192.92604501592</v>
      </c>
      <c r="Q67" s="17">
        <f t="shared" si="11"/>
        <v>3679300.4026805297</v>
      </c>
    </row>
    <row r="68" spans="1:18">
      <c r="A68" s="2" t="s">
        <v>124</v>
      </c>
      <c r="B68" s="2" t="s">
        <v>125</v>
      </c>
      <c r="C68" s="2" t="s">
        <v>7</v>
      </c>
      <c r="D68" s="2" t="s">
        <v>126</v>
      </c>
      <c r="E68" s="3">
        <v>44228</v>
      </c>
      <c r="F68" s="4">
        <v>2096000</v>
      </c>
      <c r="G68" s="4">
        <f t="shared" si="0"/>
        <v>2355000</v>
      </c>
      <c r="H68" s="4">
        <v>331000</v>
      </c>
      <c r="I68" s="4">
        <f t="shared" si="8"/>
        <v>385000</v>
      </c>
      <c r="J68" s="17">
        <f t="shared" si="6"/>
        <v>2439000</v>
      </c>
      <c r="K68" s="17">
        <f t="shared" si="1"/>
        <v>393000</v>
      </c>
      <c r="L68" s="17">
        <f t="shared" si="2"/>
        <v>2832000</v>
      </c>
      <c r="M68" s="17">
        <v>2439000</v>
      </c>
      <c r="N68" s="17">
        <v>393000</v>
      </c>
      <c r="O68" s="17">
        <f t="shared" si="9"/>
        <v>2533976.6355140186</v>
      </c>
      <c r="P68" s="17">
        <f t="shared" si="10"/>
        <v>409427.65273311891</v>
      </c>
      <c r="Q68" s="17">
        <f t="shared" si="11"/>
        <v>2943404.2882471373</v>
      </c>
    </row>
    <row r="69" spans="1:18">
      <c r="A69" s="2" t="s">
        <v>127</v>
      </c>
      <c r="B69" s="2" t="s">
        <v>128</v>
      </c>
      <c r="C69" s="2" t="s">
        <v>7</v>
      </c>
      <c r="D69" s="2" t="s">
        <v>129</v>
      </c>
      <c r="E69" s="3">
        <v>44228</v>
      </c>
      <c r="F69" s="4">
        <v>2147000</v>
      </c>
      <c r="G69" s="4">
        <f t="shared" si="0"/>
        <v>2412000</v>
      </c>
      <c r="H69" s="4">
        <v>356000</v>
      </c>
      <c r="I69" s="4">
        <f t="shared" si="8"/>
        <v>414000</v>
      </c>
      <c r="J69" s="17">
        <f t="shared" si="6"/>
        <v>2498000</v>
      </c>
      <c r="K69" s="17">
        <f t="shared" ref="K69:K84" si="12">ROUNDUP(I69*$X$8/$W$8,-3)</f>
        <v>423000</v>
      </c>
      <c r="L69" s="17">
        <f t="shared" ref="L69:L84" si="13">J69+K69</f>
        <v>2921000</v>
      </c>
      <c r="M69" s="17">
        <v>2498000</v>
      </c>
      <c r="N69" s="17">
        <v>423000</v>
      </c>
      <c r="O69" s="17">
        <f t="shared" si="9"/>
        <v>2595274.1433021803</v>
      </c>
      <c r="P69" s="17">
        <f t="shared" si="10"/>
        <v>440681.67202572338</v>
      </c>
      <c r="Q69" s="17">
        <f t="shared" si="11"/>
        <v>3035955.8153279037</v>
      </c>
    </row>
    <row r="70" spans="1:18">
      <c r="A70" s="2" t="s">
        <v>130</v>
      </c>
      <c r="B70" s="2" t="s">
        <v>31</v>
      </c>
      <c r="C70" s="2" t="s">
        <v>7</v>
      </c>
      <c r="D70" s="2" t="s">
        <v>131</v>
      </c>
      <c r="E70" s="3">
        <v>44228</v>
      </c>
      <c r="F70" s="4">
        <v>4089000</v>
      </c>
      <c r="G70" s="4">
        <f t="shared" ref="G70:G84" si="14">ROUNDUP(F70*124/110.4,-3)</f>
        <v>4593000</v>
      </c>
      <c r="H70" s="4">
        <v>438000</v>
      </c>
      <c r="I70" s="4">
        <f t="shared" si="8"/>
        <v>510000</v>
      </c>
      <c r="J70" s="17">
        <f t="shared" si="6"/>
        <v>4756000</v>
      </c>
      <c r="K70" s="17">
        <f t="shared" si="12"/>
        <v>521000</v>
      </c>
      <c r="L70" s="17">
        <f t="shared" si="13"/>
        <v>5277000</v>
      </c>
      <c r="M70" s="17">
        <v>4756000</v>
      </c>
      <c r="N70" s="17">
        <v>521000</v>
      </c>
      <c r="O70" s="17">
        <f t="shared" si="9"/>
        <v>4941202.4922118373</v>
      </c>
      <c r="P70" s="17">
        <f t="shared" si="10"/>
        <v>542778.13504823146</v>
      </c>
      <c r="Q70" s="17">
        <f t="shared" si="11"/>
        <v>5483980.6272600684</v>
      </c>
      <c r="R70" t="s">
        <v>195</v>
      </c>
    </row>
    <row r="71" spans="1:18">
      <c r="A71" s="2" t="s">
        <v>132</v>
      </c>
      <c r="B71" s="2" t="s">
        <v>133</v>
      </c>
      <c r="C71" s="2" t="s">
        <v>7</v>
      </c>
      <c r="D71" s="2" t="s">
        <v>134</v>
      </c>
      <c r="E71" s="3">
        <v>44228</v>
      </c>
      <c r="F71" s="4">
        <v>3394000</v>
      </c>
      <c r="G71" s="4">
        <f t="shared" si="14"/>
        <v>3813000</v>
      </c>
      <c r="H71" s="4">
        <v>488000</v>
      </c>
      <c r="I71" s="4">
        <f t="shared" si="8"/>
        <v>568000</v>
      </c>
      <c r="J71" s="17">
        <f t="shared" si="6"/>
        <v>3949000</v>
      </c>
      <c r="K71" s="17">
        <f t="shared" si="12"/>
        <v>580000</v>
      </c>
      <c r="L71" s="17">
        <f t="shared" si="13"/>
        <v>4529000</v>
      </c>
      <c r="M71" s="17">
        <v>3949000</v>
      </c>
      <c r="N71" s="17">
        <v>580000</v>
      </c>
      <c r="O71" s="17">
        <f t="shared" si="9"/>
        <v>4102777.2585669779</v>
      </c>
      <c r="P71" s="17">
        <f t="shared" si="10"/>
        <v>604244.37299035362</v>
      </c>
      <c r="Q71" s="17">
        <f t="shared" si="11"/>
        <v>4707021.6315573314</v>
      </c>
    </row>
    <row r="72" spans="1:18">
      <c r="A72" s="2" t="s">
        <v>135</v>
      </c>
      <c r="B72" s="2" t="s">
        <v>120</v>
      </c>
      <c r="C72" s="2" t="s">
        <v>7</v>
      </c>
      <c r="D72" s="2" t="s">
        <v>136</v>
      </c>
      <c r="E72" s="3">
        <v>44228</v>
      </c>
      <c r="F72" s="4">
        <v>2249000</v>
      </c>
      <c r="G72" s="4">
        <f t="shared" si="14"/>
        <v>2527000</v>
      </c>
      <c r="H72" s="4">
        <v>509000</v>
      </c>
      <c r="I72" s="4">
        <f t="shared" si="8"/>
        <v>592000</v>
      </c>
      <c r="J72" s="17">
        <f t="shared" ref="J72:J84" si="15">ROUNDUP(G72*$X$7/$W$7,-3)</f>
        <v>2617000</v>
      </c>
      <c r="K72" s="17">
        <f t="shared" si="12"/>
        <v>604000</v>
      </c>
      <c r="L72" s="17">
        <f t="shared" si="13"/>
        <v>3221000</v>
      </c>
      <c r="M72" s="17">
        <v>2617000</v>
      </c>
      <c r="N72" s="17">
        <v>604000</v>
      </c>
      <c r="O72" s="17">
        <f t="shared" si="9"/>
        <v>2718908.0996884732</v>
      </c>
      <c r="P72" s="17">
        <f t="shared" si="10"/>
        <v>629247.58842443721</v>
      </c>
      <c r="Q72" s="17">
        <f t="shared" si="11"/>
        <v>3348155.6881129104</v>
      </c>
    </row>
    <row r="73" spans="1:18">
      <c r="A73" s="2" t="s">
        <v>137</v>
      </c>
      <c r="B73" s="2" t="s">
        <v>138</v>
      </c>
      <c r="C73" s="2" t="s">
        <v>7</v>
      </c>
      <c r="D73" s="2" t="s">
        <v>172</v>
      </c>
      <c r="E73" s="3">
        <v>44228</v>
      </c>
      <c r="F73" s="4">
        <v>1585000</v>
      </c>
      <c r="G73" s="4">
        <f t="shared" si="14"/>
        <v>1781000</v>
      </c>
      <c r="H73" s="4">
        <v>534000</v>
      </c>
      <c r="I73" s="4">
        <f t="shared" si="8"/>
        <v>621000</v>
      </c>
      <c r="J73" s="17">
        <f t="shared" si="15"/>
        <v>1845000</v>
      </c>
      <c r="K73" s="17">
        <f t="shared" si="12"/>
        <v>634000</v>
      </c>
      <c r="L73" s="17">
        <f t="shared" si="13"/>
        <v>2479000</v>
      </c>
      <c r="M73" s="17">
        <v>1845000</v>
      </c>
      <c r="N73" s="17">
        <v>634000</v>
      </c>
      <c r="O73" s="17">
        <f t="shared" si="9"/>
        <v>1916845.7943925234</v>
      </c>
      <c r="P73" s="17">
        <f t="shared" si="10"/>
        <v>660501.60771704162</v>
      </c>
      <c r="Q73" s="17">
        <f t="shared" si="11"/>
        <v>2577347.4021095652</v>
      </c>
      <c r="R73" s="10"/>
    </row>
    <row r="74" spans="1:18">
      <c r="A74" s="2" t="s">
        <v>137</v>
      </c>
      <c r="B74" s="2" t="s">
        <v>138</v>
      </c>
      <c r="C74" s="2" t="s">
        <v>7</v>
      </c>
      <c r="D74" s="2" t="s">
        <v>172</v>
      </c>
      <c r="E74" s="3">
        <v>44228</v>
      </c>
      <c r="F74" s="4">
        <v>522000</v>
      </c>
      <c r="G74" s="4">
        <f t="shared" si="14"/>
        <v>587000</v>
      </c>
      <c r="H74" s="4"/>
      <c r="I74" s="4"/>
      <c r="J74" s="17">
        <f t="shared" si="15"/>
        <v>608000</v>
      </c>
      <c r="K74" s="17"/>
      <c r="L74" s="17">
        <f t="shared" si="13"/>
        <v>608000</v>
      </c>
      <c r="M74" s="17">
        <v>608000</v>
      </c>
      <c r="N74" s="17"/>
      <c r="O74" s="17">
        <f t="shared" si="9"/>
        <v>631676.01246105914</v>
      </c>
      <c r="P74" s="17"/>
      <c r="Q74" s="17">
        <f t="shared" si="11"/>
        <v>631676.01246105914</v>
      </c>
      <c r="R74" s="10"/>
    </row>
    <row r="75" spans="1:18">
      <c r="A75" s="2" t="s">
        <v>139</v>
      </c>
      <c r="B75" s="2" t="s">
        <v>140</v>
      </c>
      <c r="C75" s="2" t="s">
        <v>7</v>
      </c>
      <c r="D75" s="2" t="s">
        <v>141</v>
      </c>
      <c r="E75" s="3">
        <v>44228</v>
      </c>
      <c r="F75" s="4">
        <v>4447000</v>
      </c>
      <c r="G75" s="4">
        <f t="shared" si="14"/>
        <v>4995000</v>
      </c>
      <c r="H75" s="4">
        <v>631000</v>
      </c>
      <c r="I75" s="4">
        <f t="shared" ref="I75:I77" si="16">ROUNDUP(H75*122.3/105.2,-3)</f>
        <v>734000</v>
      </c>
      <c r="J75" s="17">
        <f t="shared" si="15"/>
        <v>5173000</v>
      </c>
      <c r="K75" s="17">
        <f t="shared" si="12"/>
        <v>749000</v>
      </c>
      <c r="L75" s="17">
        <f t="shared" si="13"/>
        <v>5922000</v>
      </c>
      <c r="M75" s="17">
        <v>5173000</v>
      </c>
      <c r="N75" s="17">
        <v>749000</v>
      </c>
      <c r="O75" s="17">
        <f t="shared" si="9"/>
        <v>5374440.8099688469</v>
      </c>
      <c r="P75" s="17">
        <f t="shared" si="10"/>
        <v>780308.68167202559</v>
      </c>
      <c r="Q75" s="17">
        <f t="shared" si="11"/>
        <v>6154749.4916408723</v>
      </c>
    </row>
    <row r="76" spans="1:18">
      <c r="A76" s="2" t="s">
        <v>142</v>
      </c>
      <c r="B76" s="2" t="s">
        <v>143</v>
      </c>
      <c r="C76" s="2" t="s">
        <v>7</v>
      </c>
      <c r="D76" s="2" t="s">
        <v>144</v>
      </c>
      <c r="E76" s="3">
        <v>44228</v>
      </c>
      <c r="F76" s="4">
        <v>2208000</v>
      </c>
      <c r="G76" s="4">
        <f t="shared" si="14"/>
        <v>2480000</v>
      </c>
      <c r="H76" s="4">
        <v>255000</v>
      </c>
      <c r="I76" s="4">
        <v>0</v>
      </c>
      <c r="J76" s="17">
        <f t="shared" si="15"/>
        <v>2568000</v>
      </c>
      <c r="K76" s="17"/>
      <c r="L76" s="17">
        <f t="shared" si="13"/>
        <v>2568000</v>
      </c>
      <c r="M76" s="17">
        <v>2568000</v>
      </c>
      <c r="N76" s="17"/>
      <c r="O76" s="17">
        <f t="shared" si="9"/>
        <v>2668000</v>
      </c>
      <c r="P76" s="17"/>
      <c r="Q76" s="17">
        <f t="shared" si="11"/>
        <v>2668000</v>
      </c>
      <c r="R76" s="38" t="s">
        <v>194</v>
      </c>
    </row>
    <row r="77" spans="1:18">
      <c r="A77" s="2" t="s">
        <v>145</v>
      </c>
      <c r="B77" s="2" t="s">
        <v>146</v>
      </c>
      <c r="C77" s="2" t="s">
        <v>7</v>
      </c>
      <c r="D77" s="2" t="s">
        <v>147</v>
      </c>
      <c r="E77" s="3">
        <v>44228</v>
      </c>
      <c r="F77" s="4">
        <v>5725000</v>
      </c>
      <c r="G77" s="4">
        <f t="shared" si="14"/>
        <v>6431000</v>
      </c>
      <c r="H77" s="4">
        <v>915000</v>
      </c>
      <c r="I77" s="4">
        <f t="shared" si="16"/>
        <v>1064000</v>
      </c>
      <c r="J77" s="17">
        <f t="shared" si="15"/>
        <v>6660000</v>
      </c>
      <c r="K77" s="17">
        <f t="shared" si="12"/>
        <v>1085000</v>
      </c>
      <c r="L77" s="17">
        <f t="shared" si="13"/>
        <v>7745000</v>
      </c>
      <c r="M77" s="17">
        <v>6660000</v>
      </c>
      <c r="N77" s="17">
        <v>1085000</v>
      </c>
      <c r="O77" s="17">
        <f t="shared" si="9"/>
        <v>6919345.7943925234</v>
      </c>
      <c r="P77" s="17">
        <f t="shared" si="10"/>
        <v>1130353.6977491959</v>
      </c>
      <c r="Q77" s="17">
        <f t="shared" si="11"/>
        <v>8049699.492141719</v>
      </c>
      <c r="R77" s="10"/>
    </row>
    <row r="78" spans="1:18">
      <c r="A78" s="2"/>
      <c r="B78" s="2"/>
      <c r="C78" s="2"/>
      <c r="D78" s="2"/>
      <c r="E78" s="3"/>
      <c r="F78" s="4"/>
      <c r="G78" s="4"/>
      <c r="H78" s="4"/>
      <c r="I78" s="4"/>
      <c r="J78" s="17"/>
      <c r="K78" s="17"/>
      <c r="L78" s="17"/>
      <c r="M78" s="17"/>
      <c r="N78" s="17"/>
      <c r="O78" s="17"/>
      <c r="P78" s="17"/>
      <c r="Q78" s="17"/>
    </row>
    <row r="79" spans="1:18">
      <c r="A79" s="5" t="s">
        <v>148</v>
      </c>
      <c r="B79" s="2"/>
      <c r="C79" s="2"/>
      <c r="D79" s="2"/>
      <c r="E79" s="3"/>
      <c r="F79" s="4"/>
      <c r="G79" s="4"/>
      <c r="H79" s="4"/>
      <c r="I79" s="4"/>
      <c r="J79" s="17"/>
      <c r="K79" s="17"/>
      <c r="L79" s="17"/>
      <c r="M79" s="17"/>
      <c r="N79" s="17"/>
      <c r="O79" s="17"/>
      <c r="P79" s="17"/>
      <c r="Q79" s="17"/>
    </row>
    <row r="80" spans="1:18">
      <c r="A80" s="2" t="s">
        <v>149</v>
      </c>
      <c r="B80" s="2" t="s">
        <v>48</v>
      </c>
      <c r="C80" s="2" t="s">
        <v>7</v>
      </c>
      <c r="D80" s="2" t="s">
        <v>152</v>
      </c>
      <c r="E80" s="3">
        <v>44228</v>
      </c>
      <c r="F80" s="4">
        <v>20404000</v>
      </c>
      <c r="G80" s="4">
        <f t="shared" si="14"/>
        <v>22918000</v>
      </c>
      <c r="H80" s="4">
        <v>3050000</v>
      </c>
      <c r="I80" s="4">
        <f t="shared" ref="I80:I84" si="17">ROUNDUP(H80*122.3/105.2,-3)</f>
        <v>3546000</v>
      </c>
      <c r="J80" s="17">
        <f t="shared" si="15"/>
        <v>23732000</v>
      </c>
      <c r="K80" s="17">
        <f t="shared" si="12"/>
        <v>3616000</v>
      </c>
      <c r="L80" s="17">
        <f t="shared" si="13"/>
        <v>27348000</v>
      </c>
      <c r="M80" s="17">
        <v>23732000</v>
      </c>
      <c r="N80" s="17">
        <v>3616000</v>
      </c>
      <c r="O80" s="17">
        <f t="shared" si="9"/>
        <v>24656143.302180685</v>
      </c>
      <c r="P80" s="17">
        <f t="shared" si="10"/>
        <v>3767151.1254019286</v>
      </c>
      <c r="Q80" s="17">
        <f t="shared" si="11"/>
        <v>28423294.427582614</v>
      </c>
      <c r="R80" s="10"/>
    </row>
    <row r="81" spans="1:19">
      <c r="A81" s="2" t="s">
        <v>150</v>
      </c>
      <c r="B81" s="2" t="s">
        <v>151</v>
      </c>
      <c r="C81" s="2" t="s">
        <v>7</v>
      </c>
      <c r="D81" s="2" t="s">
        <v>152</v>
      </c>
      <c r="E81" s="3">
        <v>44228</v>
      </c>
      <c r="F81" s="4">
        <v>28112000</v>
      </c>
      <c r="G81" s="4">
        <f t="shared" si="14"/>
        <v>31576000</v>
      </c>
      <c r="H81" s="4">
        <v>4269000</v>
      </c>
      <c r="I81" s="4">
        <f t="shared" si="17"/>
        <v>4963000</v>
      </c>
      <c r="J81" s="17">
        <f t="shared" si="15"/>
        <v>32697000</v>
      </c>
      <c r="K81" s="17">
        <f t="shared" si="12"/>
        <v>5061000</v>
      </c>
      <c r="L81" s="17">
        <f t="shared" si="13"/>
        <v>37758000</v>
      </c>
      <c r="M81" s="17">
        <v>32697000</v>
      </c>
      <c r="N81" s="17">
        <v>5061000</v>
      </c>
      <c r="O81" s="17">
        <f t="shared" si="9"/>
        <v>33970247.663551398</v>
      </c>
      <c r="P81" s="17">
        <f t="shared" si="10"/>
        <v>5272553.0546623785</v>
      </c>
      <c r="Q81" s="17">
        <f t="shared" si="11"/>
        <v>39242800.718213774</v>
      </c>
      <c r="R81" s="10"/>
    </row>
    <row r="82" spans="1:19">
      <c r="A82" s="2" t="s">
        <v>153</v>
      </c>
      <c r="B82" s="2" t="s">
        <v>154</v>
      </c>
      <c r="C82" s="2" t="s">
        <v>7</v>
      </c>
      <c r="D82" s="2" t="s">
        <v>152</v>
      </c>
      <c r="E82" s="3">
        <v>44228</v>
      </c>
      <c r="F82" s="4">
        <v>37230000</v>
      </c>
      <c r="G82" s="4">
        <f t="shared" si="14"/>
        <v>41817000</v>
      </c>
      <c r="H82" s="4">
        <v>8269000</v>
      </c>
      <c r="I82" s="4">
        <f t="shared" si="17"/>
        <v>9614000</v>
      </c>
      <c r="J82" s="17">
        <f t="shared" si="15"/>
        <v>43301000</v>
      </c>
      <c r="K82" s="17">
        <f t="shared" si="12"/>
        <v>9804000</v>
      </c>
      <c r="L82" s="17">
        <f t="shared" si="13"/>
        <v>53105000</v>
      </c>
      <c r="M82" s="17">
        <v>43301000</v>
      </c>
      <c r="N82" s="17">
        <v>9804000</v>
      </c>
      <c r="O82" s="17">
        <f t="shared" si="9"/>
        <v>44987176.012461059</v>
      </c>
      <c r="P82" s="17">
        <f t="shared" si="10"/>
        <v>10213813.50482315</v>
      </c>
      <c r="Q82" s="17">
        <f t="shared" si="11"/>
        <v>55200989.517284207</v>
      </c>
      <c r="R82" s="10"/>
    </row>
    <row r="83" spans="1:19">
      <c r="A83" s="2" t="s">
        <v>155</v>
      </c>
      <c r="B83" s="2" t="s">
        <v>156</v>
      </c>
      <c r="C83" s="2" t="s">
        <v>7</v>
      </c>
      <c r="D83" s="2" t="s">
        <v>157</v>
      </c>
      <c r="E83" s="3">
        <v>44228</v>
      </c>
      <c r="F83" s="4">
        <v>6492000</v>
      </c>
      <c r="G83" s="4">
        <f t="shared" si="14"/>
        <v>7292000</v>
      </c>
      <c r="H83" s="4">
        <v>1103000</v>
      </c>
      <c r="I83" s="4">
        <f t="shared" si="17"/>
        <v>1283000</v>
      </c>
      <c r="J83" s="17">
        <f t="shared" si="15"/>
        <v>7551000</v>
      </c>
      <c r="K83" s="17">
        <f t="shared" si="12"/>
        <v>1309000</v>
      </c>
      <c r="L83" s="17">
        <f t="shared" si="13"/>
        <v>8860000</v>
      </c>
      <c r="M83" s="17">
        <v>7551000</v>
      </c>
      <c r="N83" s="17">
        <v>1309000</v>
      </c>
      <c r="O83" s="17">
        <f t="shared" si="9"/>
        <v>7845042.0560747655</v>
      </c>
      <c r="P83" s="17">
        <f t="shared" si="10"/>
        <v>1363717.0418006429</v>
      </c>
      <c r="Q83" s="17">
        <f t="shared" si="11"/>
        <v>9208759.0978754088</v>
      </c>
    </row>
    <row r="84" spans="1:19">
      <c r="A84" s="2" t="s">
        <v>158</v>
      </c>
      <c r="B84" s="2" t="s">
        <v>48</v>
      </c>
      <c r="C84" s="2" t="s">
        <v>7</v>
      </c>
      <c r="D84" s="2" t="s">
        <v>159</v>
      </c>
      <c r="E84" s="3">
        <v>44228</v>
      </c>
      <c r="F84" s="4">
        <v>5561000</v>
      </c>
      <c r="G84" s="4">
        <f t="shared" si="14"/>
        <v>6247000</v>
      </c>
      <c r="H84" s="4">
        <v>493000</v>
      </c>
      <c r="I84" s="4">
        <f t="shared" si="17"/>
        <v>574000</v>
      </c>
      <c r="J84" s="17">
        <f t="shared" si="15"/>
        <v>6469000</v>
      </c>
      <c r="K84" s="17">
        <f t="shared" si="12"/>
        <v>586000</v>
      </c>
      <c r="L84" s="17">
        <f t="shared" si="13"/>
        <v>7055000</v>
      </c>
      <c r="M84" s="17">
        <v>6469000</v>
      </c>
      <c r="N84" s="17">
        <v>586000</v>
      </c>
      <c r="O84" s="17">
        <f t="shared" si="9"/>
        <v>6720908.0996884732</v>
      </c>
      <c r="P84" s="17">
        <f t="shared" si="10"/>
        <v>610495.17684887443</v>
      </c>
      <c r="Q84" s="17">
        <f t="shared" si="11"/>
        <v>7331403.2765373476</v>
      </c>
    </row>
    <row r="85" spans="1:19">
      <c r="A85" s="6" t="s">
        <v>212</v>
      </c>
      <c r="B85" s="2"/>
      <c r="C85" s="2"/>
      <c r="D85" s="2"/>
      <c r="E85" s="3"/>
      <c r="F85" s="4"/>
      <c r="G85" s="4"/>
      <c r="H85" s="4"/>
      <c r="I85" s="4"/>
      <c r="J85" s="17"/>
      <c r="K85" s="17"/>
      <c r="L85" s="17"/>
      <c r="M85" s="56"/>
      <c r="N85" s="17"/>
      <c r="O85" s="47">
        <f>SUM(O64:O84)</f>
        <v>172813258.56697819</v>
      </c>
      <c r="P85" s="35">
        <f>SUM(P64:P84)</f>
        <v>29950726.68810289</v>
      </c>
      <c r="Q85" s="48">
        <f>SUM(Q64:Q84)</f>
        <v>202763985.25508109</v>
      </c>
    </row>
    <row r="86" spans="1:19">
      <c r="A86" s="2"/>
      <c r="B86" s="2"/>
      <c r="C86" s="2"/>
      <c r="D86" s="2"/>
      <c r="E86" s="3"/>
      <c r="F86" s="4"/>
      <c r="G86" s="4"/>
      <c r="H86" s="4"/>
      <c r="I86" s="4"/>
      <c r="J86" s="17"/>
      <c r="K86" s="17"/>
      <c r="L86" s="17"/>
      <c r="M86" s="56"/>
      <c r="N86" s="17"/>
      <c r="O86" s="57"/>
      <c r="P86" s="17"/>
      <c r="Q86" s="58"/>
    </row>
    <row r="87" spans="1:19">
      <c r="A87" s="2"/>
      <c r="B87" s="2"/>
      <c r="C87" s="2"/>
      <c r="D87" s="2"/>
      <c r="E87" s="3"/>
      <c r="F87" s="4"/>
      <c r="G87" s="4"/>
      <c r="H87" s="4"/>
      <c r="I87" s="4"/>
      <c r="J87" s="17"/>
      <c r="K87" s="17"/>
      <c r="L87" s="17"/>
      <c r="M87" s="56"/>
      <c r="N87" s="17"/>
      <c r="O87" s="57"/>
      <c r="P87" s="17"/>
      <c r="Q87" s="58"/>
    </row>
    <row r="88" spans="1:19">
      <c r="A88" s="6" t="s">
        <v>160</v>
      </c>
      <c r="B88" s="6"/>
      <c r="C88" s="6"/>
      <c r="D88" s="6"/>
      <c r="E88" s="6"/>
      <c r="F88" s="7">
        <f t="shared" ref="F88:L88" si="18">SUM(F7:F84)</f>
        <v>227545000</v>
      </c>
      <c r="G88" s="7">
        <f t="shared" si="18"/>
        <v>253440000</v>
      </c>
      <c r="H88" s="7">
        <f t="shared" si="18"/>
        <v>31384000</v>
      </c>
      <c r="I88" s="7">
        <f t="shared" si="18"/>
        <v>36503000</v>
      </c>
      <c r="J88" s="35">
        <f t="shared" si="18"/>
        <v>262513000</v>
      </c>
      <c r="K88" s="35">
        <f t="shared" si="18"/>
        <v>37238000</v>
      </c>
      <c r="L88" s="35">
        <f t="shared" si="18"/>
        <v>299751000</v>
      </c>
      <c r="M88" s="46">
        <f>SUM(M7:M84)</f>
        <v>262513000</v>
      </c>
      <c r="N88" s="35">
        <f>SUM(N7:N84)</f>
        <v>37238000</v>
      </c>
      <c r="O88" s="47">
        <f>O60+O85</f>
        <v>272735468.84735203</v>
      </c>
      <c r="P88" s="35">
        <f>P60+P85</f>
        <v>38794572.347266875</v>
      </c>
      <c r="Q88" s="48">
        <f>+Q60+Q85</f>
        <v>311530041.19461888</v>
      </c>
      <c r="S88" s="8"/>
    </row>
    <row r="89" spans="1:19">
      <c r="K89" s="36" t="s">
        <v>188</v>
      </c>
      <c r="L89" s="37">
        <f>L88-J88-K88</f>
        <v>0</v>
      </c>
      <c r="M89" s="37"/>
      <c r="N89" s="37"/>
      <c r="O89" s="37"/>
      <c r="P89" s="37"/>
      <c r="Q89" s="37"/>
    </row>
    <row r="90" spans="1:19">
      <c r="F90" s="8">
        <f>F88+H88</f>
        <v>258929000</v>
      </c>
      <c r="I90" s="10"/>
      <c r="J90" s="34" t="s">
        <v>186</v>
      </c>
      <c r="K90" s="34"/>
    </row>
    <row r="91" spans="1:19">
      <c r="F91" s="8">
        <f>G88+I88</f>
        <v>289943000</v>
      </c>
      <c r="J91" s="33" t="s">
        <v>186</v>
      </c>
      <c r="K91" s="33"/>
      <c r="S91" s="8"/>
    </row>
    <row r="92" spans="1:19">
      <c r="I92" s="8" t="s">
        <v>186</v>
      </c>
    </row>
    <row r="94" spans="1:19">
      <c r="F94" s="8">
        <v>260529750</v>
      </c>
    </row>
    <row r="97" spans="6:7">
      <c r="F97" s="8">
        <f>F90-F94</f>
        <v>-1600750</v>
      </c>
      <c r="G97" t="s">
        <v>186</v>
      </c>
    </row>
    <row r="101" spans="6:7">
      <c r="F101" s="8" t="e">
        <f>F88-G97</f>
        <v>#VALUE!</v>
      </c>
    </row>
  </sheetData>
  <phoneticPr fontId="10" type="noConversion"/>
  <pageMargins left="0.70866141732283472" right="0.70866141732283472" top="0.74803149606299213" bottom="0.74803149606299213" header="0.31496062992125984" footer="0.31496062992125984"/>
  <pageSetup scale="65" orientation="landscape"/>
  <headerFooter>
    <oddFooter>&amp;L&amp;F
Uniek nr. e-ABS XXXXXXXXXXXXXXXXXXX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titus xmlns="http://schemas.titus.com/TitusProperties/">
  <TitusGUID xmlns="">2dfb9e45-0104-4632-ac1a-2e60490cc606</TitusGUID>
  <TitusMetadata xmlns="">eyJucyI6Imh0dHA6XC9cL3d3dy50aXR1cy5jb21cL25zXC9BT04iLCJwcm9wcyI6W3sibiI6IkFvbkNsYXNzaWZpY2F0aW9uIiwidmFscyI6W3sidmFsdWUiOiJBRENfY2xhc3NfMjAwIn1dfSx7Im4iOiJBb25SZXN0cmljdGVkIiwidmFscyI6W119LHsibiI6IkFvblZpc3VhbE1hcmtpbmdzIiwidmFscyI6W119XX0=</TitusMetadata>
</titus>
</file>

<file path=customXml/itemProps1.xml><?xml version="1.0" encoding="utf-8"?>
<ds:datastoreItem xmlns:ds="http://schemas.openxmlformats.org/officeDocument/2006/customXml" ds:itemID="{F6CBC005-8413-42FF-AA4E-6D8F9E79CEC2}">
  <ds:schemaRefs>
    <ds:schemaRef ds:uri="http://schemas.titus.com/TitusProperties/"/>
    <ds:schemaRef ds:uri="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2025</vt:lpstr>
      <vt:lpstr>'2025'!Afdrukbereik</vt:lpstr>
    </vt:vector>
  </TitlesOfParts>
  <Company>cctg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Bos, Robin</dc:creator>
  <cp:lastModifiedBy>John van der Woude</cp:lastModifiedBy>
  <cp:lastPrinted>2022-11-24T05:18:23Z</cp:lastPrinted>
  <dcterms:created xsi:type="dcterms:W3CDTF">2022-02-18T11:13:56Z</dcterms:created>
  <dcterms:modified xsi:type="dcterms:W3CDTF">2025-10-09T08:38:52Z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2dfb9e45-0104-4632-ac1a-2e60490cc606</vt:lpwstr>
  </property>
  <property fmtid="{D5CDD505-2E9C-101B-9397-08002B2CF9AE}" pid="3" name="AonClassification">
    <vt:lpwstr>ADC_class_200</vt:lpwstr>
  </property>
</Properties>
</file>