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https://old.sharepoint.com/sites/afd-team-inkoop-lopende-projecten/Gedeelde documenten/General/GDD/250093GDD Dordthuis Beveiliging/02 Aanbestedingsstukken/Aanbestedingsleidraad en bijlagen/"/>
    </mc:Choice>
  </mc:AlternateContent>
  <xr:revisionPtr revIDLastSave="0" documentId="8_{3271C447-DB9E-47C0-A574-22B38A6B69A9}" xr6:coauthVersionLast="47" xr6:coauthVersionMax="47" xr10:uidLastSave="{00000000-0000-0000-0000-000000000000}"/>
  <bookViews>
    <workbookView xWindow="28680" yWindow="-120" windowWidth="29040" windowHeight="15720" tabRatio="937" xr2:uid="{00000000-000D-0000-FFFF-FFFF00000000}"/>
  </bookViews>
  <sheets>
    <sheet name="Toelichting" sheetId="12" r:id="rId1"/>
    <sheet name="Openen &amp; sluiten" sheetId="5" r:id="rId2"/>
    <sheet name="Alarmopvolging" sheetId="13" r:id="rId3"/>
    <sheet name="Objectbewaking - Alblasserdam" sheetId="22" r:id="rId4"/>
    <sheet name="Objectbewaking - Dordthuis" sheetId="16" r:id="rId5"/>
    <sheet name="Objectbewaking - Hardinxveld" sheetId="23" r:id="rId6"/>
    <sheet name="Objectbewaking - Papendrecht" sheetId="21" r:id="rId7"/>
    <sheet name="Objectbewaking - Zwijndrecht" sheetId="24" r:id="rId8"/>
    <sheet name="Regiedienstverlening" sheetId="15" r:id="rId9"/>
  </sheets>
  <definedNames>
    <definedName name="_xlnm.Print_Area" localSheetId="2">Alarmopvolging!$A$1:$H$26</definedName>
    <definedName name="_xlnm.Print_Area" localSheetId="1">'Openen &amp; sluiten'!$A$1:$I$32</definedName>
    <definedName name="_xlnm.Print_Area" localSheetId="8">Regiedienstverlening!$A$1:$H$19</definedName>
    <definedName name="_xlnm.Print_Area" localSheetId="0">Toelichting!$A$1:$A$15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2" i="5" l="1"/>
  <c r="E22" i="5"/>
  <c r="G22" i="5"/>
  <c r="G11" i="5"/>
  <c r="I11" i="5" s="1"/>
  <c r="E11" i="5"/>
  <c r="H16" i="13"/>
  <c r="F16" i="13"/>
  <c r="D16" i="13"/>
  <c r="F11" i="13"/>
  <c r="H11" i="13" s="1"/>
  <c r="D11" i="13"/>
  <c r="D12" i="13"/>
  <c r="F12" i="13" s="1"/>
  <c r="H12" i="13" s="1"/>
  <c r="D13" i="13"/>
  <c r="F13" i="13" s="1"/>
  <c r="H13" i="13" s="1"/>
  <c r="D14" i="13"/>
  <c r="F14" i="13" s="1"/>
  <c r="H14" i="13" s="1"/>
  <c r="D15" i="13"/>
  <c r="F15" i="13" s="1"/>
  <c r="H15" i="13" s="1"/>
  <c r="E12" i="24"/>
  <c r="F12" i="24"/>
  <c r="G12" i="24"/>
  <c r="H12" i="24"/>
  <c r="D27" i="24"/>
  <c r="D26" i="24"/>
  <c r="D25" i="24"/>
  <c r="D24" i="24"/>
  <c r="D23" i="24"/>
  <c r="E18" i="24"/>
  <c r="F18" i="24"/>
  <c r="G18" i="24"/>
  <c r="H18" i="24"/>
  <c r="E17" i="24"/>
  <c r="F17" i="24"/>
  <c r="G17" i="24"/>
  <c r="H17" i="24"/>
  <c r="E16" i="24"/>
  <c r="F16" i="24"/>
  <c r="G16" i="24"/>
  <c r="H16" i="24"/>
  <c r="E15" i="24"/>
  <c r="F15" i="24"/>
  <c r="G15" i="24"/>
  <c r="H15" i="24"/>
  <c r="E14" i="24"/>
  <c r="F14" i="24"/>
  <c r="G14" i="24"/>
  <c r="H14" i="24"/>
  <c r="I14" i="24" s="1"/>
  <c r="K14" i="24" s="1"/>
  <c r="M14" i="24" s="1"/>
  <c r="E13" i="24"/>
  <c r="F13" i="24"/>
  <c r="G13" i="24"/>
  <c r="H13" i="24"/>
  <c r="D22" i="23"/>
  <c r="D21" i="23"/>
  <c r="D20" i="23"/>
  <c r="D19" i="23"/>
  <c r="D18" i="23"/>
  <c r="E13" i="23"/>
  <c r="F13" i="23"/>
  <c r="G13" i="23"/>
  <c r="H13" i="23"/>
  <c r="E12" i="23"/>
  <c r="F12" i="23"/>
  <c r="G12" i="23"/>
  <c r="H12" i="23"/>
  <c r="E11" i="23"/>
  <c r="F11" i="23"/>
  <c r="G11" i="23"/>
  <c r="H11" i="23"/>
  <c r="E10" i="23"/>
  <c r="F10" i="23"/>
  <c r="G10" i="23"/>
  <c r="H10" i="23"/>
  <c r="E9" i="23"/>
  <c r="F9" i="23"/>
  <c r="G9" i="23"/>
  <c r="H9" i="23"/>
  <c r="E8" i="23"/>
  <c r="F8" i="23"/>
  <c r="I8" i="23" s="1"/>
  <c r="K8" i="23" s="1"/>
  <c r="M8" i="23" s="1"/>
  <c r="G8" i="23"/>
  <c r="H8" i="23"/>
  <c r="E7" i="23"/>
  <c r="F7" i="23"/>
  <c r="G7" i="23"/>
  <c r="H7" i="23"/>
  <c r="I7" i="23" s="1"/>
  <c r="K7" i="23" s="1"/>
  <c r="M7" i="23" s="1"/>
  <c r="D23" i="22"/>
  <c r="D22" i="22"/>
  <c r="D21" i="22"/>
  <c r="D20" i="22"/>
  <c r="D19" i="22"/>
  <c r="E14" i="22"/>
  <c r="F14" i="22"/>
  <c r="G14" i="22"/>
  <c r="H14" i="22"/>
  <c r="I14" i="22"/>
  <c r="K14" i="22" s="1"/>
  <c r="M14" i="22" s="1"/>
  <c r="E13" i="22"/>
  <c r="I13" i="22" s="1"/>
  <c r="K13" i="22" s="1"/>
  <c r="M13" i="22" s="1"/>
  <c r="F13" i="22"/>
  <c r="G13" i="22"/>
  <c r="H13" i="22"/>
  <c r="E12" i="22"/>
  <c r="F12" i="22"/>
  <c r="G12" i="22"/>
  <c r="H12" i="22"/>
  <c r="I12" i="22"/>
  <c r="K12" i="22" s="1"/>
  <c r="M12" i="22" s="1"/>
  <c r="E11" i="22"/>
  <c r="I11" i="22" s="1"/>
  <c r="K11" i="22" s="1"/>
  <c r="M11" i="22" s="1"/>
  <c r="F11" i="22"/>
  <c r="G11" i="22"/>
  <c r="H11" i="22"/>
  <c r="E10" i="22"/>
  <c r="F10" i="22"/>
  <c r="G10" i="22"/>
  <c r="H10" i="22"/>
  <c r="I10" i="22"/>
  <c r="K10" i="22" s="1"/>
  <c r="M10" i="22" s="1"/>
  <c r="E9" i="22"/>
  <c r="I9" i="22" s="1"/>
  <c r="K9" i="22" s="1"/>
  <c r="M9" i="22" s="1"/>
  <c r="F9" i="22"/>
  <c r="G9" i="22"/>
  <c r="H9" i="22"/>
  <c r="E8" i="22"/>
  <c r="F8" i="22"/>
  <c r="G8" i="22"/>
  <c r="H8" i="22"/>
  <c r="I8" i="22"/>
  <c r="K8" i="22" s="1"/>
  <c r="M8" i="22" s="1"/>
  <c r="D23" i="21"/>
  <c r="D22" i="21"/>
  <c r="D21" i="21"/>
  <c r="D20" i="21"/>
  <c r="D19" i="21"/>
  <c r="E14" i="21"/>
  <c r="I14" i="21" s="1"/>
  <c r="K14" i="21" s="1"/>
  <c r="M14" i="21" s="1"/>
  <c r="F14" i="21"/>
  <c r="G14" i="21"/>
  <c r="H14" i="21"/>
  <c r="E13" i="21"/>
  <c r="F13" i="21"/>
  <c r="G13" i="21"/>
  <c r="H13" i="21"/>
  <c r="I13" i="21"/>
  <c r="K13" i="21" s="1"/>
  <c r="M13" i="21" s="1"/>
  <c r="E12" i="21"/>
  <c r="F12" i="21"/>
  <c r="G12" i="21"/>
  <c r="H12" i="21"/>
  <c r="E11" i="21"/>
  <c r="F11" i="21"/>
  <c r="G11" i="21"/>
  <c r="H11" i="21"/>
  <c r="E10" i="21"/>
  <c r="F10" i="21"/>
  <c r="G10" i="21"/>
  <c r="H10" i="21"/>
  <c r="I10" i="21"/>
  <c r="K10" i="21" s="1"/>
  <c r="M10" i="21" s="1"/>
  <c r="E9" i="21"/>
  <c r="F9" i="21"/>
  <c r="G9" i="21"/>
  <c r="H9" i="21"/>
  <c r="E8" i="21"/>
  <c r="F8" i="21"/>
  <c r="G8" i="21"/>
  <c r="H8" i="21"/>
  <c r="I8" i="21" s="1"/>
  <c r="K8" i="21" s="1"/>
  <c r="M8" i="21" s="1"/>
  <c r="E6" i="16"/>
  <c r="F6" i="16"/>
  <c r="H6" i="16"/>
  <c r="E7" i="16"/>
  <c r="F7" i="16"/>
  <c r="I7" i="16"/>
  <c r="K7" i="16" s="1"/>
  <c r="M7" i="16" s="1"/>
  <c r="E8" i="16"/>
  <c r="I8" i="16" s="1"/>
  <c r="K8" i="16" s="1"/>
  <c r="M8" i="16" s="1"/>
  <c r="F8" i="16"/>
  <c r="E9" i="16"/>
  <c r="F9" i="16"/>
  <c r="E10" i="16"/>
  <c r="F10" i="16"/>
  <c r="E11" i="16"/>
  <c r="F11" i="16"/>
  <c r="E5" i="16"/>
  <c r="H5" i="16"/>
  <c r="F5" i="16"/>
  <c r="G6" i="16"/>
  <c r="G7" i="16"/>
  <c r="H7" i="16"/>
  <c r="G8" i="16"/>
  <c r="H8" i="16"/>
  <c r="G9" i="16"/>
  <c r="H9" i="16"/>
  <c r="G10" i="16"/>
  <c r="I10" i="16" s="1"/>
  <c r="K10" i="16" s="1"/>
  <c r="M10" i="16" s="1"/>
  <c r="H10" i="16"/>
  <c r="G11" i="16"/>
  <c r="H11" i="16"/>
  <c r="G5" i="16"/>
  <c r="D17" i="16"/>
  <c r="D18" i="16"/>
  <c r="D19" i="16"/>
  <c r="D20" i="16"/>
  <c r="D16" i="16"/>
  <c r="D32" i="5"/>
  <c r="F32" i="5" s="1"/>
  <c r="I8" i="5"/>
  <c r="E8" i="5"/>
  <c r="E7" i="5"/>
  <c r="G7" i="5" s="1"/>
  <c r="D33" i="13"/>
  <c r="D27" i="13"/>
  <c r="D36" i="5"/>
  <c r="F36" i="5" s="1"/>
  <c r="D35" i="5"/>
  <c r="F35" i="5" s="1"/>
  <c r="D34" i="5"/>
  <c r="F34" i="5" s="1"/>
  <c r="D33" i="5"/>
  <c r="F33" i="5" s="1"/>
  <c r="E23" i="5"/>
  <c r="G23" i="5" s="1"/>
  <c r="I23" i="5" s="1"/>
  <c r="E12" i="5"/>
  <c r="G12" i="5" s="1"/>
  <c r="I12" i="5" s="1"/>
  <c r="E26" i="5"/>
  <c r="G26" i="5"/>
  <c r="H26" i="5"/>
  <c r="H7" i="5"/>
  <c r="D17" i="15"/>
  <c r="D16" i="15"/>
  <c r="D15" i="15"/>
  <c r="D14" i="15"/>
  <c r="D13" i="15"/>
  <c r="D19" i="13"/>
  <c r="D18" i="13"/>
  <c r="D17" i="13"/>
  <c r="F17" i="13" s="1"/>
  <c r="H17" i="13" s="1"/>
  <c r="D10" i="13"/>
  <c r="F10" i="13" s="1"/>
  <c r="H10" i="13" s="1"/>
  <c r="D9" i="13"/>
  <c r="F9" i="13" s="1"/>
  <c r="H9" i="13" s="1"/>
  <c r="D8" i="13"/>
  <c r="F8" i="13" s="1"/>
  <c r="H8" i="13" s="1"/>
  <c r="D7" i="13"/>
  <c r="F7" i="13" s="1"/>
  <c r="H7" i="13" s="1"/>
  <c r="E14" i="5"/>
  <c r="G14" i="5" s="1"/>
  <c r="E13" i="5"/>
  <c r="G13" i="5" s="1"/>
  <c r="E9" i="5"/>
  <c r="G9" i="5" s="1"/>
  <c r="I9" i="5" s="1"/>
  <c r="E10" i="5"/>
  <c r="G10" i="5" s="1"/>
  <c r="E25" i="5"/>
  <c r="G25" i="5" s="1"/>
  <c r="E24" i="5"/>
  <c r="G24" i="5" s="1"/>
  <c r="E21" i="5"/>
  <c r="G21" i="5" s="1"/>
  <c r="I21" i="5" s="1"/>
  <c r="E20" i="5"/>
  <c r="G20" i="5" s="1"/>
  <c r="I20" i="5" s="1"/>
  <c r="E19" i="5"/>
  <c r="G19" i="5" s="1"/>
  <c r="I19" i="5" s="1"/>
  <c r="H24" i="5"/>
  <c r="H25" i="5"/>
  <c r="H13" i="5"/>
  <c r="H14" i="5"/>
  <c r="F14" i="15"/>
  <c r="H14" i="15"/>
  <c r="F15" i="15"/>
  <c r="H15" i="15"/>
  <c r="F16" i="15"/>
  <c r="H16" i="15"/>
  <c r="F17" i="15"/>
  <c r="H17" i="15"/>
  <c r="F13" i="15"/>
  <c r="H13" i="15"/>
  <c r="F8" i="15"/>
  <c r="H8" i="15"/>
  <c r="F7" i="15"/>
  <c r="H7" i="15"/>
  <c r="F18" i="13"/>
  <c r="H18" i="13" s="1"/>
  <c r="F19" i="13"/>
  <c r="I10" i="23" l="1"/>
  <c r="K10" i="23" s="1"/>
  <c r="M10" i="23" s="1"/>
  <c r="I12" i="23"/>
  <c r="K12" i="23" s="1"/>
  <c r="M12" i="23" s="1"/>
  <c r="I9" i="23"/>
  <c r="K9" i="23" s="1"/>
  <c r="M9" i="23" s="1"/>
  <c r="I13" i="23"/>
  <c r="K13" i="23" s="1"/>
  <c r="M13" i="23" s="1"/>
  <c r="I11" i="23"/>
  <c r="K11" i="23" s="1"/>
  <c r="M11" i="23" s="1"/>
  <c r="M14" i="23" s="1"/>
  <c r="I18" i="24"/>
  <c r="K18" i="24" s="1"/>
  <c r="M18" i="24" s="1"/>
  <c r="I15" i="24"/>
  <c r="K15" i="24" s="1"/>
  <c r="M15" i="24" s="1"/>
  <c r="I13" i="24"/>
  <c r="K13" i="24" s="1"/>
  <c r="M13" i="24" s="1"/>
  <c r="I17" i="24"/>
  <c r="K17" i="24" s="1"/>
  <c r="M17" i="24" s="1"/>
  <c r="I16" i="24"/>
  <c r="K16" i="24" s="1"/>
  <c r="M16" i="24" s="1"/>
  <c r="I12" i="24"/>
  <c r="K12" i="24" s="1"/>
  <c r="M12" i="24" s="1"/>
  <c r="I9" i="21"/>
  <c r="K9" i="21" s="1"/>
  <c r="M9" i="21" s="1"/>
  <c r="M15" i="21" s="1"/>
  <c r="I12" i="21"/>
  <c r="K12" i="21" s="1"/>
  <c r="M12" i="21" s="1"/>
  <c r="I11" i="21"/>
  <c r="K11" i="21" s="1"/>
  <c r="M11" i="21" s="1"/>
  <c r="I9" i="16"/>
  <c r="K9" i="16" s="1"/>
  <c r="M9" i="16" s="1"/>
  <c r="I5" i="16"/>
  <c r="K5" i="16" s="1"/>
  <c r="M5" i="16" s="1"/>
  <c r="M12" i="16" s="1"/>
  <c r="I11" i="16"/>
  <c r="K11" i="16" s="1"/>
  <c r="M11" i="16" s="1"/>
  <c r="I6" i="16"/>
  <c r="K6" i="16" s="1"/>
  <c r="M6" i="16" s="1"/>
  <c r="M15" i="22"/>
  <c r="H18" i="15"/>
  <c r="I26" i="5"/>
  <c r="H21" i="13"/>
  <c r="I7" i="5"/>
  <c r="I10" i="5"/>
  <c r="I13" i="5"/>
  <c r="I24" i="5"/>
  <c r="I14" i="5"/>
  <c r="I25" i="5"/>
  <c r="M19" i="24" l="1"/>
  <c r="I2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tc={D534544B-3CD8-4065-B792-C2B2E19642AC}</author>
  </authors>
  <commentList>
    <comment ref="A4" authorId="0" shapeId="0" xr:uid="{D534544B-3CD8-4065-B792-C2B2E19642AC}">
      <text>
        <t>[Opmerkingenthread]
U kunt deze opmerkingenthread lezen in uw versie van Excel. Eventuele wijzigingen aan de thread gaan echter verloren als het bestand wordt geopend in een nieuwere versie van Excel. Meer informatie: https://go.microsoft.com/fwlink/?linkid=870924
Opmerking:
    Welk deel valt onder het personeels deel en welk deel onder het overig deel.</t>
      </text>
    </comment>
  </commentList>
</comments>
</file>

<file path=xl/sharedStrings.xml><?xml version="1.0" encoding="utf-8"?>
<sst xmlns="http://schemas.openxmlformats.org/spreadsheetml/2006/main" count="308" uniqueCount="119">
  <si>
    <t>TOELICHTING</t>
  </si>
  <si>
    <t xml:space="preserve">Dit is het invulblad ten behoeve van de Beveiligingsdiensten, deze is opgesplitst naar de verschillende dienstverleningsonderdelen die gevraagd worden. Voor de definities en eisen die verbonden zijn aan de verschillende onderdelen wordt verwezen naar de teksten in het Programma van Eisen.  </t>
  </si>
  <si>
    <r>
      <t xml:space="preserve">De inschrijver dient </t>
    </r>
    <r>
      <rPr>
        <b/>
        <sz val="9"/>
        <color rgb="FF000000"/>
        <rFont val="Verdana"/>
        <family val="2"/>
      </rPr>
      <t>uitsluitend alle grijze cellen</t>
    </r>
    <r>
      <rPr>
        <sz val="9"/>
        <color rgb="FF000000"/>
        <rFont val="Verdana"/>
        <family val="2"/>
      </rPr>
      <t xml:space="preserve"> in te vullen (behalve de regel waar n.v.t. staat ingevuld) met een waarde. De tarieven worden uitgevraagd in een personeel- en een overig deel. Dit ten einde verrekening als gevolg van eventuele CAO wijzigingen op de personele component te verrekenen. Alle geoffreerde prijzen zijn incl. voorrijdtijden en -kosten, reiskosten, onkostenvergoedingen, mogelijk toeslagen, enz. en exclusief BTW (deze laatste apart vermelden). Het is niet toegestaan om aanvullingen en/of opmerkingen in het spreadsheet aan te brengen. </t>
    </r>
  </si>
  <si>
    <t xml:space="preserve">De prijzen welke u opgeeft zijn dus all-in prijzen exclusief en inclusief BTW.  Drechtsteden wenst niet geconfronteerd te worden met onvoorziene extra investeringen c.q.  meerkosten als gevolg van het geen dat aangeboden wordt door de leverancier. </t>
  </si>
  <si>
    <t>Het gunningscriterium 'Prijs' wordt beoordeeld op de totaalprijs op jaarbasis voor openen en sluiten, alarmopvolging, toezicht en receptie en regiedienstverlening.</t>
  </si>
  <si>
    <t>Leverancier</t>
  </si>
  <si>
    <t>Integraal tarief Openen (per ronde)</t>
  </si>
  <si>
    <t>Pand</t>
  </si>
  <si>
    <t>Tijdsbesteding (min/ronde)</t>
  </si>
  <si>
    <t>Personele kosten (netto)</t>
  </si>
  <si>
    <t>Overige kosten (netto)</t>
  </si>
  <si>
    <t>Totale kosten (netto)</t>
  </si>
  <si>
    <t>BTW %</t>
  </si>
  <si>
    <t>Bruto tarief</t>
  </si>
  <si>
    <r>
      <t xml:space="preserve">Volume *
</t>
    </r>
    <r>
      <rPr>
        <sz val="10"/>
        <color theme="0"/>
        <rFont val="Verdana"/>
        <family val="2"/>
      </rPr>
      <t># keer per jaar</t>
    </r>
  </si>
  <si>
    <t>Kosten per jaar (icl. BTW)</t>
  </si>
  <si>
    <t>Gemeentehuis Alblasserdam (ma t/m vrij 07:00 &amp; za 09:00)</t>
  </si>
  <si>
    <t>Dordthuis Dordrecht (ma t/m vrij 07:00 &amp; za 09:00)</t>
  </si>
  <si>
    <t>Stadhuis Dordrecht</t>
  </si>
  <si>
    <t>Politiek Centrum Dordrecht</t>
  </si>
  <si>
    <t>Gemeentehuis Papendrecht (ma t/m vrij 06:50 &amp; za 07:15)</t>
  </si>
  <si>
    <t>Gemeentehuis Zwijndrecht (ma t/m vrij 06:15)</t>
  </si>
  <si>
    <t>Raadhuis Zwijndrecht (ma t/m vrij 06:15)</t>
  </si>
  <si>
    <t>Hardinxveld Giessendam</t>
  </si>
  <si>
    <t>nvt</t>
  </si>
  <si>
    <t>Integraal tarief Sluiten (per ronde)</t>
  </si>
  <si>
    <t>Tijdsbesteding (min / ronde)</t>
  </si>
  <si>
    <r>
      <t xml:space="preserve">Volume *
</t>
    </r>
    <r>
      <rPr>
        <sz val="8"/>
        <color theme="0"/>
        <rFont val="Verdana"/>
        <family val="2"/>
      </rPr>
      <t># keer per jaar</t>
    </r>
  </si>
  <si>
    <r>
      <t xml:space="preserve">Kosten per jaar </t>
    </r>
    <r>
      <rPr>
        <b/>
        <sz val="8"/>
        <color theme="0"/>
        <rFont val="Verdana"/>
        <family val="2"/>
      </rPr>
      <t>(incl. BTW)</t>
    </r>
  </si>
  <si>
    <t>Gemeentehuis Alblasserdam</t>
  </si>
  <si>
    <t>Dordthuis Dordrecht</t>
  </si>
  <si>
    <r>
      <t xml:space="preserve">Politiek Centrum/Stadhuis Dordrecht </t>
    </r>
    <r>
      <rPr>
        <sz val="8"/>
        <rFont val="Verdana"/>
        <family val="2"/>
      </rPr>
      <t>(ma t/m vrij 24:00)</t>
    </r>
  </si>
  <si>
    <r>
      <t xml:space="preserve">Gemeentehuis Papendrecht </t>
    </r>
    <r>
      <rPr>
        <sz val="8"/>
        <rFont val="Verdana"/>
        <family val="2"/>
      </rPr>
      <t>(ma t/m vrij 23:00 &amp; za 18:00)</t>
    </r>
  </si>
  <si>
    <r>
      <t xml:space="preserve">Gemeentehuis Zwijndrecht </t>
    </r>
    <r>
      <rPr>
        <sz val="8"/>
        <rFont val="Verdana"/>
        <family val="2"/>
      </rPr>
      <t xml:space="preserve">(ma &amp; di 24:00 &amp; wo t/m vrij 21:00) </t>
    </r>
  </si>
  <si>
    <r>
      <t xml:space="preserve">Raadhuis Zwijndrecht </t>
    </r>
    <r>
      <rPr>
        <sz val="8"/>
        <rFont val="Verdana"/>
        <family val="2"/>
      </rPr>
      <t xml:space="preserve">(ma &amp; di 24:00 &amp; wo t/m vrij 21:00) </t>
    </r>
  </si>
  <si>
    <r>
      <t>Hardinxveld-Giessendam (</t>
    </r>
    <r>
      <rPr>
        <sz val="8"/>
        <rFont val="Verdana"/>
        <family val="2"/>
      </rPr>
      <t>ma t/m vrij 23:00)</t>
    </r>
  </si>
  <si>
    <t>TOTAAL</t>
  </si>
  <si>
    <t>Integraal uurtarief Medewerker openen en Sluiten</t>
  </si>
  <si>
    <t>Werktijden</t>
  </si>
  <si>
    <t xml:space="preserve">ma t/m vr  tussen 07.00 uur en 18.00 uur </t>
  </si>
  <si>
    <t xml:space="preserve">ma t/m vr  tussen 18.00 uur en 24.00 uur </t>
  </si>
  <si>
    <t xml:space="preserve">ma t/m vr  tussen 00.00 uur en 07.00 uur </t>
  </si>
  <si>
    <t xml:space="preserve">tussen za 00.00 uur en zo 24.00 uur </t>
  </si>
  <si>
    <t xml:space="preserve">op feestdagen </t>
  </si>
  <si>
    <t>Tarieven Alarmopvolging</t>
  </si>
  <si>
    <t>Integraal tarief Alarmopvolging (per opvolging 30 miuten)</t>
  </si>
  <si>
    <t>Werkplaats Sport</t>
  </si>
  <si>
    <t>Stadswerf</t>
  </si>
  <si>
    <t>Biesboschcentrum</t>
  </si>
  <si>
    <t>DC Weizigt</t>
  </si>
  <si>
    <t>Essenhof</t>
  </si>
  <si>
    <t xml:space="preserve">Gemeentehuis Papendrecht </t>
  </si>
  <si>
    <t>Gemeentehuis Zwijndrecht</t>
  </si>
  <si>
    <t>Raadhuis Zwijndrecht</t>
  </si>
  <si>
    <t>gemeentehuis incl</t>
  </si>
  <si>
    <t xml:space="preserve">Hardinxveld Giessendam </t>
  </si>
  <si>
    <t>* Het betreft hier referentiecijfers / aannames op basis van een aantal jaren, aan de aantallen kunnen geen rechten worden ontleend.</t>
  </si>
  <si>
    <t>Integraal tarief per locatie abonnementskosten**</t>
  </si>
  <si>
    <t>Kosten per maand</t>
  </si>
  <si>
    <t>Abonnementskosten</t>
  </si>
  <si>
    <t>**Abonnementskosten bevatten alle kosten die niet direct onder het integraal tarief alarmopvolging vallen</t>
  </si>
  <si>
    <r>
      <t xml:space="preserve">TOTAAL </t>
    </r>
    <r>
      <rPr>
        <b/>
        <sz val="8"/>
        <color theme="1"/>
        <rFont val="Verdana"/>
        <family val="2"/>
      </rPr>
      <t>(incl. BTW)</t>
    </r>
  </si>
  <si>
    <t>Integraal tarief per 15 minuten opvolgend</t>
  </si>
  <si>
    <t>Kosten per 15min</t>
  </si>
  <si>
    <t xml:space="preserve">Alle lokaties </t>
  </si>
  <si>
    <t>Alblasserdam</t>
  </si>
  <si>
    <t>Gevraagde tijden</t>
  </si>
  <si>
    <t>Ma t/m do 17:30 - 20:30*</t>
  </si>
  <si>
    <t>Week dag</t>
  </si>
  <si>
    <t>Volume overdag (in uren)</t>
  </si>
  <si>
    <t>Volume avond (in uren)</t>
  </si>
  <si>
    <t>Volume nacht (in uren)</t>
  </si>
  <si>
    <t>Personele kosten (netto) dag / uur
7.00u - 18.00u</t>
  </si>
  <si>
    <t>Personele kosten (netto) avond / uur
18.00u - 24.00u</t>
  </si>
  <si>
    <t>Personele kosten (netto) nacht / uur
24.00u - 7.00u</t>
  </si>
  <si>
    <t>Overige kosten (netto) per dag</t>
  </si>
  <si>
    <t>Totale kosten (netto) per dag</t>
  </si>
  <si>
    <t>Bruto dagtarief</t>
  </si>
  <si>
    <t>Volume # dagen per jaar</t>
  </si>
  <si>
    <t>Kosten per jaar (incl BTW)</t>
  </si>
  <si>
    <t>Maandag</t>
  </si>
  <si>
    <t>Dinsdag</t>
  </si>
  <si>
    <t>Woensdag</t>
  </si>
  <si>
    <t>Donderdag</t>
  </si>
  <si>
    <t>Vrijdag</t>
  </si>
  <si>
    <t>Zaterdag</t>
  </si>
  <si>
    <t>Zondag</t>
  </si>
  <si>
    <t>* gemeentehuis sluit om 20.00u Werkzaamheden tot 20:30 incl B&amp;S ronde</t>
  </si>
  <si>
    <t>Vanaf 01-10-2026</t>
  </si>
  <si>
    <t>Personele kosten (netto) p/u</t>
  </si>
  <si>
    <t>Overige kosten (netto) p/u</t>
  </si>
  <si>
    <t>Dordthuis</t>
  </si>
  <si>
    <t>Zie bijlage B6</t>
  </si>
  <si>
    <t>Vanaf 01-05-2026</t>
  </si>
  <si>
    <t>Do 17:00 - 20:15</t>
  </si>
  <si>
    <t>Papendrecht</t>
  </si>
  <si>
    <t>Woe t/m vrij 16:30 - 19:30</t>
  </si>
  <si>
    <t>Zwijndrecht</t>
  </si>
  <si>
    <t>Ma &amp; di 17:00 - 24:00</t>
  </si>
  <si>
    <t>Wo 17:00 - 20:00</t>
  </si>
  <si>
    <t>Do &amp; Vrij 17:00 - 19:30</t>
  </si>
  <si>
    <t>Tarieven Regie-inzet</t>
  </si>
  <si>
    <t>Integraal tarief Surveillance (per dag)</t>
  </si>
  <si>
    <t xml:space="preserve">ma t/m vr  tussen 00.00u en 07.00u </t>
  </si>
  <si>
    <t>za tussen 00.00u en zo 24.00u</t>
  </si>
  <si>
    <t xml:space="preserve">Integraal uurtarief beveiliger met Receptietaken </t>
  </si>
  <si>
    <t>* De omvang van regiewerk is gebasseerd op aannames, hieraan kunnen geen rechten worden ontleend.</t>
  </si>
  <si>
    <t>Hardinxveld - Giessendam</t>
  </si>
  <si>
    <t>Achterom (Sociale Dienst)</t>
  </si>
  <si>
    <r>
      <t xml:space="preserve">Achterom - Sociale Dienst </t>
    </r>
    <r>
      <rPr>
        <sz val="8"/>
        <rFont val="Verdana"/>
        <family val="2"/>
      </rPr>
      <t>(ma t/m vrij 21:00)</t>
    </r>
  </si>
  <si>
    <t>Achterom - Sociale Dienst (ma t/m vrij 07:00)</t>
  </si>
  <si>
    <t xml:space="preserve">Stadhuis Dordrecht </t>
  </si>
  <si>
    <r>
      <t xml:space="preserve">Gemeentehuis Alblasserdam </t>
    </r>
    <r>
      <rPr>
        <sz val="8"/>
        <rFont val="Verdana"/>
        <family val="2"/>
      </rPr>
      <t>(ma t/m vrij 20:30 &amp; za 13:30)</t>
    </r>
  </si>
  <si>
    <r>
      <t xml:space="preserve">Dordthuis Dordrecht </t>
    </r>
    <r>
      <rPr>
        <sz val="8"/>
        <rFont val="Verdana"/>
        <family val="2"/>
      </rPr>
      <t>(ma tm vrij 23:00 &amp; za,zo 17:00)</t>
    </r>
  </si>
  <si>
    <t>Tarieven Openen &amp; sluiten *</t>
  </si>
  <si>
    <t>* Het betreft hier referentiecijfers van een aantal jaren en/of indicaties, aan de aantallen kunnen geen rechten worden ontleend.</t>
  </si>
  <si>
    <t>Ma t/m do 06:30 - 17:00</t>
  </si>
  <si>
    <t>Vrij 06:30 -10:00</t>
  </si>
  <si>
    <t>Totaal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</si>
</sst>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 #,##0.00_ ;_ &quot;€&quot;\ * \-#,##0.00_ ;_ &quot;€&quot;\ * &quot;-&quot;??_ ;_ @_ "/>
    <numFmt numFmtId="43" formatCode="_ * #,##0.00_ ;_ * \-#,##0.00_ ;_ * &quot;-&quot;??_ ;_ @_ "/>
    <numFmt numFmtId="164" formatCode="_ [$€-413]\ * #,##0.00_ ;_ [$€-413]\ * \-#,##0.00_ ;_ [$€-413]\ * &quot;-&quot;??_ ;_ @_ "/>
    <numFmt numFmtId="165" formatCode="_-* #,##0.00_-;\-* #,##0.00_-;_-* &quot;-&quot;??_-;_-@_-"/>
    <numFmt numFmtId="166" formatCode="_(&quot;ƒ&quot;* #,##0.00_);_(&quot;ƒ&quot;* \(#,##0.00\);_(&quot;ƒ&quot;* &quot;-&quot;??_);_(@_)"/>
    <numFmt numFmtId="167" formatCode="_(&quot;€&quot;* #,##0.00_);_(&quot;€&quot;* \(#,##0.00\);_(&quot;€&quot;* &quot;-&quot;??_);_(@_)"/>
    <numFmt numFmtId="168" formatCode="_(* #,##0.00_);_(* \(#,##0.00\);_(* &quot;-&quot;??_);_(@_)"/>
    <numFmt numFmtId="169" formatCode="_ * #,##0_ ;_ * \-#,##0_ ;_ * &quot;-&quot;??_ ;_ @_ "/>
    <numFmt numFmtId="170" formatCode="&quot;€&quot;\ #,##0.00"/>
  </numFmts>
  <fonts count="28">
    <font>
      <sz val="11"/>
      <color theme="1"/>
      <name val="Calibri"/>
      <family val="2"/>
      <scheme val="minor"/>
    </font>
    <font>
      <sz val="10"/>
      <name val="Arial"/>
      <family val="2"/>
    </font>
    <font>
      <sz val="10"/>
      <name val="Verdana"/>
      <family val="2"/>
    </font>
    <font>
      <b/>
      <sz val="10"/>
      <name val="Verdana"/>
      <family val="2"/>
    </font>
    <font>
      <sz val="10"/>
      <name val="Helv"/>
    </font>
    <font>
      <sz val="9"/>
      <name val="Geneva"/>
    </font>
    <font>
      <u/>
      <sz val="11"/>
      <color theme="10"/>
      <name val="Calibri"/>
      <family val="2"/>
      <scheme val="minor"/>
    </font>
    <font>
      <sz val="10"/>
      <color theme="1"/>
      <name val="Verdana"/>
      <family val="2"/>
    </font>
    <font>
      <u/>
      <sz val="10"/>
      <color theme="10"/>
      <name val="Verdana"/>
      <family val="2"/>
    </font>
    <font>
      <sz val="10"/>
      <name val="Times"/>
      <family val="1"/>
    </font>
    <font>
      <b/>
      <sz val="11"/>
      <color theme="0"/>
      <name val="Verdana"/>
      <family val="2"/>
    </font>
    <font>
      <sz val="11"/>
      <color theme="1"/>
      <name val="Verdana"/>
      <family val="2"/>
    </font>
    <font>
      <b/>
      <sz val="10"/>
      <color theme="0"/>
      <name val="Verdana"/>
      <family val="2"/>
    </font>
    <font>
      <sz val="10"/>
      <name val="Arial"/>
      <family val="2"/>
    </font>
    <font>
      <sz val="10"/>
      <name val="Arial"/>
      <family val="2"/>
    </font>
    <font>
      <sz val="11"/>
      <color theme="1"/>
      <name val="Calibri"/>
      <family val="2"/>
      <scheme val="minor"/>
    </font>
    <font>
      <sz val="9"/>
      <color rgb="FF000000"/>
      <name val="Verdana"/>
      <family val="2"/>
    </font>
    <font>
      <sz val="8"/>
      <color theme="0"/>
      <name val="Verdana"/>
      <family val="2"/>
    </font>
    <font>
      <sz val="8"/>
      <color theme="1"/>
      <name val="Verdana"/>
      <family val="2"/>
    </font>
    <font>
      <b/>
      <sz val="10"/>
      <color theme="1"/>
      <name val="Verdana"/>
      <family val="2"/>
    </font>
    <font>
      <sz val="8"/>
      <name val="Verdana"/>
      <family val="2"/>
    </font>
    <font>
      <b/>
      <sz val="8"/>
      <name val="Verdana"/>
      <family val="2"/>
    </font>
    <font>
      <b/>
      <sz val="9"/>
      <color rgb="FF000000"/>
      <name val="Verdana"/>
      <family val="2"/>
    </font>
    <font>
      <b/>
      <sz val="8"/>
      <color theme="0"/>
      <name val="Verdana"/>
      <family val="2"/>
    </font>
    <font>
      <b/>
      <sz val="8"/>
      <color theme="1"/>
      <name val="Verdana"/>
      <family val="2"/>
    </font>
    <font>
      <b/>
      <sz val="11"/>
      <color theme="1"/>
      <name val="Calibri"/>
      <family val="2"/>
      <scheme val="minor"/>
    </font>
    <font>
      <b/>
      <sz val="11"/>
      <name val="Calibri"/>
      <family val="2"/>
      <scheme val="minor"/>
    </font>
    <font>
      <sz val="10"/>
      <color theme="0"/>
      <name val="Verdana"/>
      <family val="2"/>
    </font>
  </fonts>
  <fills count="7">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0" tint="-0.34998626667073579"/>
        <bgColor indexed="64"/>
      </patternFill>
    </fill>
    <fill>
      <patternFill patternType="solid">
        <fgColor rgb="FF92D050"/>
        <bgColor indexed="64"/>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5">
    <xf numFmtId="0" fontId="0" fillId="0" borderId="0"/>
    <xf numFmtId="0" fontId="1" fillId="0" borderId="0"/>
    <xf numFmtId="0" fontId="5" fillId="0" borderId="0"/>
    <xf numFmtId="0" fontId="6" fillId="0" borderId="0" applyNumberFormat="0" applyFill="0" applyBorder="0" applyAlignment="0" applyProtection="0"/>
    <xf numFmtId="165" fontId="4" fillId="0" borderId="0" applyFont="0" applyFill="0" applyBorder="0" applyAlignment="0" applyProtection="0"/>
    <xf numFmtId="166" fontId="9" fillId="0" borderId="0" applyFont="0" applyFill="0" applyBorder="0" applyAlignment="0" applyProtection="0"/>
    <xf numFmtId="0" fontId="13" fillId="0" borderId="0"/>
    <xf numFmtId="168" fontId="13" fillId="0" borderId="0" applyFont="0" applyFill="0" applyBorder="0" applyAlignment="0" applyProtection="0"/>
    <xf numFmtId="167" fontId="13" fillId="0" borderId="0" applyFont="0" applyFill="0" applyBorder="0" applyAlignment="0" applyProtection="0"/>
    <xf numFmtId="0" fontId="14" fillId="0" borderId="0"/>
    <xf numFmtId="168" fontId="14" fillId="0" borderId="0" applyFont="0" applyFill="0" applyBorder="0" applyAlignment="0" applyProtection="0"/>
    <xf numFmtId="167" fontId="14" fillId="0" borderId="0" applyFont="0" applyFill="0" applyBorder="0" applyAlignment="0" applyProtection="0"/>
    <xf numFmtId="44"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cellStyleXfs>
  <cellXfs count="113">
    <xf numFmtId="0" fontId="0" fillId="0" borderId="0" xfId="0"/>
    <xf numFmtId="0" fontId="3" fillId="0" borderId="0" xfId="1" applyFont="1"/>
    <xf numFmtId="0" fontId="8" fillId="0" borderId="0" xfId="3" applyFont="1" applyProtection="1"/>
    <xf numFmtId="2" fontId="3" fillId="0" borderId="0" xfId="1" applyNumberFormat="1" applyFont="1"/>
    <xf numFmtId="0" fontId="7" fillId="0" borderId="0" xfId="0" applyFont="1"/>
    <xf numFmtId="0" fontId="3" fillId="0" borderId="0" xfId="1" applyFont="1" applyAlignment="1">
      <alignment horizontal="left"/>
    </xf>
    <xf numFmtId="0" fontId="10" fillId="3" borderId="0" xfId="0" applyFont="1" applyFill="1"/>
    <xf numFmtId="0" fontId="11" fillId="2" borderId="0" xfId="0" applyFont="1" applyFill="1"/>
    <xf numFmtId="0" fontId="2" fillId="0" borderId="0" xfId="6" applyFont="1"/>
    <xf numFmtId="0" fontId="2" fillId="0" borderId="0" xfId="6" applyFont="1" applyAlignment="1">
      <alignment horizontal="right" vertical="center"/>
    </xf>
    <xf numFmtId="167" fontId="2" fillId="0" borderId="0" xfId="8" applyFont="1" applyFill="1" applyBorder="1" applyAlignment="1" applyProtection="1">
      <alignment vertical="center"/>
    </xf>
    <xf numFmtId="9" fontId="2" fillId="0" borderId="0" xfId="7" applyNumberFormat="1" applyFont="1" applyFill="1" applyBorder="1" applyAlignment="1" applyProtection="1">
      <alignment horizontal="center" vertical="center"/>
    </xf>
    <xf numFmtId="0" fontId="12" fillId="3" borderId="1" xfId="6" applyFont="1" applyFill="1" applyBorder="1" applyAlignment="1">
      <alignment horizontal="left" vertical="center"/>
    </xf>
    <xf numFmtId="167" fontId="2" fillId="0" borderId="1" xfId="8" applyFont="1" applyFill="1" applyBorder="1" applyAlignment="1" applyProtection="1">
      <alignment vertical="center"/>
    </xf>
    <xf numFmtId="2" fontId="3" fillId="2" borderId="0" xfId="1" applyNumberFormat="1" applyFont="1" applyFill="1"/>
    <xf numFmtId="0" fontId="3" fillId="2" borderId="0" xfId="1" applyFont="1" applyFill="1"/>
    <xf numFmtId="167" fontId="2" fillId="2" borderId="0" xfId="8" applyFont="1" applyFill="1" applyBorder="1" applyAlignment="1" applyProtection="1">
      <alignment vertical="center"/>
    </xf>
    <xf numFmtId="9" fontId="3" fillId="2" borderId="0" xfId="7" applyNumberFormat="1" applyFont="1" applyFill="1" applyBorder="1" applyAlignment="1" applyProtection="1">
      <alignment horizontal="center" vertical="center"/>
    </xf>
    <xf numFmtId="167" fontId="3" fillId="2" borderId="0" xfId="8" applyFont="1" applyFill="1" applyBorder="1" applyAlignment="1" applyProtection="1">
      <alignment vertical="center"/>
    </xf>
    <xf numFmtId="0" fontId="2" fillId="0" borderId="1" xfId="6" applyFont="1" applyBorder="1" applyAlignment="1">
      <alignment horizontal="left" vertical="center"/>
    </xf>
    <xf numFmtId="167" fontId="3" fillId="0" borderId="0" xfId="6" applyNumberFormat="1" applyFont="1" applyAlignment="1">
      <alignment horizontal="right" vertical="center"/>
    </xf>
    <xf numFmtId="0" fontId="12" fillId="3" borderId="1" xfId="9" applyFont="1" applyFill="1" applyBorder="1" applyAlignment="1">
      <alignment horizontal="left" vertical="center"/>
    </xf>
    <xf numFmtId="0" fontId="2" fillId="0" borderId="1" xfId="9" applyFont="1" applyBorder="1" applyAlignment="1">
      <alignment horizontal="left" vertical="center"/>
    </xf>
    <xf numFmtId="0" fontId="12" fillId="3" borderId="1" xfId="6" applyFont="1" applyFill="1" applyBorder="1" applyAlignment="1">
      <alignment horizontal="left" vertical="center" wrapText="1"/>
    </xf>
    <xf numFmtId="0" fontId="12" fillId="3" borderId="1" xfId="9" applyFont="1" applyFill="1" applyBorder="1" applyAlignment="1">
      <alignment horizontal="left" vertical="center" wrapText="1"/>
    </xf>
    <xf numFmtId="164" fontId="2" fillId="4" borderId="1" xfId="0" applyNumberFormat="1" applyFont="1" applyFill="1" applyBorder="1" applyAlignment="1">
      <alignment horizontal="center"/>
    </xf>
    <xf numFmtId="164" fontId="2" fillId="4" borderId="1" xfId="12" applyNumberFormat="1" applyFont="1" applyFill="1" applyBorder="1" applyAlignment="1" applyProtection="1">
      <alignment vertical="center"/>
      <protection locked="0"/>
    </xf>
    <xf numFmtId="9" fontId="2" fillId="4" borderId="1" xfId="13" applyFont="1" applyFill="1" applyBorder="1" applyAlignment="1" applyProtection="1">
      <alignment vertical="center"/>
      <protection locked="0"/>
    </xf>
    <xf numFmtId="164" fontId="2" fillId="2" borderId="0" xfId="0" applyNumberFormat="1" applyFont="1" applyFill="1" applyAlignment="1">
      <alignment horizontal="center"/>
    </xf>
    <xf numFmtId="0" fontId="7" fillId="0" borderId="1" xfId="0" applyFont="1" applyBorder="1"/>
    <xf numFmtId="0" fontId="2" fillId="2" borderId="1" xfId="0" applyFont="1" applyFill="1" applyBorder="1" applyAlignment="1">
      <alignment vertical="center" wrapText="1"/>
    </xf>
    <xf numFmtId="0" fontId="18" fillId="0" borderId="0" xfId="0" applyFont="1"/>
    <xf numFmtId="44" fontId="7" fillId="0" borderId="1" xfId="12" applyFont="1" applyFill="1" applyBorder="1" applyProtection="1"/>
    <xf numFmtId="44" fontId="7" fillId="0" borderId="1" xfId="0" applyNumberFormat="1" applyFont="1" applyBorder="1"/>
    <xf numFmtId="44" fontId="7" fillId="0" borderId="1" xfId="12" applyFont="1" applyBorder="1" applyProtection="1"/>
    <xf numFmtId="0" fontId="20" fillId="0" borderId="0" xfId="9" applyFont="1"/>
    <xf numFmtId="0" fontId="2" fillId="2" borderId="0" xfId="9" applyFont="1" applyFill="1" applyAlignment="1">
      <alignment horizontal="left" vertical="center"/>
    </xf>
    <xf numFmtId="0" fontId="7" fillId="2" borderId="0" xfId="0" applyFont="1" applyFill="1"/>
    <xf numFmtId="9" fontId="21" fillId="2" borderId="0" xfId="7" applyNumberFormat="1" applyFont="1" applyFill="1" applyBorder="1" applyAlignment="1" applyProtection="1">
      <alignment horizontal="center" vertical="center"/>
    </xf>
    <xf numFmtId="44" fontId="21" fillId="4" borderId="4" xfId="8" applyNumberFormat="1" applyFont="1" applyFill="1" applyBorder="1" applyAlignment="1" applyProtection="1">
      <alignment vertical="center"/>
    </xf>
    <xf numFmtId="164" fontId="2" fillId="0" borderId="0" xfId="0" applyNumberFormat="1" applyFont="1" applyAlignment="1">
      <alignment horizontal="center"/>
    </xf>
    <xf numFmtId="0" fontId="16" fillId="0" borderId="0" xfId="0" applyFont="1" applyAlignment="1">
      <alignment vertical="top" wrapText="1"/>
    </xf>
    <xf numFmtId="0" fontId="18" fillId="0" borderId="1" xfId="0" applyFont="1" applyBorder="1"/>
    <xf numFmtId="167" fontId="2" fillId="4" borderId="1" xfId="11" applyFont="1" applyFill="1" applyBorder="1" applyAlignment="1" applyProtection="1">
      <alignment horizontal="right" vertical="center"/>
      <protection locked="0"/>
    </xf>
    <xf numFmtId="0" fontId="7" fillId="5" borderId="0" xfId="0" applyFont="1" applyFill="1"/>
    <xf numFmtId="164" fontId="2" fillId="4" borderId="1" xfId="12" applyNumberFormat="1" applyFont="1" applyFill="1" applyBorder="1" applyAlignment="1" applyProtection="1">
      <alignment horizontal="center" vertical="center"/>
      <protection locked="0"/>
    </xf>
    <xf numFmtId="9" fontId="2" fillId="4" borderId="1" xfId="13" applyFont="1" applyFill="1" applyBorder="1" applyAlignment="1" applyProtection="1">
      <alignment horizontal="center" vertical="center"/>
      <protection locked="0"/>
    </xf>
    <xf numFmtId="167" fontId="2" fillId="2" borderId="1" xfId="8" applyFont="1" applyFill="1" applyBorder="1" applyAlignment="1" applyProtection="1">
      <alignment vertical="center"/>
    </xf>
    <xf numFmtId="169" fontId="2" fillId="2" borderId="1" xfId="14" applyNumberFormat="1" applyFont="1" applyFill="1" applyBorder="1" applyAlignment="1" applyProtection="1">
      <alignment horizontal="center" vertical="center"/>
    </xf>
    <xf numFmtId="164" fontId="2" fillId="2" borderId="1" xfId="8" applyNumberFormat="1" applyFont="1" applyFill="1" applyBorder="1" applyAlignment="1" applyProtection="1">
      <alignment vertical="center"/>
    </xf>
    <xf numFmtId="167" fontId="2" fillId="2" borderId="1" xfId="8" applyFont="1" applyFill="1" applyBorder="1" applyAlignment="1" applyProtection="1">
      <alignment horizontal="center" vertical="center"/>
    </xf>
    <xf numFmtId="164" fontId="2" fillId="2" borderId="1" xfId="8" applyNumberFormat="1" applyFont="1" applyFill="1" applyBorder="1" applyAlignment="1" applyProtection="1">
      <alignment horizontal="center" vertical="center"/>
    </xf>
    <xf numFmtId="0" fontId="2" fillId="0" borderId="1" xfId="0" applyFont="1" applyBorder="1" applyAlignment="1">
      <alignment vertical="center" wrapText="1"/>
    </xf>
    <xf numFmtId="169" fontId="2" fillId="0" borderId="1" xfId="14" applyNumberFormat="1" applyFont="1" applyFill="1" applyBorder="1" applyAlignment="1" applyProtection="1">
      <alignment horizontal="center"/>
    </xf>
    <xf numFmtId="0" fontId="18" fillId="0" borderId="1" xfId="0" applyFont="1" applyBorder="1" applyAlignment="1">
      <alignment horizontal="right"/>
    </xf>
    <xf numFmtId="0" fontId="7" fillId="0" borderId="0" xfId="0" applyFont="1" applyProtection="1">
      <protection locked="0"/>
    </xf>
    <xf numFmtId="0" fontId="12" fillId="3" borderId="1" xfId="6" applyFont="1" applyFill="1" applyBorder="1" applyAlignment="1" applyProtection="1">
      <alignment horizontal="left" vertical="center" wrapText="1"/>
      <protection locked="0"/>
    </xf>
    <xf numFmtId="0" fontId="7" fillId="0" borderId="1" xfId="0" applyFont="1" applyBorder="1" applyProtection="1">
      <protection locked="0"/>
    </xf>
    <xf numFmtId="10" fontId="7" fillId="4" borderId="1" xfId="0" applyNumberFormat="1" applyFont="1" applyFill="1" applyBorder="1" applyProtection="1">
      <protection locked="0"/>
    </xf>
    <xf numFmtId="170" fontId="7" fillId="4" borderId="1" xfId="0" applyNumberFormat="1" applyFont="1" applyFill="1" applyBorder="1" applyProtection="1">
      <protection locked="0"/>
    </xf>
    <xf numFmtId="0" fontId="7" fillId="4" borderId="1" xfId="0" applyFont="1" applyFill="1" applyBorder="1" applyProtection="1">
      <protection locked="0"/>
    </xf>
    <xf numFmtId="0" fontId="0" fillId="0" borderId="0" xfId="0" applyProtection="1">
      <protection locked="0"/>
    </xf>
    <xf numFmtId="170" fontId="2" fillId="4" borderId="1" xfId="9" applyNumberFormat="1" applyFont="1" applyFill="1" applyBorder="1" applyAlignment="1" applyProtection="1">
      <alignment horizontal="right" vertical="center"/>
      <protection locked="0"/>
    </xf>
    <xf numFmtId="10" fontId="2" fillId="4" borderId="1" xfId="11" applyNumberFormat="1" applyFont="1" applyFill="1" applyBorder="1" applyAlignment="1" applyProtection="1">
      <alignment vertical="center"/>
      <protection locked="0"/>
    </xf>
    <xf numFmtId="170" fontId="7" fillId="4" borderId="1" xfId="0" applyNumberFormat="1" applyFont="1" applyFill="1" applyBorder="1" applyAlignment="1" applyProtection="1">
      <alignment horizontal="right" vertical="center"/>
      <protection locked="0"/>
    </xf>
    <xf numFmtId="167" fontId="2" fillId="4" borderId="1" xfId="8" applyFont="1" applyFill="1" applyBorder="1" applyAlignment="1" applyProtection="1">
      <alignment vertical="center"/>
      <protection locked="0"/>
    </xf>
    <xf numFmtId="164" fontId="2" fillId="4" borderId="1" xfId="12" applyNumberFormat="1" applyFont="1" applyFill="1" applyBorder="1" applyAlignment="1" applyProtection="1">
      <alignment vertical="center" wrapText="1"/>
      <protection locked="0"/>
    </xf>
    <xf numFmtId="167" fontId="2" fillId="4" borderId="1" xfId="8" applyFont="1" applyFill="1" applyBorder="1" applyAlignment="1" applyProtection="1">
      <alignment horizontal="center" vertical="center"/>
      <protection locked="0"/>
    </xf>
    <xf numFmtId="164" fontId="2" fillId="4" borderId="1" xfId="12" applyNumberFormat="1" applyFont="1" applyFill="1" applyBorder="1" applyAlignment="1" applyProtection="1">
      <alignment horizontal="center" vertical="center" wrapText="1"/>
      <protection locked="0"/>
    </xf>
    <xf numFmtId="0" fontId="18" fillId="0" borderId="0" xfId="0" applyFont="1" applyProtection="1">
      <protection locked="0"/>
    </xf>
    <xf numFmtId="0" fontId="2" fillId="0" borderId="0" xfId="6" applyFont="1" applyProtection="1">
      <protection locked="0"/>
    </xf>
    <xf numFmtId="0" fontId="3" fillId="0" borderId="0" xfId="6" applyFont="1" applyProtection="1">
      <protection locked="0"/>
    </xf>
    <xf numFmtId="0" fontId="7" fillId="3" borderId="0" xfId="0" applyFont="1" applyFill="1"/>
    <xf numFmtId="44" fontId="7" fillId="0" borderId="0" xfId="0" applyNumberFormat="1" applyFont="1"/>
    <xf numFmtId="0" fontId="19" fillId="0" borderId="0" xfId="0" applyFont="1"/>
    <xf numFmtId="44" fontId="19" fillId="0" borderId="0" xfId="0" applyNumberFormat="1" applyFont="1"/>
    <xf numFmtId="0" fontId="25" fillId="0" borderId="0" xfId="0" applyFont="1"/>
    <xf numFmtId="0" fontId="0" fillId="0" borderId="1" xfId="0" applyBorder="1"/>
    <xf numFmtId="44" fontId="0" fillId="6" borderId="1" xfId="12" applyFont="1" applyFill="1" applyBorder="1"/>
    <xf numFmtId="44" fontId="0" fillId="0" borderId="1" xfId="12" applyFont="1" applyFill="1" applyBorder="1"/>
    <xf numFmtId="44" fontId="0" fillId="0" borderId="1" xfId="12" applyFont="1" applyBorder="1"/>
    <xf numFmtId="0" fontId="2" fillId="0" borderId="1" xfId="14" applyNumberFormat="1" applyFont="1" applyFill="1" applyBorder="1" applyAlignment="1" applyProtection="1">
      <alignment vertical="center" wrapText="1"/>
      <protection locked="0"/>
    </xf>
    <xf numFmtId="0" fontId="2" fillId="0" borderId="1" xfId="8" applyNumberFormat="1" applyFont="1" applyFill="1" applyBorder="1" applyAlignment="1" applyProtection="1">
      <alignment vertical="center"/>
      <protection locked="0"/>
    </xf>
    <xf numFmtId="43" fontId="2" fillId="0" borderId="1" xfId="14" applyFont="1" applyFill="1" applyBorder="1" applyAlignment="1" applyProtection="1">
      <alignment horizontal="center" vertical="center" wrapText="1"/>
      <protection locked="0"/>
    </xf>
    <xf numFmtId="0" fontId="26" fillId="0" borderId="0" xfId="0" applyFont="1"/>
    <xf numFmtId="164" fontId="2" fillId="0" borderId="1" xfId="12" applyNumberFormat="1" applyFont="1" applyFill="1" applyBorder="1" applyAlignment="1" applyProtection="1">
      <alignment vertical="center"/>
      <protection locked="0"/>
    </xf>
    <xf numFmtId="164" fontId="2" fillId="0" borderId="1" xfId="12" applyNumberFormat="1" applyFont="1" applyFill="1" applyBorder="1" applyAlignment="1" applyProtection="1">
      <alignment horizontal="center" vertical="center"/>
      <protection locked="0"/>
    </xf>
    <xf numFmtId="170" fontId="2" fillId="0" borderId="1" xfId="11" applyNumberFormat="1" applyFont="1" applyFill="1" applyBorder="1" applyAlignment="1" applyProtection="1">
      <alignment vertical="center"/>
      <protection locked="0"/>
    </xf>
    <xf numFmtId="167" fontId="2" fillId="0" borderId="1" xfId="8" applyFont="1" applyFill="1" applyBorder="1" applyAlignment="1" applyProtection="1">
      <alignment vertical="center"/>
      <protection locked="0"/>
    </xf>
    <xf numFmtId="0" fontId="0" fillId="0" borderId="8" xfId="0" applyBorder="1"/>
    <xf numFmtId="44" fontId="0" fillId="0" borderId="8" xfId="12" applyFont="1" applyFill="1" applyBorder="1"/>
    <xf numFmtId="0" fontId="25" fillId="0" borderId="9" xfId="0" applyFont="1" applyBorder="1"/>
    <xf numFmtId="44" fontId="0" fillId="0" borderId="10" xfId="0" applyNumberFormat="1" applyBorder="1"/>
    <xf numFmtId="0" fontId="7" fillId="0" borderId="8" xfId="0" applyFont="1" applyBorder="1"/>
    <xf numFmtId="44" fontId="7" fillId="0" borderId="8" xfId="0" applyNumberFormat="1" applyFont="1" applyBorder="1"/>
    <xf numFmtId="0" fontId="19" fillId="2" borderId="9" xfId="0" applyFont="1" applyFill="1" applyBorder="1"/>
    <xf numFmtId="44" fontId="19" fillId="2" borderId="10" xfId="0" applyNumberFormat="1" applyFont="1" applyFill="1" applyBorder="1"/>
    <xf numFmtId="0" fontId="7" fillId="0" borderId="5" xfId="0" applyFont="1" applyBorder="1"/>
    <xf numFmtId="167" fontId="2" fillId="0" borderId="8" xfId="8" applyFont="1" applyFill="1" applyBorder="1" applyAlignment="1" applyProtection="1">
      <alignment vertical="center"/>
    </xf>
    <xf numFmtId="44" fontId="7" fillId="0" borderId="8" xfId="12" applyFont="1" applyFill="1" applyBorder="1" applyProtection="1"/>
    <xf numFmtId="0" fontId="19" fillId="0" borderId="11" xfId="0" applyFont="1" applyBorder="1"/>
    <xf numFmtId="44" fontId="19" fillId="0" borderId="12" xfId="0" applyNumberFormat="1" applyFont="1" applyBorder="1"/>
    <xf numFmtId="9" fontId="0" fillId="0" borderId="1" xfId="13" applyFont="1" applyFill="1" applyBorder="1"/>
    <xf numFmtId="0" fontId="12" fillId="3" borderId="1" xfId="0" applyFont="1" applyFill="1" applyBorder="1" applyAlignment="1">
      <alignment wrapText="1"/>
    </xf>
    <xf numFmtId="0" fontId="20" fillId="0" borderId="0" xfId="6" applyFont="1" applyAlignment="1">
      <alignment horizontal="left" wrapText="1"/>
    </xf>
    <xf numFmtId="0" fontId="12" fillId="3" borderId="2" xfId="6" applyFont="1" applyFill="1" applyBorder="1" applyAlignment="1">
      <alignment horizontal="center" vertical="center" wrapText="1"/>
    </xf>
    <xf numFmtId="0" fontId="12" fillId="3" borderId="3" xfId="6" applyFont="1" applyFill="1" applyBorder="1" applyAlignment="1">
      <alignment horizontal="center" vertical="center" wrapText="1"/>
    </xf>
    <xf numFmtId="0" fontId="12" fillId="3" borderId="1" xfId="6" applyFont="1" applyFill="1" applyBorder="1" applyAlignment="1">
      <alignment horizontal="center" vertical="center" wrapText="1"/>
    </xf>
    <xf numFmtId="0" fontId="18" fillId="0" borderId="5" xfId="0" applyFont="1" applyBorder="1" applyAlignment="1">
      <alignment horizontal="left"/>
    </xf>
    <xf numFmtId="0" fontId="18" fillId="0" borderId="6" xfId="0" applyFont="1" applyBorder="1" applyAlignment="1">
      <alignment horizontal="left"/>
    </xf>
    <xf numFmtId="0" fontId="18" fillId="0" borderId="7" xfId="0" applyFont="1" applyBorder="1" applyAlignment="1">
      <alignment horizontal="left"/>
    </xf>
    <xf numFmtId="0" fontId="12" fillId="3" borderId="2" xfId="9" applyFont="1" applyFill="1" applyBorder="1" applyAlignment="1">
      <alignment horizontal="center" vertical="center" wrapText="1"/>
    </xf>
    <xf numFmtId="0" fontId="12" fillId="3" borderId="3" xfId="9" applyFont="1" applyFill="1" applyBorder="1" applyAlignment="1">
      <alignment horizontal="center" vertical="center" wrapText="1"/>
    </xf>
  </cellXfs>
  <cellStyles count="15">
    <cellStyle name="Comma_Uurtarieven 2000 LEVERANCIER" xfId="4" xr:uid="{00000000-0005-0000-0000-000000000000}"/>
    <cellStyle name="Currency_ATIR-Calc-Uurtarief 2001" xfId="5" xr:uid="{00000000-0005-0000-0000-000001000000}"/>
    <cellStyle name="Hyperlink" xfId="3" builtinId="8"/>
    <cellStyle name="Komma" xfId="14" builtinId="3"/>
    <cellStyle name="Komma 2" xfId="7" xr:uid="{00000000-0005-0000-0000-000004000000}"/>
    <cellStyle name="Komma 2 2" xfId="10" xr:uid="{00000000-0005-0000-0000-000005000000}"/>
    <cellStyle name="Normal_AFRPPRIJS.xls" xfId="2" xr:uid="{00000000-0005-0000-0000-000006000000}"/>
    <cellStyle name="Procent" xfId="13" builtinId="5"/>
    <cellStyle name="Standaard" xfId="0" builtinId="0"/>
    <cellStyle name="Standaard 2" xfId="1" xr:uid="{00000000-0005-0000-0000-000009000000}"/>
    <cellStyle name="Standaard 3" xfId="6" xr:uid="{00000000-0005-0000-0000-00000A000000}"/>
    <cellStyle name="Standaard 3 2" xfId="9" xr:uid="{00000000-0005-0000-0000-00000B000000}"/>
    <cellStyle name="Valuta" xfId="12" builtinId="4"/>
    <cellStyle name="Valuta 2" xfId="8" xr:uid="{00000000-0005-0000-0000-00000D000000}"/>
    <cellStyle name="Valuta 2 2" xfId="11"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Waerden, E van der (Erik)" id="{D284F68A-FF31-41D1-9542-0CB9ECA59F56}" userId="S::e.vander.waerden@dordrecht.nl::9ee7054d-0eb1-497f-8884-efa254cf6042"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4" dT="2025-09-25T10:11:52.45" personId="{D284F68A-FF31-41D1-9542-0CB9ECA59F56}" id="{D534544B-3CD8-4065-B792-C2B2E19642AC}">
    <text>Welk deel valt onder het personeels deel en welk deel onder het overig deel.</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6"/>
  <sheetViews>
    <sheetView showGridLines="0" tabSelected="1" zoomScaleNormal="100" zoomScaleSheetLayoutView="100" workbookViewId="0">
      <selection activeCell="A2" sqref="A2"/>
    </sheetView>
  </sheetViews>
  <sheetFormatPr defaultColWidth="9.109375" defaultRowHeight="13.8"/>
  <cols>
    <col min="1" max="1" width="101" style="7" customWidth="1"/>
    <col min="2" max="16384" width="9.109375" style="7"/>
  </cols>
  <sheetData>
    <row r="1" spans="1:1" s="6" customFormat="1">
      <c r="A1" s="6" t="s">
        <v>0</v>
      </c>
    </row>
    <row r="3" spans="1:1" ht="39" customHeight="1">
      <c r="A3" s="41" t="s">
        <v>1</v>
      </c>
    </row>
    <row r="4" spans="1:1" ht="68.400000000000006">
      <c r="A4" s="41" t="s">
        <v>2</v>
      </c>
    </row>
    <row r="5" spans="1:1" ht="41.25" customHeight="1">
      <c r="A5" s="41" t="s">
        <v>3</v>
      </c>
    </row>
    <row r="6" spans="1:1" ht="22.8">
      <c r="A6" s="41" t="s">
        <v>4</v>
      </c>
    </row>
  </sheetData>
  <sheetProtection algorithmName="SHA-512" hashValue="yx65dee+zhWFSydQXqAIxv7OOvrMKplJDIT3mKUpWLIiGetMZMtU9K9Q8D5CaMRiM3nBjLN0lVh/bAxV+oUVpg==" saltValue="QO64Yf+LnKjuQkHtGxyZ6A==" spinCount="100000" sheet="1" objects="1" scenarios="1"/>
  <pageMargins left="0.7" right="0.7" top="0.75" bottom="0.75" header="0.3" footer="0.3"/>
  <pageSetup paperSize="9" scale="86" orientation="portrait" r:id="rId1"/>
  <headerFooter>
    <oddHeader>&amp;CBijlage 3 Financieel Model
(behorende bij bijlage J Programma van Eisen)</oddHeader>
    <oddFooter>&amp;CAanbesteding: 160178REG - Beveiligingsdiensten</oddFooter>
  </headerFooter>
  <colBreaks count="1" manualBreakCount="1">
    <brk id="11"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Z37"/>
  <sheetViews>
    <sheetView showGridLines="0" topLeftCell="A3" zoomScaleNormal="120" zoomScaleSheetLayoutView="78" zoomScalePageLayoutView="80" workbookViewId="0">
      <selection activeCell="I28" sqref="I28"/>
    </sheetView>
  </sheetViews>
  <sheetFormatPr defaultColWidth="9.109375" defaultRowHeight="12.6"/>
  <cols>
    <col min="1" max="1" width="51" style="4" customWidth="1"/>
    <col min="2" max="2" width="20" style="4" customWidth="1"/>
    <col min="3" max="3" width="20.5546875" style="4" customWidth="1"/>
    <col min="4" max="4" width="19.109375" style="4" customWidth="1"/>
    <col min="5" max="5" width="18.44140625" style="4" customWidth="1"/>
    <col min="6" max="6" width="16.33203125" style="4" customWidth="1"/>
    <col min="7" max="7" width="19.44140625" style="4" customWidth="1"/>
    <col min="8" max="8" width="17.109375" style="4" bestFit="1" customWidth="1"/>
    <col min="9" max="9" width="16.6640625" style="4" customWidth="1"/>
    <col min="10" max="10" width="18" style="4" customWidth="1"/>
    <col min="11" max="11" width="9.33203125" style="4" customWidth="1"/>
    <col min="12" max="12" width="16.33203125" style="4" bestFit="1" customWidth="1"/>
    <col min="13" max="16384" width="9.109375" style="4"/>
  </cols>
  <sheetData>
    <row r="1" spans="1:104">
      <c r="A1" s="1" t="s">
        <v>114</v>
      </c>
      <c r="B1" s="1"/>
      <c r="C1" s="1"/>
      <c r="D1" s="5"/>
      <c r="E1" s="5"/>
      <c r="F1" s="2"/>
      <c r="G1" s="2"/>
      <c r="H1" s="3"/>
      <c r="I1" s="1"/>
    </row>
    <row r="2" spans="1:104">
      <c r="A2" s="1"/>
      <c r="B2" s="1"/>
      <c r="C2" s="1"/>
      <c r="D2" s="5"/>
      <c r="E2" s="5"/>
      <c r="F2" s="1"/>
      <c r="G2" s="1"/>
      <c r="H2" s="3"/>
      <c r="I2" s="1"/>
    </row>
    <row r="3" spans="1:104">
      <c r="A3" s="25" t="s">
        <v>5</v>
      </c>
      <c r="B3" s="40"/>
      <c r="C3" s="28"/>
      <c r="D3" s="5"/>
      <c r="E3" s="5"/>
      <c r="F3" s="1"/>
      <c r="G3" s="1"/>
      <c r="H3" s="3"/>
      <c r="I3" s="1"/>
    </row>
    <row r="4" spans="1:104">
      <c r="A4" s="1"/>
      <c r="B4" s="1"/>
      <c r="C4" s="1"/>
      <c r="D4" s="5"/>
      <c r="E4" s="5"/>
      <c r="F4" s="1"/>
      <c r="G4" s="1"/>
      <c r="H4" s="14"/>
      <c r="I4" s="15"/>
    </row>
    <row r="5" spans="1:104">
      <c r="A5" s="105" t="s">
        <v>6</v>
      </c>
      <c r="B5" s="106"/>
      <c r="C5" s="106"/>
      <c r="D5" s="106"/>
      <c r="E5" s="106"/>
      <c r="F5" s="106"/>
      <c r="G5" s="106"/>
      <c r="H5" s="106"/>
      <c r="I5" s="106"/>
    </row>
    <row r="6" spans="1:104" ht="31.5" customHeight="1">
      <c r="A6" s="12" t="s">
        <v>7</v>
      </c>
      <c r="B6" s="23" t="s">
        <v>8</v>
      </c>
      <c r="C6" s="23" t="s">
        <v>9</v>
      </c>
      <c r="D6" s="23" t="s">
        <v>10</v>
      </c>
      <c r="E6" s="23" t="s">
        <v>11</v>
      </c>
      <c r="F6" s="23" t="s">
        <v>12</v>
      </c>
      <c r="G6" s="12" t="s">
        <v>13</v>
      </c>
      <c r="H6" s="23" t="s">
        <v>14</v>
      </c>
      <c r="I6" s="23" t="s">
        <v>15</v>
      </c>
    </row>
    <row r="7" spans="1:104" s="44" customFormat="1" ht="25.2">
      <c r="A7" s="30" t="s">
        <v>16</v>
      </c>
      <c r="B7" s="81">
        <v>10</v>
      </c>
      <c r="C7" s="66"/>
      <c r="D7" s="26"/>
      <c r="E7" s="85">
        <f>SUM(C7+D7)</f>
        <v>0</v>
      </c>
      <c r="F7" s="27"/>
      <c r="G7" s="47">
        <f>E7*(1+F7)</f>
        <v>0</v>
      </c>
      <c r="H7" s="48">
        <f>52*6</f>
        <v>312</v>
      </c>
      <c r="I7" s="49">
        <f>G7*H7</f>
        <v>0</v>
      </c>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row>
    <row r="8" spans="1:104" s="44" customFormat="1" ht="25.2">
      <c r="A8" s="30" t="s">
        <v>17</v>
      </c>
      <c r="B8" s="81">
        <v>10</v>
      </c>
      <c r="C8" s="66"/>
      <c r="D8" s="26"/>
      <c r="E8" s="85">
        <f>SUM(C8+D8)</f>
        <v>0</v>
      </c>
      <c r="F8" s="27"/>
      <c r="G8" s="47"/>
      <c r="H8" s="48">
        <v>358</v>
      </c>
      <c r="I8" s="49">
        <f>G8*H8</f>
        <v>0</v>
      </c>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row>
    <row r="9" spans="1:104">
      <c r="A9" s="30" t="s">
        <v>111</v>
      </c>
      <c r="B9" s="81">
        <v>10</v>
      </c>
      <c r="C9" s="66"/>
      <c r="D9" s="26"/>
      <c r="E9" s="85">
        <f t="shared" ref="E9:E14" si="0">SUM(C9+D9)</f>
        <v>0</v>
      </c>
      <c r="F9" s="27"/>
      <c r="G9" s="47">
        <f t="shared" ref="G9:G14" si="1">E9*(1+F9)</f>
        <v>0</v>
      </c>
      <c r="H9" s="48">
        <v>12</v>
      </c>
      <c r="I9" s="49">
        <f t="shared" ref="I9:I14" si="2">G9*H9</f>
        <v>0</v>
      </c>
    </row>
    <row r="10" spans="1:104">
      <c r="A10" s="30" t="s">
        <v>19</v>
      </c>
      <c r="B10" s="81">
        <v>10</v>
      </c>
      <c r="C10" s="66"/>
      <c r="D10" s="26"/>
      <c r="E10" s="85">
        <f t="shared" si="0"/>
        <v>0</v>
      </c>
      <c r="F10" s="27"/>
      <c r="G10" s="47">
        <f t="shared" si="1"/>
        <v>0</v>
      </c>
      <c r="H10" s="48">
        <v>12</v>
      </c>
      <c r="I10" s="49">
        <f t="shared" si="2"/>
        <v>0</v>
      </c>
    </row>
    <row r="11" spans="1:104">
      <c r="A11" s="30" t="s">
        <v>110</v>
      </c>
      <c r="B11" s="81">
        <v>10</v>
      </c>
      <c r="C11" s="66"/>
      <c r="D11" s="26"/>
      <c r="E11" s="85">
        <f t="shared" si="0"/>
        <v>0</v>
      </c>
      <c r="F11" s="27"/>
      <c r="G11" s="47">
        <f t="shared" si="1"/>
        <v>0</v>
      </c>
      <c r="H11" s="48">
        <v>260</v>
      </c>
      <c r="I11" s="49">
        <f t="shared" si="2"/>
        <v>0</v>
      </c>
    </row>
    <row r="12" spans="1:104" ht="25.2">
      <c r="A12" s="30" t="s">
        <v>20</v>
      </c>
      <c r="B12" s="82">
        <v>10</v>
      </c>
      <c r="C12" s="67"/>
      <c r="D12" s="67"/>
      <c r="E12" s="85">
        <f t="shared" si="0"/>
        <v>0</v>
      </c>
      <c r="F12" s="67"/>
      <c r="G12" s="47">
        <f t="shared" si="1"/>
        <v>0</v>
      </c>
      <c r="H12" s="48">
        <v>312</v>
      </c>
      <c r="I12" s="49">
        <f t="shared" si="2"/>
        <v>0</v>
      </c>
    </row>
    <row r="13" spans="1:104">
      <c r="A13" s="30" t="s">
        <v>21</v>
      </c>
      <c r="B13" s="81">
        <v>10</v>
      </c>
      <c r="C13" s="66"/>
      <c r="D13" s="26"/>
      <c r="E13" s="85">
        <f t="shared" si="0"/>
        <v>0</v>
      </c>
      <c r="F13" s="27"/>
      <c r="G13" s="50">
        <f t="shared" si="1"/>
        <v>0</v>
      </c>
      <c r="H13" s="48">
        <f t="shared" ref="H13:H14" si="3">52*5</f>
        <v>260</v>
      </c>
      <c r="I13" s="49">
        <f t="shared" si="2"/>
        <v>0</v>
      </c>
    </row>
    <row r="14" spans="1:104">
      <c r="A14" s="30" t="s">
        <v>22</v>
      </c>
      <c r="B14" s="81">
        <v>10</v>
      </c>
      <c r="C14" s="66"/>
      <c r="D14" s="26"/>
      <c r="E14" s="85">
        <f t="shared" si="0"/>
        <v>0</v>
      </c>
      <c r="F14" s="27"/>
      <c r="G14" s="50">
        <f t="shared" si="1"/>
        <v>0</v>
      </c>
      <c r="H14" s="48">
        <f t="shared" si="3"/>
        <v>260</v>
      </c>
      <c r="I14" s="49">
        <f t="shared" si="2"/>
        <v>0</v>
      </c>
    </row>
    <row r="15" spans="1:104">
      <c r="A15" s="30" t="s">
        <v>23</v>
      </c>
      <c r="B15" s="83" t="s">
        <v>24</v>
      </c>
      <c r="C15" s="68" t="s">
        <v>24</v>
      </c>
      <c r="D15" s="45" t="s">
        <v>24</v>
      </c>
      <c r="E15" s="86" t="s">
        <v>24</v>
      </c>
      <c r="F15" s="46" t="s">
        <v>24</v>
      </c>
      <c r="G15" s="50" t="s">
        <v>24</v>
      </c>
      <c r="H15" s="48" t="s">
        <v>24</v>
      </c>
      <c r="I15" s="51" t="s">
        <v>24</v>
      </c>
    </row>
    <row r="16" spans="1:104">
      <c r="A16" s="8"/>
      <c r="B16" s="8"/>
      <c r="C16" s="8"/>
      <c r="D16" s="8"/>
      <c r="E16" s="8"/>
      <c r="F16" s="8"/>
      <c r="G16" s="8"/>
      <c r="H16" s="17"/>
      <c r="I16" s="18"/>
    </row>
    <row r="17" spans="1:104">
      <c r="A17" s="107" t="s">
        <v>25</v>
      </c>
      <c r="B17" s="107"/>
      <c r="C17" s="107"/>
      <c r="D17" s="107"/>
      <c r="E17" s="107"/>
      <c r="F17" s="107"/>
      <c r="G17" s="107"/>
      <c r="H17" s="107"/>
      <c r="I17" s="107"/>
    </row>
    <row r="18" spans="1:104" ht="31.5" customHeight="1">
      <c r="A18" s="12" t="s">
        <v>7</v>
      </c>
      <c r="B18" s="23" t="s">
        <v>26</v>
      </c>
      <c r="C18" s="23" t="s">
        <v>9</v>
      </c>
      <c r="D18" s="23" t="s">
        <v>10</v>
      </c>
      <c r="E18" s="23" t="s">
        <v>11</v>
      </c>
      <c r="F18" s="23" t="s">
        <v>12</v>
      </c>
      <c r="G18" s="12" t="s">
        <v>13</v>
      </c>
      <c r="H18" s="23" t="s">
        <v>27</v>
      </c>
      <c r="I18" s="23" t="s">
        <v>28</v>
      </c>
    </row>
    <row r="19" spans="1:104" s="44" customFormat="1" ht="22.8">
      <c r="A19" s="30" t="s">
        <v>112</v>
      </c>
      <c r="B19" s="81">
        <v>15</v>
      </c>
      <c r="C19" s="66"/>
      <c r="D19" s="26"/>
      <c r="E19" s="85">
        <f>SUM(C19+D19)</f>
        <v>0</v>
      </c>
      <c r="F19" s="27"/>
      <c r="G19" s="47">
        <f>E19*(1+F19)</f>
        <v>0</v>
      </c>
      <c r="H19" s="48">
        <v>312</v>
      </c>
      <c r="I19" s="49">
        <f>G19*H19</f>
        <v>0</v>
      </c>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row>
    <row r="20" spans="1:104">
      <c r="A20" s="30" t="s">
        <v>113</v>
      </c>
      <c r="B20" s="81">
        <v>60</v>
      </c>
      <c r="C20" s="66"/>
      <c r="D20" s="26"/>
      <c r="E20" s="85">
        <f t="shared" ref="E20:E26" si="4">SUM(C20+D20)</f>
        <v>0</v>
      </c>
      <c r="F20" s="27"/>
      <c r="G20" s="47">
        <f t="shared" ref="G20:G25" si="5">E20*(1+F20)</f>
        <v>0</v>
      </c>
      <c r="H20" s="48">
        <v>358</v>
      </c>
      <c r="I20" s="49">
        <f t="shared" ref="I20:I25" si="6">G20*H20</f>
        <v>0</v>
      </c>
    </row>
    <row r="21" spans="1:104" ht="22.8">
      <c r="A21" s="30" t="s">
        <v>31</v>
      </c>
      <c r="B21" s="81">
        <v>10</v>
      </c>
      <c r="C21" s="66"/>
      <c r="D21" s="26"/>
      <c r="E21" s="85">
        <f t="shared" si="4"/>
        <v>0</v>
      </c>
      <c r="F21" s="27"/>
      <c r="G21" s="50">
        <f t="shared" ref="G21:G23" si="7">E21*(1+F21)</f>
        <v>0</v>
      </c>
      <c r="H21" s="48">
        <v>260</v>
      </c>
      <c r="I21" s="49">
        <f t="shared" ref="I21:I23" si="8">G21*H21</f>
        <v>0</v>
      </c>
    </row>
    <row r="22" spans="1:104">
      <c r="A22" s="30" t="s">
        <v>109</v>
      </c>
      <c r="B22" s="81">
        <v>15</v>
      </c>
      <c r="C22" s="66"/>
      <c r="D22" s="26"/>
      <c r="E22" s="85">
        <f t="shared" si="4"/>
        <v>0</v>
      </c>
      <c r="F22" s="27"/>
      <c r="G22" s="50">
        <f t="shared" si="7"/>
        <v>0</v>
      </c>
      <c r="H22" s="48">
        <v>260</v>
      </c>
      <c r="I22" s="49">
        <f t="shared" si="8"/>
        <v>0</v>
      </c>
    </row>
    <row r="23" spans="1:104" ht="24" customHeight="1">
      <c r="A23" s="30" t="s">
        <v>32</v>
      </c>
      <c r="B23" s="81">
        <v>15</v>
      </c>
      <c r="C23" s="67"/>
      <c r="D23" s="67"/>
      <c r="E23" s="85">
        <f t="shared" si="4"/>
        <v>0</v>
      </c>
      <c r="F23" s="67"/>
      <c r="G23" s="50">
        <f t="shared" si="7"/>
        <v>0</v>
      </c>
      <c r="H23" s="48">
        <v>312</v>
      </c>
      <c r="I23" s="49">
        <f t="shared" si="8"/>
        <v>0</v>
      </c>
    </row>
    <row r="24" spans="1:104" ht="22.8">
      <c r="A24" s="30" t="s">
        <v>33</v>
      </c>
      <c r="B24" s="81">
        <v>40</v>
      </c>
      <c r="C24" s="66"/>
      <c r="D24" s="26"/>
      <c r="E24" s="85">
        <f t="shared" si="4"/>
        <v>0</v>
      </c>
      <c r="F24" s="27"/>
      <c r="G24" s="50">
        <f t="shared" si="5"/>
        <v>0</v>
      </c>
      <c r="H24" s="48">
        <f t="shared" ref="H24:H26" si="9">52*5</f>
        <v>260</v>
      </c>
      <c r="I24" s="49">
        <f t="shared" si="6"/>
        <v>0</v>
      </c>
    </row>
    <row r="25" spans="1:104">
      <c r="A25" s="30" t="s">
        <v>34</v>
      </c>
      <c r="B25" s="81">
        <v>20</v>
      </c>
      <c r="C25" s="66"/>
      <c r="D25" s="26"/>
      <c r="E25" s="85">
        <f t="shared" si="4"/>
        <v>0</v>
      </c>
      <c r="F25" s="27"/>
      <c r="G25" s="50">
        <f t="shared" si="5"/>
        <v>0</v>
      </c>
      <c r="H25" s="48">
        <f t="shared" si="9"/>
        <v>260</v>
      </c>
      <c r="I25" s="49">
        <f t="shared" si="6"/>
        <v>0</v>
      </c>
    </row>
    <row r="26" spans="1:104">
      <c r="A26" s="30" t="s">
        <v>35</v>
      </c>
      <c r="B26" s="81">
        <v>15</v>
      </c>
      <c r="C26" s="66"/>
      <c r="D26" s="26"/>
      <c r="E26" s="85">
        <f t="shared" si="4"/>
        <v>0</v>
      </c>
      <c r="F26" s="27"/>
      <c r="G26" s="50">
        <f t="shared" ref="G26" si="10">E26*(1+F26)</f>
        <v>0</v>
      </c>
      <c r="H26" s="48">
        <f t="shared" si="9"/>
        <v>260</v>
      </c>
      <c r="I26" s="49">
        <f t="shared" ref="I26" si="11">G26*H26</f>
        <v>0</v>
      </c>
    </row>
    <row r="27" spans="1:104" ht="13.2" thickBot="1">
      <c r="A27" s="31" t="s">
        <v>115</v>
      </c>
      <c r="B27" s="69"/>
      <c r="C27" s="70"/>
      <c r="D27" s="70"/>
      <c r="E27" s="70"/>
      <c r="F27" s="71"/>
      <c r="G27" s="20"/>
      <c r="H27" s="17"/>
      <c r="I27" s="18"/>
    </row>
    <row r="28" spans="1:104" s="31" customFormat="1" ht="23.25" customHeight="1" thickBot="1">
      <c r="A28" s="104"/>
      <c r="B28" s="104"/>
      <c r="C28" s="104"/>
      <c r="D28" s="104"/>
      <c r="E28" s="104"/>
      <c r="F28" s="104"/>
      <c r="G28" s="104"/>
      <c r="H28" s="38" t="s">
        <v>36</v>
      </c>
      <c r="I28" s="39">
        <f>SUM(I7:I14,I19:I26)</f>
        <v>0</v>
      </c>
    </row>
    <row r="29" spans="1:104">
      <c r="A29" s="8"/>
      <c r="B29" s="8"/>
      <c r="C29" s="8"/>
      <c r="D29" s="8"/>
      <c r="E29" s="8"/>
      <c r="F29" s="8"/>
      <c r="G29" s="9"/>
      <c r="H29" s="11"/>
      <c r="I29" s="10"/>
    </row>
    <row r="30" spans="1:104" ht="25.2">
      <c r="A30" s="24" t="s">
        <v>37</v>
      </c>
      <c r="B30" s="23" t="s">
        <v>9</v>
      </c>
      <c r="C30" s="23" t="s">
        <v>10</v>
      </c>
      <c r="D30" s="23" t="s">
        <v>11</v>
      </c>
      <c r="E30" s="23" t="s">
        <v>12</v>
      </c>
      <c r="F30" s="12" t="s">
        <v>13</v>
      </c>
    </row>
    <row r="31" spans="1:104">
      <c r="A31" s="21" t="s">
        <v>38</v>
      </c>
      <c r="B31" s="29"/>
      <c r="C31" s="29"/>
      <c r="D31" s="29"/>
      <c r="E31" s="29"/>
      <c r="F31" s="29"/>
    </row>
    <row r="32" spans="1:104">
      <c r="A32" s="22" t="s">
        <v>39</v>
      </c>
      <c r="B32" s="60"/>
      <c r="C32" s="60"/>
      <c r="D32" s="57">
        <f t="shared" ref="D32:D36" si="12">SUM(B32+C32)</f>
        <v>0</v>
      </c>
      <c r="E32" s="58"/>
      <c r="F32" s="13">
        <f t="shared" ref="F32:F36" si="13">D32*(1+E32)</f>
        <v>0</v>
      </c>
    </row>
    <row r="33" spans="1:6">
      <c r="A33" s="22" t="s">
        <v>40</v>
      </c>
      <c r="B33" s="60"/>
      <c r="C33" s="60"/>
      <c r="D33" s="57">
        <f t="shared" si="12"/>
        <v>0</v>
      </c>
      <c r="E33" s="58"/>
      <c r="F33" s="13">
        <f t="shared" si="13"/>
        <v>0</v>
      </c>
    </row>
    <row r="34" spans="1:6">
      <c r="A34" s="22" t="s">
        <v>41</v>
      </c>
      <c r="B34" s="60"/>
      <c r="C34" s="60"/>
      <c r="D34" s="57">
        <f t="shared" si="12"/>
        <v>0</v>
      </c>
      <c r="E34" s="58"/>
      <c r="F34" s="13">
        <f t="shared" si="13"/>
        <v>0</v>
      </c>
    </row>
    <row r="35" spans="1:6">
      <c r="A35" s="22" t="s">
        <v>42</v>
      </c>
      <c r="B35" s="60"/>
      <c r="C35" s="60"/>
      <c r="D35" s="57">
        <f t="shared" si="12"/>
        <v>0</v>
      </c>
      <c r="E35" s="58"/>
      <c r="F35" s="13">
        <f t="shared" si="13"/>
        <v>0</v>
      </c>
    </row>
    <row r="36" spans="1:6">
      <c r="A36" s="22" t="s">
        <v>43</v>
      </c>
      <c r="B36" s="60"/>
      <c r="C36" s="60"/>
      <c r="D36" s="57">
        <f t="shared" si="12"/>
        <v>0</v>
      </c>
      <c r="E36" s="58"/>
      <c r="F36" s="13">
        <f t="shared" si="13"/>
        <v>0</v>
      </c>
    </row>
    <row r="37" spans="1:6">
      <c r="A37" s="36"/>
      <c r="B37" s="37"/>
      <c r="C37" s="37"/>
      <c r="D37" s="37"/>
      <c r="E37" s="37"/>
      <c r="F37" s="16"/>
    </row>
  </sheetData>
  <sheetProtection selectLockedCells="1"/>
  <mergeCells count="3">
    <mergeCell ref="A28:G28"/>
    <mergeCell ref="A5:I5"/>
    <mergeCell ref="A17:I17"/>
  </mergeCells>
  <pageMargins left="0.7" right="0.7" top="0.75" bottom="0.75" header="0.3" footer="0.3"/>
  <pageSetup paperSize="9" scale="66" orientation="landscape" r:id="rId1"/>
  <headerFooter>
    <oddHeader>&amp;CBijlage 3 Financieel Model 
(behorende bij bijlage J Programma van Eisen)</oddHeader>
    <oddFooter>&amp;CAanbesteding: 160178REG - Beveiligingsdiensten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3"/>
  <sheetViews>
    <sheetView showGridLines="0" zoomScaleNormal="100" zoomScaleSheetLayoutView="100" workbookViewId="0">
      <selection activeCell="E7" sqref="E7"/>
    </sheetView>
  </sheetViews>
  <sheetFormatPr defaultColWidth="9.109375" defaultRowHeight="12.6"/>
  <cols>
    <col min="1" max="1" width="33.44140625" style="4" customWidth="1"/>
    <col min="2" max="2" width="20.33203125" style="4" customWidth="1"/>
    <col min="3" max="3" width="19.109375" style="4" customWidth="1"/>
    <col min="4" max="4" width="21.88671875" style="4" bestFit="1" customWidth="1"/>
    <col min="5" max="5" width="19.44140625" style="4" customWidth="1"/>
    <col min="6" max="6" width="26.6640625" style="4" customWidth="1"/>
    <col min="7" max="7" width="15.88671875" style="4" bestFit="1" customWidth="1"/>
    <col min="8" max="8" width="16.109375" style="4" customWidth="1"/>
    <col min="9" max="9" width="9.33203125" style="4" customWidth="1"/>
    <col min="10" max="10" width="16.33203125" style="4" bestFit="1" customWidth="1"/>
    <col min="11" max="16384" width="9.109375" style="4"/>
  </cols>
  <sheetData>
    <row r="1" spans="1:8">
      <c r="A1" s="1" t="s">
        <v>44</v>
      </c>
      <c r="B1" s="1"/>
      <c r="C1" s="5"/>
      <c r="D1" s="2"/>
      <c r="E1" s="2"/>
      <c r="F1" s="3"/>
      <c r="G1" s="1"/>
    </row>
    <row r="2" spans="1:8">
      <c r="A2" s="1"/>
      <c r="B2" s="1"/>
      <c r="C2" s="5"/>
      <c r="D2" s="1"/>
      <c r="E2" s="1"/>
      <c r="F2" s="3"/>
      <c r="G2" s="1"/>
    </row>
    <row r="3" spans="1:8">
      <c r="A3" s="25" t="s">
        <v>5</v>
      </c>
      <c r="B3" s="28"/>
      <c r="C3" s="5"/>
      <c r="D3" s="1"/>
      <c r="E3" s="1"/>
      <c r="F3" s="3"/>
      <c r="G3" s="1"/>
    </row>
    <row r="4" spans="1:8">
      <c r="A4" s="1"/>
      <c r="B4" s="1"/>
      <c r="C4" s="5"/>
      <c r="D4" s="1"/>
      <c r="E4" s="1"/>
      <c r="F4" s="3"/>
      <c r="G4" s="1"/>
    </row>
    <row r="5" spans="1:8" ht="17.25" customHeight="1">
      <c r="A5" s="111" t="s">
        <v>45</v>
      </c>
      <c r="B5" s="112"/>
      <c r="C5" s="112"/>
      <c r="D5" s="112"/>
      <c r="E5" s="112"/>
      <c r="F5" s="112"/>
      <c r="G5" s="112"/>
      <c r="H5" s="112"/>
    </row>
    <row r="6" spans="1:8" ht="25.2">
      <c r="A6" s="21" t="s">
        <v>7</v>
      </c>
      <c r="B6" s="56" t="s">
        <v>9</v>
      </c>
      <c r="C6" s="56" t="s">
        <v>10</v>
      </c>
      <c r="D6" s="56" t="s">
        <v>11</v>
      </c>
      <c r="E6" s="56" t="s">
        <v>12</v>
      </c>
      <c r="F6" s="12" t="s">
        <v>13</v>
      </c>
      <c r="G6" s="23" t="s">
        <v>27</v>
      </c>
      <c r="H6" s="23" t="s">
        <v>28</v>
      </c>
    </row>
    <row r="7" spans="1:8">
      <c r="A7" s="52" t="s">
        <v>29</v>
      </c>
      <c r="B7" s="62"/>
      <c r="C7" s="43"/>
      <c r="D7" s="87">
        <f>SUM(B7+C7)</f>
        <v>0</v>
      </c>
      <c r="E7" s="63"/>
      <c r="F7" s="13">
        <f>D7*(1+E7)</f>
        <v>0</v>
      </c>
      <c r="G7" s="53">
        <v>31</v>
      </c>
      <c r="H7" s="32">
        <f>F7*G7</f>
        <v>0</v>
      </c>
    </row>
    <row r="8" spans="1:8">
      <c r="A8" s="52" t="s">
        <v>30</v>
      </c>
      <c r="B8" s="64"/>
      <c r="C8" s="59"/>
      <c r="D8" s="87">
        <f t="shared" ref="D8:D19" si="0">SUM(B8+C8)</f>
        <v>0</v>
      </c>
      <c r="E8" s="63"/>
      <c r="F8" s="13">
        <f t="shared" ref="F8:F19" si="1">D8*(1+E8)</f>
        <v>0</v>
      </c>
      <c r="G8" s="53">
        <v>77</v>
      </c>
      <c r="H8" s="32">
        <f t="shared" ref="H8:H18" si="2">F8*G8</f>
        <v>0</v>
      </c>
    </row>
    <row r="9" spans="1:8">
      <c r="A9" s="52" t="s">
        <v>18</v>
      </c>
      <c r="B9" s="64"/>
      <c r="C9" s="59"/>
      <c r="D9" s="87">
        <f t="shared" si="0"/>
        <v>0</v>
      </c>
      <c r="E9" s="63"/>
      <c r="F9" s="13">
        <f t="shared" si="1"/>
        <v>0</v>
      </c>
      <c r="G9" s="53">
        <v>40</v>
      </c>
      <c r="H9" s="32">
        <f t="shared" si="2"/>
        <v>0</v>
      </c>
    </row>
    <row r="10" spans="1:8">
      <c r="A10" s="52" t="s">
        <v>19</v>
      </c>
      <c r="B10" s="64"/>
      <c r="C10" s="59"/>
      <c r="D10" s="87">
        <f t="shared" si="0"/>
        <v>0</v>
      </c>
      <c r="E10" s="63"/>
      <c r="F10" s="13">
        <f t="shared" si="1"/>
        <v>0</v>
      </c>
      <c r="G10" s="53">
        <v>20</v>
      </c>
      <c r="H10" s="32">
        <f t="shared" si="2"/>
        <v>0</v>
      </c>
    </row>
    <row r="11" spans="1:8">
      <c r="A11" s="52" t="s">
        <v>46</v>
      </c>
      <c r="B11" s="64"/>
      <c r="C11" s="59"/>
      <c r="D11" s="87">
        <f t="shared" si="0"/>
        <v>0</v>
      </c>
      <c r="E11" s="63"/>
      <c r="F11" s="13">
        <f t="shared" si="1"/>
        <v>0</v>
      </c>
      <c r="G11" s="53">
        <v>12</v>
      </c>
      <c r="H11" s="32">
        <f t="shared" si="2"/>
        <v>0</v>
      </c>
    </row>
    <row r="12" spans="1:8">
      <c r="A12" s="52" t="s">
        <v>47</v>
      </c>
      <c r="B12" s="64"/>
      <c r="C12" s="59"/>
      <c r="D12" s="87">
        <f t="shared" si="0"/>
        <v>0</v>
      </c>
      <c r="E12" s="63"/>
      <c r="F12" s="13">
        <f t="shared" si="1"/>
        <v>0</v>
      </c>
      <c r="G12" s="53">
        <v>40</v>
      </c>
      <c r="H12" s="32">
        <f t="shared" si="2"/>
        <v>0</v>
      </c>
    </row>
    <row r="13" spans="1:8">
      <c r="A13" s="52" t="s">
        <v>48</v>
      </c>
      <c r="B13" s="64"/>
      <c r="C13" s="59"/>
      <c r="D13" s="87">
        <f t="shared" si="0"/>
        <v>0</v>
      </c>
      <c r="E13" s="63"/>
      <c r="F13" s="13">
        <f t="shared" si="1"/>
        <v>0</v>
      </c>
      <c r="G13" s="53">
        <v>28</v>
      </c>
      <c r="H13" s="32">
        <f t="shared" si="2"/>
        <v>0</v>
      </c>
    </row>
    <row r="14" spans="1:8">
      <c r="A14" s="52" t="s">
        <v>49</v>
      </c>
      <c r="B14" s="64"/>
      <c r="C14" s="59"/>
      <c r="D14" s="87">
        <f t="shared" si="0"/>
        <v>0</v>
      </c>
      <c r="E14" s="63"/>
      <c r="F14" s="13">
        <f t="shared" si="1"/>
        <v>0</v>
      </c>
      <c r="G14" s="53">
        <v>12</v>
      </c>
      <c r="H14" s="32">
        <f t="shared" si="2"/>
        <v>0</v>
      </c>
    </row>
    <row r="15" spans="1:8">
      <c r="A15" s="52" t="s">
        <v>50</v>
      </c>
      <c r="B15" s="64"/>
      <c r="C15" s="59"/>
      <c r="D15" s="87">
        <f t="shared" si="0"/>
        <v>0</v>
      </c>
      <c r="E15" s="63"/>
      <c r="F15" s="13">
        <f t="shared" si="1"/>
        <v>0</v>
      </c>
      <c r="G15" s="53">
        <v>12</v>
      </c>
      <c r="H15" s="32">
        <f t="shared" si="2"/>
        <v>0</v>
      </c>
    </row>
    <row r="16" spans="1:8">
      <c r="A16" s="52" t="s">
        <v>108</v>
      </c>
      <c r="B16" s="64"/>
      <c r="C16" s="59"/>
      <c r="D16" s="87">
        <f t="shared" si="0"/>
        <v>0</v>
      </c>
      <c r="E16" s="63"/>
      <c r="F16" s="13">
        <f t="shared" si="1"/>
        <v>0</v>
      </c>
      <c r="G16" s="53">
        <v>28</v>
      </c>
      <c r="H16" s="32">
        <f t="shared" si="2"/>
        <v>0</v>
      </c>
    </row>
    <row r="17" spans="1:8">
      <c r="A17" s="52" t="s">
        <v>51</v>
      </c>
      <c r="B17" s="64"/>
      <c r="C17" s="59"/>
      <c r="D17" s="87">
        <f t="shared" si="0"/>
        <v>0</v>
      </c>
      <c r="E17" s="63"/>
      <c r="F17" s="13">
        <f t="shared" si="1"/>
        <v>0</v>
      </c>
      <c r="G17" s="53">
        <v>28</v>
      </c>
      <c r="H17" s="32">
        <f t="shared" si="2"/>
        <v>0</v>
      </c>
    </row>
    <row r="18" spans="1:8">
      <c r="A18" s="52" t="s">
        <v>52</v>
      </c>
      <c r="B18" s="64"/>
      <c r="C18" s="59"/>
      <c r="D18" s="87">
        <f t="shared" si="0"/>
        <v>0</v>
      </c>
      <c r="E18" s="63"/>
      <c r="F18" s="13">
        <f t="shared" si="1"/>
        <v>0</v>
      </c>
      <c r="G18" s="53">
        <v>76</v>
      </c>
      <c r="H18" s="32">
        <f t="shared" si="2"/>
        <v>0</v>
      </c>
    </row>
    <row r="19" spans="1:8">
      <c r="A19" s="52" t="s">
        <v>53</v>
      </c>
      <c r="B19" s="64"/>
      <c r="C19" s="59"/>
      <c r="D19" s="87">
        <f t="shared" si="0"/>
        <v>0</v>
      </c>
      <c r="E19" s="63"/>
      <c r="F19" s="13">
        <f t="shared" si="1"/>
        <v>0</v>
      </c>
      <c r="G19" s="54" t="s">
        <v>54</v>
      </c>
      <c r="H19" s="32"/>
    </row>
    <row r="20" spans="1:8" ht="13.2" thickBot="1">
      <c r="A20" s="30" t="s">
        <v>55</v>
      </c>
      <c r="B20" s="65" t="s">
        <v>24</v>
      </c>
      <c r="C20" s="65" t="s">
        <v>24</v>
      </c>
      <c r="D20" s="88" t="s">
        <v>24</v>
      </c>
      <c r="E20" s="65" t="s">
        <v>24</v>
      </c>
      <c r="F20" s="13" t="s">
        <v>24</v>
      </c>
      <c r="G20" s="98" t="s">
        <v>24</v>
      </c>
      <c r="H20" s="99" t="s">
        <v>24</v>
      </c>
    </row>
    <row r="21" spans="1:8" ht="13.2" thickBot="1">
      <c r="A21" s="42" t="s">
        <v>56</v>
      </c>
      <c r="B21" s="29"/>
      <c r="C21" s="29"/>
      <c r="D21" s="29"/>
      <c r="E21" s="29"/>
      <c r="F21" s="97"/>
      <c r="G21" s="100" t="s">
        <v>36</v>
      </c>
      <c r="H21" s="101">
        <f>SUM(H7:H19)</f>
        <v>0</v>
      </c>
    </row>
    <row r="23" spans="1:8">
      <c r="A23" s="72" t="s">
        <v>57</v>
      </c>
      <c r="B23" s="72"/>
      <c r="C23" s="72"/>
      <c r="D23" s="72" t="s">
        <v>58</v>
      </c>
    </row>
    <row r="24" spans="1:8">
      <c r="A24" s="29" t="s">
        <v>59</v>
      </c>
      <c r="B24" s="29"/>
      <c r="C24" s="29"/>
      <c r="D24" s="33">
        <v>0</v>
      </c>
    </row>
    <row r="25" spans="1:8">
      <c r="A25" s="108" t="s">
        <v>60</v>
      </c>
      <c r="B25" s="109"/>
      <c r="C25" s="109"/>
      <c r="D25" s="110"/>
    </row>
    <row r="26" spans="1:8">
      <c r="D26" s="73"/>
    </row>
    <row r="27" spans="1:8">
      <c r="C27" s="74" t="s">
        <v>61</v>
      </c>
      <c r="D27" s="75">
        <f>D24</f>
        <v>0</v>
      </c>
    </row>
    <row r="29" spans="1:8">
      <c r="A29" s="72" t="s">
        <v>62</v>
      </c>
      <c r="B29" s="72"/>
      <c r="C29" s="72"/>
      <c r="D29" s="72" t="s">
        <v>63</v>
      </c>
    </row>
    <row r="30" spans="1:8">
      <c r="A30" s="29" t="s">
        <v>64</v>
      </c>
      <c r="B30" s="29"/>
      <c r="C30" s="29"/>
      <c r="D30" s="33">
        <v>0</v>
      </c>
    </row>
    <row r="31" spans="1:8">
      <c r="A31" s="108"/>
      <c r="B31" s="109"/>
      <c r="C31" s="109"/>
      <c r="D31" s="110"/>
    </row>
    <row r="32" spans="1:8">
      <c r="D32" s="73"/>
    </row>
    <row r="33" spans="3:4">
      <c r="C33" s="74" t="s">
        <v>61</v>
      </c>
      <c r="D33" s="75">
        <f>D30</f>
        <v>0</v>
      </c>
    </row>
  </sheetData>
  <sheetProtection selectLockedCells="1"/>
  <mergeCells count="3">
    <mergeCell ref="A31:D31"/>
    <mergeCell ref="A25:D25"/>
    <mergeCell ref="A5:H5"/>
  </mergeCells>
  <pageMargins left="0.7" right="0.7" top="0.75" bottom="0.75" header="0.3" footer="0.3"/>
  <pageSetup paperSize="9" scale="75" orientation="landscape" r:id="rId1"/>
  <headerFooter>
    <oddHeader>&amp;CBijlage 3 Financieel Model 
(behorende bij bijlage J Programma van Eisen)</oddHeader>
    <oddFooter>&amp;CAanbesteding: 160178REG - Beveiligingsdiensten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FA86B-163D-4210-83D1-88C76156D5F7}">
  <dimension ref="A1:M23"/>
  <sheetViews>
    <sheetView workbookViewId="0">
      <selection activeCell="C19" sqref="C19"/>
    </sheetView>
  </sheetViews>
  <sheetFormatPr defaultRowHeight="14.4"/>
  <cols>
    <col min="1" max="1" width="37.109375" bestFit="1" customWidth="1"/>
    <col min="2" max="2" width="15.44140625" customWidth="1"/>
    <col min="3" max="3" width="14.44140625" bestFit="1" customWidth="1"/>
    <col min="4" max="4" width="9.109375" bestFit="1" customWidth="1"/>
    <col min="5" max="5" width="23.88671875" customWidth="1"/>
    <col min="6" max="6" width="23.5546875" customWidth="1"/>
    <col min="7" max="7" width="22.6640625" customWidth="1"/>
    <col min="8" max="8" width="20.88671875" customWidth="1"/>
    <col min="9" max="9" width="19.109375" customWidth="1"/>
    <col min="10" max="10" width="8.88671875" bestFit="1" customWidth="1"/>
    <col min="11" max="11" width="17.109375" bestFit="1" customWidth="1"/>
    <col min="12" max="12" width="13.88671875" customWidth="1"/>
    <col min="13" max="13" width="12.44140625" bestFit="1" customWidth="1"/>
  </cols>
  <sheetData>
    <row r="1" spans="1:13">
      <c r="A1" s="84" t="s">
        <v>65</v>
      </c>
    </row>
    <row r="2" spans="1:13">
      <c r="A2" s="76"/>
    </row>
    <row r="3" spans="1:13">
      <c r="A3" s="76" t="s">
        <v>66</v>
      </c>
    </row>
    <row r="4" spans="1:13">
      <c r="A4" t="s">
        <v>67</v>
      </c>
    </row>
    <row r="5" spans="1:13">
      <c r="A5" s="76"/>
    </row>
    <row r="7" spans="1:13" ht="51.6">
      <c r="A7" s="103" t="s">
        <v>68</v>
      </c>
      <c r="B7" s="103" t="s">
        <v>69</v>
      </c>
      <c r="C7" s="103" t="s">
        <v>70</v>
      </c>
      <c r="D7" s="103" t="s">
        <v>71</v>
      </c>
      <c r="E7" s="103" t="s">
        <v>72</v>
      </c>
      <c r="F7" s="103" t="s">
        <v>73</v>
      </c>
      <c r="G7" s="103" t="s">
        <v>74</v>
      </c>
      <c r="H7" s="103" t="s">
        <v>75</v>
      </c>
      <c r="I7" s="103" t="s">
        <v>76</v>
      </c>
      <c r="J7" s="103" t="s">
        <v>12</v>
      </c>
      <c r="K7" s="103" t="s">
        <v>77</v>
      </c>
      <c r="L7" s="103" t="s">
        <v>78</v>
      </c>
      <c r="M7" s="103" t="s">
        <v>79</v>
      </c>
    </row>
    <row r="8" spans="1:13">
      <c r="A8" s="77" t="s">
        <v>80</v>
      </c>
      <c r="B8" s="77">
        <v>0.5</v>
      </c>
      <c r="C8" s="77">
        <v>2</v>
      </c>
      <c r="D8" s="77"/>
      <c r="E8" s="78">
        <f>$B$19</f>
        <v>0</v>
      </c>
      <c r="F8" s="78">
        <f>$B$20</f>
        <v>0</v>
      </c>
      <c r="G8" s="78">
        <f>$B$21</f>
        <v>0</v>
      </c>
      <c r="H8" s="78">
        <f>((B8*C19)+(C8*C20)+(D8*C21))</f>
        <v>0</v>
      </c>
      <c r="I8" s="79">
        <f>(B8*E8)+(C8*F8)+(D8*G8)+H8</f>
        <v>0</v>
      </c>
      <c r="J8" s="102"/>
      <c r="K8" s="77">
        <f>I8*(1+J8)</f>
        <v>0</v>
      </c>
      <c r="L8" s="77">
        <v>52</v>
      </c>
      <c r="M8" s="79">
        <f>K8*L8</f>
        <v>0</v>
      </c>
    </row>
    <row r="9" spans="1:13">
      <c r="A9" s="77" t="s">
        <v>81</v>
      </c>
      <c r="B9" s="77">
        <v>0.5</v>
      </c>
      <c r="C9" s="77">
        <v>2</v>
      </c>
      <c r="D9" s="77"/>
      <c r="E9" s="78">
        <f>$B$19</f>
        <v>0</v>
      </c>
      <c r="F9" s="78">
        <f t="shared" ref="F9:F14" si="0">$B$20</f>
        <v>0</v>
      </c>
      <c r="G9" s="78">
        <f t="shared" ref="G9:G14" si="1">$B$21</f>
        <v>0</v>
      </c>
      <c r="H9" s="78">
        <f t="shared" ref="H9:H14" si="2">((B9*C20)+(C9*C21)+(D9*C22))</f>
        <v>0</v>
      </c>
      <c r="I9" s="79">
        <f t="shared" ref="I9:I14" si="3">(B9*E9)+(C9*F9)+(D9*G9)+H9</f>
        <v>0</v>
      </c>
      <c r="J9" s="102"/>
      <c r="K9" s="77">
        <f t="shared" ref="K9:K14" si="4">I9*(1+J9)</f>
        <v>0</v>
      </c>
      <c r="L9" s="77">
        <v>52</v>
      </c>
      <c r="M9" s="79">
        <f t="shared" ref="M9:M14" si="5">K9*L9</f>
        <v>0</v>
      </c>
    </row>
    <row r="10" spans="1:13">
      <c r="A10" s="77" t="s">
        <v>82</v>
      </c>
      <c r="B10" s="77">
        <v>0.5</v>
      </c>
      <c r="C10" s="77">
        <v>2</v>
      </c>
      <c r="D10" s="77"/>
      <c r="E10" s="78">
        <f t="shared" ref="E10:E14" si="6">$B$19</f>
        <v>0</v>
      </c>
      <c r="F10" s="78">
        <f t="shared" si="0"/>
        <v>0</v>
      </c>
      <c r="G10" s="78">
        <f t="shared" si="1"/>
        <v>0</v>
      </c>
      <c r="H10" s="78">
        <f t="shared" si="2"/>
        <v>0</v>
      </c>
      <c r="I10" s="79">
        <f t="shared" si="3"/>
        <v>0</v>
      </c>
      <c r="J10" s="102"/>
      <c r="K10" s="77">
        <f t="shared" si="4"/>
        <v>0</v>
      </c>
      <c r="L10" s="77">
        <v>52</v>
      </c>
      <c r="M10" s="79">
        <f t="shared" si="5"/>
        <v>0</v>
      </c>
    </row>
    <row r="11" spans="1:13">
      <c r="A11" s="77" t="s">
        <v>83</v>
      </c>
      <c r="B11" s="77">
        <v>0.5</v>
      </c>
      <c r="C11" s="77">
        <v>2</v>
      </c>
      <c r="D11" s="77"/>
      <c r="E11" s="78">
        <f t="shared" si="6"/>
        <v>0</v>
      </c>
      <c r="F11" s="78">
        <f t="shared" si="0"/>
        <v>0</v>
      </c>
      <c r="G11" s="78">
        <f t="shared" si="1"/>
        <v>0</v>
      </c>
      <c r="H11" s="78">
        <f t="shared" si="2"/>
        <v>0</v>
      </c>
      <c r="I11" s="79">
        <f t="shared" si="3"/>
        <v>0</v>
      </c>
      <c r="J11" s="102"/>
      <c r="K11" s="77">
        <f t="shared" si="4"/>
        <v>0</v>
      </c>
      <c r="L11" s="77">
        <v>52</v>
      </c>
      <c r="M11" s="79">
        <f t="shared" si="5"/>
        <v>0</v>
      </c>
    </row>
    <row r="12" spans="1:13">
      <c r="A12" s="77" t="s">
        <v>84</v>
      </c>
      <c r="B12" s="77"/>
      <c r="C12" s="77"/>
      <c r="D12" s="77"/>
      <c r="E12" s="78">
        <f t="shared" si="6"/>
        <v>0</v>
      </c>
      <c r="F12" s="78">
        <f t="shared" si="0"/>
        <v>0</v>
      </c>
      <c r="G12" s="78">
        <f t="shared" si="1"/>
        <v>0</v>
      </c>
      <c r="H12" s="78">
        <f t="shared" si="2"/>
        <v>0</v>
      </c>
      <c r="I12" s="79">
        <f t="shared" si="3"/>
        <v>0</v>
      </c>
      <c r="J12" s="102"/>
      <c r="K12" s="77">
        <f t="shared" si="4"/>
        <v>0</v>
      </c>
      <c r="L12" s="77">
        <v>52</v>
      </c>
      <c r="M12" s="79">
        <f t="shared" si="5"/>
        <v>0</v>
      </c>
    </row>
    <row r="13" spans="1:13">
      <c r="A13" s="77" t="s">
        <v>85</v>
      </c>
      <c r="B13" s="77"/>
      <c r="C13" s="77"/>
      <c r="D13" s="77"/>
      <c r="E13" s="78">
        <f t="shared" si="6"/>
        <v>0</v>
      </c>
      <c r="F13" s="78">
        <f t="shared" si="0"/>
        <v>0</v>
      </c>
      <c r="G13" s="78">
        <f t="shared" si="1"/>
        <v>0</v>
      </c>
      <c r="H13" s="78">
        <f t="shared" si="2"/>
        <v>0</v>
      </c>
      <c r="I13" s="79">
        <f t="shared" si="3"/>
        <v>0</v>
      </c>
      <c r="J13" s="102"/>
      <c r="K13" s="77">
        <f t="shared" si="4"/>
        <v>0</v>
      </c>
      <c r="L13" s="77">
        <v>52</v>
      </c>
      <c r="M13" s="79">
        <f t="shared" si="5"/>
        <v>0</v>
      </c>
    </row>
    <row r="14" spans="1:13" ht="15" thickBot="1">
      <c r="A14" s="77" t="s">
        <v>86</v>
      </c>
      <c r="B14" s="77"/>
      <c r="C14" s="77"/>
      <c r="D14" s="77"/>
      <c r="E14" s="78">
        <f t="shared" si="6"/>
        <v>0</v>
      </c>
      <c r="F14" s="78">
        <f t="shared" si="0"/>
        <v>0</v>
      </c>
      <c r="G14" s="78">
        <f t="shared" si="1"/>
        <v>0</v>
      </c>
      <c r="H14" s="78">
        <f t="shared" si="2"/>
        <v>0</v>
      </c>
      <c r="I14" s="79">
        <f t="shared" si="3"/>
        <v>0</v>
      </c>
      <c r="J14" s="102"/>
      <c r="K14" s="77">
        <f t="shared" si="4"/>
        <v>0</v>
      </c>
      <c r="L14" s="77">
        <v>52</v>
      </c>
      <c r="M14" s="79">
        <f t="shared" si="5"/>
        <v>0</v>
      </c>
    </row>
    <row r="15" spans="1:13" ht="15" thickBot="1">
      <c r="L15" s="91" t="s">
        <v>118</v>
      </c>
      <c r="M15" s="92">
        <f>SUM(M8:M14)</f>
        <v>0</v>
      </c>
    </row>
    <row r="16" spans="1:13">
      <c r="A16" t="s">
        <v>87</v>
      </c>
    </row>
    <row r="18" spans="1:4" ht="39">
      <c r="A18" s="103" t="s">
        <v>88</v>
      </c>
      <c r="B18" s="103" t="s">
        <v>89</v>
      </c>
      <c r="C18" s="103" t="s">
        <v>90</v>
      </c>
      <c r="D18" s="103" t="s">
        <v>11</v>
      </c>
    </row>
    <row r="19" spans="1:4">
      <c r="A19" s="77" t="s">
        <v>39</v>
      </c>
      <c r="B19" s="78"/>
      <c r="C19" s="78"/>
      <c r="D19" s="79">
        <f>SUM(B19+C19)</f>
        <v>0</v>
      </c>
    </row>
    <row r="20" spans="1:4">
      <c r="A20" s="77" t="s">
        <v>40</v>
      </c>
      <c r="B20" s="78"/>
      <c r="C20" s="78"/>
      <c r="D20" s="79">
        <f t="shared" ref="D20:D23" si="7">SUM(B20+C20)</f>
        <v>0</v>
      </c>
    </row>
    <row r="21" spans="1:4">
      <c r="A21" s="77" t="s">
        <v>41</v>
      </c>
      <c r="B21" s="78"/>
      <c r="C21" s="78"/>
      <c r="D21" s="79">
        <f t="shared" si="7"/>
        <v>0</v>
      </c>
    </row>
    <row r="22" spans="1:4">
      <c r="A22" s="77" t="s">
        <v>42</v>
      </c>
      <c r="B22" s="78"/>
      <c r="C22" s="78"/>
      <c r="D22" s="79">
        <f t="shared" si="7"/>
        <v>0</v>
      </c>
    </row>
    <row r="23" spans="1:4">
      <c r="A23" s="77" t="s">
        <v>43</v>
      </c>
      <c r="B23" s="78"/>
      <c r="C23" s="78"/>
      <c r="D23" s="79">
        <f t="shared" si="7"/>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218E4-8F39-4A14-B0E8-A885CAB5F8B9}">
  <dimension ref="A1:M20"/>
  <sheetViews>
    <sheetView workbookViewId="0">
      <selection activeCell="E26" sqref="E26"/>
    </sheetView>
  </sheetViews>
  <sheetFormatPr defaultRowHeight="14.4"/>
  <cols>
    <col min="1" max="1" width="37.109375" bestFit="1" customWidth="1"/>
    <col min="2" max="2" width="15.44140625" customWidth="1"/>
    <col min="3" max="3" width="14.44140625" bestFit="1" customWidth="1"/>
    <col min="4" max="4" width="10.44140625" bestFit="1" customWidth="1"/>
    <col min="5" max="5" width="23.88671875" customWidth="1"/>
    <col min="6" max="6" width="23.5546875" customWidth="1"/>
    <col min="7" max="7" width="22.6640625" customWidth="1"/>
    <col min="8" max="8" width="20.88671875" customWidth="1"/>
    <col min="9" max="9" width="19.109375" customWidth="1"/>
    <col min="10" max="10" width="8.88671875" bestFit="1" customWidth="1"/>
    <col min="11" max="11" width="17.109375" bestFit="1" customWidth="1"/>
    <col min="12" max="12" width="13.88671875" customWidth="1"/>
    <col min="13" max="13" width="12.44140625" bestFit="1" customWidth="1"/>
  </cols>
  <sheetData>
    <row r="1" spans="1:13">
      <c r="A1" s="84" t="s">
        <v>91</v>
      </c>
    </row>
    <row r="2" spans="1:13">
      <c r="A2" t="s">
        <v>92</v>
      </c>
    </row>
    <row r="4" spans="1:13" ht="51.6">
      <c r="A4" s="103" t="s">
        <v>68</v>
      </c>
      <c r="B4" s="103" t="s">
        <v>69</v>
      </c>
      <c r="C4" s="103" t="s">
        <v>70</v>
      </c>
      <c r="D4" s="103" t="s">
        <v>71</v>
      </c>
      <c r="E4" s="103" t="s">
        <v>72</v>
      </c>
      <c r="F4" s="103" t="s">
        <v>73</v>
      </c>
      <c r="G4" s="103" t="s">
        <v>74</v>
      </c>
      <c r="H4" s="103" t="s">
        <v>75</v>
      </c>
      <c r="I4" s="103" t="s">
        <v>76</v>
      </c>
      <c r="J4" s="103" t="s">
        <v>12</v>
      </c>
      <c r="K4" s="103" t="s">
        <v>77</v>
      </c>
      <c r="L4" s="103" t="s">
        <v>78</v>
      </c>
      <c r="M4" s="103" t="s">
        <v>79</v>
      </c>
    </row>
    <row r="5" spans="1:13">
      <c r="A5" s="77" t="s">
        <v>80</v>
      </c>
      <c r="B5" s="77">
        <v>52</v>
      </c>
      <c r="C5" s="77">
        <v>10</v>
      </c>
      <c r="D5" s="77">
        <v>0</v>
      </c>
      <c r="E5" s="78">
        <f>$B$16</f>
        <v>0</v>
      </c>
      <c r="F5" s="78">
        <f>$B$17</f>
        <v>0</v>
      </c>
      <c r="G5" s="78">
        <f>$B$18</f>
        <v>0</v>
      </c>
      <c r="H5" s="78">
        <f>((B5*C16)+(C5*C17)+(D5*C18))</f>
        <v>0</v>
      </c>
      <c r="I5" s="79">
        <f>(B5*E5)+(C5*F5)+(D5*G5)+H5</f>
        <v>0</v>
      </c>
      <c r="J5" s="102"/>
      <c r="K5" s="80">
        <f>I5*(1+J5)</f>
        <v>0</v>
      </c>
      <c r="L5" s="77">
        <v>52</v>
      </c>
      <c r="M5" s="79">
        <f>K5*L5</f>
        <v>0</v>
      </c>
    </row>
    <row r="6" spans="1:13">
      <c r="A6" s="77" t="s">
        <v>81</v>
      </c>
      <c r="B6" s="77">
        <v>52</v>
      </c>
      <c r="C6" s="77">
        <v>19</v>
      </c>
      <c r="D6" s="77">
        <v>0</v>
      </c>
      <c r="E6" s="78">
        <f>$B$16</f>
        <v>0</v>
      </c>
      <c r="F6" s="78">
        <f t="shared" ref="F6:F11" si="0">$B$17</f>
        <v>0</v>
      </c>
      <c r="G6" s="78">
        <f t="shared" ref="G6:G11" si="1">$B$18</f>
        <v>0</v>
      </c>
      <c r="H6" s="78">
        <f t="shared" ref="H6:H11" si="2">((B6*C17)+(C6*C18)+(D6*C19))</f>
        <v>0</v>
      </c>
      <c r="I6" s="79">
        <f t="shared" ref="I6:I11" si="3">(B6*E6)+(C6*F6)+(D6*G6)+H6</f>
        <v>0</v>
      </c>
      <c r="J6" s="102"/>
      <c r="K6" s="80">
        <f t="shared" ref="K6:K11" si="4">I6*(1+J6)</f>
        <v>0</v>
      </c>
      <c r="L6" s="77">
        <v>52</v>
      </c>
      <c r="M6" s="79">
        <f t="shared" ref="M6:M11" si="5">K6*L6</f>
        <v>0</v>
      </c>
    </row>
    <row r="7" spans="1:13">
      <c r="A7" s="77" t="s">
        <v>82</v>
      </c>
      <c r="B7" s="77">
        <v>52</v>
      </c>
      <c r="C7" s="77">
        <v>10</v>
      </c>
      <c r="D7" s="77">
        <v>0</v>
      </c>
      <c r="E7" s="78">
        <f t="shared" ref="E7:E11" si="6">$B$16</f>
        <v>0</v>
      </c>
      <c r="F7" s="78">
        <f t="shared" si="0"/>
        <v>0</v>
      </c>
      <c r="G7" s="78">
        <f t="shared" si="1"/>
        <v>0</v>
      </c>
      <c r="H7" s="78">
        <f t="shared" si="2"/>
        <v>0</v>
      </c>
      <c r="I7" s="79">
        <f t="shared" si="3"/>
        <v>0</v>
      </c>
      <c r="J7" s="102"/>
      <c r="K7" s="80">
        <f t="shared" si="4"/>
        <v>0</v>
      </c>
      <c r="L7" s="77">
        <v>52</v>
      </c>
      <c r="M7" s="79">
        <f t="shared" si="5"/>
        <v>0</v>
      </c>
    </row>
    <row r="8" spans="1:13">
      <c r="A8" s="77" t="s">
        <v>83</v>
      </c>
      <c r="B8" s="77">
        <v>52</v>
      </c>
      <c r="C8" s="77">
        <v>19</v>
      </c>
      <c r="D8" s="77">
        <v>0</v>
      </c>
      <c r="E8" s="78">
        <f t="shared" si="6"/>
        <v>0</v>
      </c>
      <c r="F8" s="78">
        <f t="shared" si="0"/>
        <v>0</v>
      </c>
      <c r="G8" s="78">
        <f t="shared" si="1"/>
        <v>0</v>
      </c>
      <c r="H8" s="78">
        <f t="shared" si="2"/>
        <v>0</v>
      </c>
      <c r="I8" s="79">
        <f t="shared" si="3"/>
        <v>0</v>
      </c>
      <c r="J8" s="102"/>
      <c r="K8" s="80">
        <f t="shared" si="4"/>
        <v>0</v>
      </c>
      <c r="L8" s="77">
        <v>52</v>
      </c>
      <c r="M8" s="79">
        <f t="shared" si="5"/>
        <v>0</v>
      </c>
    </row>
    <row r="9" spans="1:13">
      <c r="A9" s="77" t="s">
        <v>84</v>
      </c>
      <c r="B9" s="77">
        <v>52</v>
      </c>
      <c r="C9" s="77">
        <v>10</v>
      </c>
      <c r="D9" s="77">
        <v>0</v>
      </c>
      <c r="E9" s="78">
        <f t="shared" si="6"/>
        <v>0</v>
      </c>
      <c r="F9" s="78">
        <f t="shared" si="0"/>
        <v>0</v>
      </c>
      <c r="G9" s="78">
        <f t="shared" si="1"/>
        <v>0</v>
      </c>
      <c r="H9" s="78">
        <f t="shared" si="2"/>
        <v>0</v>
      </c>
      <c r="I9" s="79">
        <f t="shared" si="3"/>
        <v>0</v>
      </c>
      <c r="J9" s="102"/>
      <c r="K9" s="80">
        <f t="shared" si="4"/>
        <v>0</v>
      </c>
      <c r="L9" s="77">
        <v>52</v>
      </c>
      <c r="M9" s="79">
        <f t="shared" si="5"/>
        <v>0</v>
      </c>
    </row>
    <row r="10" spans="1:13">
      <c r="A10" s="77" t="s">
        <v>85</v>
      </c>
      <c r="B10" s="77">
        <v>16</v>
      </c>
      <c r="C10" s="77">
        <v>0</v>
      </c>
      <c r="D10" s="77">
        <v>0</v>
      </c>
      <c r="E10" s="78">
        <f t="shared" si="6"/>
        <v>0</v>
      </c>
      <c r="F10" s="78">
        <f t="shared" si="0"/>
        <v>0</v>
      </c>
      <c r="G10" s="78">
        <f t="shared" si="1"/>
        <v>0</v>
      </c>
      <c r="H10" s="78">
        <f t="shared" si="2"/>
        <v>0</v>
      </c>
      <c r="I10" s="79">
        <f t="shared" si="3"/>
        <v>0</v>
      </c>
      <c r="J10" s="102"/>
      <c r="K10" s="80">
        <f t="shared" si="4"/>
        <v>0</v>
      </c>
      <c r="L10" s="77">
        <v>52</v>
      </c>
      <c r="M10" s="79">
        <f t="shared" si="5"/>
        <v>0</v>
      </c>
    </row>
    <row r="11" spans="1:13" ht="15" thickBot="1">
      <c r="A11" s="77" t="s">
        <v>86</v>
      </c>
      <c r="B11" s="77">
        <v>16</v>
      </c>
      <c r="C11" s="77">
        <v>0</v>
      </c>
      <c r="D11" s="77">
        <v>0</v>
      </c>
      <c r="E11" s="78">
        <f t="shared" si="6"/>
        <v>0</v>
      </c>
      <c r="F11" s="78">
        <f t="shared" si="0"/>
        <v>0</v>
      </c>
      <c r="G11" s="78">
        <f t="shared" si="1"/>
        <v>0</v>
      </c>
      <c r="H11" s="78">
        <f t="shared" si="2"/>
        <v>0</v>
      </c>
      <c r="I11" s="79">
        <f t="shared" si="3"/>
        <v>0</v>
      </c>
      <c r="J11" s="102"/>
      <c r="K11" s="80">
        <f t="shared" si="4"/>
        <v>0</v>
      </c>
      <c r="L11" s="77">
        <v>52</v>
      </c>
      <c r="M11" s="79">
        <f t="shared" si="5"/>
        <v>0</v>
      </c>
    </row>
    <row r="12" spans="1:13" ht="15" thickBot="1">
      <c r="L12" s="91" t="s">
        <v>118</v>
      </c>
      <c r="M12" s="92">
        <f>SUM(M5:M11)</f>
        <v>0</v>
      </c>
    </row>
    <row r="15" spans="1:13" ht="39">
      <c r="A15" s="103" t="s">
        <v>93</v>
      </c>
      <c r="B15" s="103" t="s">
        <v>89</v>
      </c>
      <c r="C15" s="103" t="s">
        <v>90</v>
      </c>
      <c r="D15" s="103" t="s">
        <v>11</v>
      </c>
    </row>
    <row r="16" spans="1:13">
      <c r="A16" s="77" t="s">
        <v>39</v>
      </c>
      <c r="B16" s="78"/>
      <c r="C16" s="78"/>
      <c r="D16" s="79">
        <f>SUM(B16+C16)</f>
        <v>0</v>
      </c>
    </row>
    <row r="17" spans="1:4">
      <c r="A17" s="77" t="s">
        <v>40</v>
      </c>
      <c r="B17" s="78"/>
      <c r="C17" s="78"/>
      <c r="D17" s="79">
        <f t="shared" ref="D17:D20" si="7">SUM(B17+C17)</f>
        <v>0</v>
      </c>
    </row>
    <row r="18" spans="1:4">
      <c r="A18" s="77" t="s">
        <v>41</v>
      </c>
      <c r="B18" s="78"/>
      <c r="C18" s="78"/>
      <c r="D18" s="79">
        <f t="shared" si="7"/>
        <v>0</v>
      </c>
    </row>
    <row r="19" spans="1:4">
      <c r="A19" s="77" t="s">
        <v>42</v>
      </c>
      <c r="B19" s="78"/>
      <c r="C19" s="78"/>
      <c r="D19" s="79">
        <f t="shared" si="7"/>
        <v>0</v>
      </c>
    </row>
    <row r="20" spans="1:4">
      <c r="A20" s="77" t="s">
        <v>43</v>
      </c>
      <c r="B20" s="78"/>
      <c r="C20" s="78"/>
      <c r="D20" s="79">
        <f t="shared" si="7"/>
        <v>0</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F1300-F8C6-444C-86AB-9F01CC6979A0}">
  <dimension ref="A1:M22"/>
  <sheetViews>
    <sheetView workbookViewId="0">
      <selection activeCell="G19" sqref="G19"/>
    </sheetView>
  </sheetViews>
  <sheetFormatPr defaultRowHeight="14.4"/>
  <cols>
    <col min="1" max="1" width="37.109375" bestFit="1" customWidth="1"/>
    <col min="2" max="2" width="15.44140625" customWidth="1"/>
    <col min="3" max="3" width="14.44140625" bestFit="1" customWidth="1"/>
    <col min="4" max="4" width="10.44140625" bestFit="1" customWidth="1"/>
    <col min="5" max="5" width="23.88671875" customWidth="1"/>
    <col min="6" max="6" width="23.5546875" customWidth="1"/>
    <col min="7" max="7" width="22.6640625" customWidth="1"/>
    <col min="8" max="8" width="20.88671875" customWidth="1"/>
    <col min="9" max="9" width="19.109375" customWidth="1"/>
    <col min="10" max="10" width="8.88671875" bestFit="1" customWidth="1"/>
    <col min="11" max="11" width="17.109375" bestFit="1" customWidth="1"/>
    <col min="12" max="12" width="13.88671875" customWidth="1"/>
    <col min="13" max="13" width="12.44140625" bestFit="1" customWidth="1"/>
  </cols>
  <sheetData>
    <row r="1" spans="1:13">
      <c r="A1" s="84" t="s">
        <v>107</v>
      </c>
    </row>
    <row r="2" spans="1:13">
      <c r="A2" s="76"/>
    </row>
    <row r="3" spans="1:13">
      <c r="A3" s="76" t="s">
        <v>66</v>
      </c>
    </row>
    <row r="4" spans="1:13">
      <c r="A4" t="s">
        <v>94</v>
      </c>
    </row>
    <row r="6" spans="1:13" ht="51.6">
      <c r="A6" s="103" t="s">
        <v>68</v>
      </c>
      <c r="B6" s="103" t="s">
        <v>69</v>
      </c>
      <c r="C6" s="103" t="s">
        <v>70</v>
      </c>
      <c r="D6" s="103" t="s">
        <v>71</v>
      </c>
      <c r="E6" s="103" t="s">
        <v>72</v>
      </c>
      <c r="F6" s="103" t="s">
        <v>73</v>
      </c>
      <c r="G6" s="103" t="s">
        <v>74</v>
      </c>
      <c r="H6" s="103" t="s">
        <v>75</v>
      </c>
      <c r="I6" s="103" t="s">
        <v>76</v>
      </c>
      <c r="J6" s="103" t="s">
        <v>12</v>
      </c>
      <c r="K6" s="103" t="s">
        <v>77</v>
      </c>
      <c r="L6" s="103" t="s">
        <v>78</v>
      </c>
      <c r="M6" s="103" t="s">
        <v>79</v>
      </c>
    </row>
    <row r="7" spans="1:13">
      <c r="A7" s="77" t="s">
        <v>80</v>
      </c>
      <c r="B7" s="77"/>
      <c r="C7" s="77"/>
      <c r="D7" s="77"/>
      <c r="E7" s="78">
        <f>$B$18</f>
        <v>0</v>
      </c>
      <c r="F7" s="78">
        <f>$B$19</f>
        <v>0</v>
      </c>
      <c r="G7" s="78">
        <f>$B$20</f>
        <v>0</v>
      </c>
      <c r="H7" s="78">
        <f>((B7*C18)+(C7*C19)+(D7*C20))</f>
        <v>0</v>
      </c>
      <c r="I7" s="79">
        <f>(B7*E7)+(C7*F7)+(D7*G7)+H7</f>
        <v>0</v>
      </c>
      <c r="J7" s="102"/>
      <c r="K7" s="80">
        <f>I7*(1+J7)</f>
        <v>0</v>
      </c>
      <c r="L7" s="77">
        <v>52</v>
      </c>
      <c r="M7" s="79">
        <f>K7*L7</f>
        <v>0</v>
      </c>
    </row>
    <row r="8" spans="1:13">
      <c r="A8" s="77" t="s">
        <v>81</v>
      </c>
      <c r="B8" s="77"/>
      <c r="C8" s="77"/>
      <c r="D8" s="77"/>
      <c r="E8" s="78">
        <f>$B$18</f>
        <v>0</v>
      </c>
      <c r="F8" s="78">
        <f t="shared" ref="F8:F13" si="0">$B$19</f>
        <v>0</v>
      </c>
      <c r="G8" s="78">
        <f t="shared" ref="G8:G13" si="1">$B$20</f>
        <v>0</v>
      </c>
      <c r="H8" s="78">
        <f t="shared" ref="H8:H13" si="2">((B8*C19)+(C8*C20)+(D8*C21))</f>
        <v>0</v>
      </c>
      <c r="I8" s="79">
        <f t="shared" ref="I8:I13" si="3">(B8*E8)+(C8*F8)+(D8*G8)+H8</f>
        <v>0</v>
      </c>
      <c r="J8" s="102"/>
      <c r="K8" s="80">
        <f t="shared" ref="K8:K13" si="4">I8*(1+J8)</f>
        <v>0</v>
      </c>
      <c r="L8" s="77">
        <v>52</v>
      </c>
      <c r="M8" s="79">
        <f t="shared" ref="M8:M13" si="5">K8*L8</f>
        <v>0</v>
      </c>
    </row>
    <row r="9" spans="1:13">
      <c r="A9" s="77" t="s">
        <v>82</v>
      </c>
      <c r="B9" s="77"/>
      <c r="C9" s="77"/>
      <c r="D9" s="77"/>
      <c r="E9" s="78">
        <f t="shared" ref="E9:E13" si="6">$B$18</f>
        <v>0</v>
      </c>
      <c r="F9" s="78">
        <f t="shared" si="0"/>
        <v>0</v>
      </c>
      <c r="G9" s="78">
        <f t="shared" si="1"/>
        <v>0</v>
      </c>
      <c r="H9" s="78">
        <f t="shared" si="2"/>
        <v>0</v>
      </c>
      <c r="I9" s="79">
        <f t="shared" si="3"/>
        <v>0</v>
      </c>
      <c r="J9" s="102"/>
      <c r="K9" s="80">
        <f t="shared" si="4"/>
        <v>0</v>
      </c>
      <c r="L9" s="77">
        <v>52</v>
      </c>
      <c r="M9" s="79">
        <f t="shared" si="5"/>
        <v>0</v>
      </c>
    </row>
    <row r="10" spans="1:13">
      <c r="A10" s="77" t="s">
        <v>83</v>
      </c>
      <c r="B10" s="77">
        <v>1</v>
      </c>
      <c r="C10" s="77">
        <v>2.25</v>
      </c>
      <c r="D10" s="77"/>
      <c r="E10" s="78">
        <f t="shared" si="6"/>
        <v>0</v>
      </c>
      <c r="F10" s="78">
        <f t="shared" si="0"/>
        <v>0</v>
      </c>
      <c r="G10" s="78">
        <f t="shared" si="1"/>
        <v>0</v>
      </c>
      <c r="H10" s="78">
        <f t="shared" si="2"/>
        <v>0</v>
      </c>
      <c r="I10" s="79">
        <f t="shared" si="3"/>
        <v>0</v>
      </c>
      <c r="J10" s="102"/>
      <c r="K10" s="80">
        <f t="shared" si="4"/>
        <v>0</v>
      </c>
      <c r="L10" s="77">
        <v>52</v>
      </c>
      <c r="M10" s="79">
        <f t="shared" si="5"/>
        <v>0</v>
      </c>
    </row>
    <row r="11" spans="1:13">
      <c r="A11" s="77" t="s">
        <v>84</v>
      </c>
      <c r="B11" s="77"/>
      <c r="C11" s="77"/>
      <c r="D11" s="77"/>
      <c r="E11" s="78">
        <f t="shared" si="6"/>
        <v>0</v>
      </c>
      <c r="F11" s="78">
        <f t="shared" si="0"/>
        <v>0</v>
      </c>
      <c r="G11" s="78">
        <f t="shared" si="1"/>
        <v>0</v>
      </c>
      <c r="H11" s="78">
        <f t="shared" si="2"/>
        <v>0</v>
      </c>
      <c r="I11" s="79">
        <f t="shared" si="3"/>
        <v>0</v>
      </c>
      <c r="J11" s="102"/>
      <c r="K11" s="80">
        <f t="shared" si="4"/>
        <v>0</v>
      </c>
      <c r="L11" s="77">
        <v>52</v>
      </c>
      <c r="M11" s="79">
        <f t="shared" si="5"/>
        <v>0</v>
      </c>
    </row>
    <row r="12" spans="1:13">
      <c r="A12" s="77" t="s">
        <v>85</v>
      </c>
      <c r="B12" s="77"/>
      <c r="C12" s="77"/>
      <c r="D12" s="77"/>
      <c r="E12" s="78">
        <f t="shared" si="6"/>
        <v>0</v>
      </c>
      <c r="F12" s="78">
        <f t="shared" si="0"/>
        <v>0</v>
      </c>
      <c r="G12" s="78">
        <f t="shared" si="1"/>
        <v>0</v>
      </c>
      <c r="H12" s="78">
        <f t="shared" si="2"/>
        <v>0</v>
      </c>
      <c r="I12" s="79">
        <f t="shared" si="3"/>
        <v>0</v>
      </c>
      <c r="J12" s="102"/>
      <c r="K12" s="80">
        <f t="shared" si="4"/>
        <v>0</v>
      </c>
      <c r="L12" s="77">
        <v>52</v>
      </c>
      <c r="M12" s="79">
        <f t="shared" si="5"/>
        <v>0</v>
      </c>
    </row>
    <row r="13" spans="1:13" ht="15" thickBot="1">
      <c r="A13" s="77" t="s">
        <v>86</v>
      </c>
      <c r="B13" s="77"/>
      <c r="C13" s="77"/>
      <c r="D13" s="77"/>
      <c r="E13" s="78">
        <f t="shared" si="6"/>
        <v>0</v>
      </c>
      <c r="F13" s="78">
        <f t="shared" si="0"/>
        <v>0</v>
      </c>
      <c r="G13" s="78">
        <f t="shared" si="1"/>
        <v>0</v>
      </c>
      <c r="H13" s="78">
        <f t="shared" si="2"/>
        <v>0</v>
      </c>
      <c r="I13" s="79">
        <f t="shared" si="3"/>
        <v>0</v>
      </c>
      <c r="J13" s="102"/>
      <c r="K13" s="80">
        <f t="shared" si="4"/>
        <v>0</v>
      </c>
      <c r="L13" s="77">
        <v>52</v>
      </c>
      <c r="M13" s="79">
        <f t="shared" si="5"/>
        <v>0</v>
      </c>
    </row>
    <row r="14" spans="1:13" ht="15" thickBot="1">
      <c r="L14" s="91" t="s">
        <v>118</v>
      </c>
      <c r="M14" s="92">
        <f>SUM(M7:M13)</f>
        <v>0</v>
      </c>
    </row>
    <row r="17" spans="1:4" ht="39">
      <c r="A17" s="103" t="s">
        <v>88</v>
      </c>
      <c r="B17" s="103" t="s">
        <v>89</v>
      </c>
      <c r="C17" s="103" t="s">
        <v>90</v>
      </c>
      <c r="D17" s="103" t="s">
        <v>11</v>
      </c>
    </row>
    <row r="18" spans="1:4">
      <c r="A18" s="77" t="s">
        <v>39</v>
      </c>
      <c r="B18" s="78"/>
      <c r="C18" s="78"/>
      <c r="D18" s="79">
        <f>SUM(B18+C18)</f>
        <v>0</v>
      </c>
    </row>
    <row r="19" spans="1:4">
      <c r="A19" s="77" t="s">
        <v>40</v>
      </c>
      <c r="B19" s="78"/>
      <c r="C19" s="78"/>
      <c r="D19" s="79">
        <f t="shared" ref="D19:D22" si="7">SUM(B19+C19)</f>
        <v>0</v>
      </c>
    </row>
    <row r="20" spans="1:4">
      <c r="A20" s="77" t="s">
        <v>41</v>
      </c>
      <c r="B20" s="78"/>
      <c r="C20" s="78"/>
      <c r="D20" s="79">
        <f t="shared" si="7"/>
        <v>0</v>
      </c>
    </row>
    <row r="21" spans="1:4">
      <c r="A21" s="77" t="s">
        <v>42</v>
      </c>
      <c r="B21" s="78"/>
      <c r="C21" s="78"/>
      <c r="D21" s="79">
        <f t="shared" si="7"/>
        <v>0</v>
      </c>
    </row>
    <row r="22" spans="1:4">
      <c r="A22" s="77" t="s">
        <v>43</v>
      </c>
      <c r="B22" s="78"/>
      <c r="C22" s="78"/>
      <c r="D22" s="79">
        <f t="shared" si="7"/>
        <v>0</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A624A-07FB-4F98-A1F6-A602C5CC5DEC}">
  <dimension ref="A1:M23"/>
  <sheetViews>
    <sheetView topLeftCell="A2" workbookViewId="0">
      <selection activeCell="K34" sqref="K34"/>
    </sheetView>
  </sheetViews>
  <sheetFormatPr defaultRowHeight="14.4"/>
  <cols>
    <col min="1" max="1" width="37.109375" bestFit="1" customWidth="1"/>
    <col min="2" max="2" width="15.44140625" customWidth="1"/>
    <col min="3" max="3" width="14.44140625" bestFit="1" customWidth="1"/>
    <col min="4" max="4" width="9.109375" customWidth="1"/>
    <col min="5" max="5" width="23.88671875" customWidth="1"/>
    <col min="6" max="6" width="23.5546875" customWidth="1"/>
    <col min="7" max="7" width="22.6640625" customWidth="1"/>
    <col min="8" max="8" width="20.88671875" customWidth="1"/>
    <col min="9" max="9" width="19.109375" customWidth="1"/>
    <col min="10" max="10" width="8.88671875" bestFit="1" customWidth="1"/>
    <col min="11" max="11" width="17.109375" bestFit="1" customWidth="1"/>
    <col min="12" max="12" width="13.88671875" customWidth="1"/>
    <col min="13" max="13" width="12.44140625" bestFit="1" customWidth="1"/>
  </cols>
  <sheetData>
    <row r="1" spans="1:13">
      <c r="A1" s="84" t="s">
        <v>95</v>
      </c>
    </row>
    <row r="2" spans="1:13">
      <c r="A2" s="76"/>
    </row>
    <row r="3" spans="1:13">
      <c r="A3" s="76" t="s">
        <v>66</v>
      </c>
    </row>
    <row r="4" spans="1:13">
      <c r="A4" t="s">
        <v>96</v>
      </c>
    </row>
    <row r="7" spans="1:13" ht="51.6">
      <c r="A7" s="103" t="s">
        <v>68</v>
      </c>
      <c r="B7" s="103" t="s">
        <v>69</v>
      </c>
      <c r="C7" s="103" t="s">
        <v>70</v>
      </c>
      <c r="D7" s="103" t="s">
        <v>71</v>
      </c>
      <c r="E7" s="103" t="s">
        <v>72</v>
      </c>
      <c r="F7" s="103" t="s">
        <v>73</v>
      </c>
      <c r="G7" s="103" t="s">
        <v>74</v>
      </c>
      <c r="H7" s="103" t="s">
        <v>75</v>
      </c>
      <c r="I7" s="103" t="s">
        <v>76</v>
      </c>
      <c r="J7" s="103" t="s">
        <v>12</v>
      </c>
      <c r="K7" s="103" t="s">
        <v>77</v>
      </c>
      <c r="L7" s="103" t="s">
        <v>78</v>
      </c>
      <c r="M7" s="103" t="s">
        <v>79</v>
      </c>
    </row>
    <row r="8" spans="1:13">
      <c r="A8" s="77" t="s">
        <v>80</v>
      </c>
      <c r="B8" s="77"/>
      <c r="C8" s="77"/>
      <c r="D8" s="77">
        <v>0</v>
      </c>
      <c r="E8" s="78">
        <f>$B$19</f>
        <v>0</v>
      </c>
      <c r="F8" s="78">
        <f>$B$20</f>
        <v>0</v>
      </c>
      <c r="G8" s="78">
        <f>$B$21</f>
        <v>0</v>
      </c>
      <c r="H8" s="78">
        <f>((B8*C19)+(C8*C20)+(D8*C21))</f>
        <v>0</v>
      </c>
      <c r="I8" s="79">
        <f>(B8*E8)+(C8*F8)+(D8*G8)+H8</f>
        <v>0</v>
      </c>
      <c r="J8" s="102"/>
      <c r="K8" s="80">
        <f>I8*(1+J8)</f>
        <v>0</v>
      </c>
      <c r="L8" s="77">
        <v>52</v>
      </c>
      <c r="M8" s="79">
        <f>K8*L8</f>
        <v>0</v>
      </c>
    </row>
    <row r="9" spans="1:13">
      <c r="A9" s="77" t="s">
        <v>81</v>
      </c>
      <c r="B9" s="77"/>
      <c r="C9" s="77"/>
      <c r="D9" s="77">
        <v>0</v>
      </c>
      <c r="E9" s="78">
        <f>$B$19</f>
        <v>0</v>
      </c>
      <c r="F9" s="78">
        <f t="shared" ref="F9:F14" si="0">$B$20</f>
        <v>0</v>
      </c>
      <c r="G9" s="78">
        <f t="shared" ref="G9:G14" si="1">$B$21</f>
        <v>0</v>
      </c>
      <c r="H9" s="78">
        <f t="shared" ref="H9:H14" si="2">((B9*C20)+(C9*C21)+(D9*C22))</f>
        <v>0</v>
      </c>
      <c r="I9" s="79">
        <f t="shared" ref="I9:I14" si="3">(B9*E9)+(C9*F9)+(D9*G9)+H9</f>
        <v>0</v>
      </c>
      <c r="J9" s="102"/>
      <c r="K9" s="80">
        <f t="shared" ref="K9:K14" si="4">I9*(1+J9)</f>
        <v>0</v>
      </c>
      <c r="L9" s="77">
        <v>52</v>
      </c>
      <c r="M9" s="79">
        <f t="shared" ref="M9:M14" si="5">K9*L9</f>
        <v>0</v>
      </c>
    </row>
    <row r="10" spans="1:13">
      <c r="A10" s="77" t="s">
        <v>82</v>
      </c>
      <c r="B10" s="77">
        <v>1.5</v>
      </c>
      <c r="C10" s="77">
        <v>1.5</v>
      </c>
      <c r="D10" s="77">
        <v>0</v>
      </c>
      <c r="E10" s="78">
        <f t="shared" ref="E10:E14" si="6">$B$19</f>
        <v>0</v>
      </c>
      <c r="F10" s="78">
        <f t="shared" si="0"/>
        <v>0</v>
      </c>
      <c r="G10" s="78">
        <f t="shared" si="1"/>
        <v>0</v>
      </c>
      <c r="H10" s="78">
        <f t="shared" si="2"/>
        <v>0</v>
      </c>
      <c r="I10" s="79">
        <f t="shared" si="3"/>
        <v>0</v>
      </c>
      <c r="J10" s="102"/>
      <c r="K10" s="80">
        <f t="shared" si="4"/>
        <v>0</v>
      </c>
      <c r="L10" s="77">
        <v>52</v>
      </c>
      <c r="M10" s="79">
        <f t="shared" si="5"/>
        <v>0</v>
      </c>
    </row>
    <row r="11" spans="1:13">
      <c r="A11" s="77" t="s">
        <v>83</v>
      </c>
      <c r="B11" s="77">
        <v>1.5</v>
      </c>
      <c r="C11" s="77">
        <v>1.5</v>
      </c>
      <c r="D11" s="77">
        <v>0</v>
      </c>
      <c r="E11" s="78">
        <f t="shared" si="6"/>
        <v>0</v>
      </c>
      <c r="F11" s="78">
        <f t="shared" si="0"/>
        <v>0</v>
      </c>
      <c r="G11" s="78">
        <f t="shared" si="1"/>
        <v>0</v>
      </c>
      <c r="H11" s="78">
        <f t="shared" si="2"/>
        <v>0</v>
      </c>
      <c r="I11" s="79">
        <f t="shared" si="3"/>
        <v>0</v>
      </c>
      <c r="J11" s="102"/>
      <c r="K11" s="80">
        <f t="shared" si="4"/>
        <v>0</v>
      </c>
      <c r="L11" s="77">
        <v>52</v>
      </c>
      <c r="M11" s="79">
        <f t="shared" si="5"/>
        <v>0</v>
      </c>
    </row>
    <row r="12" spans="1:13">
      <c r="A12" s="77" t="s">
        <v>84</v>
      </c>
      <c r="B12" s="77">
        <v>1.5</v>
      </c>
      <c r="C12" s="77">
        <v>1.5</v>
      </c>
      <c r="D12" s="77">
        <v>0</v>
      </c>
      <c r="E12" s="78">
        <f t="shared" si="6"/>
        <v>0</v>
      </c>
      <c r="F12" s="78">
        <f t="shared" si="0"/>
        <v>0</v>
      </c>
      <c r="G12" s="78">
        <f t="shared" si="1"/>
        <v>0</v>
      </c>
      <c r="H12" s="78">
        <f t="shared" si="2"/>
        <v>0</v>
      </c>
      <c r="I12" s="79">
        <f t="shared" si="3"/>
        <v>0</v>
      </c>
      <c r="J12" s="102"/>
      <c r="K12" s="80">
        <f t="shared" si="4"/>
        <v>0</v>
      </c>
      <c r="L12" s="77">
        <v>52</v>
      </c>
      <c r="M12" s="79">
        <f t="shared" si="5"/>
        <v>0</v>
      </c>
    </row>
    <row r="13" spans="1:13">
      <c r="A13" s="77" t="s">
        <v>85</v>
      </c>
      <c r="B13" s="77"/>
      <c r="C13" s="77"/>
      <c r="D13" s="77">
        <v>0</v>
      </c>
      <c r="E13" s="78">
        <f t="shared" si="6"/>
        <v>0</v>
      </c>
      <c r="F13" s="78">
        <f t="shared" si="0"/>
        <v>0</v>
      </c>
      <c r="G13" s="78">
        <f t="shared" si="1"/>
        <v>0</v>
      </c>
      <c r="H13" s="78">
        <f t="shared" si="2"/>
        <v>0</v>
      </c>
      <c r="I13" s="79">
        <f t="shared" si="3"/>
        <v>0</v>
      </c>
      <c r="J13" s="102"/>
      <c r="K13" s="80">
        <f t="shared" si="4"/>
        <v>0</v>
      </c>
      <c r="L13" s="77">
        <v>52</v>
      </c>
      <c r="M13" s="79">
        <f t="shared" si="5"/>
        <v>0</v>
      </c>
    </row>
    <row r="14" spans="1:13" ht="15" thickBot="1">
      <c r="A14" s="77" t="s">
        <v>86</v>
      </c>
      <c r="B14" s="77"/>
      <c r="C14" s="77"/>
      <c r="D14" s="77">
        <v>0</v>
      </c>
      <c r="E14" s="78">
        <f t="shared" si="6"/>
        <v>0</v>
      </c>
      <c r="F14" s="78">
        <f t="shared" si="0"/>
        <v>0</v>
      </c>
      <c r="G14" s="78">
        <f t="shared" si="1"/>
        <v>0</v>
      </c>
      <c r="H14" s="78">
        <f t="shared" si="2"/>
        <v>0</v>
      </c>
      <c r="I14" s="79">
        <f t="shared" si="3"/>
        <v>0</v>
      </c>
      <c r="J14" s="102"/>
      <c r="K14" s="80">
        <f t="shared" si="4"/>
        <v>0</v>
      </c>
      <c r="L14" s="89">
        <v>52</v>
      </c>
      <c r="M14" s="90">
        <f t="shared" si="5"/>
        <v>0</v>
      </c>
    </row>
    <row r="15" spans="1:13" ht="15" thickBot="1">
      <c r="L15" s="91" t="s">
        <v>118</v>
      </c>
      <c r="M15" s="92">
        <f>SUM(M8:M14)</f>
        <v>0</v>
      </c>
    </row>
    <row r="18" spans="1:4" ht="39">
      <c r="A18" s="103" t="s">
        <v>88</v>
      </c>
      <c r="B18" s="103" t="s">
        <v>89</v>
      </c>
      <c r="C18" s="103" t="s">
        <v>90</v>
      </c>
      <c r="D18" s="103" t="s">
        <v>11</v>
      </c>
    </row>
    <row r="19" spans="1:4">
      <c r="A19" s="77" t="s">
        <v>39</v>
      </c>
      <c r="B19" s="78"/>
      <c r="C19" s="78"/>
      <c r="D19" s="79">
        <f>SUM(B19+C19)</f>
        <v>0</v>
      </c>
    </row>
    <row r="20" spans="1:4">
      <c r="A20" s="77" t="s">
        <v>40</v>
      </c>
      <c r="B20" s="78"/>
      <c r="C20" s="78"/>
      <c r="D20" s="79">
        <f t="shared" ref="D20:D23" si="7">SUM(B20+C20)</f>
        <v>0</v>
      </c>
    </row>
    <row r="21" spans="1:4">
      <c r="A21" s="77" t="s">
        <v>41</v>
      </c>
      <c r="B21" s="78"/>
      <c r="C21" s="78"/>
      <c r="D21" s="79">
        <f t="shared" si="7"/>
        <v>0</v>
      </c>
    </row>
    <row r="22" spans="1:4">
      <c r="A22" s="77" t="s">
        <v>42</v>
      </c>
      <c r="B22" s="78"/>
      <c r="C22" s="78"/>
      <c r="D22" s="79">
        <f t="shared" si="7"/>
        <v>0</v>
      </c>
    </row>
    <row r="23" spans="1:4">
      <c r="A23" s="77" t="s">
        <v>43</v>
      </c>
      <c r="B23" s="78"/>
      <c r="C23" s="78"/>
      <c r="D23" s="79">
        <f t="shared" si="7"/>
        <v>0</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E8AB3-9757-4AFB-A9DA-868DD2B724B5}">
  <dimension ref="A1:M27"/>
  <sheetViews>
    <sheetView workbookViewId="0">
      <selection activeCell="B23" sqref="B23:C24"/>
    </sheetView>
  </sheetViews>
  <sheetFormatPr defaultRowHeight="14.4"/>
  <cols>
    <col min="1" max="1" width="37.109375" bestFit="1" customWidth="1"/>
    <col min="2" max="2" width="15.44140625" customWidth="1"/>
    <col min="3" max="3" width="14.44140625" bestFit="1" customWidth="1"/>
    <col min="4" max="4" width="9.5546875" customWidth="1"/>
    <col min="5" max="5" width="23.88671875" customWidth="1"/>
    <col min="6" max="6" width="23.5546875" customWidth="1"/>
    <col min="7" max="7" width="22.6640625" customWidth="1"/>
    <col min="8" max="8" width="20.88671875" customWidth="1"/>
    <col min="9" max="9" width="19.109375" customWidth="1"/>
    <col min="10" max="10" width="8.88671875" bestFit="1" customWidth="1"/>
    <col min="11" max="11" width="17.109375" bestFit="1" customWidth="1"/>
    <col min="12" max="12" width="13.88671875" customWidth="1"/>
    <col min="13" max="13" width="12.44140625" bestFit="1" customWidth="1"/>
  </cols>
  <sheetData>
    <row r="1" spans="1:13">
      <c r="A1" s="76" t="s">
        <v>97</v>
      </c>
    </row>
    <row r="2" spans="1:13">
      <c r="A2" s="76"/>
    </row>
    <row r="3" spans="1:13">
      <c r="A3" s="76"/>
    </row>
    <row r="4" spans="1:13">
      <c r="A4" s="76" t="s">
        <v>66</v>
      </c>
    </row>
    <row r="5" spans="1:13">
      <c r="A5" t="s">
        <v>116</v>
      </c>
    </row>
    <row r="6" spans="1:13">
      <c r="A6" t="s">
        <v>117</v>
      </c>
    </row>
    <row r="7" spans="1:13">
      <c r="A7" t="s">
        <v>98</v>
      </c>
    </row>
    <row r="8" spans="1:13">
      <c r="A8" t="s">
        <v>99</v>
      </c>
    </row>
    <row r="9" spans="1:13">
      <c r="A9" t="s">
        <v>100</v>
      </c>
    </row>
    <row r="11" spans="1:13" ht="51.6">
      <c r="A11" s="103" t="s">
        <v>68</v>
      </c>
      <c r="B11" s="103" t="s">
        <v>69</v>
      </c>
      <c r="C11" s="103" t="s">
        <v>70</v>
      </c>
      <c r="D11" s="103" t="s">
        <v>71</v>
      </c>
      <c r="E11" s="103" t="s">
        <v>72</v>
      </c>
      <c r="F11" s="103" t="s">
        <v>73</v>
      </c>
      <c r="G11" s="103" t="s">
        <v>74</v>
      </c>
      <c r="H11" s="103" t="s">
        <v>75</v>
      </c>
      <c r="I11" s="103" t="s">
        <v>76</v>
      </c>
      <c r="J11" s="103" t="s">
        <v>12</v>
      </c>
      <c r="K11" s="103" t="s">
        <v>77</v>
      </c>
      <c r="L11" s="103" t="s">
        <v>78</v>
      </c>
      <c r="M11" s="103" t="s">
        <v>79</v>
      </c>
    </row>
    <row r="12" spans="1:13">
      <c r="A12" s="77" t="s">
        <v>80</v>
      </c>
      <c r="B12" s="77">
        <v>10</v>
      </c>
      <c r="C12" s="77">
        <v>6</v>
      </c>
      <c r="D12" s="77">
        <v>0.5</v>
      </c>
      <c r="E12" s="78">
        <f>$B$23</f>
        <v>0</v>
      </c>
      <c r="F12" s="78">
        <f>$B$24</f>
        <v>0</v>
      </c>
      <c r="G12" s="78">
        <f>$B$25</f>
        <v>0</v>
      </c>
      <c r="H12" s="78">
        <f>((B12*C23)+(C12*C24)+(D12*C25))</f>
        <v>0</v>
      </c>
      <c r="I12" s="79">
        <f>(B12*E12)+(C12*F12)+(D12*G12)+H12</f>
        <v>0</v>
      </c>
      <c r="J12" s="102"/>
      <c r="K12" s="80">
        <f>I12*(1+J12)</f>
        <v>0</v>
      </c>
      <c r="L12" s="77">
        <v>52</v>
      </c>
      <c r="M12" s="80">
        <f>K12*L12</f>
        <v>0</v>
      </c>
    </row>
    <row r="13" spans="1:13">
      <c r="A13" s="77" t="s">
        <v>81</v>
      </c>
      <c r="B13" s="77">
        <v>10</v>
      </c>
      <c r="C13" s="77">
        <v>6</v>
      </c>
      <c r="D13" s="77">
        <v>0.5</v>
      </c>
      <c r="E13" s="78">
        <f>$B$23</f>
        <v>0</v>
      </c>
      <c r="F13" s="78">
        <f t="shared" ref="F13:F18" si="0">$B$24</f>
        <v>0</v>
      </c>
      <c r="G13" s="78">
        <f t="shared" ref="G13:G18" si="1">$B$25</f>
        <v>0</v>
      </c>
      <c r="H13" s="78">
        <f t="shared" ref="H13:H18" si="2">((B13*C24)+(C13*C25)+(D13*C26))</f>
        <v>0</v>
      </c>
      <c r="I13" s="79">
        <f t="shared" ref="I13:I18" si="3">(B13*E13)+(C13*F13)+(D13*G13)+H13</f>
        <v>0</v>
      </c>
      <c r="J13" s="102"/>
      <c r="K13" s="80">
        <f t="shared" ref="K13:K18" si="4">I13*(1+J13)</f>
        <v>0</v>
      </c>
      <c r="L13" s="77">
        <v>52</v>
      </c>
      <c r="M13" s="79">
        <f t="shared" ref="M13:M18" si="5">K13*L13</f>
        <v>0</v>
      </c>
    </row>
    <row r="14" spans="1:13">
      <c r="A14" s="77" t="s">
        <v>82</v>
      </c>
      <c r="B14" s="77">
        <v>10</v>
      </c>
      <c r="C14" s="77">
        <v>2</v>
      </c>
      <c r="D14" s="77">
        <v>0.5</v>
      </c>
      <c r="E14" s="78">
        <f t="shared" ref="E14:E18" si="6">$B$23</f>
        <v>0</v>
      </c>
      <c r="F14" s="78">
        <f t="shared" si="0"/>
        <v>0</v>
      </c>
      <c r="G14" s="78">
        <f t="shared" si="1"/>
        <v>0</v>
      </c>
      <c r="H14" s="78">
        <f t="shared" si="2"/>
        <v>0</v>
      </c>
      <c r="I14" s="79">
        <f t="shared" si="3"/>
        <v>0</v>
      </c>
      <c r="J14" s="102"/>
      <c r="K14" s="80">
        <f t="shared" si="4"/>
        <v>0</v>
      </c>
      <c r="L14" s="77">
        <v>52</v>
      </c>
      <c r="M14" s="79">
        <f t="shared" si="5"/>
        <v>0</v>
      </c>
    </row>
    <row r="15" spans="1:13">
      <c r="A15" s="77" t="s">
        <v>83</v>
      </c>
      <c r="B15" s="77">
        <v>10</v>
      </c>
      <c r="C15" s="77">
        <v>1.5</v>
      </c>
      <c r="D15" s="77">
        <v>0.5</v>
      </c>
      <c r="E15" s="78">
        <f t="shared" si="6"/>
        <v>0</v>
      </c>
      <c r="F15" s="78">
        <f t="shared" si="0"/>
        <v>0</v>
      </c>
      <c r="G15" s="78">
        <f t="shared" si="1"/>
        <v>0</v>
      </c>
      <c r="H15" s="78">
        <f t="shared" si="2"/>
        <v>0</v>
      </c>
      <c r="I15" s="79">
        <f t="shared" si="3"/>
        <v>0</v>
      </c>
      <c r="J15" s="102"/>
      <c r="K15" s="80">
        <f t="shared" si="4"/>
        <v>0</v>
      </c>
      <c r="L15" s="77">
        <v>52</v>
      </c>
      <c r="M15" s="79">
        <f t="shared" si="5"/>
        <v>0</v>
      </c>
    </row>
    <row r="16" spans="1:13">
      <c r="A16" s="77" t="s">
        <v>84</v>
      </c>
      <c r="B16" s="77">
        <v>3</v>
      </c>
      <c r="C16" s="77">
        <v>1.5</v>
      </c>
      <c r="D16" s="77">
        <v>0.5</v>
      </c>
      <c r="E16" s="78">
        <f t="shared" si="6"/>
        <v>0</v>
      </c>
      <c r="F16" s="78">
        <f t="shared" si="0"/>
        <v>0</v>
      </c>
      <c r="G16" s="78">
        <f t="shared" si="1"/>
        <v>0</v>
      </c>
      <c r="H16" s="78">
        <f t="shared" si="2"/>
        <v>0</v>
      </c>
      <c r="I16" s="79">
        <f t="shared" si="3"/>
        <v>0</v>
      </c>
      <c r="J16" s="102"/>
      <c r="K16" s="80">
        <f t="shared" si="4"/>
        <v>0</v>
      </c>
      <c r="L16" s="77">
        <v>52</v>
      </c>
      <c r="M16" s="79">
        <f t="shared" si="5"/>
        <v>0</v>
      </c>
    </row>
    <row r="17" spans="1:13">
      <c r="A17" s="77" t="s">
        <v>85</v>
      </c>
      <c r="B17" s="77"/>
      <c r="C17" s="77"/>
      <c r="D17" s="77"/>
      <c r="E17" s="78">
        <f t="shared" si="6"/>
        <v>0</v>
      </c>
      <c r="F17" s="78">
        <f t="shared" si="0"/>
        <v>0</v>
      </c>
      <c r="G17" s="78">
        <f t="shared" si="1"/>
        <v>0</v>
      </c>
      <c r="H17" s="78">
        <f t="shared" si="2"/>
        <v>0</v>
      </c>
      <c r="I17" s="79">
        <f t="shared" si="3"/>
        <v>0</v>
      </c>
      <c r="J17" s="102"/>
      <c r="K17" s="80">
        <f t="shared" si="4"/>
        <v>0</v>
      </c>
      <c r="L17" s="77">
        <v>52</v>
      </c>
      <c r="M17" s="79">
        <f t="shared" si="5"/>
        <v>0</v>
      </c>
    </row>
    <row r="18" spans="1:13" ht="15" thickBot="1">
      <c r="A18" s="77" t="s">
        <v>86</v>
      </c>
      <c r="B18" s="77"/>
      <c r="C18" s="77"/>
      <c r="D18" s="77"/>
      <c r="E18" s="78">
        <f t="shared" si="6"/>
        <v>0</v>
      </c>
      <c r="F18" s="78">
        <f t="shared" si="0"/>
        <v>0</v>
      </c>
      <c r="G18" s="78">
        <f t="shared" si="1"/>
        <v>0</v>
      </c>
      <c r="H18" s="78">
        <f t="shared" si="2"/>
        <v>0</v>
      </c>
      <c r="I18" s="79">
        <f t="shared" si="3"/>
        <v>0</v>
      </c>
      <c r="J18" s="102"/>
      <c r="K18" s="80">
        <f t="shared" si="4"/>
        <v>0</v>
      </c>
      <c r="L18" s="89">
        <v>52</v>
      </c>
      <c r="M18" s="90">
        <f t="shared" si="5"/>
        <v>0</v>
      </c>
    </row>
    <row r="19" spans="1:13" ht="15" thickBot="1">
      <c r="L19" s="91" t="s">
        <v>118</v>
      </c>
      <c r="M19" s="92">
        <f>SUM(M12:M18)</f>
        <v>0</v>
      </c>
    </row>
    <row r="22" spans="1:13" ht="39">
      <c r="A22" s="103" t="s">
        <v>88</v>
      </c>
      <c r="B22" s="103" t="s">
        <v>89</v>
      </c>
      <c r="C22" s="103" t="s">
        <v>90</v>
      </c>
      <c r="D22" s="103" t="s">
        <v>11</v>
      </c>
    </row>
    <row r="23" spans="1:13">
      <c r="A23" s="77" t="s">
        <v>39</v>
      </c>
      <c r="B23" s="78"/>
      <c r="C23" s="78"/>
      <c r="D23" s="79">
        <f>SUM(B23+C23)</f>
        <v>0</v>
      </c>
    </row>
    <row r="24" spans="1:13">
      <c r="A24" s="77" t="s">
        <v>40</v>
      </c>
      <c r="B24" s="78"/>
      <c r="C24" s="78"/>
      <c r="D24" s="79">
        <f t="shared" ref="D24:D27" si="7">SUM(B24+C24)</f>
        <v>0</v>
      </c>
    </row>
    <row r="25" spans="1:13">
      <c r="A25" s="77" t="s">
        <v>41</v>
      </c>
      <c r="B25" s="78"/>
      <c r="C25" s="78"/>
      <c r="D25" s="79">
        <f t="shared" si="7"/>
        <v>0</v>
      </c>
    </row>
    <row r="26" spans="1:13">
      <c r="A26" s="77" t="s">
        <v>42</v>
      </c>
      <c r="B26" s="78"/>
      <c r="C26" s="78"/>
      <c r="D26" s="79">
        <f t="shared" si="7"/>
        <v>0</v>
      </c>
    </row>
    <row r="27" spans="1:13">
      <c r="A27" s="77" t="s">
        <v>43</v>
      </c>
      <c r="B27" s="78"/>
      <c r="C27" s="78"/>
      <c r="D27" s="79">
        <f t="shared" si="7"/>
        <v>0</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9"/>
  <sheetViews>
    <sheetView showGridLines="0" zoomScaleNormal="100" zoomScaleSheetLayoutView="100" workbookViewId="0">
      <selection activeCell="I28" sqref="I28"/>
    </sheetView>
  </sheetViews>
  <sheetFormatPr defaultRowHeight="14.4"/>
  <cols>
    <col min="1" max="1" width="41.88671875" customWidth="1"/>
    <col min="2" max="2" width="18.6640625" customWidth="1"/>
    <col min="3" max="3" width="19.5546875" customWidth="1"/>
    <col min="4" max="4" width="18" customWidth="1"/>
    <col min="5" max="5" width="16.109375" customWidth="1"/>
    <col min="6" max="6" width="19.33203125" customWidth="1"/>
    <col min="7" max="7" width="16" customWidth="1"/>
    <col min="8" max="8" width="16.109375" customWidth="1"/>
  </cols>
  <sheetData>
    <row r="1" spans="1:8">
      <c r="A1" s="1" t="s">
        <v>101</v>
      </c>
    </row>
    <row r="2" spans="1:8">
      <c r="A2" s="1"/>
    </row>
    <row r="3" spans="1:8">
      <c r="A3" s="25" t="s">
        <v>5</v>
      </c>
    </row>
    <row r="5" spans="1:8" s="4" customFormat="1" ht="36.75" customHeight="1">
      <c r="A5" s="23" t="s">
        <v>102</v>
      </c>
      <c r="B5" s="56" t="s">
        <v>9</v>
      </c>
      <c r="C5" s="56" t="s">
        <v>10</v>
      </c>
      <c r="D5" s="56" t="s">
        <v>11</v>
      </c>
      <c r="E5" s="56" t="s">
        <v>12</v>
      </c>
      <c r="F5" s="12" t="s">
        <v>13</v>
      </c>
      <c r="G5" s="23" t="s">
        <v>27</v>
      </c>
      <c r="H5" s="23" t="s">
        <v>28</v>
      </c>
    </row>
    <row r="6" spans="1:8" s="4" customFormat="1" ht="12.6">
      <c r="A6" s="12" t="s">
        <v>38</v>
      </c>
      <c r="B6" s="57"/>
      <c r="C6" s="57"/>
      <c r="D6" s="57"/>
      <c r="E6" s="57"/>
      <c r="F6" s="29"/>
      <c r="G6" s="29"/>
      <c r="H6" s="29"/>
    </row>
    <row r="7" spans="1:8" s="4" customFormat="1" ht="12.6">
      <c r="A7" s="19" t="s">
        <v>103</v>
      </c>
      <c r="B7" s="60"/>
      <c r="C7" s="60"/>
      <c r="D7" s="60"/>
      <c r="E7" s="58"/>
      <c r="F7" s="13">
        <f t="shared" ref="F7:F8" si="0">D7*(1+E7)</f>
        <v>0</v>
      </c>
      <c r="G7" s="29">
        <v>10</v>
      </c>
      <c r="H7" s="34">
        <f>F7*G7</f>
        <v>0</v>
      </c>
    </row>
    <row r="8" spans="1:8" s="4" customFormat="1" ht="12.6">
      <c r="A8" s="19" t="s">
        <v>104</v>
      </c>
      <c r="B8" s="60"/>
      <c r="C8" s="60"/>
      <c r="D8" s="60"/>
      <c r="E8" s="58"/>
      <c r="F8" s="13">
        <f t="shared" si="0"/>
        <v>0</v>
      </c>
      <c r="G8" s="29">
        <v>15</v>
      </c>
      <c r="H8" s="34">
        <f>F8*G8</f>
        <v>0</v>
      </c>
    </row>
    <row r="9" spans="1:8" s="4" customFormat="1" ht="12.6">
      <c r="A9" s="8"/>
      <c r="B9" s="55"/>
      <c r="C9" s="55"/>
      <c r="D9" s="55"/>
      <c r="E9" s="55"/>
    </row>
    <row r="10" spans="1:8">
      <c r="B10" s="61"/>
      <c r="C10" s="61"/>
      <c r="D10" s="61"/>
      <c r="E10" s="61"/>
    </row>
    <row r="11" spans="1:8" s="4" customFormat="1" ht="36" customHeight="1">
      <c r="A11" s="24" t="s">
        <v>105</v>
      </c>
      <c r="B11" s="56" t="s">
        <v>9</v>
      </c>
      <c r="C11" s="56" t="s">
        <v>10</v>
      </c>
      <c r="D11" s="56" t="s">
        <v>11</v>
      </c>
      <c r="E11" s="56" t="s">
        <v>12</v>
      </c>
      <c r="F11" s="12" t="s">
        <v>13</v>
      </c>
      <c r="G11" s="23" t="s">
        <v>27</v>
      </c>
      <c r="H11" s="23" t="s">
        <v>28</v>
      </c>
    </row>
    <row r="12" spans="1:8" s="4" customFormat="1" ht="12.6">
      <c r="A12" s="21" t="s">
        <v>38</v>
      </c>
      <c r="B12" s="57"/>
      <c r="C12" s="57"/>
      <c r="D12" s="57"/>
      <c r="E12" s="57"/>
      <c r="F12" s="29"/>
      <c r="G12" s="29"/>
      <c r="H12" s="29"/>
    </row>
    <row r="13" spans="1:8" s="4" customFormat="1" ht="12.6">
      <c r="A13" s="22" t="s">
        <v>39</v>
      </c>
      <c r="B13" s="60"/>
      <c r="C13" s="60"/>
      <c r="D13" s="60">
        <f t="shared" ref="D13:D17" si="1">SUM(B13+C13)</f>
        <v>0</v>
      </c>
      <c r="E13" s="58"/>
      <c r="F13" s="13">
        <f t="shared" ref="F13:F17" si="2">D13*(1+E13)</f>
        <v>0</v>
      </c>
      <c r="G13" s="29">
        <v>50</v>
      </c>
      <c r="H13" s="33">
        <f>F13*G13</f>
        <v>0</v>
      </c>
    </row>
    <row r="14" spans="1:8" s="4" customFormat="1" ht="12.6">
      <c r="A14" s="22" t="s">
        <v>40</v>
      </c>
      <c r="B14" s="60"/>
      <c r="C14" s="60"/>
      <c r="D14" s="60">
        <f t="shared" si="1"/>
        <v>0</v>
      </c>
      <c r="E14" s="58"/>
      <c r="F14" s="13">
        <f t="shared" si="2"/>
        <v>0</v>
      </c>
      <c r="G14" s="29">
        <v>25</v>
      </c>
      <c r="H14" s="33">
        <f t="shared" ref="H14:H17" si="3">F14*G14</f>
        <v>0</v>
      </c>
    </row>
    <row r="15" spans="1:8" s="4" customFormat="1" ht="12.6">
      <c r="A15" s="22" t="s">
        <v>41</v>
      </c>
      <c r="B15" s="60"/>
      <c r="C15" s="60"/>
      <c r="D15" s="60">
        <f t="shared" si="1"/>
        <v>0</v>
      </c>
      <c r="E15" s="58"/>
      <c r="F15" s="13">
        <f t="shared" si="2"/>
        <v>0</v>
      </c>
      <c r="G15" s="29">
        <v>20</v>
      </c>
      <c r="H15" s="33">
        <f t="shared" si="3"/>
        <v>0</v>
      </c>
    </row>
    <row r="16" spans="1:8" s="4" customFormat="1" ht="12.6">
      <c r="A16" s="22" t="s">
        <v>42</v>
      </c>
      <c r="B16" s="60"/>
      <c r="C16" s="60"/>
      <c r="D16" s="60">
        <f t="shared" si="1"/>
        <v>0</v>
      </c>
      <c r="E16" s="58"/>
      <c r="F16" s="13">
        <f t="shared" si="2"/>
        <v>0</v>
      </c>
      <c r="G16" s="29">
        <v>20</v>
      </c>
      <c r="H16" s="33">
        <f t="shared" si="3"/>
        <v>0</v>
      </c>
    </row>
    <row r="17" spans="1:8" s="4" customFormat="1" ht="13.2" thickBot="1">
      <c r="A17" s="22" t="s">
        <v>43</v>
      </c>
      <c r="B17" s="60"/>
      <c r="C17" s="60"/>
      <c r="D17" s="60">
        <f t="shared" si="1"/>
        <v>0</v>
      </c>
      <c r="E17" s="58"/>
      <c r="F17" s="13">
        <f t="shared" si="2"/>
        <v>0</v>
      </c>
      <c r="G17" s="93">
        <v>0</v>
      </c>
      <c r="H17" s="94">
        <f t="shared" si="3"/>
        <v>0</v>
      </c>
    </row>
    <row r="18" spans="1:8" s="37" customFormat="1" ht="13.2" thickBot="1">
      <c r="A18" s="36"/>
      <c r="F18" s="16"/>
      <c r="G18" s="95" t="s">
        <v>36</v>
      </c>
      <c r="H18" s="96">
        <f>SUM(H7:H8,H13:H17)</f>
        <v>0</v>
      </c>
    </row>
    <row r="19" spans="1:8" s="31" customFormat="1" ht="10.199999999999999">
      <c r="A19" s="35" t="s">
        <v>106</v>
      </c>
    </row>
  </sheetData>
  <sheetProtection selectLockedCells="1"/>
  <pageMargins left="0.7" right="0.7" top="0.75" bottom="0.75" header="0.3" footer="0.3"/>
  <pageSetup paperSize="9" scale="79" orientation="landscape" r:id="rId1"/>
  <headerFooter>
    <oddHeader>&amp;CBijlage 3 Financieel Model
(behorende bij bijlage J Programma van Eisen)</oddHeader>
    <oddFooter>&amp;CAanbesteding: 160178REG - Beveiligingsdiensten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d99f15f-cf07-484e-a6b2-d764e48b776b">
      <Terms xmlns="http://schemas.microsoft.com/office/infopath/2007/PartnerControls"/>
    </lcf76f155ced4ddcb4097134ff3c332f>
    <TaxCatchAll xmlns="bba25a7a-e915-4276-833c-6575bc1da02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5D86B268DC18941817A99BA3EFC6952" ma:contentTypeVersion="15" ma:contentTypeDescription="Een nieuw document maken." ma:contentTypeScope="" ma:versionID="0dfe49164f4f62d20672e3ce4fecc109">
  <xsd:schema xmlns:xsd="http://www.w3.org/2001/XMLSchema" xmlns:xs="http://www.w3.org/2001/XMLSchema" xmlns:p="http://schemas.microsoft.com/office/2006/metadata/properties" xmlns:ns2="2d99f15f-cf07-484e-a6b2-d764e48b776b" xmlns:ns3="bba25a7a-e915-4276-833c-6575bc1da025" targetNamespace="http://schemas.microsoft.com/office/2006/metadata/properties" ma:root="true" ma:fieldsID="b74d04d82d1b7b10997fba17cb8836e5" ns2:_="" ns3:_="">
    <xsd:import namespace="2d99f15f-cf07-484e-a6b2-d764e48b776b"/>
    <xsd:import namespace="bba25a7a-e915-4276-833c-6575bc1da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9f15f-cf07-484e-a6b2-d764e48b7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a25a7a-e915-4276-833c-6575bc1da0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a758d7d-2cfb-4b99-90af-5721d15a28f8}" ma:internalName="TaxCatchAll" ma:showField="CatchAllData" ma:web="bba25a7a-e915-4276-833c-6575bc1da0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C1BBEA-88B8-426B-96E0-33176EC05BFF}">
  <ds:schemaRefs>
    <ds:schemaRef ds:uri="http://purl.org/dc/terms/"/>
    <ds:schemaRef ds:uri="http://schemas.microsoft.com/office/infopath/2007/PartnerControls"/>
    <ds:schemaRef ds:uri="http://purl.org/dc/elements/1.1/"/>
    <ds:schemaRef ds:uri="http://www.w3.org/XML/1998/namespace"/>
    <ds:schemaRef ds:uri="http://purl.org/dc/dcmitype/"/>
    <ds:schemaRef ds:uri="http://schemas.microsoft.com/office/2006/documentManagement/types"/>
    <ds:schemaRef ds:uri="a1ff5da5-b275-407c-867f-be29f6620561"/>
    <ds:schemaRef ds:uri="http://schemas.microsoft.com/office/2006/metadata/properties"/>
    <ds:schemaRef ds:uri="http://schemas.openxmlformats.org/package/2006/metadata/core-properties"/>
  </ds:schemaRefs>
</ds:datastoreItem>
</file>

<file path=customXml/itemProps2.xml><?xml version="1.0" encoding="utf-8"?>
<ds:datastoreItem xmlns:ds="http://schemas.openxmlformats.org/officeDocument/2006/customXml" ds:itemID="{BA7FA3DA-460F-4A65-8EC9-3D8362B43300}">
  <ds:schemaRefs>
    <ds:schemaRef ds:uri="http://schemas.microsoft.com/sharepoint/v3/contenttype/forms"/>
  </ds:schemaRefs>
</ds:datastoreItem>
</file>

<file path=customXml/itemProps3.xml><?xml version="1.0" encoding="utf-8"?>
<ds:datastoreItem xmlns:ds="http://schemas.openxmlformats.org/officeDocument/2006/customXml" ds:itemID="{6FA8F23C-A703-4384-826D-0D27BFE17B60}"/>
</file>

<file path=docMetadata/LabelInfo.xml><?xml version="1.0" encoding="utf-8"?>
<clbl:labelList xmlns:clbl="http://schemas.microsoft.com/office/2020/mipLabelMetadata">
  <clbl:label id="{ce1619bc-aea1-41c1-8fa8-bbdc8c7d1cef}" enabled="0" method="" siteId="{ce1619bc-aea1-41c1-8fa8-bbdc8c7d1ce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4</vt:i4>
      </vt:variant>
    </vt:vector>
  </HeadingPairs>
  <TitlesOfParts>
    <vt:vector size="13" baseType="lpstr">
      <vt:lpstr>Toelichting</vt:lpstr>
      <vt:lpstr>Openen &amp; sluiten</vt:lpstr>
      <vt:lpstr>Alarmopvolging</vt:lpstr>
      <vt:lpstr>Objectbewaking - Alblasserdam</vt:lpstr>
      <vt:lpstr>Objectbewaking - Dordthuis</vt:lpstr>
      <vt:lpstr>Objectbewaking - Hardinxveld</vt:lpstr>
      <vt:lpstr>Objectbewaking - Papendrecht</vt:lpstr>
      <vt:lpstr>Objectbewaking - Zwijndrecht</vt:lpstr>
      <vt:lpstr>Regiedienstverlening</vt:lpstr>
      <vt:lpstr>Alarmopvolging!Afdrukbereik</vt:lpstr>
      <vt:lpstr>'Openen &amp; sluiten'!Afdrukbereik</vt:lpstr>
      <vt:lpstr>Regiedienstverlening!Afdrukbereik</vt:lpstr>
      <vt:lpstr>Toelichting!Afdrukbereik</vt:lpstr>
    </vt:vector>
  </TitlesOfParts>
  <Manager/>
  <Company>Hospitality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Dorien Sellmeijer</dc:creator>
  <cp:keywords/>
  <dc:description/>
  <cp:lastModifiedBy>Almkerk, YNJ van (Yvonne)</cp:lastModifiedBy>
  <cp:revision/>
  <dcterms:created xsi:type="dcterms:W3CDTF">2014-12-03T12:55:08Z</dcterms:created>
  <dcterms:modified xsi:type="dcterms:W3CDTF">2025-10-10T08:53:57Z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0x01010055D86B268DC18941817A99BA3EFC6952</vt:lpwstr>
  </property>
  <property fmtid="{D5CDD505-2E9C-101B-9397-08002B2CF9AE}" pid="3" name="Order">
    <vt:r8>100</vt:r8>
  </property>
</Properties>
</file>