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5\Provincie Gelderland\Brandverzekering\04) Definitieve stukken\"/>
    </mc:Choice>
  </mc:AlternateContent>
  <bookViews>
    <workbookView xWindow="0" yWindow="0" windowWidth="28800" windowHeight="11700"/>
  </bookViews>
  <sheets>
    <sheet name="Polis 2025" sheetId="1" r:id="rId1"/>
    <sheet name="steunpunten-district" sheetId="3" r:id="rId2"/>
    <sheet name="Index" sheetId="2" r:id="rId3"/>
  </sheets>
  <definedNames>
    <definedName name="_xlnm._FilterDatabase" localSheetId="0" hidden="1">'Polis 2025'!$A$5:$AE$74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3" l="1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D58" i="1" l="1"/>
  <c r="AD57" i="1"/>
  <c r="AD56" i="1"/>
  <c r="AD55" i="1"/>
  <c r="AD54" i="1"/>
  <c r="AD52" i="1"/>
  <c r="AD45" i="1"/>
  <c r="AD44" i="1"/>
  <c r="AD42" i="1"/>
  <c r="AD15" i="1"/>
  <c r="AD14" i="1"/>
  <c r="AD13" i="1"/>
  <c r="AD12" i="1"/>
  <c r="AD11" i="1"/>
  <c r="AD9" i="1"/>
  <c r="AD8" i="1"/>
  <c r="AC58" i="1"/>
  <c r="AC57" i="1"/>
  <c r="AC56" i="1"/>
  <c r="AC55" i="1"/>
  <c r="AC54" i="1"/>
  <c r="AC8" i="1"/>
  <c r="E14" i="2"/>
  <c r="C14" i="2"/>
  <c r="AB53" i="1" l="1"/>
  <c r="AD53" i="1" s="1"/>
  <c r="AB51" i="1"/>
  <c r="AD51" i="1" s="1"/>
  <c r="AB50" i="1"/>
  <c r="AD50" i="1" s="1"/>
  <c r="AB49" i="1"/>
  <c r="AD49" i="1" s="1"/>
  <c r="AB48" i="1"/>
  <c r="AD48" i="1" s="1"/>
  <c r="AB47" i="1"/>
  <c r="AD47" i="1" s="1"/>
  <c r="AB46" i="1"/>
  <c r="AD46" i="1" s="1"/>
  <c r="AB43" i="1"/>
  <c r="AD43" i="1" s="1"/>
  <c r="AB41" i="1"/>
  <c r="AD41" i="1" s="1"/>
  <c r="AB40" i="1"/>
  <c r="AD40" i="1" s="1"/>
  <c r="AB39" i="1"/>
  <c r="AD39" i="1" s="1"/>
  <c r="AB38" i="1"/>
  <c r="AD38" i="1" s="1"/>
  <c r="AB37" i="1"/>
  <c r="AD37" i="1" s="1"/>
  <c r="AB36" i="1"/>
  <c r="AD36" i="1" s="1"/>
  <c r="AB35" i="1"/>
  <c r="AD35" i="1" s="1"/>
  <c r="AB33" i="1"/>
  <c r="AD33" i="1" s="1"/>
  <c r="AB32" i="1"/>
  <c r="AD32" i="1" s="1"/>
  <c r="AB31" i="1"/>
  <c r="AD31" i="1" s="1"/>
  <c r="AB29" i="1"/>
  <c r="AD29" i="1" s="1"/>
  <c r="AB28" i="1"/>
  <c r="AD28" i="1" s="1"/>
  <c r="AB27" i="1"/>
  <c r="AD27" i="1" s="1"/>
  <c r="AB26" i="1"/>
  <c r="AD26" i="1" s="1"/>
  <c r="AB25" i="1"/>
  <c r="AD25" i="1" s="1"/>
  <c r="AB24" i="1"/>
  <c r="AD24" i="1" s="1"/>
  <c r="AB23" i="1"/>
  <c r="AD23" i="1" s="1"/>
  <c r="AB22" i="1"/>
  <c r="AD22" i="1" s="1"/>
  <c r="AB21" i="1"/>
  <c r="AD21" i="1" s="1"/>
  <c r="AB20" i="1"/>
  <c r="AD20" i="1" s="1"/>
  <c r="AB19" i="1"/>
  <c r="AD19" i="1" s="1"/>
  <c r="AB18" i="1"/>
  <c r="AD18" i="1" s="1"/>
  <c r="AB17" i="1"/>
  <c r="AD17" i="1" s="1"/>
  <c r="AB16" i="1"/>
  <c r="AD16" i="1" s="1"/>
  <c r="AB7" i="1"/>
  <c r="AD7" i="1" s="1"/>
  <c r="AA34" i="1"/>
  <c r="AC34" i="1" s="1"/>
  <c r="AA30" i="1"/>
  <c r="AC30" i="1" s="1"/>
  <c r="AA15" i="1"/>
  <c r="AC15" i="1" s="1"/>
  <c r="AA14" i="1"/>
  <c r="AC14" i="1" s="1"/>
  <c r="AA13" i="1"/>
  <c r="AC13" i="1" s="1"/>
  <c r="AA12" i="1"/>
  <c r="AC12" i="1" s="1"/>
  <c r="AA11" i="1"/>
  <c r="AC11" i="1" s="1"/>
  <c r="AA10" i="1"/>
  <c r="AC10" i="1" s="1"/>
  <c r="AA6" i="1"/>
  <c r="AC6" i="1" s="1"/>
  <c r="AB10" i="1" l="1"/>
  <c r="AD10" i="1" s="1"/>
  <c r="E13" i="2" l="1"/>
  <c r="C13" i="2"/>
  <c r="Y53" i="1" l="1"/>
  <c r="AA53" i="1" s="1"/>
  <c r="AC53" i="1" s="1"/>
  <c r="X52" i="1"/>
  <c r="Y52" i="1" s="1"/>
  <c r="AA52" i="1" s="1"/>
  <c r="AC52" i="1" s="1"/>
  <c r="Y51" i="1"/>
  <c r="AA51" i="1" s="1"/>
  <c r="AC51" i="1" s="1"/>
  <c r="Y50" i="1"/>
  <c r="AA50" i="1" s="1"/>
  <c r="AC50" i="1" s="1"/>
  <c r="X45" i="1"/>
  <c r="Y45" i="1" s="1"/>
  <c r="AA45" i="1" s="1"/>
  <c r="AC45" i="1" s="1"/>
  <c r="X44" i="1"/>
  <c r="Y44" i="1" s="1"/>
  <c r="AA44" i="1" s="1"/>
  <c r="AC44" i="1" s="1"/>
  <c r="X42" i="1"/>
  <c r="Y42" i="1" s="1"/>
  <c r="AA42" i="1" s="1"/>
  <c r="AC42" i="1" s="1"/>
  <c r="X66" i="1" l="1"/>
  <c r="E12" i="2"/>
  <c r="C12" i="2"/>
  <c r="S23" i="3" l="1"/>
  <c r="R23" i="3"/>
  <c r="T23" i="3" s="1"/>
  <c r="W23" i="3" s="1"/>
  <c r="Y23" i="3" s="1"/>
  <c r="AA23" i="3" s="1"/>
  <c r="H23" i="3"/>
  <c r="I23" i="3" s="1"/>
  <c r="L23" i="3" s="1"/>
  <c r="M23" i="3" s="1"/>
  <c r="O23" i="3" s="1"/>
  <c r="T22" i="3"/>
  <c r="Q22" i="3"/>
  <c r="S22" i="3" s="1"/>
  <c r="V22" i="3" s="1"/>
  <c r="X22" i="3" s="1"/>
  <c r="Z22" i="3" s="1"/>
  <c r="H22" i="3"/>
  <c r="I22" i="3" s="1"/>
  <c r="L22" i="3" s="1"/>
  <c r="M22" i="3" s="1"/>
  <c r="O22" i="3" s="1"/>
  <c r="T21" i="3"/>
  <c r="Q21" i="3"/>
  <c r="S21" i="3" s="1"/>
  <c r="V21" i="3" s="1"/>
  <c r="X21" i="3" s="1"/>
  <c r="Z21" i="3" s="1"/>
  <c r="H21" i="3"/>
  <c r="I21" i="3" s="1"/>
  <c r="L21" i="3" s="1"/>
  <c r="M21" i="3" s="1"/>
  <c r="O21" i="3" s="1"/>
  <c r="T20" i="3"/>
  <c r="Q20" i="3"/>
  <c r="S20" i="3" s="1"/>
  <c r="V20" i="3" s="1"/>
  <c r="X20" i="3" s="1"/>
  <c r="Z20" i="3" s="1"/>
  <c r="H20" i="3"/>
  <c r="I20" i="3" s="1"/>
  <c r="L20" i="3" s="1"/>
  <c r="M20" i="3" s="1"/>
  <c r="O20" i="3" s="1"/>
  <c r="T19" i="3"/>
  <c r="Q19" i="3"/>
  <c r="S19" i="3" s="1"/>
  <c r="V19" i="3" s="1"/>
  <c r="X19" i="3" s="1"/>
  <c r="Z19" i="3" s="1"/>
  <c r="H19" i="3"/>
  <c r="I19" i="3" s="1"/>
  <c r="L19" i="3" s="1"/>
  <c r="M19" i="3" s="1"/>
  <c r="O19" i="3" s="1"/>
  <c r="T18" i="3"/>
  <c r="Q18" i="3"/>
  <c r="S18" i="3" s="1"/>
  <c r="V18" i="3" s="1"/>
  <c r="X18" i="3" s="1"/>
  <c r="Z18" i="3" s="1"/>
  <c r="H18" i="3"/>
  <c r="I18" i="3" s="1"/>
  <c r="L18" i="3" s="1"/>
  <c r="M18" i="3" s="1"/>
  <c r="O18" i="3" s="1"/>
  <c r="T17" i="3"/>
  <c r="Q17" i="3"/>
  <c r="S17" i="3" s="1"/>
  <c r="V17" i="3" s="1"/>
  <c r="X17" i="3" s="1"/>
  <c r="Z17" i="3" s="1"/>
  <c r="H17" i="3"/>
  <c r="I17" i="3" s="1"/>
  <c r="L17" i="3" s="1"/>
  <c r="M17" i="3" s="1"/>
  <c r="O17" i="3" s="1"/>
  <c r="T16" i="3"/>
  <c r="Q16" i="3"/>
  <c r="S16" i="3" s="1"/>
  <c r="V16" i="3" s="1"/>
  <c r="X16" i="3" s="1"/>
  <c r="Z16" i="3" s="1"/>
  <c r="H16" i="3"/>
  <c r="I16" i="3" s="1"/>
  <c r="L16" i="3" s="1"/>
  <c r="M16" i="3" s="1"/>
  <c r="O16" i="3" s="1"/>
  <c r="T15" i="3"/>
  <c r="Q15" i="3"/>
  <c r="S15" i="3" s="1"/>
  <c r="V15" i="3" s="1"/>
  <c r="X15" i="3" s="1"/>
  <c r="Z15" i="3" s="1"/>
  <c r="H15" i="3"/>
  <c r="I15" i="3" s="1"/>
  <c r="L15" i="3" s="1"/>
  <c r="M15" i="3" s="1"/>
  <c r="O15" i="3" s="1"/>
  <c r="T14" i="3"/>
  <c r="Q14" i="3"/>
  <c r="S14" i="3" s="1"/>
  <c r="V14" i="3" s="1"/>
  <c r="X14" i="3" s="1"/>
  <c r="Z14" i="3" s="1"/>
  <c r="H14" i="3"/>
  <c r="I14" i="3" s="1"/>
  <c r="L14" i="3" s="1"/>
  <c r="M14" i="3" s="1"/>
  <c r="O14" i="3" s="1"/>
  <c r="T13" i="3"/>
  <c r="Q13" i="3"/>
  <c r="S13" i="3" s="1"/>
  <c r="V13" i="3" s="1"/>
  <c r="X13" i="3" s="1"/>
  <c r="Z13" i="3" s="1"/>
  <c r="H13" i="3"/>
  <c r="I13" i="3" s="1"/>
  <c r="L13" i="3" s="1"/>
  <c r="M13" i="3" s="1"/>
  <c r="O13" i="3" s="1"/>
  <c r="T12" i="3"/>
  <c r="Q12" i="3"/>
  <c r="S12" i="3" s="1"/>
  <c r="V12" i="3" s="1"/>
  <c r="X12" i="3" s="1"/>
  <c r="Z12" i="3" s="1"/>
  <c r="H12" i="3"/>
  <c r="I12" i="3" s="1"/>
  <c r="L12" i="3" s="1"/>
  <c r="M12" i="3" s="1"/>
  <c r="O12" i="3" s="1"/>
  <c r="T11" i="3"/>
  <c r="Q11" i="3"/>
  <c r="S11" i="3" s="1"/>
  <c r="V11" i="3" s="1"/>
  <c r="X11" i="3" s="1"/>
  <c r="Z11" i="3" s="1"/>
  <c r="H11" i="3"/>
  <c r="I11" i="3" s="1"/>
  <c r="L11" i="3" s="1"/>
  <c r="M11" i="3" s="1"/>
  <c r="O11" i="3" s="1"/>
  <c r="T10" i="3"/>
  <c r="Q10" i="3"/>
  <c r="S10" i="3" s="1"/>
  <c r="V10" i="3" s="1"/>
  <c r="X10" i="3" s="1"/>
  <c r="Z10" i="3" s="1"/>
  <c r="H10" i="3"/>
  <c r="I10" i="3" s="1"/>
  <c r="L10" i="3" s="1"/>
  <c r="M10" i="3" s="1"/>
  <c r="O10" i="3" s="1"/>
  <c r="V46" i="1"/>
  <c r="Y46" i="1" s="1"/>
  <c r="AA46" i="1" s="1"/>
  <c r="AC46" i="1" s="1"/>
  <c r="W6" i="1"/>
  <c r="Z6" i="1" s="1"/>
  <c r="V49" i="1"/>
  <c r="Y49" i="1" s="1"/>
  <c r="AA49" i="1" s="1"/>
  <c r="AC49" i="1" s="1"/>
  <c r="V48" i="1"/>
  <c r="Y48" i="1" s="1"/>
  <c r="AA48" i="1" s="1"/>
  <c r="AC48" i="1" s="1"/>
  <c r="V47" i="1"/>
  <c r="Y47" i="1" s="1"/>
  <c r="AA47" i="1" s="1"/>
  <c r="AC47" i="1" s="1"/>
  <c r="V43" i="1"/>
  <c r="Y43" i="1" s="1"/>
  <c r="AA43" i="1" s="1"/>
  <c r="AC43" i="1" s="1"/>
  <c r="Q9" i="1"/>
  <c r="S10" i="1"/>
  <c r="S11" i="1"/>
  <c r="S12" i="1"/>
  <c r="S13" i="1"/>
  <c r="S14" i="1"/>
  <c r="S15" i="1"/>
  <c r="S30" i="1"/>
  <c r="S34" i="1"/>
  <c r="T7" i="1"/>
  <c r="T8" i="1"/>
  <c r="T9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1" i="1"/>
  <c r="T32" i="1"/>
  <c r="T33" i="1"/>
  <c r="T35" i="1"/>
  <c r="T36" i="1"/>
  <c r="T37" i="1"/>
  <c r="T38" i="1"/>
  <c r="T39" i="1"/>
  <c r="T40" i="1"/>
  <c r="T41" i="1"/>
  <c r="AB6" i="1" l="1"/>
  <c r="AD6" i="1" s="1"/>
  <c r="S41" i="1"/>
  <c r="V41" i="1" s="1"/>
  <c r="Y41" i="1" s="1"/>
  <c r="AA41" i="1" s="1"/>
  <c r="AC41" i="1" s="1"/>
  <c r="R10" i="1" l="1"/>
  <c r="T10" i="1" s="1"/>
  <c r="W10" i="1" s="1"/>
  <c r="Z10" i="1" s="1"/>
  <c r="R11" i="1"/>
  <c r="T11" i="1" s="1"/>
  <c r="W11" i="1" s="1"/>
  <c r="Z11" i="1" s="1"/>
  <c r="R12" i="1"/>
  <c r="T12" i="1" s="1"/>
  <c r="W12" i="1" s="1"/>
  <c r="Z12" i="1" s="1"/>
  <c r="R13" i="1"/>
  <c r="T13" i="1" s="1"/>
  <c r="W13" i="1" s="1"/>
  <c r="Z13" i="1" s="1"/>
  <c r="R14" i="1"/>
  <c r="T14" i="1" s="1"/>
  <c r="W14" i="1" s="1"/>
  <c r="Z14" i="1" s="1"/>
  <c r="R15" i="1"/>
  <c r="T15" i="1" s="1"/>
  <c r="W15" i="1" s="1"/>
  <c r="Z15" i="1" s="1"/>
  <c r="R30" i="1"/>
  <c r="T30" i="1" s="1"/>
  <c r="W30" i="1" s="1"/>
  <c r="Z30" i="1" s="1"/>
  <c r="AB30" i="1" s="1"/>
  <c r="AD30" i="1" s="1"/>
  <c r="R34" i="1"/>
  <c r="T34" i="1" s="1"/>
  <c r="W34" i="1" s="1"/>
  <c r="Z34" i="1" s="1"/>
  <c r="AB34" i="1" s="1"/>
  <c r="AD34" i="1" s="1"/>
  <c r="R6" i="1"/>
  <c r="T6" i="1" s="1"/>
  <c r="Q7" i="1"/>
  <c r="S7" i="1" s="1"/>
  <c r="V7" i="1" s="1"/>
  <c r="Y7" i="1" s="1"/>
  <c r="AA7" i="1" s="1"/>
  <c r="AC7" i="1" s="1"/>
  <c r="Q8" i="1"/>
  <c r="S8" i="1" s="1"/>
  <c r="V8" i="1" s="1"/>
  <c r="Y8" i="1" s="1"/>
  <c r="S9" i="1"/>
  <c r="V9" i="1" s="1"/>
  <c r="Y9" i="1" s="1"/>
  <c r="AA9" i="1" s="1"/>
  <c r="AC9" i="1" s="1"/>
  <c r="Q16" i="1"/>
  <c r="S16" i="1" s="1"/>
  <c r="V16" i="1" s="1"/>
  <c r="Y16" i="1" s="1"/>
  <c r="AA16" i="1" s="1"/>
  <c r="AC16" i="1" s="1"/>
  <c r="Q17" i="1"/>
  <c r="S17" i="1" s="1"/>
  <c r="V17" i="1" s="1"/>
  <c r="Y17" i="1" s="1"/>
  <c r="AA17" i="1" s="1"/>
  <c r="AC17" i="1" s="1"/>
  <c r="Q18" i="1"/>
  <c r="S18" i="1" s="1"/>
  <c r="V18" i="1" s="1"/>
  <c r="Y18" i="1" s="1"/>
  <c r="AA18" i="1" s="1"/>
  <c r="AC18" i="1" s="1"/>
  <c r="Q19" i="1"/>
  <c r="S19" i="1" s="1"/>
  <c r="V19" i="1" s="1"/>
  <c r="Y19" i="1" s="1"/>
  <c r="AA19" i="1" s="1"/>
  <c r="AC19" i="1" s="1"/>
  <c r="Q20" i="1"/>
  <c r="S20" i="1" s="1"/>
  <c r="V20" i="1" s="1"/>
  <c r="Y20" i="1" s="1"/>
  <c r="AA20" i="1" s="1"/>
  <c r="AC20" i="1" s="1"/>
  <c r="Q21" i="1"/>
  <c r="S21" i="1" s="1"/>
  <c r="V21" i="1" s="1"/>
  <c r="Y21" i="1" s="1"/>
  <c r="AA21" i="1" s="1"/>
  <c r="AC21" i="1" s="1"/>
  <c r="Q22" i="1"/>
  <c r="S22" i="1" s="1"/>
  <c r="V22" i="1" s="1"/>
  <c r="Y22" i="1" s="1"/>
  <c r="AA22" i="1" s="1"/>
  <c r="AC22" i="1" s="1"/>
  <c r="Q23" i="1"/>
  <c r="S23" i="1" s="1"/>
  <c r="V23" i="1" s="1"/>
  <c r="Y23" i="1" s="1"/>
  <c r="AA23" i="1" s="1"/>
  <c r="AC23" i="1" s="1"/>
  <c r="Q24" i="1"/>
  <c r="S24" i="1" s="1"/>
  <c r="V24" i="1" s="1"/>
  <c r="Y24" i="1" s="1"/>
  <c r="AA24" i="1" s="1"/>
  <c r="AC24" i="1" s="1"/>
  <c r="Q25" i="1"/>
  <c r="S25" i="1" s="1"/>
  <c r="V25" i="1" s="1"/>
  <c r="Y25" i="1" s="1"/>
  <c r="AA25" i="1" s="1"/>
  <c r="AC25" i="1" s="1"/>
  <c r="Q26" i="1"/>
  <c r="S26" i="1" s="1"/>
  <c r="V26" i="1" s="1"/>
  <c r="Y26" i="1" s="1"/>
  <c r="AA26" i="1" s="1"/>
  <c r="AC26" i="1" s="1"/>
  <c r="Q27" i="1"/>
  <c r="S27" i="1" s="1"/>
  <c r="V27" i="1" s="1"/>
  <c r="Y27" i="1" s="1"/>
  <c r="AA27" i="1" s="1"/>
  <c r="AC27" i="1" s="1"/>
  <c r="Q28" i="1"/>
  <c r="S28" i="1" s="1"/>
  <c r="V28" i="1" s="1"/>
  <c r="Y28" i="1" s="1"/>
  <c r="AA28" i="1" s="1"/>
  <c r="AC28" i="1" s="1"/>
  <c r="Q29" i="1"/>
  <c r="S29" i="1" s="1"/>
  <c r="V29" i="1" s="1"/>
  <c r="Y29" i="1" s="1"/>
  <c r="AA29" i="1" s="1"/>
  <c r="AC29" i="1" s="1"/>
  <c r="Q31" i="1"/>
  <c r="S31" i="1" s="1"/>
  <c r="V31" i="1" s="1"/>
  <c r="Y31" i="1" s="1"/>
  <c r="AA31" i="1" s="1"/>
  <c r="AC31" i="1" s="1"/>
  <c r="Q32" i="1"/>
  <c r="S32" i="1" s="1"/>
  <c r="V32" i="1" s="1"/>
  <c r="Y32" i="1" s="1"/>
  <c r="AA32" i="1" s="1"/>
  <c r="AC32" i="1" s="1"/>
  <c r="Q33" i="1"/>
  <c r="S33" i="1" s="1"/>
  <c r="V33" i="1" s="1"/>
  <c r="Y33" i="1" s="1"/>
  <c r="AA33" i="1" s="1"/>
  <c r="AC33" i="1" s="1"/>
  <c r="Q35" i="1"/>
  <c r="S35" i="1" s="1"/>
  <c r="V35" i="1" s="1"/>
  <c r="Y35" i="1" s="1"/>
  <c r="AA35" i="1" s="1"/>
  <c r="AC35" i="1" s="1"/>
  <c r="Q36" i="1"/>
  <c r="S36" i="1" s="1"/>
  <c r="V36" i="1" s="1"/>
  <c r="Y36" i="1" s="1"/>
  <c r="AA36" i="1" s="1"/>
  <c r="AC36" i="1" s="1"/>
  <c r="Q37" i="1"/>
  <c r="S37" i="1" s="1"/>
  <c r="V37" i="1" s="1"/>
  <c r="Y37" i="1" s="1"/>
  <c r="AA37" i="1" s="1"/>
  <c r="AC37" i="1" s="1"/>
  <c r="Q38" i="1"/>
  <c r="S38" i="1" s="1"/>
  <c r="V38" i="1" s="1"/>
  <c r="Y38" i="1" s="1"/>
  <c r="AA38" i="1" s="1"/>
  <c r="AC38" i="1" s="1"/>
  <c r="Q39" i="1"/>
  <c r="S39" i="1" s="1"/>
  <c r="V39" i="1" s="1"/>
  <c r="Y39" i="1" s="1"/>
  <c r="AA39" i="1" s="1"/>
  <c r="AC39" i="1" s="1"/>
  <c r="Q40" i="1"/>
  <c r="S40" i="1" s="1"/>
  <c r="V40" i="1" s="1"/>
  <c r="Y40" i="1" s="1"/>
  <c r="AA40" i="1" s="1"/>
  <c r="AC40" i="1" s="1"/>
  <c r="AD66" i="1" l="1"/>
  <c r="AC66" i="1"/>
  <c r="AB66" i="1"/>
  <c r="Z66" i="1"/>
  <c r="AA66" i="1"/>
  <c r="Y66" i="1"/>
  <c r="V66" i="1"/>
  <c r="W66" i="1"/>
  <c r="S66" i="1"/>
  <c r="T66" i="1"/>
  <c r="Q66" i="1"/>
  <c r="R66" i="1"/>
  <c r="P66" i="1"/>
  <c r="Y68" i="1" l="1"/>
  <c r="V68" i="1"/>
  <c r="S68" i="1"/>
  <c r="Q68" i="1"/>
  <c r="N66" i="1"/>
  <c r="M7" i="1" l="1"/>
  <c r="M40" i="1"/>
  <c r="O40" i="1" s="1"/>
  <c r="O7" i="1" l="1"/>
  <c r="M6" i="1"/>
  <c r="O6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L9" i="1" l="1"/>
  <c r="M9" i="1" s="1"/>
  <c r="L16" i="1"/>
  <c r="M16" i="1" s="1"/>
  <c r="L24" i="1"/>
  <c r="M24" i="1" s="1"/>
  <c r="L32" i="1"/>
  <c r="M32" i="1" s="1"/>
  <c r="O32" i="1" s="1"/>
  <c r="L11" i="1"/>
  <c r="M11" i="1" s="1"/>
  <c r="L19" i="1"/>
  <c r="M19" i="1" s="1"/>
  <c r="L25" i="1"/>
  <c r="M25" i="1" s="1"/>
  <c r="L26" i="1"/>
  <c r="M26" i="1" s="1"/>
  <c r="L21" i="1"/>
  <c r="M21" i="1" s="1"/>
  <c r="L36" i="1"/>
  <c r="M36" i="1" s="1"/>
  <c r="O36" i="1" s="1"/>
  <c r="L10" i="1"/>
  <c r="M10" i="1" s="1"/>
  <c r="L34" i="1"/>
  <c r="M34" i="1" s="1"/>
  <c r="O34" i="1" s="1"/>
  <c r="L12" i="1"/>
  <c r="M12" i="1" s="1"/>
  <c r="L20" i="1"/>
  <c r="M20" i="1" s="1"/>
  <c r="L35" i="1"/>
  <c r="M35" i="1" s="1"/>
  <c r="O35" i="1" s="1"/>
  <c r="L29" i="1"/>
  <c r="M29" i="1" s="1"/>
  <c r="L22" i="1"/>
  <c r="M22" i="1" s="1"/>
  <c r="L37" i="1"/>
  <c r="M37" i="1" s="1"/>
  <c r="O37" i="1" s="1"/>
  <c r="L17" i="1"/>
  <c r="M17" i="1" s="1"/>
  <c r="L33" i="1"/>
  <c r="M33" i="1" s="1"/>
  <c r="O33" i="1" s="1"/>
  <c r="L18" i="1"/>
  <c r="M18" i="1" s="1"/>
  <c r="L39" i="1"/>
  <c r="M39" i="1" s="1"/>
  <c r="O39" i="1" s="1"/>
  <c r="L27" i="1"/>
  <c r="M27" i="1" s="1"/>
  <c r="L13" i="1"/>
  <c r="M13" i="1" s="1"/>
  <c r="L28" i="1"/>
  <c r="M28" i="1" s="1"/>
  <c r="L14" i="1"/>
  <c r="M14" i="1" s="1"/>
  <c r="L15" i="1"/>
  <c r="M15" i="1" s="1"/>
  <c r="L30" i="1"/>
  <c r="M30" i="1" s="1"/>
  <c r="L8" i="1"/>
  <c r="M8" i="1" s="1"/>
  <c r="L23" i="1"/>
  <c r="M23" i="1" s="1"/>
  <c r="L31" i="1"/>
  <c r="M31" i="1" s="1"/>
  <c r="L38" i="1"/>
  <c r="M38" i="1" s="1"/>
  <c r="O38" i="1" s="1"/>
  <c r="H66" i="1"/>
  <c r="G66" i="1"/>
  <c r="F66" i="1"/>
  <c r="O23" i="1" l="1"/>
  <c r="O12" i="1"/>
  <c r="O27" i="1"/>
  <c r="O18" i="1"/>
  <c r="O26" i="1"/>
  <c r="O30" i="1"/>
  <c r="O17" i="1"/>
  <c r="O25" i="1"/>
  <c r="O28" i="1"/>
  <c r="O15" i="1"/>
  <c r="O13" i="1"/>
  <c r="O22" i="1"/>
  <c r="O24" i="1"/>
  <c r="O20" i="1"/>
  <c r="O14" i="1"/>
  <c r="O19" i="1"/>
  <c r="O16" i="1"/>
  <c r="O31" i="1"/>
  <c r="O8" i="1"/>
  <c r="O10" i="1"/>
  <c r="O11" i="1"/>
  <c r="O9" i="1"/>
  <c r="O29" i="1"/>
  <c r="L66" i="1"/>
  <c r="O21" i="1"/>
  <c r="I66" i="1"/>
  <c r="J66" i="1"/>
  <c r="K66" i="1"/>
  <c r="D70" i="1"/>
  <c r="M66" i="1" l="1"/>
  <c r="O66" i="1"/>
  <c r="D66" i="1"/>
  <c r="D67" i="1" l="1"/>
  <c r="E66" i="1"/>
  <c r="E67" i="1" s="1"/>
  <c r="U66" i="1"/>
</calcChain>
</file>

<file path=xl/comments1.xml><?xml version="1.0" encoding="utf-8"?>
<comments xmlns="http://schemas.openxmlformats.org/spreadsheetml/2006/main">
  <authors>
    <author>tc={31345989-0FF4-4129-9F50-BA28D1C23F2B}</author>
  </authors>
  <commentList>
    <comment ref="U44" authorId="0" shapeId="0">
      <text>
        <r>
          <rPr>
            <sz val="10"/>
            <rFont val="Arial"/>
          </rPr>
  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opstallen zijn voorzien van 700M2 asbesthoudende platen.</t>
        </r>
      </text>
    </comment>
  </commentList>
</comments>
</file>

<file path=xl/sharedStrings.xml><?xml version="1.0" encoding="utf-8"?>
<sst xmlns="http://schemas.openxmlformats.org/spreadsheetml/2006/main" count="380" uniqueCount="180">
  <si>
    <t xml:space="preserve">                                                                      Objectspecificatie Provincie Gelderland - 2022</t>
  </si>
  <si>
    <t>index Geb</t>
  </si>
  <si>
    <t>index inh</t>
  </si>
  <si>
    <t>Risico</t>
  </si>
  <si>
    <t>Verzekerd onroerend/roerend goed</t>
  </si>
  <si>
    <t>Belang</t>
  </si>
  <si>
    <t>Verzekerde som</t>
  </si>
  <si>
    <t>Verzekerde som incl index</t>
  </si>
  <si>
    <t>Mutatie:</t>
  </si>
  <si>
    <t>Mutatie incl index</t>
  </si>
  <si>
    <t>Verzekerde som 
2018</t>
  </si>
  <si>
    <t>Verzekerde som 
2018 incl. index</t>
  </si>
  <si>
    <t>Mutaties</t>
  </si>
  <si>
    <t>Mutaties incl. index</t>
  </si>
  <si>
    <t>Verzekerde som 
2019</t>
  </si>
  <si>
    <t>Verzekerde som 
2019 incl. index</t>
  </si>
  <si>
    <t>Mutaties 2019</t>
  </si>
  <si>
    <t>Verzekerde som 2020</t>
  </si>
  <si>
    <t>Gebouwen     Verzekerde som 2020 incl. index</t>
  </si>
  <si>
    <t>Inventaris  Verzekerde som 2020  incl. index</t>
  </si>
  <si>
    <t>Gebouwen     Verzekerde som 2021 incl. index</t>
  </si>
  <si>
    <t>Inventaris  Verzekerde som 2021  incl. index</t>
  </si>
  <si>
    <t>Mutaties 2021</t>
  </si>
  <si>
    <t>Gebouwen     Verzekerde som 2022 incl. index</t>
  </si>
  <si>
    <t>Inventaris  Verzekerde som 2022 incl. index</t>
  </si>
  <si>
    <t>Bijzonderheden:</t>
  </si>
  <si>
    <t xml:space="preserve">Kantoor </t>
  </si>
  <si>
    <t>Inventaris in gebouwen: Markt 9 en 11</t>
  </si>
  <si>
    <t>Inventaris</t>
  </si>
  <si>
    <t>Kantoor</t>
  </si>
  <si>
    <t xml:space="preserve">Gebouw Huis der Provincie: Arnhem, Markt 9 en 11 </t>
  </si>
  <si>
    <t>Gebouwen</t>
  </si>
  <si>
    <t>Museum</t>
  </si>
  <si>
    <t>Gebouw Museum: Nijmegen, Kamstraat 45</t>
  </si>
  <si>
    <t>getaxeerd 2013</t>
  </si>
  <si>
    <t>Woonhuis</t>
  </si>
  <si>
    <t>Dienstwoning Kamstraat 47</t>
  </si>
  <si>
    <t>Bedrijfsuitrusting/inventaris</t>
  </si>
  <si>
    <t>Boeken en brochures ten behoeve van de verkoop</t>
  </si>
  <si>
    <t>Inhoud van de bibliotheek</t>
  </si>
  <si>
    <t>Inhoud van de phototheek</t>
  </si>
  <si>
    <t>Inhoud van de diatheek</t>
  </si>
  <si>
    <t>Computerapparatuur</t>
  </si>
  <si>
    <t xml:space="preserve">Parkeergarage </t>
  </si>
  <si>
    <t>Parkeergarage (gebouw 6)</t>
  </si>
  <si>
    <t>getaxeerd 2010</t>
  </si>
  <si>
    <t>Steunpunt</t>
  </si>
  <si>
    <t>Rumpt, Boutensteijnseweg 4</t>
  </si>
  <si>
    <t>getaxeerd 2019 excl. Opruimkosten à € 140.000</t>
  </si>
  <si>
    <t xml:space="preserve">Steunpunt </t>
  </si>
  <si>
    <t>Nijmegen, Keizer hendrik VI singel 6-8</t>
  </si>
  <si>
    <t>Ruurlo, Spoorstraat 110</t>
  </si>
  <si>
    <t>getaxeerd 2019 excl. Opruimkosten à € 120.000</t>
  </si>
  <si>
    <t>Districtskantoor</t>
  </si>
  <si>
    <t>Herveld, Verbindingsweg 2</t>
  </si>
  <si>
    <t>getaxeerd 2019 excl. Opruimkosten à € 130.000</t>
  </si>
  <si>
    <t>Zaltbommel, Veilingweg 14</t>
  </si>
  <si>
    <t>getaxeerd 2019 excl. Opruimkosten à € 90.000</t>
  </si>
  <si>
    <t>Van Nieuwenhuizenweg 5, Wolfheze</t>
  </si>
  <si>
    <t>getaxeerd 2019 excl. Opruimkosten à € 150.000</t>
  </si>
  <si>
    <t>Dierensedijk 12, Ellecom</t>
  </si>
  <si>
    <t>Stroe, Wolweg 62</t>
  </si>
  <si>
    <t>getaxeerd 2019 excl. Opruimkosten à € 170.000</t>
  </si>
  <si>
    <t>Voorst, Rijsstraatweg 20A</t>
  </si>
  <si>
    <t>getaxeerd 2019 excl. Opruimkosten à € 100.000</t>
  </si>
  <si>
    <t>Leur, Groenestraat 53</t>
  </si>
  <si>
    <t>getaxeerd 2019 excl. Opruimkosten à € 110.000</t>
  </si>
  <si>
    <t>Warnsveld, Vordenseweg 5a</t>
  </si>
  <si>
    <t>getaxeerd 2019 excl. Opruimkosten à € 250.000 inclusief districtskantoor</t>
  </si>
  <si>
    <t>getaxeerd 2019 excl. Opruimkosten à € 250.000 incl. steunpunt</t>
  </si>
  <si>
    <t>Terborg, Ijsselweg 39</t>
  </si>
  <si>
    <t>Inventaris / bedrijfsuitrusting steunpunten/districtskantoor</t>
  </si>
  <si>
    <t>Portocabins</t>
  </si>
  <si>
    <t>Portocabins: Groenestraat 53 te Leur, Haarstraat 17 te Enspijk</t>
  </si>
  <si>
    <t>Varianthal, Griftdijk 17A, Oosterhout</t>
  </si>
  <si>
    <t>Ander object-st</t>
  </si>
  <si>
    <t>Gebouw Sabelspoort (Rijksmonument), Markt 12, Arnhem</t>
  </si>
  <si>
    <t>2 Rittal Topteckasten met 2 Met-One-Stofmonitoren</t>
  </si>
  <si>
    <t>Boerderij pannen gedekt, steenmuren met bedrijfsopstallen en voorzieningen</t>
  </si>
  <si>
    <t>Borculoseweg 30, Barchem</t>
  </si>
  <si>
    <t>Boerderij keramische pannen, spouwmuren, met bedrijfsopstellen en voorzieningen</t>
  </si>
  <si>
    <t>Dijkweg 49, Zevenaar</t>
  </si>
  <si>
    <t>2 woningen met bedrijfsopstllen met bedrijfsopstallen en voorzieningen</t>
  </si>
  <si>
    <t>Korenburgerveenweg 20-22, Winterswijk</t>
  </si>
  <si>
    <t>2 woningen, 1 pannen gedekt en spouw, 1 steenmuren</t>
  </si>
  <si>
    <t>Enkweg 47-29, Voorst</t>
  </si>
  <si>
    <t>Diverse bedrijfsgebouwen en voorzieningen</t>
  </si>
  <si>
    <t>Groessenseweg 15, Zevenaar</t>
  </si>
  <si>
    <t xml:space="preserve">Boerderij met opstallen </t>
  </si>
  <si>
    <t>Heukelumseweg 5 te Asperen</t>
  </si>
  <si>
    <t>Woonhuis en schuur</t>
  </si>
  <si>
    <t>Reethsestraat 23, Elst</t>
  </si>
  <si>
    <t>230.000 voor woonhuis, 70.000 voor schuur</t>
  </si>
  <si>
    <t>Woonhuis met schuur</t>
  </si>
  <si>
    <t>Woonhuis met agrarische opstallen</t>
  </si>
  <si>
    <t xml:space="preserve">Hogewaldseweg 15 te Groesbeek </t>
  </si>
  <si>
    <t>Polveensweg 12/12a te Klarenbeek</t>
  </si>
  <si>
    <t>Zutphensestraat 350, te Brummen</t>
  </si>
  <si>
    <t>Veldweg 44 en 46, 8085 AW Doornspijk</t>
  </si>
  <si>
    <t>Buurtweg 21 te Uddel</t>
  </si>
  <si>
    <t>Diverse opstallen</t>
  </si>
  <si>
    <t>Uddelerveen 91 te Uddel</t>
  </si>
  <si>
    <t>Kavelweg 4 te Heerde</t>
  </si>
  <si>
    <t>Woonhuis en schuren</t>
  </si>
  <si>
    <t>Mansholtlaan 20, 6708 PA Wageningen</t>
  </si>
  <si>
    <t>Woonhuis met bijgebouw, 3 kalverstallen, een kapschuur, een houten loods, 2 sleufsilo’s en verder aan- en toebehoren, zoals installaties en een voerkeuken</t>
  </si>
  <si>
    <t>Amersfoortseweg 271, Uddel</t>
  </si>
  <si>
    <t>Melkveebedrijf, ondermeer bestaande uit woonboerderij met achterhuis, een berging, een oude veestal, een melkstal, een jongveestal, een kapschuur en een ligboxenstal</t>
  </si>
  <si>
    <t>Haafsweg 9, te Doetinchem</t>
  </si>
  <si>
    <t>Voorsterweg 62, 6971 KB Brummen</t>
  </si>
  <si>
    <t>Totaal verzekerde som:</t>
  </si>
  <si>
    <t xml:space="preserve"> </t>
  </si>
  <si>
    <t>Adressen Steunpunten:</t>
  </si>
  <si>
    <t>WGN:</t>
  </si>
  <si>
    <t>Wegendistrict Gelderland Noord</t>
  </si>
  <si>
    <t>Vordenseweg 5a, 7231 PA Warnsveld</t>
  </si>
  <si>
    <t>Steunpunt Stroe</t>
  </si>
  <si>
    <t>Wolweg 62, 3776 LR Stroe</t>
  </si>
  <si>
    <t>Steunpunt 't Harde</t>
  </si>
  <si>
    <t>Eperweg 100, 8084 HK 't Harde (huurpand)</t>
  </si>
  <si>
    <t>Steunpunt Voorst</t>
  </si>
  <si>
    <t>Rijksstraatweg 20a, 7383 AR Voorst</t>
  </si>
  <si>
    <t>Steunpunt Ruurlo</t>
  </si>
  <si>
    <t>Spoorstraat 110, 7261 AG Ruurlo</t>
  </si>
  <si>
    <t>Steunpunt Terborg</t>
  </si>
  <si>
    <t>IJsselweg 39, 7061 SV Terborg</t>
  </si>
  <si>
    <t>WGZ:</t>
  </si>
  <si>
    <t>Wegendistrict Gelderland Zuid</t>
  </si>
  <si>
    <t>Verbindingsweg 2, 6674 DL Herveld</t>
  </si>
  <si>
    <t>Steunpunt Zaltbommel</t>
  </si>
  <si>
    <t>Veilingweg 14, 5301 KM Zaltbommel</t>
  </si>
  <si>
    <t>Steunpunt Rumpt</t>
  </si>
  <si>
    <t>Boutensteinseweg 4, 4156 JZ Rumpt</t>
  </si>
  <si>
    <t>Steunpunt Doesburg</t>
  </si>
  <si>
    <t>Dierensedijk 12, 6955 JG Ellecom</t>
  </si>
  <si>
    <t>Steunpunt Planken Wambuis</t>
  </si>
  <si>
    <t>Van Nieuwenhuijzenweg 5, 6874 NE Wolfheze</t>
  </si>
  <si>
    <t>Steunpunt Oosterhout</t>
  </si>
  <si>
    <t>Griftdijk 136, 6515 AG Nijmegen</t>
  </si>
  <si>
    <t>Steunpunt Leur</t>
  </si>
  <si>
    <t>Groenestraat 53, 6615 AT Leur</t>
  </si>
  <si>
    <t>Polisnummer:  nnb</t>
  </si>
  <si>
    <t>Indexcijfers BTW</t>
  </si>
  <si>
    <t>indexcijfers</t>
  </si>
  <si>
    <t>verhogings percentage</t>
  </si>
  <si>
    <t>Jaar</t>
  </si>
  <si>
    <t xml:space="preserve">indexcijfers Troostwijk </t>
  </si>
  <si>
    <t>Gebouwen     Verzekerde som 2023 incl. index</t>
  </si>
  <si>
    <t>Inventaris  Verzekerde som 2023 incl. index</t>
  </si>
  <si>
    <t>Index Q2</t>
  </si>
  <si>
    <t>Geb</t>
  </si>
  <si>
    <t xml:space="preserve">Reethsestraat 11A, Elst </t>
  </si>
  <si>
    <t xml:space="preserve">Kalverstallen met kantoor </t>
  </si>
  <si>
    <t>Velkemeensedijk 11, 6732 GE Harskamp</t>
  </si>
  <si>
    <t>Reethsestraat 21A, 6662 PK Elst</t>
  </si>
  <si>
    <t>Reethsestraat 1, 6662 PJ Elst</t>
  </si>
  <si>
    <t>Voormalig café - woonhuis (68) voormalige noodwoning (70)</t>
  </si>
  <si>
    <t>Coldenhovenseweg 68-70, 6961 EE Eerbeek</t>
  </si>
  <si>
    <t>Gebouwen     Verzekerde som 2024 incl. index</t>
  </si>
  <si>
    <t>Inventaris  Verzekerde som 2024 incl. index</t>
  </si>
  <si>
    <t>getaxeerd 01-02-2023; excl opruimkosten á € 20.000 (en zonder PM)</t>
  </si>
  <si>
    <t>getaxeerd 01-02-2023; excl opruimkosten á € 600,000</t>
  </si>
  <si>
    <r>
      <t xml:space="preserve">getaxeerd 2021, opruimkosten € 1.100.000,--; </t>
    </r>
    <r>
      <rPr>
        <sz val="10"/>
        <color rgb="FF0070C0"/>
        <rFont val="Arial"/>
        <family val="2"/>
      </rPr>
      <t>wordt getaxeerd in 2025</t>
    </r>
  </si>
  <si>
    <r>
      <t xml:space="preserve">getaxeerd 2018, opruimkosten € 7.500.000,--; </t>
    </r>
    <r>
      <rPr>
        <sz val="10"/>
        <color rgb="FF0070C0"/>
        <rFont val="Arial"/>
        <family val="2"/>
      </rPr>
      <t>wordt getaxeerd in 2025</t>
    </r>
  </si>
  <si>
    <t>Woonhuis, schuur (in gebruik als bedrijfspand, privé berging en gedeeltijke woning)</t>
  </si>
  <si>
    <t>Deventerweg 44, 7214 DH Epse</t>
  </si>
  <si>
    <t>Gebouwen     Verzekerde som 2024 incl. index 130,0</t>
  </si>
  <si>
    <t>Inventaris  Verzekerde som 2024 incl. index 126,8</t>
  </si>
  <si>
    <t>Gebouwen     Verzekerde som 2025 incl. index 138,2</t>
  </si>
  <si>
    <t>Inventaris  Verzekerde som 2025 incl. index 131,5</t>
  </si>
  <si>
    <t>Gebouwen     Verzekerde som 2025 incl. index</t>
  </si>
  <si>
    <t>Inventaris  Verzekerde som 2025 incl. index</t>
  </si>
  <si>
    <t>Totaal verzekerde waarde polis 01-01-2025</t>
  </si>
  <si>
    <t>Bijlage C.2 Objectenspecificatie - Provincie Gelderland (01-01-2025)</t>
  </si>
  <si>
    <t>HBW 15-09-2022 taxrap</t>
  </si>
  <si>
    <t xml:space="preserve">taxatie 15-09-2022 </t>
  </si>
  <si>
    <t xml:space="preserve">taxatie 20-02-2023 HBW </t>
  </si>
  <si>
    <t>taxatie 01-11-2022</t>
  </si>
  <si>
    <t>taxatie 15-02-2024</t>
  </si>
  <si>
    <t>Monument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</si>
</sst>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#,##0.00_ ;\-#,##0.00\ "/>
    <numFmt numFmtId="167" formatCode="0.0"/>
    <numFmt numFmtId="168" formatCode="0.0000"/>
  </numFmts>
  <fonts count="1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b/>
      <sz val="10"/>
      <color theme="5" tint="-0.249977111117893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sz val="10"/>
      <name val="Arial"/>
    </font>
    <font>
      <sz val="10"/>
      <color indexed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wrapText="1"/>
    </xf>
    <xf numFmtId="164" fontId="2" fillId="0" borderId="0" applyFont="0" applyFill="0" applyBorder="0" applyProtection="0"/>
    <xf numFmtId="44" fontId="1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1">
    <xf numFmtId="0" fontId="0" fillId="0" borderId="0" xfId="0">
      <alignment wrapText="1"/>
    </xf>
    <xf numFmtId="0" fontId="5" fillId="0" borderId="1" xfId="0" applyFont="1" applyBorder="1">
      <alignment wrapText="1"/>
    </xf>
    <xf numFmtId="0" fontId="5" fillId="0" borderId="0" xfId="0" applyFont="1">
      <alignment wrapText="1"/>
    </xf>
    <xf numFmtId="0" fontId="7" fillId="0" borderId="0" xfId="0" applyFont="1">
      <alignment wrapText="1"/>
    </xf>
    <xf numFmtId="0" fontId="5" fillId="0" borderId="0" xfId="0" applyFont="1" applyAlignment="1">
      <alignment vertical="top" wrapText="1"/>
    </xf>
    <xf numFmtId="44" fontId="5" fillId="0" borderId="0" xfId="2" applyFont="1"/>
    <xf numFmtId="0" fontId="4" fillId="0" borderId="1" xfId="0" applyFont="1" applyBorder="1">
      <alignment wrapText="1"/>
    </xf>
    <xf numFmtId="44" fontId="4" fillId="0" borderId="1" xfId="2" applyFont="1" applyBorder="1"/>
    <xf numFmtId="0" fontId="6" fillId="0" borderId="0" xfId="0" applyFont="1">
      <alignment wrapText="1"/>
    </xf>
    <xf numFmtId="0" fontId="8" fillId="0" borderId="2" xfId="0" applyFont="1" applyBorder="1">
      <alignment wrapText="1"/>
    </xf>
    <xf numFmtId="44" fontId="10" fillId="0" borderId="0" xfId="2" applyFont="1"/>
    <xf numFmtId="0" fontId="11" fillId="0" borderId="0" xfId="0" applyFont="1">
      <alignment wrapText="1"/>
    </xf>
    <xf numFmtId="0" fontId="2" fillId="0" borderId="1" xfId="0" applyFont="1" applyBorder="1">
      <alignment wrapText="1"/>
    </xf>
    <xf numFmtId="44" fontId="2" fillId="0" borderId="1" xfId="2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44" fontId="2" fillId="0" borderId="1" xfId="2" applyFont="1" applyBorder="1" applyAlignment="1">
      <alignment wrapText="1"/>
    </xf>
    <xf numFmtId="44" fontId="2" fillId="0" borderId="1" xfId="2" applyFont="1" applyBorder="1" applyAlignment="1">
      <alignment vertical="top" wrapText="1"/>
    </xf>
    <xf numFmtId="44" fontId="9" fillId="0" borderId="0" xfId="2" applyFont="1"/>
    <xf numFmtId="0" fontId="2" fillId="0" borderId="0" xfId="0" applyFont="1" applyAlignment="1">
      <alignment horizontal="left"/>
    </xf>
    <xf numFmtId="165" fontId="8" fillId="2" borderId="0" xfId="1" applyNumberFormat="1" applyFont="1" applyFill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44" fontId="2" fillId="0" borderId="0" xfId="2" applyFont="1"/>
    <xf numFmtId="44" fontId="4" fillId="0" borderId="1" xfId="2" applyFont="1" applyBorder="1" applyAlignment="1">
      <alignment wrapText="1"/>
    </xf>
    <xf numFmtId="42" fontId="2" fillId="0" borderId="1" xfId="2" applyNumberFormat="1" applyFont="1" applyBorder="1"/>
    <xf numFmtId="42" fontId="2" fillId="0" borderId="1" xfId="2" applyNumberFormat="1" applyFont="1" applyBorder="1" applyAlignment="1">
      <alignment vertical="top"/>
    </xf>
    <xf numFmtId="42" fontId="2" fillId="0" borderId="1" xfId="2" applyNumberFormat="1" applyFont="1" applyBorder="1" applyAlignment="1">
      <alignment wrapText="1"/>
    </xf>
    <xf numFmtId="0" fontId="2" fillId="0" borderId="0" xfId="0" applyFont="1">
      <alignment wrapText="1"/>
    </xf>
    <xf numFmtId="44" fontId="2" fillId="0" borderId="1" xfId="2" applyFont="1" applyFill="1" applyBorder="1"/>
    <xf numFmtId="42" fontId="2" fillId="0" borderId="1" xfId="2" applyNumberFormat="1" applyFont="1" applyFill="1" applyBorder="1"/>
    <xf numFmtId="42" fontId="6" fillId="0" borderId="0" xfId="0" applyNumberFormat="1" applyFont="1">
      <alignment wrapText="1"/>
    </xf>
    <xf numFmtId="165" fontId="8" fillId="2" borderId="0" xfId="1" applyNumberFormat="1" applyFont="1" applyFill="1" applyBorder="1"/>
    <xf numFmtId="44" fontId="4" fillId="0" borderId="1" xfId="2" applyFont="1" applyBorder="1" applyAlignment="1"/>
    <xf numFmtId="0" fontId="4" fillId="0" borderId="0" xfId="0" applyFont="1" applyAlignment="1">
      <alignment horizontal="left" wrapText="1"/>
    </xf>
    <xf numFmtId="44" fontId="2" fillId="0" borderId="0" xfId="2" applyFont="1" applyAlignment="1">
      <alignment horizontal="left"/>
    </xf>
    <xf numFmtId="0" fontId="2" fillId="0" borderId="0" xfId="0" applyFont="1" applyAlignment="1">
      <alignment vertical="center" wrapText="1"/>
    </xf>
    <xf numFmtId="166" fontId="2" fillId="0" borderId="0" xfId="2" applyNumberFormat="1" applyFont="1" applyAlignment="1">
      <alignment horizontal="left"/>
    </xf>
    <xf numFmtId="2" fontId="2" fillId="0" borderId="0" xfId="0" applyNumberFormat="1" applyFont="1" applyAlignment="1">
      <alignment horizontal="left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13" xfId="0" applyBorder="1">
      <alignment wrapText="1"/>
    </xf>
    <xf numFmtId="0" fontId="0" fillId="3" borderId="10" xfId="0" applyFill="1" applyBorder="1">
      <alignment wrapText="1"/>
    </xf>
    <xf numFmtId="0" fontId="0" fillId="3" borderId="14" xfId="0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0" fillId="0" borderId="18" xfId="0" applyBorder="1">
      <alignment wrapText="1"/>
    </xf>
    <xf numFmtId="0" fontId="2" fillId="0" borderId="0" xfId="0" applyFont="1" applyAlignment="1">
      <alignment horizontal="center" wrapText="1"/>
    </xf>
    <xf numFmtId="44" fontId="9" fillId="0" borderId="19" xfId="2" applyFont="1" applyBorder="1"/>
    <xf numFmtId="0" fontId="13" fillId="4" borderId="9" xfId="0" applyFont="1" applyFill="1" applyBorder="1">
      <alignment wrapText="1"/>
    </xf>
    <xf numFmtId="0" fontId="13" fillId="4" borderId="20" xfId="0" applyFont="1" applyFill="1" applyBorder="1">
      <alignment wrapText="1"/>
    </xf>
    <xf numFmtId="44" fontId="13" fillId="4" borderId="20" xfId="2" applyFont="1" applyFill="1" applyBorder="1"/>
    <xf numFmtId="44" fontId="14" fillId="4" borderId="20" xfId="2" applyFont="1" applyFill="1" applyBorder="1"/>
    <xf numFmtId="44" fontId="13" fillId="4" borderId="21" xfId="2" applyFont="1" applyFill="1" applyBorder="1"/>
    <xf numFmtId="0" fontId="2" fillId="0" borderId="11" xfId="0" applyFont="1" applyBorder="1">
      <alignment wrapText="1"/>
    </xf>
    <xf numFmtId="0" fontId="2" fillId="0" borderId="16" xfId="0" applyFont="1" applyBorder="1">
      <alignment wrapText="1"/>
    </xf>
    <xf numFmtId="0" fontId="2" fillId="0" borderId="1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44" fontId="8" fillId="0" borderId="22" xfId="2" applyFont="1" applyBorder="1"/>
    <xf numFmtId="44" fontId="8" fillId="0" borderId="6" xfId="2" applyFont="1" applyBorder="1"/>
    <xf numFmtId="165" fontId="8" fillId="2" borderId="22" xfId="1" applyNumberFormat="1" applyFont="1" applyFill="1" applyBorder="1"/>
    <xf numFmtId="6" fontId="2" fillId="0" borderId="1" xfId="2" applyNumberFormat="1" applyFont="1" applyBorder="1" applyAlignment="1">
      <alignment wrapText="1"/>
    </xf>
    <xf numFmtId="44" fontId="7" fillId="0" borderId="1" xfId="2" applyFont="1" applyBorder="1" applyAlignment="1">
      <alignment wrapText="1"/>
    </xf>
    <xf numFmtId="0" fontId="7" fillId="0" borderId="1" xfId="0" applyFont="1" applyBorder="1">
      <alignment wrapText="1"/>
    </xf>
    <xf numFmtId="44" fontId="2" fillId="0" borderId="1" xfId="0" applyNumberFormat="1" applyFont="1" applyBorder="1">
      <alignment wrapText="1"/>
    </xf>
    <xf numFmtId="0" fontId="15" fillId="0" borderId="1" xfId="0" applyFont="1" applyBorder="1">
      <alignment wrapText="1"/>
    </xf>
    <xf numFmtId="44" fontId="2" fillId="0" borderId="16" xfId="0" applyNumberFormat="1" applyFont="1" applyBorder="1">
      <alignment wrapText="1"/>
    </xf>
    <xf numFmtId="42" fontId="2" fillId="0" borderId="0" xfId="0" applyNumberFormat="1" applyFont="1">
      <alignment wrapText="1"/>
    </xf>
    <xf numFmtId="0" fontId="2" fillId="0" borderId="0" xfId="0" applyFont="1" applyAlignment="1">
      <alignment vertical="top" wrapText="1"/>
    </xf>
    <xf numFmtId="0" fontId="1" fillId="0" borderId="1" xfId="0" applyFont="1" applyBorder="1">
      <alignment wrapText="1"/>
    </xf>
    <xf numFmtId="44" fontId="2" fillId="0" borderId="11" xfId="2" applyFont="1" applyBorder="1" applyAlignment="1">
      <alignment wrapText="1"/>
    </xf>
    <xf numFmtId="44" fontId="2" fillId="0" borderId="11" xfId="2" applyFont="1" applyBorder="1"/>
    <xf numFmtId="44" fontId="2" fillId="0" borderId="16" xfId="2" applyFont="1" applyBorder="1" applyAlignment="1">
      <alignment wrapText="1"/>
    </xf>
    <xf numFmtId="44" fontId="2" fillId="0" borderId="10" xfId="2" applyFont="1" applyFill="1" applyBorder="1" applyAlignment="1">
      <alignment wrapText="1"/>
    </xf>
    <xf numFmtId="44" fontId="2" fillId="0" borderId="1" xfId="2" applyFont="1" applyFill="1" applyBorder="1" applyAlignment="1">
      <alignment wrapText="1"/>
    </xf>
    <xf numFmtId="44" fontId="2" fillId="0" borderId="0" xfId="2" applyFont="1" applyFill="1"/>
    <xf numFmtId="44" fontId="2" fillId="0" borderId="17" xfId="2" applyFont="1" applyFill="1" applyBorder="1"/>
    <xf numFmtId="14" fontId="0" fillId="0" borderId="1" xfId="0" applyNumberForma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68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4" fontId="13" fillId="5" borderId="1" xfId="2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165" fontId="8" fillId="2" borderId="24" xfId="1" applyNumberFormat="1" applyFont="1" applyFill="1" applyBorder="1"/>
    <xf numFmtId="165" fontId="18" fillId="2" borderId="23" xfId="1" applyNumberFormat="1" applyFont="1" applyFill="1" applyBorder="1"/>
    <xf numFmtId="165" fontId="18" fillId="2" borderId="24" xfId="1" applyNumberFormat="1" applyFont="1" applyFill="1" applyBorder="1"/>
    <xf numFmtId="10" fontId="2" fillId="0" borderId="0" xfId="3" applyNumberFormat="1" applyFont="1" applyAlignment="1">
      <alignment horizontal="left" wrapText="1"/>
    </xf>
    <xf numFmtId="10" fontId="2" fillId="0" borderId="0" xfId="3" applyNumberFormat="1" applyFont="1" applyAlignment="1">
      <alignment horizontal="left"/>
    </xf>
    <xf numFmtId="10" fontId="2" fillId="0" borderId="1" xfId="3" applyNumberFormat="1" applyFont="1" applyFill="1" applyBorder="1"/>
    <xf numFmtId="10" fontId="2" fillId="0" borderId="1" xfId="3" applyNumberFormat="1" applyFont="1" applyFill="1" applyBorder="1" applyAlignment="1">
      <alignment wrapText="1"/>
    </xf>
    <xf numFmtId="10" fontId="2" fillId="0" borderId="1" xfId="3" applyNumberFormat="1" applyFont="1" applyBorder="1" applyAlignment="1">
      <alignment wrapText="1"/>
    </xf>
    <xf numFmtId="10" fontId="2" fillId="0" borderId="16" xfId="3" applyNumberFormat="1" applyFont="1" applyBorder="1" applyAlignment="1">
      <alignment wrapText="1"/>
    </xf>
    <xf numFmtId="10" fontId="2" fillId="0" borderId="0" xfId="3" applyNumberFormat="1" applyFont="1"/>
    <xf numFmtId="10" fontId="10" fillId="0" borderId="0" xfId="3" applyNumberFormat="1" applyFont="1"/>
    <xf numFmtId="10" fontId="5" fillId="0" borderId="0" xfId="3" applyNumberFormat="1" applyFont="1"/>
    <xf numFmtId="44" fontId="13" fillId="3" borderId="1" xfId="2" applyFont="1" applyFill="1" applyBorder="1" applyAlignment="1">
      <alignment wrapText="1"/>
    </xf>
    <xf numFmtId="42" fontId="2" fillId="0" borderId="16" xfId="2" applyNumberFormat="1" applyFont="1" applyFill="1" applyBorder="1"/>
    <xf numFmtId="44" fontId="2" fillId="0" borderId="1" xfId="2" applyFont="1" applyFill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0" borderId="16" xfId="2" applyFont="1" applyFill="1" applyBorder="1" applyAlignment="1">
      <alignment wrapText="1"/>
    </xf>
    <xf numFmtId="44" fontId="6" fillId="0" borderId="1" xfId="2" applyFont="1" applyFill="1" applyBorder="1"/>
    <xf numFmtId="44" fontId="2" fillId="0" borderId="1" xfId="2" applyFont="1" applyFill="1" applyBorder="1" applyAlignment="1">
      <alignment horizontal="center" vertical="center"/>
    </xf>
    <xf numFmtId="42" fontId="2" fillId="0" borderId="1" xfId="2" applyNumberFormat="1" applyFont="1" applyFill="1" applyBorder="1" applyAlignment="1">
      <alignment vertical="center"/>
    </xf>
    <xf numFmtId="42" fontId="2" fillId="0" borderId="1" xfId="2" applyNumberFormat="1" applyFont="1" applyFill="1" applyBorder="1" applyAlignment="1">
      <alignment horizontal="center" vertical="center"/>
    </xf>
    <xf numFmtId="42" fontId="6" fillId="0" borderId="1" xfId="2" applyNumberFormat="1" applyFont="1" applyFill="1" applyBorder="1"/>
    <xf numFmtId="44" fontId="2" fillId="0" borderId="20" xfId="2" applyFont="1" applyBorder="1"/>
    <xf numFmtId="44" fontId="13" fillId="0" borderId="21" xfId="2" applyFont="1" applyBorder="1"/>
    <xf numFmtId="0" fontId="2" fillId="0" borderId="1" xfId="0" applyFont="1" applyFill="1" applyBorder="1">
      <alignment wrapText="1"/>
    </xf>
    <xf numFmtId="0" fontId="2" fillId="0" borderId="1" xfId="0" applyFont="1" applyFill="1" applyBorder="1" applyAlignment="1">
      <alignment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3" applyNumberFormat="1" applyFont="1" applyFill="1" applyBorder="1"/>
    <xf numFmtId="0" fontId="2" fillId="0" borderId="1" xfId="0" applyFon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65" fontId="8" fillId="2" borderId="26" xfId="1" applyNumberFormat="1" applyFont="1" applyFill="1" applyBorder="1"/>
    <xf numFmtId="165" fontId="8" fillId="2" borderId="9" xfId="1" applyNumberFormat="1" applyFont="1" applyFill="1" applyBorder="1"/>
    <xf numFmtId="165" fontId="8" fillId="2" borderId="27" xfId="1" applyNumberFormat="1" applyFont="1" applyFill="1" applyBorder="1"/>
    <xf numFmtId="0" fontId="7" fillId="0" borderId="1" xfId="0" applyFont="1" applyFill="1" applyBorder="1">
      <alignment wrapText="1"/>
    </xf>
    <xf numFmtId="44" fontId="2" fillId="0" borderId="1" xfId="0" applyNumberFormat="1" applyFont="1" applyFill="1" applyBorder="1">
      <alignment wrapText="1"/>
    </xf>
    <xf numFmtId="0" fontId="7" fillId="0" borderId="0" xfId="0" applyFont="1" applyFill="1">
      <alignment wrapText="1"/>
    </xf>
    <xf numFmtId="44" fontId="2" fillId="0" borderId="1" xfId="0" applyNumberFormat="1" applyFont="1" applyFill="1" applyBorder="1" applyAlignment="1">
      <alignment vertical="center" wrapText="1"/>
    </xf>
    <xf numFmtId="0" fontId="2" fillId="0" borderId="16" xfId="0" applyFont="1" applyFill="1" applyBorder="1">
      <alignment wrapText="1"/>
    </xf>
    <xf numFmtId="0" fontId="15" fillId="0" borderId="16" xfId="0" applyFont="1" applyFill="1" applyBorder="1">
      <alignment wrapText="1"/>
    </xf>
    <xf numFmtId="44" fontId="7" fillId="0" borderId="16" xfId="2" applyFont="1" applyFill="1" applyBorder="1" applyAlignment="1">
      <alignment wrapText="1"/>
    </xf>
    <xf numFmtId="0" fontId="7" fillId="0" borderId="16" xfId="0" applyFont="1" applyFill="1" applyBorder="1">
      <alignment wrapText="1"/>
    </xf>
    <xf numFmtId="44" fontId="2" fillId="0" borderId="16" xfId="0" applyNumberFormat="1" applyFont="1" applyFill="1" applyBorder="1">
      <alignment wrapText="1"/>
    </xf>
    <xf numFmtId="0" fontId="2" fillId="0" borderId="16" xfId="0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3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tten, Liesbeth" id="{C84208AF-AA4F-4879-80B5-4A345974331D}" userId="S::l.otten@gelderland.nl::946e4eca-031d-450c-a68f-66856671525c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53" dT="2021-05-17T09:57:55.24" personId="{C84208AF-AA4F-4879-80B5-4A345974331D}" id="{31345989-0FF4-4129-9F50-BA28D1C23F2B}">
    <text>opstallen zijn voorzien van 700M2 asbesthoudende platen.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24"/>
  <sheetViews>
    <sheetView tabSelected="1" zoomScaleNormal="100" zoomScaleSheetLayoutView="100" workbookViewId="0">
      <selection activeCell="AC19" sqref="AC19"/>
    </sheetView>
  </sheetViews>
  <sheetFormatPr defaultColWidth="9.28515625" defaultRowHeight="12.75" x14ac:dyDescent="0.2"/>
  <cols>
    <col min="1" max="1" width="75.7109375" style="2" customWidth="1"/>
    <col min="2" max="2" width="58.28515625" style="1" customWidth="1"/>
    <col min="3" max="3" width="17.85546875" style="2" customWidth="1"/>
    <col min="4" max="7" width="30.28515625" style="5" hidden="1" customWidth="1"/>
    <col min="8" max="9" width="22.28515625" style="5" hidden="1" customWidth="1"/>
    <col min="10" max="10" width="18.42578125" style="5" hidden="1" customWidth="1"/>
    <col min="11" max="11" width="25.7109375" style="5" hidden="1" customWidth="1"/>
    <col min="12" max="12" width="22.28515625" style="5" hidden="1" customWidth="1"/>
    <col min="13" max="17" width="25.7109375" style="5" hidden="1" customWidth="1"/>
    <col min="18" max="18" width="21.7109375" style="5" hidden="1" customWidth="1"/>
    <col min="19" max="26" width="25.7109375" style="5" hidden="1" customWidth="1"/>
    <col min="27" max="27" width="27" style="5" hidden="1" customWidth="1"/>
    <col min="28" max="28" width="27.42578125" style="98" hidden="1" customWidth="1"/>
    <col min="29" max="29" width="25.7109375" style="98" customWidth="1"/>
    <col min="30" max="30" width="28.42578125" style="98" customWidth="1"/>
    <col min="31" max="31" width="63.140625" style="2" bestFit="1" customWidth="1"/>
    <col min="32" max="32" width="12.42578125" style="2" bestFit="1" customWidth="1"/>
    <col min="33" max="33" width="9.28515625" style="2"/>
    <col min="34" max="34" width="13.7109375" style="2" customWidth="1"/>
    <col min="35" max="16384" width="9.28515625" style="2"/>
  </cols>
  <sheetData>
    <row r="1" spans="1:34" x14ac:dyDescent="0.2">
      <c r="A1" s="131" t="s">
        <v>111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3"/>
      <c r="AF1" s="29"/>
      <c r="AG1" s="29"/>
      <c r="AH1" s="29"/>
    </row>
    <row r="2" spans="1:34" ht="13.5" thickBo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6"/>
      <c r="AF2" s="29"/>
      <c r="AG2" s="29"/>
      <c r="AH2" s="29"/>
    </row>
    <row r="3" spans="1:34" ht="31.5" x14ac:dyDescent="0.25">
      <c r="A3" s="35" t="s">
        <v>173</v>
      </c>
      <c r="B3" s="35"/>
      <c r="C3" s="37" t="s">
        <v>1</v>
      </c>
      <c r="D3" s="35"/>
      <c r="E3" s="35"/>
      <c r="F3" s="35"/>
      <c r="G3" s="35"/>
      <c r="H3" s="35"/>
      <c r="I3" s="37" t="s">
        <v>1</v>
      </c>
      <c r="J3" s="35"/>
      <c r="K3" s="35"/>
      <c r="L3" s="35"/>
      <c r="M3" s="39">
        <v>132.19999999999999</v>
      </c>
      <c r="N3" s="35"/>
      <c r="O3" s="35"/>
      <c r="P3" s="35"/>
      <c r="Q3" s="39">
        <v>148.5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90"/>
      <c r="AC3" s="90"/>
      <c r="AD3" s="90"/>
      <c r="AE3" s="35"/>
      <c r="AF3" s="29"/>
      <c r="AG3" s="29"/>
      <c r="AH3" s="29"/>
    </row>
    <row r="4" spans="1:34" x14ac:dyDescent="0.2">
      <c r="A4" s="29"/>
      <c r="B4" s="29"/>
      <c r="C4" s="36" t="s">
        <v>2</v>
      </c>
      <c r="D4" s="24"/>
      <c r="E4" s="24"/>
      <c r="F4" s="24"/>
      <c r="G4" s="24"/>
      <c r="H4" s="24"/>
      <c r="I4" s="36" t="s">
        <v>2</v>
      </c>
      <c r="J4" s="24"/>
      <c r="K4" s="24"/>
      <c r="L4" s="24"/>
      <c r="M4" s="38">
        <v>120.5</v>
      </c>
      <c r="N4" s="24"/>
      <c r="O4" s="24"/>
      <c r="P4" s="24"/>
      <c r="Q4" s="38"/>
      <c r="R4" s="38">
        <v>125.6</v>
      </c>
      <c r="S4" s="38"/>
      <c r="T4" s="38"/>
      <c r="U4" s="38"/>
      <c r="V4" s="38"/>
      <c r="W4" s="38"/>
      <c r="X4" s="38"/>
      <c r="Y4" s="38"/>
      <c r="Z4" s="38"/>
      <c r="AA4" s="38"/>
      <c r="AB4" s="91"/>
      <c r="AC4" s="91"/>
      <c r="AD4" s="91"/>
      <c r="AE4" s="29"/>
      <c r="AF4" s="29"/>
      <c r="AG4" s="29"/>
      <c r="AH4" s="29"/>
    </row>
    <row r="5" spans="1:34" ht="57.75" customHeight="1" x14ac:dyDescent="0.25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25" t="s">
        <v>10</v>
      </c>
      <c r="I5" s="25" t="s">
        <v>11</v>
      </c>
      <c r="J5" s="7" t="s">
        <v>12</v>
      </c>
      <c r="K5" s="7" t="s">
        <v>13</v>
      </c>
      <c r="L5" s="25" t="s">
        <v>14</v>
      </c>
      <c r="M5" s="25" t="s">
        <v>15</v>
      </c>
      <c r="N5" s="25" t="s">
        <v>16</v>
      </c>
      <c r="O5" s="34" t="s">
        <v>17</v>
      </c>
      <c r="P5" s="34" t="s">
        <v>17</v>
      </c>
      <c r="Q5" s="25" t="s">
        <v>18</v>
      </c>
      <c r="R5" s="25" t="s">
        <v>19</v>
      </c>
      <c r="S5" s="25" t="s">
        <v>20</v>
      </c>
      <c r="T5" s="25" t="s">
        <v>21</v>
      </c>
      <c r="U5" s="25" t="s">
        <v>22</v>
      </c>
      <c r="V5" s="25" t="s">
        <v>23</v>
      </c>
      <c r="W5" s="25" t="s">
        <v>24</v>
      </c>
      <c r="X5" s="25" t="s">
        <v>8</v>
      </c>
      <c r="Y5" s="85" t="s">
        <v>147</v>
      </c>
      <c r="Z5" s="85" t="s">
        <v>148</v>
      </c>
      <c r="AA5" s="99" t="s">
        <v>166</v>
      </c>
      <c r="AB5" s="99" t="s">
        <v>167</v>
      </c>
      <c r="AC5" s="99" t="s">
        <v>168</v>
      </c>
      <c r="AD5" s="99" t="s">
        <v>169</v>
      </c>
      <c r="AE5" s="6" t="s">
        <v>25</v>
      </c>
      <c r="AF5" s="29"/>
      <c r="AG5" s="29"/>
      <c r="AH5" s="29"/>
    </row>
    <row r="6" spans="1:34" ht="16.149999999999999" customHeight="1" x14ac:dyDescent="0.2">
      <c r="A6" s="12" t="s">
        <v>26</v>
      </c>
      <c r="B6" s="20" t="s">
        <v>27</v>
      </c>
      <c r="C6" s="12" t="s">
        <v>28</v>
      </c>
      <c r="D6" s="13"/>
      <c r="E6" s="13"/>
      <c r="F6" s="13"/>
      <c r="G6" s="13"/>
      <c r="H6" s="26"/>
      <c r="I6" s="26"/>
      <c r="J6" s="26"/>
      <c r="K6" s="26"/>
      <c r="L6" s="26">
        <v>16680000</v>
      </c>
      <c r="M6" s="26" t="e">
        <f>CEILING((L6*Index!$B$20/Index!$B$19),1)</f>
        <v>#DIV/0!</v>
      </c>
      <c r="N6" s="26"/>
      <c r="O6" s="26" t="e">
        <f t="shared" ref="O6:O16" si="0">M6</f>
        <v>#DIV/0!</v>
      </c>
      <c r="P6" s="26">
        <v>17188882</v>
      </c>
      <c r="Q6" s="26"/>
      <c r="R6" s="26">
        <f>CEILING(((P6/$M$4)*$R$4),100)</f>
        <v>17916400</v>
      </c>
      <c r="S6" s="26"/>
      <c r="T6" s="26">
        <f>CEILING((R6*Index!$D$10/Index!$D$9),1)</f>
        <v>18251451</v>
      </c>
      <c r="U6" s="26"/>
      <c r="V6" s="31"/>
      <c r="W6" s="31">
        <f>17170000*1.055</f>
        <v>18114350</v>
      </c>
      <c r="X6" s="31"/>
      <c r="Y6" s="31"/>
      <c r="Z6" s="31">
        <f>CEILING((W6*Index!$D$12/Index!$D$11),100)</f>
        <v>20967600</v>
      </c>
      <c r="AA6" s="31">
        <f>CEILING((Y6*Index!$B$13/Index!$B$12),100)</f>
        <v>0</v>
      </c>
      <c r="AB6" s="30">
        <f>CEILING((Z6*Index!$D$13/Index!$D$12),100)</f>
        <v>21034000</v>
      </c>
      <c r="AC6" s="30">
        <f>CEILING((AA6*Index!$B$14/Index!$B$13),100)</f>
        <v>0</v>
      </c>
      <c r="AD6" s="30">
        <f>CEILING((AB6*Index!$D$14/Index!$D$13),100)</f>
        <v>21813700</v>
      </c>
      <c r="AE6" s="12" t="s">
        <v>162</v>
      </c>
      <c r="AF6" s="29"/>
      <c r="AG6" s="29"/>
      <c r="AH6" s="70"/>
    </row>
    <row r="7" spans="1:34" ht="16.149999999999999" customHeight="1" x14ac:dyDescent="0.2">
      <c r="A7" s="12" t="s">
        <v>29</v>
      </c>
      <c r="B7" s="12" t="s">
        <v>30</v>
      </c>
      <c r="C7" s="12" t="s">
        <v>31</v>
      </c>
      <c r="D7" s="13"/>
      <c r="E7" s="13"/>
      <c r="F7" s="13"/>
      <c r="G7" s="13"/>
      <c r="H7" s="26"/>
      <c r="I7" s="26"/>
      <c r="J7" s="26"/>
      <c r="K7" s="26"/>
      <c r="L7" s="26">
        <v>95750000</v>
      </c>
      <c r="M7" s="26">
        <f>CEILING((L7*Index!$C$11/Index!$C$10),1)</f>
        <v>98207516</v>
      </c>
      <c r="N7" s="26"/>
      <c r="O7" s="26">
        <f t="shared" si="0"/>
        <v>98207516</v>
      </c>
      <c r="P7" s="26">
        <v>97490910</v>
      </c>
      <c r="Q7" s="26">
        <f t="shared" ref="Q7:Q40" si="1">CEILING(((P7/$M$3)*$Q$3),100)</f>
        <v>109511400</v>
      </c>
      <c r="R7" s="26"/>
      <c r="S7" s="26">
        <f>CEILING((Q7*Index!$B$10/Index!$B$9),1)</f>
        <v>112640298</v>
      </c>
      <c r="T7" s="26">
        <f>CEILING((R7*Index!$D$10/Index!$D$9),1)</f>
        <v>0</v>
      </c>
      <c r="U7" s="26"/>
      <c r="V7" s="31">
        <f>S7*1.055</f>
        <v>118835514.38999999</v>
      </c>
      <c r="W7" s="31"/>
      <c r="X7" s="31"/>
      <c r="Y7" s="31">
        <f>CEILING((V7*Index!$B$12/Index!$B$11),100)</f>
        <v>135633200</v>
      </c>
      <c r="Z7" s="31"/>
      <c r="AA7" s="31">
        <f>CEILING((Y7*Index!$B$13/Index!$B$12),100)</f>
        <v>135633200</v>
      </c>
      <c r="AB7" s="30">
        <f>CEILING((Z7*Index!$D$13/Index!$D$12),100)</f>
        <v>0</v>
      </c>
      <c r="AC7" s="30">
        <f>CEILING((AA7*Index!$B$14/Index!$B$13),100)</f>
        <v>144188600</v>
      </c>
      <c r="AD7" s="30">
        <f>CEILING((AB7*Index!$D$14/Index!$D$13),100)</f>
        <v>0</v>
      </c>
      <c r="AE7" s="12" t="s">
        <v>163</v>
      </c>
      <c r="AF7" s="29" t="s">
        <v>179</v>
      </c>
      <c r="AG7" s="29"/>
      <c r="AH7" s="70"/>
    </row>
    <row r="8" spans="1:34" s="8" customFormat="1" ht="16.149999999999999" customHeight="1" x14ac:dyDescent="0.2">
      <c r="A8" s="12" t="s">
        <v>32</v>
      </c>
      <c r="B8" s="12" t="s">
        <v>33</v>
      </c>
      <c r="C8" s="12" t="s">
        <v>31</v>
      </c>
      <c r="D8" s="13">
        <v>4604537.6712328773</v>
      </c>
      <c r="E8" s="13">
        <v>4657012</v>
      </c>
      <c r="F8" s="13"/>
      <c r="G8" s="13"/>
      <c r="H8" s="26">
        <f t="shared" ref="H8:H27" si="2">E8+G8</f>
        <v>4657012</v>
      </c>
      <c r="I8" s="26">
        <f>CEILING((H8*Index!B10/Index!B9),1)</f>
        <v>4790070</v>
      </c>
      <c r="J8" s="26"/>
      <c r="K8" s="26"/>
      <c r="L8" s="26">
        <f t="shared" ref="L8:L15" si="3">I8</f>
        <v>4790070</v>
      </c>
      <c r="M8" s="26">
        <f>CEILING((L8*Index!$B$11/Index!$B$10),1)</f>
        <v>5051750</v>
      </c>
      <c r="N8" s="26"/>
      <c r="O8" s="26">
        <f t="shared" si="0"/>
        <v>5051750</v>
      </c>
      <c r="P8" s="26">
        <v>4941244</v>
      </c>
      <c r="Q8" s="26">
        <f t="shared" si="1"/>
        <v>5550500</v>
      </c>
      <c r="R8" s="26"/>
      <c r="S8" s="26">
        <f>CEILING((Q8*Index!$B$10/Index!$B$9),1)</f>
        <v>5709086</v>
      </c>
      <c r="T8" s="26">
        <f>CEILING((R8*Index!$D$10/Index!$D$9),1)</f>
        <v>0</v>
      </c>
      <c r="U8" s="26"/>
      <c r="V8" s="31">
        <f t="shared" ref="V8:V9" si="4">S8*1.055</f>
        <v>6023085.7299999995</v>
      </c>
      <c r="W8" s="31"/>
      <c r="X8" s="31"/>
      <c r="Y8" s="31">
        <f>CEILING((V8*Index!$B$12/Index!$B$11),100)</f>
        <v>6874500</v>
      </c>
      <c r="Z8" s="31"/>
      <c r="AA8" s="108">
        <v>4476914</v>
      </c>
      <c r="AB8" s="30">
        <v>0</v>
      </c>
      <c r="AC8" s="30">
        <f>CEILING((AA8*Index!$B$14/Index!$B$13),100)</f>
        <v>4759400</v>
      </c>
      <c r="AD8" s="30">
        <f>CEILING((AB8*Index!$D$14/Index!$D$13),100)</f>
        <v>0</v>
      </c>
      <c r="AE8" s="111" t="s">
        <v>161</v>
      </c>
      <c r="AF8" s="29" t="s">
        <v>179</v>
      </c>
      <c r="AG8" s="29"/>
      <c r="AH8" s="70"/>
    </row>
    <row r="9" spans="1:34" s="8" customFormat="1" ht="16.149999999999999" customHeight="1" x14ac:dyDescent="0.2">
      <c r="A9" s="12" t="s">
        <v>35</v>
      </c>
      <c r="B9" s="14" t="s">
        <v>36</v>
      </c>
      <c r="C9" s="14" t="s">
        <v>31</v>
      </c>
      <c r="D9" s="13">
        <v>369375</v>
      </c>
      <c r="E9" s="13">
        <v>375042</v>
      </c>
      <c r="F9" s="13"/>
      <c r="G9" s="13"/>
      <c r="H9" s="26">
        <f t="shared" si="2"/>
        <v>375042</v>
      </c>
      <c r="I9" s="26">
        <f>CEILING((H9*Index!$D$10/Index!$D$9),1)</f>
        <v>382056</v>
      </c>
      <c r="J9" s="26"/>
      <c r="K9" s="26"/>
      <c r="L9" s="26">
        <f t="shared" si="3"/>
        <v>382056</v>
      </c>
      <c r="M9" s="26">
        <f>CEILING((L9*Index!$D$11/Index!$D$10),1)</f>
        <v>403097</v>
      </c>
      <c r="N9" s="26"/>
      <c r="O9" s="26">
        <f t="shared" si="0"/>
        <v>403097</v>
      </c>
      <c r="P9" s="26">
        <v>393105</v>
      </c>
      <c r="Q9" s="26">
        <f>CEILING(((P9/$M$3)*$Q$3),100)</f>
        <v>441600</v>
      </c>
      <c r="R9" s="26"/>
      <c r="S9" s="26">
        <f>CEILING((Q9*Index!$B$10/Index!$B$9),1)</f>
        <v>454218</v>
      </c>
      <c r="T9" s="26">
        <f>CEILING((R9*Index!$D$10/Index!$D$9),1)</f>
        <v>0</v>
      </c>
      <c r="U9" s="26"/>
      <c r="V9" s="31">
        <f t="shared" si="4"/>
        <v>479199.99</v>
      </c>
      <c r="W9" s="31"/>
      <c r="X9" s="31"/>
      <c r="Y9" s="31">
        <f>CEILING((V9*Index!$B$12/Index!$B$11),100)</f>
        <v>547000</v>
      </c>
      <c r="Z9" s="31"/>
      <c r="AA9" s="31">
        <f>CEILING((Y9*Index!$B$13/Index!$B$12),100)</f>
        <v>547000</v>
      </c>
      <c r="AB9" s="104">
        <v>0</v>
      </c>
      <c r="AC9" s="30">
        <f>CEILING((AA9*Index!$B$14/Index!$B$13),100)</f>
        <v>581600</v>
      </c>
      <c r="AD9" s="30">
        <f>CEILING((AB9*Index!$D$14/Index!$D$13),100)</f>
        <v>0</v>
      </c>
      <c r="AE9" s="12" t="s">
        <v>111</v>
      </c>
      <c r="AF9" s="29" t="s">
        <v>179</v>
      </c>
      <c r="AG9" s="29"/>
      <c r="AH9" s="70"/>
    </row>
    <row r="10" spans="1:34" ht="16.149999999999999" customHeight="1" x14ac:dyDescent="0.2">
      <c r="A10" s="12" t="s">
        <v>29</v>
      </c>
      <c r="B10" s="12" t="s">
        <v>37</v>
      </c>
      <c r="C10" s="12" t="s">
        <v>28</v>
      </c>
      <c r="D10" s="13">
        <v>207670.58066114533</v>
      </c>
      <c r="E10" s="13">
        <v>208389</v>
      </c>
      <c r="F10" s="13"/>
      <c r="G10" s="13"/>
      <c r="H10" s="26">
        <f t="shared" si="2"/>
        <v>208389</v>
      </c>
      <c r="I10" s="26" t="e">
        <f>CEILING((H10*Index!$B$19/Index!$B$18),1)</f>
        <v>#DIV/0!</v>
      </c>
      <c r="J10" s="26"/>
      <c r="K10" s="26"/>
      <c r="L10" s="26" t="e">
        <f t="shared" si="3"/>
        <v>#DIV/0!</v>
      </c>
      <c r="M10" s="26" t="e">
        <f>CEILING((L10*Index!$B$20/Index!$B$19),1)</f>
        <v>#DIV/0!</v>
      </c>
      <c r="N10" s="26"/>
      <c r="O10" s="26" t="e">
        <f t="shared" si="0"/>
        <v>#DIV/0!</v>
      </c>
      <c r="P10" s="26">
        <v>218262</v>
      </c>
      <c r="Q10" s="26"/>
      <c r="R10" s="26">
        <f t="shared" ref="R10:R34" si="5">CEILING(((P10/$M$4)*$R$4),100)</f>
        <v>227500</v>
      </c>
      <c r="S10" s="26">
        <f>CEILING((Q10*Index!$B$10/Index!$B$9),1)</f>
        <v>0</v>
      </c>
      <c r="T10" s="26">
        <f>CEILING((R10*Index!$D$10/Index!$D$9),1)</f>
        <v>231755</v>
      </c>
      <c r="U10" s="26"/>
      <c r="V10" s="31"/>
      <c r="W10" s="31">
        <f>T10*1.055</f>
        <v>244501.52499999999</v>
      </c>
      <c r="X10" s="31" t="s">
        <v>111</v>
      </c>
      <c r="Y10" s="31"/>
      <c r="Z10" s="31">
        <f>CEILING((W10*Index!$D$12/Index!$D$11),100)</f>
        <v>283100</v>
      </c>
      <c r="AA10" s="31">
        <f>CEILING((Y10*Index!$B$13/Index!$B$12),100)</f>
        <v>0</v>
      </c>
      <c r="AB10" s="104">
        <f>244502-150552</f>
        <v>93950</v>
      </c>
      <c r="AC10" s="30">
        <f>CEILING((AA10*Index!$B$14/Index!$B$13),100)</f>
        <v>0</v>
      </c>
      <c r="AD10" s="30">
        <f>CEILING((AB10*Index!$D$14/Index!$D$13),100)</f>
        <v>97500</v>
      </c>
      <c r="AE10" s="111" t="s">
        <v>160</v>
      </c>
      <c r="AF10" s="29"/>
      <c r="AG10" s="29"/>
      <c r="AH10" s="70"/>
    </row>
    <row r="11" spans="1:34" ht="16.149999999999999" customHeight="1" x14ac:dyDescent="0.2">
      <c r="A11" s="12" t="s">
        <v>29</v>
      </c>
      <c r="B11" s="12" t="s">
        <v>38</v>
      </c>
      <c r="C11" s="12" t="s">
        <v>28</v>
      </c>
      <c r="D11" s="13">
        <v>75748.629432624119</v>
      </c>
      <c r="E11" s="13">
        <v>76011</v>
      </c>
      <c r="F11" s="13"/>
      <c r="G11" s="13"/>
      <c r="H11" s="26">
        <f t="shared" si="2"/>
        <v>76011</v>
      </c>
      <c r="I11" s="26" t="e">
        <f>CEILING((H11*Index!$B$19/Index!$B$18),1)</f>
        <v>#DIV/0!</v>
      </c>
      <c r="J11" s="26"/>
      <c r="K11" s="26"/>
      <c r="L11" s="26" t="e">
        <f t="shared" si="3"/>
        <v>#DIV/0!</v>
      </c>
      <c r="M11" s="26" t="e">
        <f>CEILING((L11*Index!$B$20/Index!$B$19),1)</f>
        <v>#DIV/0!</v>
      </c>
      <c r="N11" s="26"/>
      <c r="O11" s="26" t="e">
        <f t="shared" si="0"/>
        <v>#DIV/0!</v>
      </c>
      <c r="P11" s="26">
        <v>79612</v>
      </c>
      <c r="Q11" s="26"/>
      <c r="R11" s="26">
        <f t="shared" si="5"/>
        <v>83000</v>
      </c>
      <c r="S11" s="26">
        <f>CEILING((Q11*Index!$B$10/Index!$B$9),1)</f>
        <v>0</v>
      </c>
      <c r="T11" s="26">
        <f>CEILING((R11*Index!$D$10/Index!$D$9),1)</f>
        <v>84553</v>
      </c>
      <c r="U11" s="26"/>
      <c r="V11" s="31"/>
      <c r="W11" s="31">
        <f>T11*1.055</f>
        <v>89203.414999999994</v>
      </c>
      <c r="X11" s="31"/>
      <c r="Y11" s="31"/>
      <c r="Z11" s="31">
        <f>CEILING((W11*Index!$D$12/Index!$D$11),100)</f>
        <v>103300</v>
      </c>
      <c r="AA11" s="31">
        <f>CEILING((Y11*Index!$B$13/Index!$B$12),100)</f>
        <v>0</v>
      </c>
      <c r="AB11" s="104">
        <v>0</v>
      </c>
      <c r="AC11" s="30">
        <f>CEILING((AA11*Index!$B$14/Index!$B$13),100)</f>
        <v>0</v>
      </c>
      <c r="AD11" s="30">
        <f>CEILING((AB11*Index!$D$14/Index!$D$13),100)</f>
        <v>0</v>
      </c>
      <c r="AE11" s="12"/>
      <c r="AF11" s="29"/>
      <c r="AG11" s="29"/>
      <c r="AH11" s="70"/>
    </row>
    <row r="12" spans="1:34" ht="16.149999999999999" customHeight="1" x14ac:dyDescent="0.2">
      <c r="A12" s="12" t="s">
        <v>29</v>
      </c>
      <c r="B12" s="12" t="s">
        <v>39</v>
      </c>
      <c r="C12" s="12" t="s">
        <v>28</v>
      </c>
      <c r="D12" s="13">
        <v>164999.72924187727</v>
      </c>
      <c r="E12" s="13">
        <v>165571</v>
      </c>
      <c r="F12" s="13"/>
      <c r="G12" s="13"/>
      <c r="H12" s="26">
        <f t="shared" si="2"/>
        <v>165571</v>
      </c>
      <c r="I12" s="26" t="e">
        <f>CEILING((H12*Index!$B$19/Index!$B$18),1)</f>
        <v>#DIV/0!</v>
      </c>
      <c r="J12" s="26"/>
      <c r="K12" s="26"/>
      <c r="L12" s="26" t="e">
        <f t="shared" si="3"/>
        <v>#DIV/0!</v>
      </c>
      <c r="M12" s="26" t="e">
        <f>CEILING((L12*Index!$B$20/Index!$B$19),1)</f>
        <v>#DIV/0!</v>
      </c>
      <c r="N12" s="26"/>
      <c r="O12" s="26" t="e">
        <f t="shared" si="0"/>
        <v>#DIV/0!</v>
      </c>
      <c r="P12" s="26">
        <v>173415</v>
      </c>
      <c r="Q12" s="26"/>
      <c r="R12" s="26">
        <f t="shared" si="5"/>
        <v>180800</v>
      </c>
      <c r="S12" s="26">
        <f>CEILING((Q12*Index!$B$10/Index!$B$9),1)</f>
        <v>0</v>
      </c>
      <c r="T12" s="26">
        <f>CEILING((R12*Index!$D$10/Index!$D$9),1)</f>
        <v>184182</v>
      </c>
      <c r="U12" s="26"/>
      <c r="V12" s="31"/>
      <c r="W12" s="31">
        <f t="shared" ref="W12:W15" si="6">T12*1.055</f>
        <v>194312.00999999998</v>
      </c>
      <c r="X12" s="31"/>
      <c r="Y12" s="31"/>
      <c r="Z12" s="31">
        <f>CEILING((W12*Index!$D$12/Index!$D$11),100)</f>
        <v>225000</v>
      </c>
      <c r="AA12" s="31">
        <f>CEILING((Y12*Index!$B$13/Index!$B$12),100)</f>
        <v>0</v>
      </c>
      <c r="AB12" s="104">
        <v>0</v>
      </c>
      <c r="AC12" s="30">
        <f>CEILING((AA12*Index!$B$14/Index!$B$13),100)</f>
        <v>0</v>
      </c>
      <c r="AD12" s="30">
        <f>CEILING((AB12*Index!$D$14/Index!$D$13),100)</f>
        <v>0</v>
      </c>
      <c r="AE12" s="12"/>
      <c r="AF12" s="29"/>
      <c r="AG12" s="29"/>
      <c r="AH12" s="70"/>
    </row>
    <row r="13" spans="1:34" ht="16.149999999999999" customHeight="1" x14ac:dyDescent="0.2">
      <c r="A13" s="12" t="s">
        <v>29</v>
      </c>
      <c r="B13" s="12" t="s">
        <v>40</v>
      </c>
      <c r="C13" s="12" t="s">
        <v>28</v>
      </c>
      <c r="D13" s="13">
        <v>19496.98014440433</v>
      </c>
      <c r="E13" s="13">
        <v>19565</v>
      </c>
      <c r="F13" s="13"/>
      <c r="G13" s="13"/>
      <c r="H13" s="26">
        <f t="shared" si="2"/>
        <v>19565</v>
      </c>
      <c r="I13" s="26" t="e">
        <f>CEILING((H13*Index!$B$19/Index!$B$18),1)</f>
        <v>#DIV/0!</v>
      </c>
      <c r="J13" s="26"/>
      <c r="K13" s="26"/>
      <c r="L13" s="26" t="e">
        <f t="shared" si="3"/>
        <v>#DIV/0!</v>
      </c>
      <c r="M13" s="26" t="e">
        <f>CEILING((L13*Index!$B$20/Index!$B$19),1)</f>
        <v>#DIV/0!</v>
      </c>
      <c r="N13" s="26"/>
      <c r="O13" s="26" t="e">
        <f t="shared" si="0"/>
        <v>#DIV/0!</v>
      </c>
      <c r="P13" s="26">
        <v>20493</v>
      </c>
      <c r="Q13" s="26"/>
      <c r="R13" s="26">
        <f t="shared" si="5"/>
        <v>21400</v>
      </c>
      <c r="S13" s="26">
        <f>CEILING((Q13*Index!$B$10/Index!$B$9),1)</f>
        <v>0</v>
      </c>
      <c r="T13" s="26">
        <f>CEILING((R13*Index!$D$10/Index!$D$9),1)</f>
        <v>21801</v>
      </c>
      <c r="U13" s="26"/>
      <c r="V13" s="31"/>
      <c r="W13" s="31">
        <f t="shared" si="6"/>
        <v>23000.055</v>
      </c>
      <c r="X13" s="31"/>
      <c r="Y13" s="31"/>
      <c r="Z13" s="31">
        <f>CEILING((W13*Index!$D$12/Index!$D$11),100)</f>
        <v>26700</v>
      </c>
      <c r="AA13" s="31">
        <f>CEILING((Y13*Index!$B$13/Index!$B$12),100)</f>
        <v>0</v>
      </c>
      <c r="AB13" s="104">
        <v>0</v>
      </c>
      <c r="AC13" s="30">
        <f>CEILING((AA13*Index!$B$14/Index!$B$13),100)</f>
        <v>0</v>
      </c>
      <c r="AD13" s="30">
        <f>CEILING((AB13*Index!$D$14/Index!$D$13),100)</f>
        <v>0</v>
      </c>
      <c r="AE13" s="12"/>
      <c r="AF13" s="29"/>
      <c r="AG13" s="29"/>
      <c r="AH13" s="70"/>
    </row>
    <row r="14" spans="1:34" ht="16.149999999999999" customHeight="1" x14ac:dyDescent="0.2">
      <c r="A14" s="12" t="s">
        <v>29</v>
      </c>
      <c r="B14" s="12" t="s">
        <v>41</v>
      </c>
      <c r="C14" s="12" t="s">
        <v>28</v>
      </c>
      <c r="D14" s="13">
        <v>8536.0270758122751</v>
      </c>
      <c r="E14" s="13">
        <v>8566</v>
      </c>
      <c r="F14" s="13"/>
      <c r="G14" s="13"/>
      <c r="H14" s="26">
        <f t="shared" si="2"/>
        <v>8566</v>
      </c>
      <c r="I14" s="26" t="e">
        <f>CEILING((H14*Index!$B$19/Index!$B$18),1)</f>
        <v>#DIV/0!</v>
      </c>
      <c r="J14" s="26"/>
      <c r="K14" s="26"/>
      <c r="L14" s="26" t="e">
        <f t="shared" si="3"/>
        <v>#DIV/0!</v>
      </c>
      <c r="M14" s="26" t="e">
        <f>CEILING((L14*Index!$B$20/Index!$B$19),1)</f>
        <v>#DIV/0!</v>
      </c>
      <c r="N14" s="26"/>
      <c r="O14" s="26" t="e">
        <f t="shared" si="0"/>
        <v>#DIV/0!</v>
      </c>
      <c r="P14" s="26">
        <v>8973</v>
      </c>
      <c r="Q14" s="26"/>
      <c r="R14" s="26">
        <f t="shared" si="5"/>
        <v>9400</v>
      </c>
      <c r="S14" s="26">
        <f>CEILING((Q14*Index!$B$10/Index!$B$9),1)</f>
        <v>0</v>
      </c>
      <c r="T14" s="26">
        <f>CEILING((R14*Index!$D$10/Index!$D$9),1)</f>
        <v>9576</v>
      </c>
      <c r="U14" s="26"/>
      <c r="V14" s="31"/>
      <c r="W14" s="31">
        <f t="shared" si="6"/>
        <v>10102.68</v>
      </c>
      <c r="X14" s="31"/>
      <c r="Y14" s="31"/>
      <c r="Z14" s="31">
        <f>CEILING((W14*Index!$D$12/Index!$D$11),100)</f>
        <v>11700</v>
      </c>
      <c r="AA14" s="31">
        <f>CEILING((Y14*Index!$B$13/Index!$B$12),100)</f>
        <v>0</v>
      </c>
      <c r="AB14" s="104">
        <v>0</v>
      </c>
      <c r="AC14" s="30">
        <f>CEILING((AA14*Index!$B$14/Index!$B$13),100)</f>
        <v>0</v>
      </c>
      <c r="AD14" s="30">
        <f>CEILING((AB14*Index!$D$14/Index!$D$13),100)</f>
        <v>0</v>
      </c>
      <c r="AE14" s="12"/>
      <c r="AF14" s="29"/>
      <c r="AG14" s="29"/>
      <c r="AH14" s="70"/>
    </row>
    <row r="15" spans="1:34" ht="16.149999999999999" customHeight="1" x14ac:dyDescent="0.2">
      <c r="A15" s="12" t="s">
        <v>29</v>
      </c>
      <c r="B15" s="12" t="s">
        <v>42</v>
      </c>
      <c r="C15" s="12" t="s">
        <v>28</v>
      </c>
      <c r="D15" s="13">
        <v>11147.960992907801</v>
      </c>
      <c r="E15" s="13">
        <v>11187</v>
      </c>
      <c r="F15" s="13"/>
      <c r="G15" s="13"/>
      <c r="H15" s="26">
        <f t="shared" si="2"/>
        <v>11187</v>
      </c>
      <c r="I15" s="26" t="e">
        <f>CEILING((H15*Index!$B$19/Index!$B$18),1)</f>
        <v>#DIV/0!</v>
      </c>
      <c r="J15" s="26"/>
      <c r="K15" s="26"/>
      <c r="L15" s="26" t="e">
        <f t="shared" si="3"/>
        <v>#DIV/0!</v>
      </c>
      <c r="M15" s="26" t="e">
        <f>CEILING((L15*Index!$B$20/Index!$B$19),1)</f>
        <v>#DIV/0!</v>
      </c>
      <c r="N15" s="26"/>
      <c r="O15" s="26" t="e">
        <f t="shared" si="0"/>
        <v>#DIV/0!</v>
      </c>
      <c r="P15" s="26">
        <v>11718</v>
      </c>
      <c r="Q15" s="26"/>
      <c r="R15" s="26">
        <f t="shared" si="5"/>
        <v>12300</v>
      </c>
      <c r="S15" s="26">
        <f>CEILING((Q15*Index!$B$10/Index!$B$9),1)</f>
        <v>0</v>
      </c>
      <c r="T15" s="26">
        <f>CEILING((R15*Index!$D$10/Index!$D$9),1)</f>
        <v>12531</v>
      </c>
      <c r="U15" s="26"/>
      <c r="V15" s="31"/>
      <c r="W15" s="31">
        <f t="shared" si="6"/>
        <v>13220.205</v>
      </c>
      <c r="X15" s="31"/>
      <c r="Y15" s="31"/>
      <c r="Z15" s="31">
        <f>CEILING((W15*Index!$D$12/Index!$D$11),100)</f>
        <v>15400</v>
      </c>
      <c r="AA15" s="31">
        <f>CEILING((Y15*Index!$B$13/Index!$B$12),100)</f>
        <v>0</v>
      </c>
      <c r="AB15" s="104">
        <v>0</v>
      </c>
      <c r="AC15" s="30">
        <f>CEILING((AA15*Index!$B$14/Index!$B$13),100)</f>
        <v>0</v>
      </c>
      <c r="AD15" s="30">
        <f>CEILING((AB15*Index!$D$14/Index!$D$13),100)</f>
        <v>0</v>
      </c>
      <c r="AE15" s="12"/>
      <c r="AF15" s="29"/>
      <c r="AG15" s="29"/>
      <c r="AH15" s="70"/>
    </row>
    <row r="16" spans="1:34" ht="16.149999999999999" customHeight="1" x14ac:dyDescent="0.2">
      <c r="A16" s="12" t="s">
        <v>43</v>
      </c>
      <c r="B16" s="12" t="s">
        <v>44</v>
      </c>
      <c r="C16" s="12" t="s">
        <v>31</v>
      </c>
      <c r="D16" s="13">
        <v>4464084.220683001</v>
      </c>
      <c r="E16" s="13">
        <v>4514957</v>
      </c>
      <c r="F16" s="13"/>
      <c r="G16" s="13"/>
      <c r="H16" s="26">
        <f t="shared" si="2"/>
        <v>4514957</v>
      </c>
      <c r="I16" s="26">
        <f>CEILING((H16*Index!$C$10/Index!$C$9),1)</f>
        <v>4197474</v>
      </c>
      <c r="J16" s="26"/>
      <c r="K16" s="26"/>
      <c r="L16" s="26">
        <f t="shared" ref="L16:L31" si="7">I16</f>
        <v>4197474</v>
      </c>
      <c r="M16" s="26">
        <f>CEILING((L16*Index!$C$11/Index!$C$10),1)</f>
        <v>4305207</v>
      </c>
      <c r="N16" s="26"/>
      <c r="O16" s="26">
        <f t="shared" si="0"/>
        <v>4305207</v>
      </c>
      <c r="P16" s="26">
        <v>4748124</v>
      </c>
      <c r="Q16" s="26">
        <f t="shared" si="1"/>
        <v>5333600</v>
      </c>
      <c r="R16" s="26"/>
      <c r="S16" s="26">
        <f>CEILING((Q16*Index!$B$10/Index!$B$9),1)</f>
        <v>5485989</v>
      </c>
      <c r="T16" s="26">
        <f>CEILING((R16*Index!$D$10/Index!$D$9),1)</f>
        <v>0</v>
      </c>
      <c r="U16" s="26"/>
      <c r="V16" s="31">
        <f t="shared" ref="V16:V29" si="8">S16*1.055</f>
        <v>5787718.3949999996</v>
      </c>
      <c r="W16" s="31"/>
      <c r="X16" s="31"/>
      <c r="Y16" s="31">
        <f>CEILING((V16*Index!$B$12/Index!$B$11),100)</f>
        <v>6605900</v>
      </c>
      <c r="Z16" s="31"/>
      <c r="AA16" s="31">
        <f>CEILING((Y16*Index!$B$13/Index!$B$12),100)</f>
        <v>6605900</v>
      </c>
      <c r="AB16" s="30">
        <f>CEILING((Z16*Index!$D$13/Index!$D$12),100)</f>
        <v>0</v>
      </c>
      <c r="AC16" s="30">
        <f>CEILING((AA16*Index!$B$14/Index!$B$13),100)</f>
        <v>7022600</v>
      </c>
      <c r="AD16" s="30">
        <f>CEILING((AB16*Index!$D$14/Index!$D$13),100)</f>
        <v>0</v>
      </c>
      <c r="AE16" s="12" t="s">
        <v>45</v>
      </c>
      <c r="AF16" s="29"/>
      <c r="AG16" s="29"/>
      <c r="AH16" s="70"/>
    </row>
    <row r="17" spans="1:34" s="8" customFormat="1" ht="16.149999999999999" customHeight="1" x14ac:dyDescent="0.2">
      <c r="A17" s="12" t="s">
        <v>46</v>
      </c>
      <c r="B17" s="12" t="s">
        <v>47</v>
      </c>
      <c r="C17" s="12" t="s">
        <v>31</v>
      </c>
      <c r="D17" s="30">
        <v>1558458.9041095893</v>
      </c>
      <c r="E17" s="30">
        <v>1576220</v>
      </c>
      <c r="F17" s="30"/>
      <c r="G17" s="30"/>
      <c r="H17" s="31">
        <f t="shared" si="2"/>
        <v>1576220</v>
      </c>
      <c r="I17" s="31">
        <f>CEILING((H17*Index!$C$10/Index!$C$9),1)</f>
        <v>1465384</v>
      </c>
      <c r="J17" s="31"/>
      <c r="K17" s="31"/>
      <c r="L17" s="31">
        <f t="shared" si="7"/>
        <v>1465384</v>
      </c>
      <c r="M17" s="31">
        <f>CEILING((L17*Index!$C$11/Index!$C$10),1)</f>
        <v>1502995</v>
      </c>
      <c r="N17" s="31">
        <v>-157622</v>
      </c>
      <c r="O17" s="31">
        <f>M17+N17</f>
        <v>1345373</v>
      </c>
      <c r="P17" s="31">
        <v>1500000</v>
      </c>
      <c r="Q17" s="26">
        <f t="shared" si="1"/>
        <v>1685000</v>
      </c>
      <c r="R17" s="26"/>
      <c r="S17" s="26">
        <f>CEILING((Q17*Index!$B$10/Index!$B$9),1)</f>
        <v>1733143</v>
      </c>
      <c r="T17" s="26">
        <f>CEILING((R17*Index!$D$10/Index!$D$9),1)</f>
        <v>0</v>
      </c>
      <c r="U17" s="26"/>
      <c r="V17" s="31">
        <f t="shared" si="8"/>
        <v>1828465.865</v>
      </c>
      <c r="W17" s="31"/>
      <c r="X17" s="31"/>
      <c r="Y17" s="31">
        <f>CEILING((V17*Index!$B$12/Index!$B$11),100)</f>
        <v>2087000</v>
      </c>
      <c r="Z17" s="31"/>
      <c r="AA17" s="31">
        <f>CEILING((Y17*Index!$B$13/Index!$B$12),100)</f>
        <v>2087000</v>
      </c>
      <c r="AB17" s="30">
        <f>CEILING((Z17*Index!$D$13/Index!$D$12),100)</f>
        <v>0</v>
      </c>
      <c r="AC17" s="30">
        <f>CEILING((AA17*Index!$B$14/Index!$B$13),100)</f>
        <v>2218700</v>
      </c>
      <c r="AD17" s="30">
        <f>CEILING((AB17*Index!$D$14/Index!$D$13),100)</f>
        <v>0</v>
      </c>
      <c r="AE17" s="12" t="s">
        <v>48</v>
      </c>
      <c r="AF17" s="32"/>
      <c r="AH17" s="32"/>
    </row>
    <row r="18" spans="1:34" s="8" customFormat="1" ht="16.149999999999999" customHeight="1" x14ac:dyDescent="0.2">
      <c r="A18" s="12" t="s">
        <v>49</v>
      </c>
      <c r="B18" s="12" t="s">
        <v>50</v>
      </c>
      <c r="C18" s="12" t="s">
        <v>31</v>
      </c>
      <c r="D18" s="30">
        <v>1568578.7671232878</v>
      </c>
      <c r="E18" s="30">
        <v>1586455</v>
      </c>
      <c r="F18" s="30"/>
      <c r="G18" s="30"/>
      <c r="H18" s="31">
        <f t="shared" si="2"/>
        <v>1586455</v>
      </c>
      <c r="I18" s="31">
        <f>CEILING((H18*Index!$C$10/Index!$C$9),1)</f>
        <v>1474899</v>
      </c>
      <c r="J18" s="31"/>
      <c r="K18" s="31"/>
      <c r="L18" s="31">
        <f t="shared" si="7"/>
        <v>1474899</v>
      </c>
      <c r="M18" s="31">
        <f>CEILING((L18*Index!$C$11/Index!$C$10),1)</f>
        <v>1512754</v>
      </c>
      <c r="N18" s="31">
        <v>-168386</v>
      </c>
      <c r="O18" s="31">
        <f t="shared" ref="O18:O40" si="9">M18+N18</f>
        <v>1344368</v>
      </c>
      <c r="P18" s="31">
        <v>1500000</v>
      </c>
      <c r="Q18" s="26">
        <f t="shared" si="1"/>
        <v>1685000</v>
      </c>
      <c r="R18" s="26"/>
      <c r="S18" s="26">
        <f>CEILING((Q18*Index!$B$10/Index!$B$9),1)</f>
        <v>1733143</v>
      </c>
      <c r="T18" s="26">
        <f>CEILING((R18*Index!$D$10/Index!$D$9),1)</f>
        <v>0</v>
      </c>
      <c r="U18" s="26"/>
      <c r="V18" s="31">
        <f t="shared" si="8"/>
        <v>1828465.865</v>
      </c>
      <c r="W18" s="31"/>
      <c r="X18" s="31"/>
      <c r="Y18" s="31">
        <f>CEILING((V18*Index!B12/Index!B11),100)</f>
        <v>2087000</v>
      </c>
      <c r="Z18" s="31"/>
      <c r="AA18" s="31">
        <f>CEILING((Y18*Index!$B$13/Index!$B$12),100)</f>
        <v>2087000</v>
      </c>
      <c r="AB18" s="30">
        <f>CEILING((Z18*Index!$D$13/Index!$D$12),100)</f>
        <v>0</v>
      </c>
      <c r="AC18" s="30">
        <f>CEILING((AA18*Index!$B$14/Index!$B$13),100)</f>
        <v>2218700</v>
      </c>
      <c r="AD18" s="30">
        <f>CEILING((AB18*Index!$D$14/Index!$D$13),100)</f>
        <v>0</v>
      </c>
      <c r="AE18" s="12" t="s">
        <v>48</v>
      </c>
      <c r="AF18" s="32"/>
      <c r="AH18" s="32"/>
    </row>
    <row r="19" spans="1:34" s="8" customFormat="1" ht="16.149999999999999" customHeight="1" x14ac:dyDescent="0.2">
      <c r="A19" s="12" t="s">
        <v>46</v>
      </c>
      <c r="B19" s="12" t="s">
        <v>51</v>
      </c>
      <c r="C19" s="12" t="s">
        <v>31</v>
      </c>
      <c r="D19" s="30">
        <v>1492679.7945205481</v>
      </c>
      <c r="E19" s="30">
        <v>1509691</v>
      </c>
      <c r="F19" s="30"/>
      <c r="G19" s="30"/>
      <c r="H19" s="31">
        <f t="shared" si="2"/>
        <v>1509691</v>
      </c>
      <c r="I19" s="31">
        <f>CEILING((H19*Index!$C$10/Index!$C$9),1)</f>
        <v>1403533</v>
      </c>
      <c r="J19" s="31"/>
      <c r="K19" s="31"/>
      <c r="L19" s="31">
        <f t="shared" si="7"/>
        <v>1403533</v>
      </c>
      <c r="M19" s="31">
        <f>CEILING((L19*Index!$C$11/Index!$C$10),1)</f>
        <v>1439557</v>
      </c>
      <c r="N19" s="31">
        <v>-187658</v>
      </c>
      <c r="O19" s="31">
        <f t="shared" si="9"/>
        <v>1251899</v>
      </c>
      <c r="P19" s="31">
        <v>1400000</v>
      </c>
      <c r="Q19" s="26">
        <f t="shared" si="1"/>
        <v>1572700</v>
      </c>
      <c r="R19" s="26"/>
      <c r="S19" s="26">
        <f>CEILING((Q19*Index!$B$10/Index!$B$9),1)</f>
        <v>1617635</v>
      </c>
      <c r="T19" s="26">
        <f>CEILING((R19*Index!$D$10/Index!$D$9),1)</f>
        <v>0</v>
      </c>
      <c r="U19" s="26"/>
      <c r="V19" s="31">
        <f t="shared" si="8"/>
        <v>1706604.9249999998</v>
      </c>
      <c r="W19" s="31"/>
      <c r="X19" s="31"/>
      <c r="Y19" s="31">
        <f>CEILING((V19*Index!$B$12/Index!$B$11),100)</f>
        <v>1947900</v>
      </c>
      <c r="Z19" s="31"/>
      <c r="AA19" s="31">
        <f>CEILING((Y19*Index!$B$13/Index!$B$12),100)</f>
        <v>1947900</v>
      </c>
      <c r="AB19" s="30">
        <f>CEILING((Z19*Index!$D$13/Index!$D$12),100)</f>
        <v>0</v>
      </c>
      <c r="AC19" s="30">
        <f>CEILING((AA19*Index!$B$14/Index!$B$13),100)</f>
        <v>2070800</v>
      </c>
      <c r="AD19" s="30">
        <f>CEILING((AB19*Index!$D$14/Index!$D$13),100)</f>
        <v>0</v>
      </c>
      <c r="AE19" s="12" t="s">
        <v>52</v>
      </c>
      <c r="AF19" s="32"/>
      <c r="AH19" s="32"/>
    </row>
    <row r="20" spans="1:34" s="8" customFormat="1" ht="16.149999999999999" customHeight="1" x14ac:dyDescent="0.2">
      <c r="A20" s="12" t="s">
        <v>53</v>
      </c>
      <c r="B20" s="12" t="s">
        <v>54</v>
      </c>
      <c r="C20" s="12" t="s">
        <v>31</v>
      </c>
      <c r="D20" s="30">
        <v>1538219.1780821919</v>
      </c>
      <c r="E20" s="30">
        <v>1555749</v>
      </c>
      <c r="F20" s="30"/>
      <c r="G20" s="30"/>
      <c r="H20" s="31">
        <f t="shared" si="2"/>
        <v>1555749</v>
      </c>
      <c r="I20" s="31">
        <f>CEILING((H20*Index!$C$10/Index!$C$9),1)</f>
        <v>1446352</v>
      </c>
      <c r="J20" s="31"/>
      <c r="K20" s="31"/>
      <c r="L20" s="31">
        <f t="shared" si="7"/>
        <v>1446352</v>
      </c>
      <c r="M20" s="31">
        <f>CEILING((L20*Index!$C$11/Index!$C$10),1)</f>
        <v>1483475</v>
      </c>
      <c r="N20" s="31">
        <v>-161093</v>
      </c>
      <c r="O20" s="31">
        <f t="shared" si="9"/>
        <v>1322382</v>
      </c>
      <c r="P20" s="31">
        <v>1475000</v>
      </c>
      <c r="Q20" s="26">
        <f t="shared" si="1"/>
        <v>1656900</v>
      </c>
      <c r="R20" s="26"/>
      <c r="S20" s="26">
        <f>CEILING((Q20*Index!$B$10/Index!$B$9),1)</f>
        <v>1704240</v>
      </c>
      <c r="T20" s="26">
        <f>CEILING((R20*Index!$D$10/Index!$D$9),1)</f>
        <v>0</v>
      </c>
      <c r="U20" s="26"/>
      <c r="V20" s="31">
        <f t="shared" si="8"/>
        <v>1797973.2</v>
      </c>
      <c r="W20" s="31"/>
      <c r="X20" s="31"/>
      <c r="Y20" s="31">
        <f>CEILING((V20*Index!$B$12/Index!$B$11),100)</f>
        <v>2052200</v>
      </c>
      <c r="Z20" s="31"/>
      <c r="AA20" s="31">
        <f>CEILING((Y20*Index!$B$13/Index!$B$12),100)</f>
        <v>2052200</v>
      </c>
      <c r="AB20" s="30">
        <f>CEILING((Z20*Index!$D$13/Index!$D$12),100)</f>
        <v>0</v>
      </c>
      <c r="AC20" s="30">
        <f>CEILING((AA20*Index!$B$14/Index!$B$13),100)</f>
        <v>2181700</v>
      </c>
      <c r="AD20" s="30">
        <f>CEILING((AB20*Index!$D$14/Index!$D$13),100)</f>
        <v>0</v>
      </c>
      <c r="AE20" s="12" t="s">
        <v>55</v>
      </c>
      <c r="AF20" s="32"/>
      <c r="AH20" s="32"/>
    </row>
    <row r="21" spans="1:34" s="8" customFormat="1" ht="16.149999999999999" customHeight="1" x14ac:dyDescent="0.2">
      <c r="A21" s="12" t="s">
        <v>46</v>
      </c>
      <c r="B21" s="12" t="s">
        <v>56</v>
      </c>
      <c r="C21" s="12" t="s">
        <v>31</v>
      </c>
      <c r="D21" s="30">
        <v>1087885.2739726028</v>
      </c>
      <c r="E21" s="30">
        <v>1100283</v>
      </c>
      <c r="F21" s="30"/>
      <c r="G21" s="30"/>
      <c r="H21" s="31">
        <f t="shared" si="2"/>
        <v>1100283</v>
      </c>
      <c r="I21" s="31">
        <f>CEILING((H21*Index!$C$10/Index!$C$9),1)</f>
        <v>1022914</v>
      </c>
      <c r="J21" s="31"/>
      <c r="K21" s="31"/>
      <c r="L21" s="31">
        <f t="shared" si="7"/>
        <v>1022914</v>
      </c>
      <c r="M21" s="31">
        <f>CEILING((L21*Index!$C$11/Index!$C$10),1)</f>
        <v>1049169</v>
      </c>
      <c r="N21" s="31">
        <v>-132106</v>
      </c>
      <c r="O21" s="31">
        <f t="shared" si="9"/>
        <v>917063</v>
      </c>
      <c r="P21" s="31">
        <v>1025000</v>
      </c>
      <c r="Q21" s="26">
        <f t="shared" si="1"/>
        <v>1151400</v>
      </c>
      <c r="R21" s="26"/>
      <c r="S21" s="26">
        <f>CEILING((Q21*Index!$B$10/Index!$B$9),1)</f>
        <v>1184298</v>
      </c>
      <c r="T21" s="26">
        <f>CEILING((R21*Index!$D$10/Index!$D$9),1)</f>
        <v>0</v>
      </c>
      <c r="U21" s="26"/>
      <c r="V21" s="31">
        <f t="shared" si="8"/>
        <v>1249434.3899999999</v>
      </c>
      <c r="W21" s="31"/>
      <c r="X21" s="31"/>
      <c r="Y21" s="31">
        <f>CEILING((V21*Index!$B$12/Index!$B$11),100)</f>
        <v>1426100</v>
      </c>
      <c r="Z21" s="31"/>
      <c r="AA21" s="31">
        <f>CEILING((Y21*Index!$B$13/Index!$B$12),100)</f>
        <v>1426100</v>
      </c>
      <c r="AB21" s="30">
        <f>CEILING((Z21*Index!$D$13/Index!$D$12),100)</f>
        <v>0</v>
      </c>
      <c r="AC21" s="30">
        <f>CEILING((AA21*Index!$B$14/Index!$B$13),100)</f>
        <v>1516100</v>
      </c>
      <c r="AD21" s="30">
        <f>CEILING((AB21*Index!$D$14/Index!$D$13),100)</f>
        <v>0</v>
      </c>
      <c r="AE21" s="12" t="s">
        <v>57</v>
      </c>
      <c r="AF21" s="32"/>
      <c r="AH21" s="32"/>
    </row>
    <row r="22" spans="1:34" s="8" customFormat="1" ht="16.149999999999999" customHeight="1" x14ac:dyDescent="0.2">
      <c r="A22" s="12" t="s">
        <v>46</v>
      </c>
      <c r="B22" s="12" t="s">
        <v>58</v>
      </c>
      <c r="C22" s="12" t="s">
        <v>31</v>
      </c>
      <c r="D22" s="30">
        <v>1264982.876712329</v>
      </c>
      <c r="E22" s="30">
        <v>1279399</v>
      </c>
      <c r="F22" s="30"/>
      <c r="G22" s="30"/>
      <c r="H22" s="31">
        <f t="shared" si="2"/>
        <v>1279399</v>
      </c>
      <c r="I22" s="31">
        <f>CEILING((H22*Index!$C$10/Index!$C$9),1)</f>
        <v>1189435</v>
      </c>
      <c r="J22" s="31"/>
      <c r="K22" s="31"/>
      <c r="L22" s="31">
        <f t="shared" si="7"/>
        <v>1189435</v>
      </c>
      <c r="M22" s="31">
        <f>CEILING((L22*Index!$C$11/Index!$C$10),1)</f>
        <v>1219963</v>
      </c>
      <c r="N22" s="31">
        <v>329528</v>
      </c>
      <c r="O22" s="31">
        <f t="shared" si="9"/>
        <v>1549491</v>
      </c>
      <c r="P22" s="31">
        <v>1675000</v>
      </c>
      <c r="Q22" s="26">
        <f t="shared" si="1"/>
        <v>1881600</v>
      </c>
      <c r="R22" s="26"/>
      <c r="S22" s="26">
        <f>CEILING((Q22*Index!$B$10/Index!$B$9),1)</f>
        <v>1935360</v>
      </c>
      <c r="T22" s="26">
        <f>CEILING((R22*Index!$D$10/Index!$D$9),1)</f>
        <v>0</v>
      </c>
      <c r="U22" s="26"/>
      <c r="V22" s="31">
        <f t="shared" si="8"/>
        <v>2041804.7999999998</v>
      </c>
      <c r="W22" s="31"/>
      <c r="X22" s="31"/>
      <c r="Y22" s="31">
        <f>CEILING((V22*Index!$B$12/Index!$B$11),100)</f>
        <v>2330500</v>
      </c>
      <c r="Z22" s="31"/>
      <c r="AA22" s="31">
        <f>CEILING((Y22*Index!$B$13/Index!$B$12),100)</f>
        <v>2330500</v>
      </c>
      <c r="AB22" s="30">
        <f>CEILING((Z22*Index!$D$13/Index!$D$12),100)</f>
        <v>0</v>
      </c>
      <c r="AC22" s="30">
        <f>CEILING((AA22*Index!$B$14/Index!$B$13),100)</f>
        <v>2477600</v>
      </c>
      <c r="AD22" s="30">
        <f>CEILING((AB22*Index!$D$14/Index!$D$13),100)</f>
        <v>0</v>
      </c>
      <c r="AE22" s="12" t="s">
        <v>59</v>
      </c>
      <c r="AF22" s="32"/>
      <c r="AH22" s="32"/>
    </row>
    <row r="23" spans="1:34" s="8" customFormat="1" ht="16.149999999999999" customHeight="1" x14ac:dyDescent="0.2">
      <c r="A23" s="12" t="s">
        <v>46</v>
      </c>
      <c r="B23" s="12" t="s">
        <v>60</v>
      </c>
      <c r="C23" s="12" t="s">
        <v>31</v>
      </c>
      <c r="D23" s="30">
        <v>1568578.7671232878</v>
      </c>
      <c r="E23" s="30">
        <v>1586455</v>
      </c>
      <c r="F23" s="30"/>
      <c r="G23" s="30"/>
      <c r="H23" s="31">
        <f t="shared" si="2"/>
        <v>1586455</v>
      </c>
      <c r="I23" s="31">
        <f>CEILING((H23*Index!$C$10/Index!$C$9),1)</f>
        <v>1474899</v>
      </c>
      <c r="J23" s="31"/>
      <c r="K23" s="31"/>
      <c r="L23" s="31">
        <f t="shared" si="7"/>
        <v>1474899</v>
      </c>
      <c r="M23" s="31">
        <f>CEILING((L23*Index!$C$11/Index!$C$10),1)</f>
        <v>1512754</v>
      </c>
      <c r="N23" s="31">
        <v>-618386</v>
      </c>
      <c r="O23" s="31">
        <f t="shared" si="9"/>
        <v>894368</v>
      </c>
      <c r="P23" s="31">
        <v>1050000</v>
      </c>
      <c r="Q23" s="26">
        <f t="shared" si="1"/>
        <v>1179500</v>
      </c>
      <c r="R23" s="26"/>
      <c r="S23" s="26">
        <f>CEILING((Q23*Index!$B$10/Index!$B$9),1)</f>
        <v>1213200</v>
      </c>
      <c r="T23" s="26">
        <f>CEILING((R23*Index!$D$10/Index!$D$9),1)</f>
        <v>0</v>
      </c>
      <c r="U23" s="26"/>
      <c r="V23" s="31">
        <f t="shared" si="8"/>
        <v>1279926</v>
      </c>
      <c r="W23" s="31"/>
      <c r="X23" s="31"/>
      <c r="Y23" s="31">
        <f>CEILING((V23*Index!$B$12/Index!$B$11),100)</f>
        <v>1460900</v>
      </c>
      <c r="Z23" s="31"/>
      <c r="AA23" s="31">
        <f>CEILING((Y23*Index!$B$13/Index!$B$12),100)</f>
        <v>1460900</v>
      </c>
      <c r="AB23" s="30">
        <f>CEILING((Z23*Index!$D$13/Index!$D$12),100)</f>
        <v>0</v>
      </c>
      <c r="AC23" s="30">
        <f>CEILING((AA23*Index!$B$14/Index!$B$13),100)</f>
        <v>1553100</v>
      </c>
      <c r="AD23" s="30">
        <f>CEILING((AB23*Index!$D$14/Index!$D$13),100)</f>
        <v>0</v>
      </c>
      <c r="AE23" s="12" t="s">
        <v>57</v>
      </c>
      <c r="AF23" s="32"/>
      <c r="AH23" s="32"/>
    </row>
    <row r="24" spans="1:34" s="8" customFormat="1" ht="16.149999999999999" customHeight="1" x14ac:dyDescent="0.2">
      <c r="A24" s="12" t="s">
        <v>46</v>
      </c>
      <c r="B24" s="12" t="s">
        <v>61</v>
      </c>
      <c r="C24" s="12" t="s">
        <v>31</v>
      </c>
      <c r="D24" s="30">
        <v>1770976.0273972603</v>
      </c>
      <c r="E24" s="30">
        <v>1791159</v>
      </c>
      <c r="F24" s="30"/>
      <c r="G24" s="30"/>
      <c r="H24" s="31">
        <f t="shared" si="2"/>
        <v>1791159</v>
      </c>
      <c r="I24" s="31">
        <f>CEILING((H24*Index!$C$10/Index!$C$9),1)</f>
        <v>1665209</v>
      </c>
      <c r="J24" s="31"/>
      <c r="K24" s="31"/>
      <c r="L24" s="31">
        <f t="shared" si="7"/>
        <v>1665209</v>
      </c>
      <c r="M24" s="31">
        <f>CEILING((L24*Index!$C$11/Index!$C$10),1)</f>
        <v>1707949</v>
      </c>
      <c r="N24" s="31">
        <v>91339</v>
      </c>
      <c r="O24" s="31">
        <f t="shared" si="9"/>
        <v>1799288</v>
      </c>
      <c r="P24" s="31">
        <v>1975000</v>
      </c>
      <c r="Q24" s="26">
        <f t="shared" si="1"/>
        <v>2218600</v>
      </c>
      <c r="R24" s="26"/>
      <c r="S24" s="26">
        <f>CEILING((Q24*Index!$B$10/Index!$B$9),1)</f>
        <v>2281989</v>
      </c>
      <c r="T24" s="26">
        <f>CEILING((R24*Index!$D$10/Index!$D$9),1)</f>
        <v>0</v>
      </c>
      <c r="U24" s="26"/>
      <c r="V24" s="31">
        <f t="shared" si="8"/>
        <v>2407498.395</v>
      </c>
      <c r="W24" s="31"/>
      <c r="X24" s="31"/>
      <c r="Y24" s="31">
        <f>CEILING((V24*Index!$B$12/Index!$B$11),100)</f>
        <v>2747900</v>
      </c>
      <c r="Z24" s="31"/>
      <c r="AA24" s="31">
        <f>CEILING((Y24*Index!$B$13/Index!$B$12),100)</f>
        <v>2747900</v>
      </c>
      <c r="AB24" s="30">
        <f>CEILING((Z24*Index!$D$13/Index!$D$12),100)</f>
        <v>0</v>
      </c>
      <c r="AC24" s="30">
        <f>CEILING((AA24*Index!$B$14/Index!$B$13),100)</f>
        <v>2921300</v>
      </c>
      <c r="AD24" s="30">
        <f>CEILING((AB24*Index!$D$14/Index!$D$13),100)</f>
        <v>0</v>
      </c>
      <c r="AE24" s="12" t="s">
        <v>62</v>
      </c>
      <c r="AF24" s="32"/>
      <c r="AH24" s="32"/>
    </row>
    <row r="25" spans="1:34" s="8" customFormat="1" ht="16.149999999999999" customHeight="1" x14ac:dyDescent="0.2">
      <c r="A25" s="12" t="s">
        <v>46</v>
      </c>
      <c r="B25" s="12" t="s">
        <v>63</v>
      </c>
      <c r="C25" s="12" t="s">
        <v>31</v>
      </c>
      <c r="D25" s="30">
        <v>1502799.6575342466</v>
      </c>
      <c r="E25" s="30">
        <v>1519926</v>
      </c>
      <c r="F25" s="30"/>
      <c r="G25" s="30"/>
      <c r="H25" s="31">
        <f t="shared" si="2"/>
        <v>1519926</v>
      </c>
      <c r="I25" s="31">
        <f>CEILING((H25*Index!$C$10/Index!$C$9),1)</f>
        <v>1413048</v>
      </c>
      <c r="J25" s="31"/>
      <c r="K25" s="31"/>
      <c r="L25" s="31">
        <f t="shared" si="7"/>
        <v>1413048</v>
      </c>
      <c r="M25" s="31">
        <f>CEILING((L25*Index!$C$11/Index!$C$10),1)</f>
        <v>1449316</v>
      </c>
      <c r="N25" s="31">
        <v>-348421</v>
      </c>
      <c r="O25" s="31">
        <f t="shared" si="9"/>
        <v>1100895</v>
      </c>
      <c r="P25" s="31">
        <v>1250000</v>
      </c>
      <c r="Q25" s="26">
        <f t="shared" si="1"/>
        <v>1404200</v>
      </c>
      <c r="R25" s="26"/>
      <c r="S25" s="26">
        <f>CEILING((Q25*Index!$B$10/Index!$B$9),1)</f>
        <v>1444320</v>
      </c>
      <c r="T25" s="26">
        <f>CEILING((R25*Index!$D$10/Index!$D$9),1)</f>
        <v>0</v>
      </c>
      <c r="U25" s="26"/>
      <c r="V25" s="31">
        <f t="shared" si="8"/>
        <v>1523757.5999999999</v>
      </c>
      <c r="W25" s="31"/>
      <c r="X25" s="31"/>
      <c r="Y25" s="31">
        <f>CEILING((V25*Index!$B$12/Index!$B$11),100)</f>
        <v>1739200</v>
      </c>
      <c r="Z25" s="31"/>
      <c r="AA25" s="31">
        <f>CEILING((Y25*Index!$B$13/Index!$B$12),100)</f>
        <v>1739200</v>
      </c>
      <c r="AB25" s="30">
        <f>CEILING((Z25*Index!$D$13/Index!$D$12),100)</f>
        <v>0</v>
      </c>
      <c r="AC25" s="30">
        <f>CEILING((AA25*Index!$B$14/Index!$B$13),100)</f>
        <v>1849000</v>
      </c>
      <c r="AD25" s="30">
        <f>CEILING((AB25*Index!$D$14/Index!$D$13),100)</f>
        <v>0</v>
      </c>
      <c r="AE25" s="12" t="s">
        <v>64</v>
      </c>
      <c r="AF25" s="32"/>
      <c r="AH25" s="32"/>
    </row>
    <row r="26" spans="1:34" s="8" customFormat="1" ht="16.149999999999999" customHeight="1" x14ac:dyDescent="0.2">
      <c r="A26" s="12" t="s">
        <v>46</v>
      </c>
      <c r="B26" s="12" t="s">
        <v>65</v>
      </c>
      <c r="C26" s="12" t="s">
        <v>31</v>
      </c>
      <c r="D26" s="30">
        <v>1467380.1369863013</v>
      </c>
      <c r="E26" s="30">
        <v>1484103</v>
      </c>
      <c r="F26" s="30"/>
      <c r="G26" s="30"/>
      <c r="H26" s="31">
        <f t="shared" si="2"/>
        <v>1484103</v>
      </c>
      <c r="I26" s="31">
        <f>CEILING((H26*Index!$C$10/Index!$C$9),1)</f>
        <v>1379744</v>
      </c>
      <c r="J26" s="31"/>
      <c r="K26" s="31"/>
      <c r="L26" s="31">
        <f t="shared" si="7"/>
        <v>1379744</v>
      </c>
      <c r="M26" s="31">
        <f>CEILING((L26*Index!$C$11/Index!$C$10),1)</f>
        <v>1415157</v>
      </c>
      <c r="N26" s="31">
        <v>-260748</v>
      </c>
      <c r="O26" s="31">
        <f t="shared" si="9"/>
        <v>1154409</v>
      </c>
      <c r="P26" s="31">
        <v>1300000</v>
      </c>
      <c r="Q26" s="26">
        <f t="shared" si="1"/>
        <v>1460300</v>
      </c>
      <c r="R26" s="26"/>
      <c r="S26" s="26">
        <f>CEILING((Q26*Index!$B$10/Index!$B$9),1)</f>
        <v>1502023</v>
      </c>
      <c r="T26" s="26">
        <f>CEILING((R26*Index!$D$10/Index!$D$9),1)</f>
        <v>0</v>
      </c>
      <c r="U26" s="26"/>
      <c r="V26" s="31">
        <f t="shared" si="8"/>
        <v>1584634.2649999999</v>
      </c>
      <c r="W26" s="31"/>
      <c r="X26" s="31"/>
      <c r="Y26" s="31">
        <f>CEILING((V26*Index!$B$12/Index!$B$11),100)</f>
        <v>1808700</v>
      </c>
      <c r="Z26" s="31"/>
      <c r="AA26" s="31">
        <f>CEILING((Y26*Index!$B$13/Index!$B$12),100)</f>
        <v>1808700</v>
      </c>
      <c r="AB26" s="30">
        <f>CEILING((Z26*Index!$D$13/Index!$D$12),100)</f>
        <v>0</v>
      </c>
      <c r="AC26" s="30">
        <f>CEILING((AA26*Index!$B$14/Index!$B$13),100)</f>
        <v>1922800</v>
      </c>
      <c r="AD26" s="30">
        <f>CEILING((AB26*Index!$D$14/Index!$D$13),100)</f>
        <v>0</v>
      </c>
      <c r="AE26" s="12" t="s">
        <v>66</v>
      </c>
      <c r="AF26" s="32"/>
      <c r="AH26" s="32"/>
    </row>
    <row r="27" spans="1:34" s="8" customFormat="1" ht="16.350000000000001" customHeight="1" x14ac:dyDescent="0.2">
      <c r="A27" s="12" t="s">
        <v>46</v>
      </c>
      <c r="B27" s="12" t="s">
        <v>67</v>
      </c>
      <c r="C27" s="12" t="s">
        <v>31</v>
      </c>
      <c r="D27" s="30">
        <v>1538219.1780821919</v>
      </c>
      <c r="E27" s="30">
        <v>1555749</v>
      </c>
      <c r="F27" s="30"/>
      <c r="G27" s="30"/>
      <c r="H27" s="31">
        <f t="shared" si="2"/>
        <v>1555749</v>
      </c>
      <c r="I27" s="31">
        <f>CEILING((H27*Index!$C$10/Index!$C$9),1)</f>
        <v>1446352</v>
      </c>
      <c r="J27" s="31"/>
      <c r="K27" s="31"/>
      <c r="L27" s="31">
        <f t="shared" si="7"/>
        <v>1446352</v>
      </c>
      <c r="M27" s="31">
        <f>CEILING((L27*Index!$C$11/Index!$C$10),1)</f>
        <v>1483475</v>
      </c>
      <c r="N27" s="31">
        <v>-136093</v>
      </c>
      <c r="O27" s="31">
        <f t="shared" si="9"/>
        <v>1347382</v>
      </c>
      <c r="P27" s="31">
        <v>1500000</v>
      </c>
      <c r="Q27" s="26">
        <f t="shared" si="1"/>
        <v>1685000</v>
      </c>
      <c r="R27" s="26"/>
      <c r="S27" s="26">
        <f>CEILING((Q27*Index!$B$10/Index!$B$9),1)</f>
        <v>1733143</v>
      </c>
      <c r="T27" s="26">
        <f>CEILING((R27*Index!$D$10/Index!$D$9),1)</f>
        <v>0</v>
      </c>
      <c r="U27" s="26"/>
      <c r="V27" s="31">
        <f t="shared" si="8"/>
        <v>1828465.865</v>
      </c>
      <c r="W27" s="31"/>
      <c r="X27" s="31"/>
      <c r="Y27" s="31">
        <f>CEILING((V27*Index!$B$12/Index!$B$11),100)</f>
        <v>2087000</v>
      </c>
      <c r="Z27" s="31"/>
      <c r="AA27" s="31">
        <f>CEILING((Y27*Index!$B$13/Index!$B$12),100)</f>
        <v>2087000</v>
      </c>
      <c r="AB27" s="30">
        <f>CEILING((Z27*Index!$D$13/Index!$D$12),100)</f>
        <v>0</v>
      </c>
      <c r="AC27" s="30">
        <f>CEILING((AA27*Index!$B$14/Index!$B$13),100)</f>
        <v>2218700</v>
      </c>
      <c r="AD27" s="30">
        <f>CEILING((AB27*Index!$D$14/Index!$D$13),100)</f>
        <v>0</v>
      </c>
      <c r="AE27" s="12" t="s">
        <v>68</v>
      </c>
      <c r="AF27" s="32"/>
      <c r="AH27" s="32"/>
    </row>
    <row r="28" spans="1:34" s="8" customFormat="1" ht="16.5" customHeight="1" x14ac:dyDescent="0.2">
      <c r="A28" s="12" t="s">
        <v>53</v>
      </c>
      <c r="B28" s="12" t="s">
        <v>67</v>
      </c>
      <c r="C28" s="12" t="s">
        <v>31</v>
      </c>
      <c r="D28" s="30">
        <v>1467380.1369863013</v>
      </c>
      <c r="E28" s="30">
        <v>1484103</v>
      </c>
      <c r="F28" s="30"/>
      <c r="G28" s="30"/>
      <c r="H28" s="31">
        <f t="shared" ref="H28:H39" si="10">E28+G28</f>
        <v>1484103</v>
      </c>
      <c r="I28" s="31">
        <f>CEILING((H28*Index!$C$10/Index!$C$9),1)</f>
        <v>1379744</v>
      </c>
      <c r="J28" s="31"/>
      <c r="K28" s="31"/>
      <c r="L28" s="31">
        <f t="shared" si="7"/>
        <v>1379744</v>
      </c>
      <c r="M28" s="31">
        <f>CEILING((L28*Index!$C$11/Index!$C$10),1)</f>
        <v>1415157</v>
      </c>
      <c r="N28" s="31">
        <v>-210748</v>
      </c>
      <c r="O28" s="31">
        <f t="shared" si="9"/>
        <v>1204409</v>
      </c>
      <c r="P28" s="31">
        <v>1350000</v>
      </c>
      <c r="Q28" s="26">
        <f t="shared" si="1"/>
        <v>1516500</v>
      </c>
      <c r="R28" s="26"/>
      <c r="S28" s="26">
        <f>CEILING((Q28*Index!$B$10/Index!$B$9),1)</f>
        <v>1559829</v>
      </c>
      <c r="T28" s="26">
        <f>CEILING((R28*Index!$D$10/Index!$D$9),1)</f>
        <v>0</v>
      </c>
      <c r="U28" s="26"/>
      <c r="V28" s="31">
        <f t="shared" si="8"/>
        <v>1645619.595</v>
      </c>
      <c r="W28" s="31"/>
      <c r="X28" s="31"/>
      <c r="Y28" s="31">
        <f>CEILING((V28*Index!$B$12/Index!$B$11),100)</f>
        <v>1878300</v>
      </c>
      <c r="Z28" s="31"/>
      <c r="AA28" s="31">
        <f>CEILING((Y28*Index!$B$13/Index!$B$12),100)</f>
        <v>1878300</v>
      </c>
      <c r="AB28" s="30">
        <f>CEILING((Z28*Index!$D$13/Index!$D$12),100)</f>
        <v>0</v>
      </c>
      <c r="AC28" s="30">
        <f>CEILING((AA28*Index!$B$14/Index!$B$13),100)</f>
        <v>1996800</v>
      </c>
      <c r="AD28" s="30">
        <f>CEILING((AB28*Index!$D$14/Index!$D$13),100)</f>
        <v>0</v>
      </c>
      <c r="AE28" s="12" t="s">
        <v>69</v>
      </c>
      <c r="AF28" s="32"/>
      <c r="AH28" s="32"/>
    </row>
    <row r="29" spans="1:34" s="8" customFormat="1" ht="16.149999999999999" customHeight="1" x14ac:dyDescent="0.2">
      <c r="A29" s="12" t="s">
        <v>46</v>
      </c>
      <c r="B29" s="12" t="s">
        <v>70</v>
      </c>
      <c r="C29" s="12" t="s">
        <v>31</v>
      </c>
      <c r="D29" s="30">
        <v>1609058.2191780822</v>
      </c>
      <c r="E29" s="30">
        <v>1627396</v>
      </c>
      <c r="F29" s="30"/>
      <c r="G29" s="30"/>
      <c r="H29" s="31">
        <f t="shared" si="10"/>
        <v>1627396</v>
      </c>
      <c r="I29" s="31">
        <f>CEILING((H29*Index!$C$10/Index!$C$9),1)</f>
        <v>1512961</v>
      </c>
      <c r="J29" s="31"/>
      <c r="K29" s="31"/>
      <c r="L29" s="31">
        <f t="shared" si="7"/>
        <v>1512961</v>
      </c>
      <c r="M29" s="31">
        <f>CEILING((L29*Index!$C$11/Index!$C$10),1)</f>
        <v>1551793</v>
      </c>
      <c r="N29" s="31">
        <v>-136441</v>
      </c>
      <c r="O29" s="31">
        <f t="shared" si="9"/>
        <v>1415352</v>
      </c>
      <c r="P29" s="31">
        <v>1575000</v>
      </c>
      <c r="Q29" s="26">
        <f t="shared" si="1"/>
        <v>1769200</v>
      </c>
      <c r="R29" s="26"/>
      <c r="S29" s="26">
        <f>CEILING((Q29*Index!$B$10/Index!$B$9),1)</f>
        <v>1819749</v>
      </c>
      <c r="T29" s="26">
        <f>CEILING((R29*Index!$D$10/Index!$D$9),1)</f>
        <v>0</v>
      </c>
      <c r="U29" s="26"/>
      <c r="V29" s="31">
        <f t="shared" si="8"/>
        <v>1919835.1949999998</v>
      </c>
      <c r="W29" s="31"/>
      <c r="X29" s="31"/>
      <c r="Y29" s="31">
        <f>CEILING((V29*Index!$B$12/Index!$B$11),100)</f>
        <v>2191300</v>
      </c>
      <c r="Z29" s="31"/>
      <c r="AA29" s="31">
        <f>CEILING((Y29*Index!$B$13/Index!$B$12),100)</f>
        <v>2191300</v>
      </c>
      <c r="AB29" s="30">
        <f>CEILING((Z29*Index!$D$13/Index!$D$12),100)</f>
        <v>0</v>
      </c>
      <c r="AC29" s="30">
        <f>CEILING((AA29*Index!$B$14/Index!$B$13),100)</f>
        <v>2329600</v>
      </c>
      <c r="AD29" s="30">
        <f>CEILING((AB29*Index!$D$14/Index!$D$13),100)</f>
        <v>0</v>
      </c>
      <c r="AE29" s="12" t="s">
        <v>48</v>
      </c>
      <c r="AF29" s="32"/>
      <c r="AH29" s="32"/>
    </row>
    <row r="30" spans="1:34" ht="16.350000000000001" customHeight="1" x14ac:dyDescent="0.2">
      <c r="A30" s="12" t="s">
        <v>29</v>
      </c>
      <c r="B30" s="12" t="s">
        <v>71</v>
      </c>
      <c r="C30" s="12" t="s">
        <v>28</v>
      </c>
      <c r="D30" s="13">
        <v>3669439.2859536116</v>
      </c>
      <c r="E30" s="13">
        <v>3682126</v>
      </c>
      <c r="F30" s="13"/>
      <c r="G30" s="13"/>
      <c r="H30" s="26">
        <f t="shared" si="10"/>
        <v>3682126</v>
      </c>
      <c r="I30" s="26" t="e">
        <f>CEILING((H30*Index!$B$19/Index!$B$18),1)</f>
        <v>#DIV/0!</v>
      </c>
      <c r="J30" s="26"/>
      <c r="K30" s="26"/>
      <c r="L30" s="26" t="e">
        <f t="shared" si="7"/>
        <v>#DIV/0!</v>
      </c>
      <c r="M30" s="26" t="e">
        <f>CEILING((L30*Index!$B$20/Index!$B$19),1)</f>
        <v>#DIV/0!</v>
      </c>
      <c r="N30" s="26"/>
      <c r="O30" s="31" t="e">
        <f t="shared" si="9"/>
        <v>#DIV/0!</v>
      </c>
      <c r="P30" s="31">
        <v>3856560</v>
      </c>
      <c r="Q30" s="26"/>
      <c r="R30" s="26">
        <f t="shared" si="5"/>
        <v>4019800</v>
      </c>
      <c r="S30" s="26">
        <f>CEILING((Q30*Index!$B$10/Index!$B$9),1)</f>
        <v>0</v>
      </c>
      <c r="T30" s="26">
        <f>CEILING((R30*Index!$D$10/Index!$D$9),1)</f>
        <v>4094974</v>
      </c>
      <c r="U30" s="26"/>
      <c r="V30" s="31"/>
      <c r="W30" s="31">
        <f>T30*1.055</f>
        <v>4320197.5699999994</v>
      </c>
      <c r="X30" s="31"/>
      <c r="Y30" s="31"/>
      <c r="Z30" s="31">
        <f>CEILING((W30*Index!$D$12/Index!$D$11),100)</f>
        <v>5000700</v>
      </c>
      <c r="AA30" s="31">
        <f>CEILING((Y30*Index!$B$13/Index!$B$12),100)</f>
        <v>0</v>
      </c>
      <c r="AB30" s="30">
        <f>CEILING((Z30*Index!$D$13/Index!$D$12),100)</f>
        <v>5016600</v>
      </c>
      <c r="AC30" s="30">
        <f>CEILING((AA30*Index!$B$14/Index!$B$13),100)</f>
        <v>0</v>
      </c>
      <c r="AD30" s="30">
        <f>CEILING((AB30*Index!$D$14/Index!$D$13),100)</f>
        <v>5202600</v>
      </c>
      <c r="AE30" s="12"/>
      <c r="AF30" s="32"/>
      <c r="AG30" s="8"/>
      <c r="AH30" s="32"/>
    </row>
    <row r="31" spans="1:34" ht="16.350000000000001" customHeight="1" x14ac:dyDescent="0.2">
      <c r="A31" s="12" t="s">
        <v>72</v>
      </c>
      <c r="B31" s="12" t="s">
        <v>73</v>
      </c>
      <c r="C31" s="12" t="s">
        <v>31</v>
      </c>
      <c r="D31" s="13">
        <v>9182.2135152830888</v>
      </c>
      <c r="E31" s="13">
        <v>9287</v>
      </c>
      <c r="F31" s="13"/>
      <c r="G31" s="13"/>
      <c r="H31" s="26">
        <f t="shared" si="10"/>
        <v>9287</v>
      </c>
      <c r="I31" s="26">
        <f>CEILING((H31*Index!$B$10/Index!$B$9),1)</f>
        <v>9553</v>
      </c>
      <c r="J31" s="26"/>
      <c r="K31" s="26"/>
      <c r="L31" s="26">
        <f t="shared" si="7"/>
        <v>9553</v>
      </c>
      <c r="M31" s="26">
        <f>CEILING((L31*Index!$B$11/Index!$B$10),1)</f>
        <v>10075</v>
      </c>
      <c r="N31" s="26"/>
      <c r="O31" s="31">
        <f t="shared" si="9"/>
        <v>10075</v>
      </c>
      <c r="P31" s="31">
        <v>9855</v>
      </c>
      <c r="Q31" s="26">
        <f t="shared" si="1"/>
        <v>11100</v>
      </c>
      <c r="R31" s="26"/>
      <c r="S31" s="26">
        <f>CEILING((Q31*Index!$B$10/Index!$B$9),1)</f>
        <v>11418</v>
      </c>
      <c r="T31" s="26">
        <f>CEILING((R31*Index!$D$10/Index!$D$9),1)</f>
        <v>0</v>
      </c>
      <c r="U31" s="26"/>
      <c r="V31" s="31">
        <f t="shared" ref="V31:V33" si="11">S31*1.055</f>
        <v>12045.99</v>
      </c>
      <c r="W31" s="31"/>
      <c r="X31" s="31"/>
      <c r="Y31" s="31">
        <f>CEILING((V31*Index!$B$12/Index!$B$11),100)</f>
        <v>13800</v>
      </c>
      <c r="Z31" s="31"/>
      <c r="AA31" s="31">
        <f>CEILING((Y31*Index!$B$13/Index!$B$12),100)</f>
        <v>13800</v>
      </c>
      <c r="AB31" s="30">
        <f>CEILING((Z31*Index!$D$13/Index!$D$12),100)</f>
        <v>0</v>
      </c>
      <c r="AC31" s="30">
        <f>CEILING((AA31*Index!$B$14/Index!$B$13),100)</f>
        <v>14700</v>
      </c>
      <c r="AD31" s="30">
        <f>CEILING((AB31*Index!$D$14/Index!$D$13),100)</f>
        <v>0</v>
      </c>
      <c r="AE31" s="12"/>
      <c r="AF31" s="32"/>
      <c r="AG31" s="8"/>
      <c r="AH31" s="32"/>
    </row>
    <row r="32" spans="1:34" ht="16.149999999999999" customHeight="1" x14ac:dyDescent="0.2">
      <c r="A32" s="12" t="s">
        <v>29</v>
      </c>
      <c r="B32" s="12" t="s">
        <v>74</v>
      </c>
      <c r="C32" s="12" t="s">
        <v>31</v>
      </c>
      <c r="D32" s="13">
        <v>48047.519744479694</v>
      </c>
      <c r="E32" s="13">
        <v>48596</v>
      </c>
      <c r="F32" s="13"/>
      <c r="G32" s="13"/>
      <c r="H32" s="26">
        <f t="shared" si="10"/>
        <v>48596</v>
      </c>
      <c r="I32" s="26">
        <f>CEILING((H32*Index!$C$10/Index!$C$9),1)</f>
        <v>45179</v>
      </c>
      <c r="J32" s="26"/>
      <c r="K32" s="26"/>
      <c r="L32" s="26">
        <f t="shared" ref="L32:L34" si="12">I32</f>
        <v>45179</v>
      </c>
      <c r="M32" s="26">
        <f>CEILING((L32*Index!$C$11/Index!$C$10),1)</f>
        <v>46339</v>
      </c>
      <c r="N32" s="26"/>
      <c r="O32" s="31">
        <f t="shared" si="9"/>
        <v>46339</v>
      </c>
      <c r="P32" s="31">
        <v>51107</v>
      </c>
      <c r="Q32" s="26">
        <f t="shared" si="1"/>
        <v>57500</v>
      </c>
      <c r="R32" s="26"/>
      <c r="S32" s="26">
        <f>CEILING((Q32*Index!$B$10/Index!$B$9),1)</f>
        <v>59143</v>
      </c>
      <c r="T32" s="26">
        <f>CEILING((R32*Index!$D$10/Index!$D$9),1)</f>
        <v>0</v>
      </c>
      <c r="U32" s="26"/>
      <c r="V32" s="31">
        <f t="shared" si="11"/>
        <v>62395.864999999998</v>
      </c>
      <c r="W32" s="31"/>
      <c r="X32" s="31"/>
      <c r="Y32" s="31">
        <f>CEILING((V32*Index!$B$12/Index!$B$11),100)</f>
        <v>71300</v>
      </c>
      <c r="Z32" s="31"/>
      <c r="AA32" s="31">
        <f>CEILING((Y32*Index!$B$13/Index!$B$12),100)</f>
        <v>71300</v>
      </c>
      <c r="AB32" s="30">
        <f>CEILING((Z32*Index!$D$13/Index!$D$12),100)</f>
        <v>0</v>
      </c>
      <c r="AC32" s="30">
        <f>CEILING((AA32*Index!$B$14/Index!$B$13),100)</f>
        <v>75800</v>
      </c>
      <c r="AD32" s="30">
        <f>CEILING((AB32*Index!$D$14/Index!$D$13),100)</f>
        <v>0</v>
      </c>
      <c r="AE32" s="12"/>
      <c r="AF32" s="29"/>
      <c r="AG32" s="29"/>
      <c r="AH32" s="29"/>
    </row>
    <row r="33" spans="1:34" s="8" customFormat="1" ht="16.149999999999999" customHeight="1" x14ac:dyDescent="0.2">
      <c r="A33" s="12" t="s">
        <v>75</v>
      </c>
      <c r="B33" s="12" t="s">
        <v>76</v>
      </c>
      <c r="C33" s="15" t="s">
        <v>31</v>
      </c>
      <c r="D33" s="13">
        <v>2428767.1232876712</v>
      </c>
      <c r="E33" s="13">
        <v>2456446</v>
      </c>
      <c r="F33" s="13"/>
      <c r="G33" s="13"/>
      <c r="H33" s="26">
        <f t="shared" si="10"/>
        <v>2456446</v>
      </c>
      <c r="I33" s="26">
        <f>CEILING((H33*Index!$B$10/Index!$B$9),1)</f>
        <v>2526631</v>
      </c>
      <c r="J33" s="26"/>
      <c r="K33" s="26"/>
      <c r="L33" s="26">
        <f t="shared" si="12"/>
        <v>2526631</v>
      </c>
      <c r="M33" s="26">
        <f>CEILING((L33*Index!$B$11/Index!$B$10),1)</f>
        <v>2664660</v>
      </c>
      <c r="N33" s="26"/>
      <c r="O33" s="31">
        <f t="shared" si="9"/>
        <v>2664660</v>
      </c>
      <c r="P33" s="31">
        <v>2606371</v>
      </c>
      <c r="Q33" s="26">
        <f t="shared" si="1"/>
        <v>2927800</v>
      </c>
      <c r="R33" s="26"/>
      <c r="S33" s="26">
        <f>CEILING((Q33*Index!$B$10/Index!$B$9),1)</f>
        <v>3011452</v>
      </c>
      <c r="T33" s="26">
        <f>CEILING((R33*Index!$D$10/Index!$D$9),1)</f>
        <v>0</v>
      </c>
      <c r="U33" s="26"/>
      <c r="V33" s="31">
        <f t="shared" si="11"/>
        <v>3177081.86</v>
      </c>
      <c r="W33" s="31"/>
      <c r="X33" s="31"/>
      <c r="Y33" s="31">
        <f>CEILING((V33*Index!$B$12/Index!$B$11),100)</f>
        <v>3626200</v>
      </c>
      <c r="Z33" s="31"/>
      <c r="AA33" s="31">
        <f>CEILING((Y33*Index!$B$13/Index!$B$12),100)</f>
        <v>3626200</v>
      </c>
      <c r="AB33" s="30">
        <f>CEILING((Z33*Index!$D$13/Index!$D$12),100)</f>
        <v>0</v>
      </c>
      <c r="AC33" s="30">
        <f>CEILING((AA33*Index!$B$14/Index!$B$13),100)</f>
        <v>3855000</v>
      </c>
      <c r="AD33" s="30">
        <f>CEILING((AB33*Index!$D$14/Index!$D$13),100)</f>
        <v>0</v>
      </c>
      <c r="AE33" s="12" t="s">
        <v>34</v>
      </c>
      <c r="AF33" s="29" t="s">
        <v>179</v>
      </c>
    </row>
    <row r="34" spans="1:34" ht="16.149999999999999" customHeight="1" x14ac:dyDescent="0.2">
      <c r="A34" s="12" t="s">
        <v>26</v>
      </c>
      <c r="B34" s="12" t="s">
        <v>77</v>
      </c>
      <c r="C34" s="15" t="s">
        <v>28</v>
      </c>
      <c r="D34" s="13">
        <v>76225.822695035458</v>
      </c>
      <c r="E34" s="13">
        <v>76490</v>
      </c>
      <c r="F34" s="13"/>
      <c r="G34" s="13"/>
      <c r="H34" s="26">
        <f t="shared" si="10"/>
        <v>76490</v>
      </c>
      <c r="I34" s="26" t="e">
        <f>CEILING((H34*Index!$B$19/Index!$B$18),1)</f>
        <v>#DIV/0!</v>
      </c>
      <c r="J34" s="26"/>
      <c r="K34" s="26"/>
      <c r="L34" s="26" t="e">
        <f t="shared" si="12"/>
        <v>#DIV/0!</v>
      </c>
      <c r="M34" s="26" t="e">
        <f>CEILING((L34*Index!$B$20/Index!$B$19),1)</f>
        <v>#DIV/0!</v>
      </c>
      <c r="N34" s="26"/>
      <c r="O34" s="31" t="e">
        <f t="shared" si="9"/>
        <v>#DIV/0!</v>
      </c>
      <c r="P34" s="31">
        <v>80114</v>
      </c>
      <c r="Q34" s="26"/>
      <c r="R34" s="26">
        <f t="shared" si="5"/>
        <v>83600</v>
      </c>
      <c r="S34" s="26">
        <f>CEILING((Q34*Index!$B$10/Index!$B$9),1)</f>
        <v>0</v>
      </c>
      <c r="T34" s="26">
        <f>CEILING((R34*Index!$D$10/Index!$D$9),1)</f>
        <v>85164</v>
      </c>
      <c r="U34" s="26"/>
      <c r="V34" s="31"/>
      <c r="W34" s="31">
        <f>T34*1.055</f>
        <v>89848.01999999999</v>
      </c>
      <c r="X34" s="31"/>
      <c r="Y34" s="31"/>
      <c r="Z34" s="31">
        <f>CEILING((W34*Index!$D$12/Index!$D$11),100)</f>
        <v>104000</v>
      </c>
      <c r="AA34" s="31">
        <f>CEILING((Y34*Index!$B$13/Index!$B$12),100)</f>
        <v>0</v>
      </c>
      <c r="AB34" s="30">
        <f>CEILING((Z34*Index!$D$13/Index!$D$12),100)</f>
        <v>104400</v>
      </c>
      <c r="AC34" s="30">
        <f>CEILING((AA34*Index!$B$14/Index!$B$13),100)</f>
        <v>0</v>
      </c>
      <c r="AD34" s="30">
        <f>CEILING((AB34*Index!$D$14/Index!$D$13),100)</f>
        <v>108300</v>
      </c>
      <c r="AE34" s="12"/>
      <c r="AF34" s="29"/>
      <c r="AG34" s="29"/>
      <c r="AH34" s="29"/>
    </row>
    <row r="35" spans="1:34" ht="16.350000000000001" customHeight="1" x14ac:dyDescent="0.2">
      <c r="A35" s="12" t="s">
        <v>78</v>
      </c>
      <c r="B35" s="12" t="s">
        <v>79</v>
      </c>
      <c r="C35" s="15" t="s">
        <v>31</v>
      </c>
      <c r="D35" s="17"/>
      <c r="E35" s="17"/>
      <c r="F35" s="17">
        <v>500000</v>
      </c>
      <c r="G35" s="17">
        <v>500000</v>
      </c>
      <c r="H35" s="26">
        <f t="shared" si="10"/>
        <v>500000</v>
      </c>
      <c r="I35" s="26">
        <f>CEILING((H35*Index!$D$10/Index!$D$9),1)</f>
        <v>509351</v>
      </c>
      <c r="J35" s="26"/>
      <c r="K35" s="26"/>
      <c r="L35" s="26">
        <f t="shared" ref="L35:L39" si="13">I35</f>
        <v>509351</v>
      </c>
      <c r="M35" s="26">
        <f>CEILING((L35*Index!$D$11/Index!$D$10),1)</f>
        <v>537403</v>
      </c>
      <c r="N35" s="26"/>
      <c r="O35" s="31">
        <f t="shared" si="9"/>
        <v>537403</v>
      </c>
      <c r="P35" s="31">
        <v>524081</v>
      </c>
      <c r="Q35" s="26">
        <f t="shared" si="1"/>
        <v>588700</v>
      </c>
      <c r="R35" s="26"/>
      <c r="S35" s="26">
        <f>CEILING((Q35*Index!$B$10/Index!$B$9),1)</f>
        <v>605520</v>
      </c>
      <c r="T35" s="26">
        <f>CEILING((R35*Index!$D$10/Index!$D$9),1)</f>
        <v>0</v>
      </c>
      <c r="U35" s="26"/>
      <c r="V35" s="31">
        <f t="shared" ref="V35:V41" si="14">S35*1.055</f>
        <v>638823.6</v>
      </c>
      <c r="W35" s="31"/>
      <c r="X35" s="31"/>
      <c r="Y35" s="31">
        <f>CEILING((V35*Index!$B$12/Index!$B$11),100)</f>
        <v>729200</v>
      </c>
      <c r="Z35" s="31"/>
      <c r="AA35" s="31">
        <f>CEILING((Y35*Index!$B$13/Index!$B$12),100)</f>
        <v>729200</v>
      </c>
      <c r="AB35" s="30">
        <f>CEILING((Z35*Index!$D$13/Index!$D$12),100)</f>
        <v>0</v>
      </c>
      <c r="AC35" s="30">
        <f>CEILING((AA35*Index!$B$14/Index!$B$13),100)</f>
        <v>775200</v>
      </c>
      <c r="AD35" s="30">
        <f>CEILING((AB35*Index!$D$14/Index!$D$13),100)</f>
        <v>0</v>
      </c>
      <c r="AE35" s="15"/>
      <c r="AF35" s="29"/>
      <c r="AG35" s="29"/>
      <c r="AH35" s="29"/>
    </row>
    <row r="36" spans="1:34" s="4" customFormat="1" ht="16.350000000000001" customHeight="1" x14ac:dyDescent="0.2">
      <c r="A36" s="15" t="s">
        <v>80</v>
      </c>
      <c r="B36" s="16" t="s">
        <v>81</v>
      </c>
      <c r="C36" s="15" t="s">
        <v>31</v>
      </c>
      <c r="D36" s="18"/>
      <c r="E36" s="18"/>
      <c r="F36" s="18">
        <v>650000</v>
      </c>
      <c r="G36" s="18">
        <v>650000</v>
      </c>
      <c r="H36" s="27">
        <f t="shared" si="10"/>
        <v>650000</v>
      </c>
      <c r="I36" s="27">
        <f>CEILING((H36*Index!$D$10/Index!$D$9),1)</f>
        <v>662156</v>
      </c>
      <c r="J36" s="27"/>
      <c r="K36" s="27"/>
      <c r="L36" s="27">
        <f t="shared" si="13"/>
        <v>662156</v>
      </c>
      <c r="M36" s="26">
        <f>CEILING((L36*Index!$D$11/Index!$D$10),1)</f>
        <v>698623</v>
      </c>
      <c r="N36" s="26"/>
      <c r="O36" s="31">
        <f t="shared" si="9"/>
        <v>698623</v>
      </c>
      <c r="P36" s="31">
        <v>681304</v>
      </c>
      <c r="Q36" s="26">
        <f t="shared" si="1"/>
        <v>765400</v>
      </c>
      <c r="R36" s="26"/>
      <c r="S36" s="26">
        <f>CEILING((Q36*Index!$B$10/Index!$B$9),1)</f>
        <v>787269</v>
      </c>
      <c r="T36" s="26">
        <f>CEILING((R36*Index!$D$10/Index!$D$9),1)</f>
        <v>0</v>
      </c>
      <c r="U36" s="26"/>
      <c r="V36" s="31">
        <f t="shared" si="14"/>
        <v>830568.79499999993</v>
      </c>
      <c r="W36" s="31"/>
      <c r="X36" s="31"/>
      <c r="Y36" s="31">
        <f>CEILING((V36*Index!$B$12/Index!$B$11),100)</f>
        <v>948000</v>
      </c>
      <c r="Z36" s="31"/>
      <c r="AA36" s="31">
        <f>CEILING((Y36*Index!$B$13/Index!$B$12),100)</f>
        <v>948000</v>
      </c>
      <c r="AB36" s="30">
        <f>CEILING((Z36*Index!$D$13/Index!$D$12),100)</f>
        <v>0</v>
      </c>
      <c r="AC36" s="30">
        <f>CEILING((AA36*Index!$B$14/Index!$B$13),100)</f>
        <v>1007800</v>
      </c>
      <c r="AD36" s="30">
        <f>CEILING((AB36*Index!$D$14/Index!$D$13),100)</f>
        <v>0</v>
      </c>
      <c r="AE36" s="16"/>
      <c r="AF36" s="71"/>
      <c r="AG36" s="71"/>
      <c r="AH36" s="71"/>
    </row>
    <row r="37" spans="1:34" ht="16.149999999999999" customHeight="1" x14ac:dyDescent="0.2">
      <c r="A37" s="12" t="s">
        <v>82</v>
      </c>
      <c r="B37" s="72" t="s">
        <v>83</v>
      </c>
      <c r="C37" s="15" t="s">
        <v>31</v>
      </c>
      <c r="D37" s="77"/>
      <c r="E37" s="77"/>
      <c r="F37" s="77">
        <v>350000</v>
      </c>
      <c r="G37" s="77">
        <v>350000</v>
      </c>
      <c r="H37" s="31">
        <f t="shared" si="10"/>
        <v>350000</v>
      </c>
      <c r="I37" s="31">
        <f>CEILING((H37*Index!$D$10/Index!$D$9),1)</f>
        <v>356546</v>
      </c>
      <c r="J37" s="31"/>
      <c r="K37" s="31"/>
      <c r="L37" s="31">
        <f t="shared" si="13"/>
        <v>356546</v>
      </c>
      <c r="M37" s="31">
        <f>CEILING((L37*Index!$D$11/Index!$D$10),1)</f>
        <v>376182</v>
      </c>
      <c r="N37" s="31"/>
      <c r="O37" s="31">
        <f t="shared" si="9"/>
        <v>376182</v>
      </c>
      <c r="P37" s="31">
        <v>366857</v>
      </c>
      <c r="Q37" s="31">
        <f t="shared" si="1"/>
        <v>412100</v>
      </c>
      <c r="R37" s="31"/>
      <c r="S37" s="31">
        <f>CEILING((Q37*Index!$B$10/Index!$B$9),1)</f>
        <v>423875</v>
      </c>
      <c r="T37" s="31">
        <f>CEILING((R37*Index!$D$10/Index!$D$9),1)</f>
        <v>0</v>
      </c>
      <c r="U37" s="31"/>
      <c r="V37" s="31">
        <f t="shared" si="14"/>
        <v>447188.125</v>
      </c>
      <c r="W37" s="31"/>
      <c r="X37" s="31"/>
      <c r="Y37" s="31">
        <f>CEILING((V37*Index!$B$12/Index!$B$11),100)</f>
        <v>510400</v>
      </c>
      <c r="Z37" s="31"/>
      <c r="AA37" s="31">
        <f>CEILING((Y37*Index!$B$13/Index!$B$12),100)</f>
        <v>510400</v>
      </c>
      <c r="AB37" s="30">
        <f>CEILING((Z37*Index!$D$13/Index!$D$12),100)</f>
        <v>0</v>
      </c>
      <c r="AC37" s="30">
        <f>CEILING((AA37*Index!$B$14/Index!$B$13),100)</f>
        <v>542600</v>
      </c>
      <c r="AD37" s="30">
        <f>CEILING((AB37*Index!$D$14/Index!$D$13),100)</f>
        <v>0</v>
      </c>
      <c r="AE37" s="15"/>
      <c r="AF37" s="29"/>
      <c r="AG37" s="29"/>
      <c r="AH37" s="29"/>
    </row>
    <row r="38" spans="1:34" ht="16.149999999999999" customHeight="1" x14ac:dyDescent="0.2">
      <c r="A38" s="12" t="s">
        <v>84</v>
      </c>
      <c r="B38" s="72" t="s">
        <v>85</v>
      </c>
      <c r="C38" s="15" t="s">
        <v>31</v>
      </c>
      <c r="D38" s="17"/>
      <c r="E38" s="17"/>
      <c r="F38" s="17">
        <v>500000</v>
      </c>
      <c r="G38" s="17">
        <v>500000</v>
      </c>
      <c r="H38" s="26">
        <f t="shared" si="10"/>
        <v>500000</v>
      </c>
      <c r="I38" s="26">
        <f>CEILING((H38*Index!$D$10/Index!$D$9),1)</f>
        <v>509351</v>
      </c>
      <c r="J38" s="26"/>
      <c r="K38" s="26"/>
      <c r="L38" s="26">
        <f t="shared" si="13"/>
        <v>509351</v>
      </c>
      <c r="M38" s="26">
        <f>CEILING((L38*Index!$D$11/Index!$D$10),1)</f>
        <v>537403</v>
      </c>
      <c r="N38" s="26"/>
      <c r="O38" s="31">
        <f t="shared" si="9"/>
        <v>537403</v>
      </c>
      <c r="P38" s="31">
        <v>524081</v>
      </c>
      <c r="Q38" s="26">
        <f t="shared" si="1"/>
        <v>588700</v>
      </c>
      <c r="R38" s="26"/>
      <c r="S38" s="26">
        <f>CEILING((Q38*Index!$B$10/Index!$B$9),1)</f>
        <v>605520</v>
      </c>
      <c r="T38" s="26">
        <f>CEILING((R38*Index!$D$10/Index!$D$9),1)</f>
        <v>0</v>
      </c>
      <c r="U38" s="26"/>
      <c r="V38" s="31">
        <f t="shared" si="14"/>
        <v>638823.6</v>
      </c>
      <c r="W38" s="31"/>
      <c r="X38" s="31"/>
      <c r="Y38" s="31">
        <f>CEILING((V38*Index!$B$12/Index!$B$11),100)</f>
        <v>729200</v>
      </c>
      <c r="Z38" s="31"/>
      <c r="AA38" s="31">
        <f>CEILING((Y38*Index!$B$13/Index!$B$12),100)</f>
        <v>729200</v>
      </c>
      <c r="AB38" s="30">
        <f>CEILING((Z38*Index!$D$13/Index!$D$12),100)</f>
        <v>0</v>
      </c>
      <c r="AC38" s="30">
        <f>CEILING((AA38*Index!$B$14/Index!$B$13),100)</f>
        <v>775200</v>
      </c>
      <c r="AD38" s="30">
        <f>CEILING((AB38*Index!$D$14/Index!$D$13),100)</f>
        <v>0</v>
      </c>
      <c r="AE38" s="15"/>
      <c r="AF38" s="29"/>
      <c r="AG38" s="29"/>
      <c r="AH38" s="29"/>
    </row>
    <row r="39" spans="1:34" ht="16.149999999999999" customHeight="1" x14ac:dyDescent="0.2">
      <c r="A39" s="12" t="s">
        <v>86</v>
      </c>
      <c r="B39" s="72" t="s">
        <v>87</v>
      </c>
      <c r="C39" s="12" t="s">
        <v>31</v>
      </c>
      <c r="D39" s="77"/>
      <c r="E39" s="77"/>
      <c r="F39" s="77">
        <v>250000</v>
      </c>
      <c r="G39" s="77">
        <v>250000</v>
      </c>
      <c r="H39" s="31">
        <f t="shared" si="10"/>
        <v>250000</v>
      </c>
      <c r="I39" s="31">
        <f>CEILING((H39*Index!$B$10/Index!$B$9),1)</f>
        <v>257143</v>
      </c>
      <c r="J39" s="31"/>
      <c r="K39" s="31"/>
      <c r="L39" s="31">
        <f t="shared" si="13"/>
        <v>257143</v>
      </c>
      <c r="M39" s="31">
        <f>CEILING((L39*Index!$D$11/Index!$D$10),1)</f>
        <v>271305</v>
      </c>
      <c r="N39" s="31"/>
      <c r="O39" s="31">
        <f t="shared" si="9"/>
        <v>271305</v>
      </c>
      <c r="P39" s="31">
        <v>265389</v>
      </c>
      <c r="Q39" s="31">
        <f t="shared" si="1"/>
        <v>298200</v>
      </c>
      <c r="R39" s="31"/>
      <c r="S39" s="31">
        <f>CEILING((Q39*Index!$B$10/Index!$B$9),1)</f>
        <v>306720</v>
      </c>
      <c r="T39" s="31">
        <f>CEILING((R39*Index!$D$10/Index!$D$9),1)</f>
        <v>0</v>
      </c>
      <c r="U39" s="31"/>
      <c r="V39" s="31">
        <f t="shared" si="14"/>
        <v>323589.59999999998</v>
      </c>
      <c r="W39" s="31"/>
      <c r="X39" s="31"/>
      <c r="Y39" s="31">
        <f>CEILING((V39*Index!$B$12/Index!$B$11),100)</f>
        <v>369400</v>
      </c>
      <c r="Z39" s="31"/>
      <c r="AA39" s="31">
        <f>CEILING((Y39*Index!$B$13/Index!$B$12),100)</f>
        <v>369400</v>
      </c>
      <c r="AB39" s="30">
        <f>CEILING((Z39*Index!$D$13/Index!$D$12),100)</f>
        <v>0</v>
      </c>
      <c r="AC39" s="30">
        <f>CEILING((AA39*Index!$B$14/Index!$B$13),100)</f>
        <v>392800</v>
      </c>
      <c r="AD39" s="30">
        <f>CEILING((AB39*Index!$D$14/Index!$D$13),100)</f>
        <v>0</v>
      </c>
      <c r="AE39" s="15"/>
      <c r="AF39" s="29"/>
      <c r="AG39" s="29"/>
      <c r="AH39" s="29"/>
    </row>
    <row r="40" spans="1:34" ht="16.149999999999999" customHeight="1" x14ac:dyDescent="0.2">
      <c r="A40" s="12" t="s">
        <v>88</v>
      </c>
      <c r="B40" s="12" t="s">
        <v>89</v>
      </c>
      <c r="C40" s="12" t="s">
        <v>31</v>
      </c>
      <c r="D40" s="17"/>
      <c r="E40" s="17"/>
      <c r="F40" s="17"/>
      <c r="G40" s="17"/>
      <c r="H40" s="28"/>
      <c r="I40" s="28"/>
      <c r="J40" s="28"/>
      <c r="K40" s="28"/>
      <c r="L40" s="28">
        <v>546000</v>
      </c>
      <c r="M40" s="26">
        <f>CEILING((L40*Index!$D$11/Index!$D$10),1)</f>
        <v>576070</v>
      </c>
      <c r="N40" s="26"/>
      <c r="O40" s="31">
        <f t="shared" si="9"/>
        <v>576070</v>
      </c>
      <c r="P40" s="31">
        <v>561167</v>
      </c>
      <c r="Q40" s="26">
        <f t="shared" si="1"/>
        <v>630400</v>
      </c>
      <c r="R40" s="26"/>
      <c r="S40" s="26">
        <f>CEILING((Q40*Index!$B$10/Index!$B$9),1)</f>
        <v>648412</v>
      </c>
      <c r="T40" s="26">
        <f>CEILING((R40*Index!$D$10/Index!$D$9),1)</f>
        <v>0</v>
      </c>
      <c r="U40" s="26"/>
      <c r="V40" s="31">
        <f t="shared" si="14"/>
        <v>684074.65999999992</v>
      </c>
      <c r="W40" s="31"/>
      <c r="X40" s="31"/>
      <c r="Y40" s="31">
        <f>CEILING((V40*Index!$B$12/Index!$B$11),100)</f>
        <v>780800</v>
      </c>
      <c r="Z40" s="31"/>
      <c r="AA40" s="31">
        <f>CEILING((Y40*Index!$B$13/Index!$B$12),100)</f>
        <v>780800</v>
      </c>
      <c r="AB40" s="30">
        <f>CEILING((Z40*Index!$D$13/Index!$D$12),100)</f>
        <v>0</v>
      </c>
      <c r="AC40" s="30">
        <f>CEILING((AA40*Index!$B$14/Index!$B$13),100)</f>
        <v>830100</v>
      </c>
      <c r="AD40" s="30">
        <f>CEILING((AB40*Index!$D$14/Index!$D$13),100)</f>
        <v>0</v>
      </c>
      <c r="AE40" s="15"/>
      <c r="AF40" s="29"/>
      <c r="AG40" s="29"/>
      <c r="AH40" s="29"/>
    </row>
    <row r="41" spans="1:34" ht="16.350000000000001" customHeight="1" x14ac:dyDescent="0.2">
      <c r="A41" s="12" t="s">
        <v>90</v>
      </c>
      <c r="B41" s="12" t="s">
        <v>91</v>
      </c>
      <c r="C41" s="12" t="s">
        <v>31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92</v>
      </c>
      <c r="R41" s="17"/>
      <c r="S41" s="17">
        <f>300000</f>
        <v>300000</v>
      </c>
      <c r="T41" s="26">
        <f>CEILING((R41*Index!$D$10/Index!$D$9),1)</f>
        <v>0</v>
      </c>
      <c r="U41" s="26"/>
      <c r="V41" s="31">
        <f t="shared" si="14"/>
        <v>316500</v>
      </c>
      <c r="W41" s="31"/>
      <c r="X41" s="31"/>
      <c r="Y41" s="31">
        <f>CEILING((V41*Index!$B$12/Index!$B$11),100)</f>
        <v>361300</v>
      </c>
      <c r="Z41" s="31"/>
      <c r="AA41" s="31">
        <f>CEILING((Y41*Index!$B$13/Index!$B$12),100)</f>
        <v>361300</v>
      </c>
      <c r="AB41" s="30">
        <f>CEILING((Z41*Index!$D$13/Index!$D$12),100)</f>
        <v>0</v>
      </c>
      <c r="AC41" s="30">
        <f>CEILING((AA41*Index!$B$14/Index!$B$13),100)</f>
        <v>384100</v>
      </c>
      <c r="AD41" s="30">
        <f>CEILING((AB41*Index!$D$14/Index!$D$13),100)</f>
        <v>0</v>
      </c>
      <c r="AE41" s="15"/>
    </row>
    <row r="42" spans="1:34" ht="16.350000000000001" customHeight="1" x14ac:dyDescent="0.2">
      <c r="A42" s="12" t="s">
        <v>93</v>
      </c>
      <c r="B42" s="12" t="s">
        <v>151</v>
      </c>
      <c r="C42" s="12" t="s">
        <v>31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79"/>
      <c r="U42" s="77">
        <v>200000</v>
      </c>
      <c r="V42" s="31">
        <v>211000</v>
      </c>
      <c r="W42" s="77"/>
      <c r="X42" s="78">
        <f>250000-211000</f>
        <v>39000</v>
      </c>
      <c r="Y42" s="77">
        <f>CEILING(((V42+X42)*Index!B12/Index!I12),100)</f>
        <v>284400</v>
      </c>
      <c r="Z42" s="77"/>
      <c r="AA42" s="31">
        <f>CEILING((Y42*Index!$B$13/Index!$B$12),100)</f>
        <v>284400</v>
      </c>
      <c r="AB42" s="92"/>
      <c r="AC42" s="30">
        <f>CEILING((AA42*Index!$B$14/Index!$B$13),100)</f>
        <v>302400</v>
      </c>
      <c r="AD42" s="30">
        <f>CEILING((AB42*Index!$D$14/Index!$D$13),100)</f>
        <v>0</v>
      </c>
      <c r="AE42" s="15" t="s">
        <v>174</v>
      </c>
    </row>
    <row r="43" spans="1:34" ht="16.149999999999999" customHeight="1" x14ac:dyDescent="0.2">
      <c r="A43" s="57" t="s">
        <v>94</v>
      </c>
      <c r="B43" s="58" t="s">
        <v>95</v>
      </c>
      <c r="C43" s="58" t="s">
        <v>31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24"/>
      <c r="T43" s="74"/>
      <c r="U43" s="75">
        <v>350000</v>
      </c>
      <c r="V43" s="100">
        <f t="shared" ref="V43:V49" si="15">U43*1.055</f>
        <v>369250</v>
      </c>
      <c r="W43" s="76"/>
      <c r="X43" s="76"/>
      <c r="Y43" s="31">
        <f>CEILING((V43*Index!$B$12/Index!$B$11),100)</f>
        <v>421500</v>
      </c>
      <c r="Z43" s="76"/>
      <c r="AA43" s="31">
        <f>CEILING((Y43*Index!$B$13/Index!$B$12),100)</f>
        <v>421500</v>
      </c>
      <c r="AB43" s="30">
        <f>CEILING((Z43*Index!$D$13/Index!$D$12),100)</f>
        <v>0</v>
      </c>
      <c r="AC43" s="30">
        <f>CEILING((AA43*Index!$B$14/Index!$B$13),100)</f>
        <v>448100</v>
      </c>
      <c r="AD43" s="30">
        <f>CEILING((AB43*Index!$D$14/Index!$D$13),100)</f>
        <v>0</v>
      </c>
      <c r="AE43" s="59" t="s">
        <v>111</v>
      </c>
    </row>
    <row r="44" spans="1:34" ht="16.149999999999999" customHeight="1" x14ac:dyDescent="0.2">
      <c r="A44" s="12" t="s">
        <v>94</v>
      </c>
      <c r="B44" s="12" t="s">
        <v>96</v>
      </c>
      <c r="C44" s="12" t="s">
        <v>31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3"/>
      <c r="T44" s="13"/>
      <c r="U44" s="17">
        <v>1171580</v>
      </c>
      <c r="V44" s="77">
        <v>1236016.8999999999</v>
      </c>
      <c r="W44" s="77" t="s">
        <v>111</v>
      </c>
      <c r="X44" s="77">
        <f>2375000-V44</f>
        <v>1138983.1000000001</v>
      </c>
      <c r="Y44" s="77">
        <f>CEILING(((V44+X44)*Index!B12/Index!I12),100)</f>
        <v>2701300</v>
      </c>
      <c r="Z44" s="77" t="s">
        <v>111</v>
      </c>
      <c r="AA44" s="31">
        <f>CEILING((Y44*Index!$B$13/Index!$B$12),100)</f>
        <v>2701300</v>
      </c>
      <c r="AB44" s="114">
        <v>0</v>
      </c>
      <c r="AC44" s="30">
        <f>CEILING((AA44*Index!$B$14/Index!$B$13),100)</f>
        <v>2871700</v>
      </c>
      <c r="AD44" s="30">
        <f>CEILING((AB44*Index!$D$14/Index!$D$13),100)</f>
        <v>0</v>
      </c>
      <c r="AE44" s="15" t="s">
        <v>175</v>
      </c>
    </row>
    <row r="45" spans="1:34" ht="16.149999999999999" customHeight="1" x14ac:dyDescent="0.2">
      <c r="A45" s="12" t="s">
        <v>94</v>
      </c>
      <c r="B45" s="12" t="s">
        <v>97</v>
      </c>
      <c r="C45" s="12" t="s">
        <v>31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3"/>
      <c r="T45" s="13"/>
      <c r="U45" s="17">
        <v>557850</v>
      </c>
      <c r="V45" s="77">
        <v>588531.75</v>
      </c>
      <c r="W45" s="77"/>
      <c r="X45" s="77">
        <f>1630000-588531.75</f>
        <v>1041468.25</v>
      </c>
      <c r="Y45" s="77">
        <f>CEILING(((V45+X45)*Index!B12/Index!I12),100)</f>
        <v>1853900</v>
      </c>
      <c r="Z45" s="77" t="s">
        <v>111</v>
      </c>
      <c r="AA45" s="31">
        <f>CEILING((Y45*Index!$B$13/Index!$B$12),100)</f>
        <v>1853900</v>
      </c>
      <c r="AB45" s="114">
        <v>0</v>
      </c>
      <c r="AC45" s="30">
        <f>CEILING((AA45*Index!$B$14/Index!$B$13),100)</f>
        <v>1970900</v>
      </c>
      <c r="AD45" s="30">
        <f>CEILING((AB45*Index!$D$14/Index!$D$13),100)</f>
        <v>0</v>
      </c>
      <c r="AE45" s="15" t="s">
        <v>175</v>
      </c>
    </row>
    <row r="46" spans="1:34" ht="16.350000000000001" customHeight="1" x14ac:dyDescent="0.2">
      <c r="A46" s="12" t="s">
        <v>94</v>
      </c>
      <c r="B46" s="12" t="s">
        <v>98</v>
      </c>
      <c r="C46" s="12" t="s">
        <v>31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3"/>
      <c r="T46" s="13"/>
      <c r="U46" s="17">
        <v>5300000</v>
      </c>
      <c r="V46" s="77">
        <f t="shared" si="15"/>
        <v>5591500</v>
      </c>
      <c r="W46" s="77"/>
      <c r="X46" s="77"/>
      <c r="Y46" s="31">
        <f>CEILING((V46*Index!$B$12/Index!$B$11),100)</f>
        <v>6381900</v>
      </c>
      <c r="Z46" s="77"/>
      <c r="AA46" s="31">
        <f>CEILING((Y46*Index!$B$13/Index!$B$12),100)</f>
        <v>6381900</v>
      </c>
      <c r="AB46" s="30">
        <f>CEILING((Z46*Index!$D$13/Index!$D$12),100)</f>
        <v>0</v>
      </c>
      <c r="AC46" s="30">
        <f>CEILING((AA46*Index!$B$14/Index!$B$13),100)</f>
        <v>6784500</v>
      </c>
      <c r="AD46" s="30">
        <f>CEILING((AB46*Index!$D$14/Index!$D$13),100)</f>
        <v>0</v>
      </c>
      <c r="AE46" s="15" t="s">
        <v>111</v>
      </c>
    </row>
    <row r="47" spans="1:34" ht="16.350000000000001" customHeight="1" x14ac:dyDescent="0.2">
      <c r="A47" s="12" t="s">
        <v>94</v>
      </c>
      <c r="B47" s="12" t="s">
        <v>99</v>
      </c>
      <c r="C47" s="12" t="s">
        <v>100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3"/>
      <c r="T47" s="13"/>
      <c r="U47" s="64">
        <v>863237</v>
      </c>
      <c r="V47" s="77">
        <f t="shared" si="15"/>
        <v>910715.03499999992</v>
      </c>
      <c r="W47" s="77"/>
      <c r="X47" s="77"/>
      <c r="Y47" s="31">
        <f>CEILING((V47*Index!$B$12/Index!$B$11),100)</f>
        <v>1039500</v>
      </c>
      <c r="Z47" s="77"/>
      <c r="AA47" s="31">
        <f>CEILING((Y47*Index!$B$13/Index!$B$12),100)</f>
        <v>1039500</v>
      </c>
      <c r="AB47" s="30">
        <f>CEILING((Z47*Index!$D$13/Index!$D$12),100)</f>
        <v>0</v>
      </c>
      <c r="AC47" s="30">
        <f>CEILING((AA47*Index!$B$14/Index!$B$13),100)</f>
        <v>1105100</v>
      </c>
      <c r="AD47" s="30">
        <f>CEILING((AB47*Index!$D$14/Index!$D$13),100)</f>
        <v>0</v>
      </c>
      <c r="AE47" s="15" t="s">
        <v>111</v>
      </c>
    </row>
    <row r="48" spans="1:34" ht="16.350000000000001" customHeight="1" x14ac:dyDescent="0.2">
      <c r="A48" s="12" t="s">
        <v>94</v>
      </c>
      <c r="B48" s="12" t="s">
        <v>101</v>
      </c>
      <c r="C48" s="12" t="s">
        <v>100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3"/>
      <c r="T48" s="13"/>
      <c r="U48" s="17">
        <v>4003370</v>
      </c>
      <c r="V48" s="77">
        <f t="shared" si="15"/>
        <v>4223555.3499999996</v>
      </c>
      <c r="W48" s="77"/>
      <c r="X48" s="77"/>
      <c r="Y48" s="31">
        <f>CEILING((V48*Index!$B$12/Index!$B$11),100)</f>
        <v>4820600</v>
      </c>
      <c r="Z48" s="77"/>
      <c r="AA48" s="31">
        <f>CEILING((Y48*Index!$B$13/Index!$B$12),100)</f>
        <v>4820600</v>
      </c>
      <c r="AB48" s="30">
        <f>CEILING((Z48*Index!$D$13/Index!$D$12),100)</f>
        <v>0</v>
      </c>
      <c r="AC48" s="30">
        <f>CEILING((AA48*Index!$B$14/Index!$B$13),100)</f>
        <v>5124700</v>
      </c>
      <c r="AD48" s="30">
        <f>CEILING((AB48*Index!$D$14/Index!$D$13),100)</f>
        <v>0</v>
      </c>
      <c r="AE48" s="15" t="s">
        <v>111</v>
      </c>
    </row>
    <row r="49" spans="1:31" s="3" customFormat="1" ht="16.350000000000001" customHeight="1" x14ac:dyDescent="0.2">
      <c r="A49" s="12" t="s">
        <v>94</v>
      </c>
      <c r="B49" s="12" t="s">
        <v>102</v>
      </c>
      <c r="C49" s="12" t="s">
        <v>31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6"/>
      <c r="T49" s="65"/>
      <c r="U49" s="67">
        <v>935000</v>
      </c>
      <c r="V49" s="77">
        <f t="shared" si="15"/>
        <v>986425</v>
      </c>
      <c r="W49" s="67"/>
      <c r="X49" s="67"/>
      <c r="Y49" s="31">
        <f>CEILING((V49*Index!$B$12/Index!$B$11),100)</f>
        <v>1125900</v>
      </c>
      <c r="Z49" s="67"/>
      <c r="AA49" s="31">
        <f>CEILING((Y49*Index!$B$13/Index!$B$12),100)</f>
        <v>1125900</v>
      </c>
      <c r="AB49" s="30">
        <f>CEILING((Z49*Index!$D$13/Index!$D$12),100)</f>
        <v>0</v>
      </c>
      <c r="AC49" s="30">
        <f>CEILING((AA49*Index!$B$14/Index!$B$13),100)</f>
        <v>1197000</v>
      </c>
      <c r="AD49" s="30">
        <f>CEILING((AB49*Index!$D$14/Index!$D$13),100)</f>
        <v>0</v>
      </c>
      <c r="AE49" s="15" t="s">
        <v>111</v>
      </c>
    </row>
    <row r="50" spans="1:31" s="3" customFormat="1" ht="16.350000000000001" customHeight="1" x14ac:dyDescent="0.2">
      <c r="A50" s="12" t="s">
        <v>103</v>
      </c>
      <c r="B50" s="68" t="s">
        <v>104</v>
      </c>
      <c r="C50" s="12" t="s">
        <v>31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6"/>
      <c r="T50" s="65"/>
      <c r="U50" s="67"/>
      <c r="V50" s="77">
        <v>600000</v>
      </c>
      <c r="W50" s="67"/>
      <c r="X50" s="67"/>
      <c r="Y50" s="31">
        <f>CEILING((V50*Index!$B$12/Index!$B$11),100)</f>
        <v>684900</v>
      </c>
      <c r="Z50" s="67"/>
      <c r="AA50" s="31">
        <f>CEILING((Y50*Index!$B$13/Index!$B$12),100)</f>
        <v>684900</v>
      </c>
      <c r="AB50" s="30">
        <f>CEILING((Z50*Index!$D$13/Index!$D$12),100)</f>
        <v>0</v>
      </c>
      <c r="AC50" s="30">
        <f>CEILING((AA50*Index!$B$14/Index!$B$13),100)</f>
        <v>728200</v>
      </c>
      <c r="AD50" s="30">
        <f>CEILING((AB50*Index!$D$14/Index!$D$13),100)</f>
        <v>0</v>
      </c>
      <c r="AE50" s="15" t="s">
        <v>111</v>
      </c>
    </row>
    <row r="51" spans="1:31" s="3" customFormat="1" ht="33.75" customHeight="1" x14ac:dyDescent="0.2">
      <c r="A51" s="15" t="s">
        <v>105</v>
      </c>
      <c r="B51" s="68" t="s">
        <v>106</v>
      </c>
      <c r="C51" s="15" t="s">
        <v>100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  <c r="T51" s="65"/>
      <c r="U51" s="67"/>
      <c r="V51" s="101">
        <v>500000</v>
      </c>
      <c r="W51" s="67"/>
      <c r="X51" s="67"/>
      <c r="Y51" s="106">
        <f>CEILING((V51*Index!$B$12/Index!$B$11),100)</f>
        <v>570700</v>
      </c>
      <c r="Z51" s="67"/>
      <c r="AA51" s="31">
        <f>CEILING((Y51*Index!$B$13/Index!$B$12),100)</f>
        <v>570700</v>
      </c>
      <c r="AB51" s="30">
        <f>CEILING((Z51*Index!$D$13/Index!$D$12),100)</f>
        <v>0</v>
      </c>
      <c r="AC51" s="30">
        <f>CEILING((AA51*Index!$B$14/Index!$B$13),100)</f>
        <v>606700</v>
      </c>
      <c r="AD51" s="30">
        <f>CEILING((AB51*Index!$D$14/Index!$D$13),100)</f>
        <v>0</v>
      </c>
      <c r="AE51" s="15" t="s">
        <v>111</v>
      </c>
    </row>
    <row r="52" spans="1:31" s="3" customFormat="1" ht="44.25" customHeight="1" x14ac:dyDescent="0.2">
      <c r="A52" s="15" t="s">
        <v>107</v>
      </c>
      <c r="B52" s="86" t="s">
        <v>108</v>
      </c>
      <c r="C52" s="15" t="s">
        <v>100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6"/>
      <c r="T52" s="65"/>
      <c r="U52" s="67"/>
      <c r="V52" s="101">
        <v>1043635</v>
      </c>
      <c r="W52" s="102" t="s">
        <v>111</v>
      </c>
      <c r="X52" s="102">
        <f>2865000-1043635</f>
        <v>1821365</v>
      </c>
      <c r="Y52" s="102">
        <f>CEILING(((V52+X52)*Index!B12/Index!I12),100)</f>
        <v>3258600</v>
      </c>
      <c r="Z52" s="67" t="s">
        <v>111</v>
      </c>
      <c r="AA52" s="107">
        <f>CEILING((Y52*Index!$B$13/Index!$B$12),100)</f>
        <v>3258600</v>
      </c>
      <c r="AB52" s="30">
        <v>0</v>
      </c>
      <c r="AC52" s="30">
        <f>CEILING((AA52*Index!$B$14/Index!$B$13),100)</f>
        <v>3464200</v>
      </c>
      <c r="AD52" s="30">
        <f>CEILING((AB52*Index!$D$14/Index!$D$13),100)</f>
        <v>0</v>
      </c>
      <c r="AE52" s="15" t="s">
        <v>175</v>
      </c>
    </row>
    <row r="53" spans="1:31" s="122" customFormat="1" ht="16.350000000000001" customHeight="1" x14ac:dyDescent="0.2">
      <c r="A53" s="124" t="s">
        <v>103</v>
      </c>
      <c r="B53" s="125" t="s">
        <v>109</v>
      </c>
      <c r="C53" s="124" t="s">
        <v>100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26"/>
      <c r="U53" s="128"/>
      <c r="V53" s="103">
        <v>0</v>
      </c>
      <c r="W53" s="128"/>
      <c r="X53" s="128">
        <v>3230000</v>
      </c>
      <c r="Y53" s="128">
        <f>CEILING((X53*Index!B12/Index!I12),100)</f>
        <v>3673700</v>
      </c>
      <c r="Z53" s="128"/>
      <c r="AA53" s="31">
        <f>CEILING((Y53*Index!$B$13/Index!$B$12),100)</f>
        <v>3673700</v>
      </c>
      <c r="AB53" s="30">
        <f>CEILING((Z53*Index!$D$13/Index!$D$12),100)</f>
        <v>0</v>
      </c>
      <c r="AC53" s="30">
        <f>CEILING((AA53*Index!$B$14/Index!$B$13),100)</f>
        <v>3905500</v>
      </c>
      <c r="AD53" s="30">
        <f>CEILING((AB53*Index!$D$14/Index!$D$13),100)</f>
        <v>0</v>
      </c>
      <c r="AE53" s="129" t="s">
        <v>111</v>
      </c>
    </row>
    <row r="54" spans="1:31" s="120" customFormat="1" ht="16.350000000000001" customHeight="1" x14ac:dyDescent="0.2">
      <c r="A54" s="111" t="s">
        <v>152</v>
      </c>
      <c r="B54" s="111" t="s">
        <v>153</v>
      </c>
      <c r="C54" s="112" t="s">
        <v>100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111"/>
      <c r="T54" s="77"/>
      <c r="U54" s="121"/>
      <c r="V54" s="77"/>
      <c r="W54" s="121"/>
      <c r="X54" s="123"/>
      <c r="Y54" s="123"/>
      <c r="Z54" s="121"/>
      <c r="AA54" s="130">
        <v>1150000</v>
      </c>
      <c r="AB54" s="105">
        <v>0</v>
      </c>
      <c r="AC54" s="30">
        <f>CEILING((AA54*Index!$B$14/Index!$B$13),100)</f>
        <v>1222600</v>
      </c>
      <c r="AD54" s="30">
        <f>CEILING((AB54*Index!$D$14/Index!$D$13),100)</f>
        <v>0</v>
      </c>
      <c r="AE54" s="112" t="s">
        <v>176</v>
      </c>
    </row>
    <row r="55" spans="1:31" s="120" customFormat="1" ht="16.350000000000001" customHeight="1" x14ac:dyDescent="0.2">
      <c r="A55" s="111"/>
      <c r="B55" s="111" t="s">
        <v>154</v>
      </c>
      <c r="C55" s="112" t="s">
        <v>100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111"/>
      <c r="T55" s="77"/>
      <c r="U55" s="121"/>
      <c r="V55" s="77"/>
      <c r="W55" s="121"/>
      <c r="X55" s="123"/>
      <c r="Y55" s="123"/>
      <c r="Z55" s="121"/>
      <c r="AA55" s="130">
        <v>70000</v>
      </c>
      <c r="AB55" s="105">
        <v>0</v>
      </c>
      <c r="AC55" s="30">
        <f>CEILING((AA55*Index!$B$14/Index!$B$13),100)</f>
        <v>74500</v>
      </c>
      <c r="AD55" s="30">
        <f>CEILING((AB55*Index!$D$14/Index!$D$13),100)</f>
        <v>0</v>
      </c>
      <c r="AE55" s="112" t="s">
        <v>111</v>
      </c>
    </row>
    <row r="56" spans="1:31" s="66" customFormat="1" ht="16.350000000000001" customHeight="1" x14ac:dyDescent="0.2">
      <c r="A56" s="111"/>
      <c r="B56" s="111" t="s">
        <v>155</v>
      </c>
      <c r="C56" s="15" t="s">
        <v>100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2"/>
      <c r="T56" s="17"/>
      <c r="U56" s="67"/>
      <c r="V56" s="77"/>
      <c r="W56" s="67"/>
      <c r="X56" s="102"/>
      <c r="Y56" s="102"/>
      <c r="Z56" s="67"/>
      <c r="AA56" s="113">
        <v>200000</v>
      </c>
      <c r="AB56" s="105">
        <v>0</v>
      </c>
      <c r="AC56" s="30">
        <f>CEILING((AA56*Index!$B$14/Index!$B$13),100)</f>
        <v>212700</v>
      </c>
      <c r="AD56" s="30">
        <f>CEILING((AB56*Index!$D$14/Index!$D$13),100)</f>
        <v>0</v>
      </c>
      <c r="AE56" s="112" t="s">
        <v>111</v>
      </c>
    </row>
    <row r="57" spans="1:31" s="66" customFormat="1" ht="16.350000000000001" customHeight="1" x14ac:dyDescent="0.2">
      <c r="A57" s="111" t="s">
        <v>156</v>
      </c>
      <c r="B57" s="111" t="s">
        <v>157</v>
      </c>
      <c r="C57" s="15" t="s">
        <v>100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T57" s="65"/>
      <c r="U57" s="67"/>
      <c r="V57" s="17"/>
      <c r="W57" s="67"/>
      <c r="X57" s="67"/>
      <c r="Y57" s="67"/>
      <c r="Z57" s="67"/>
      <c r="AA57" s="67">
        <v>500000</v>
      </c>
      <c r="AB57" s="77">
        <v>0</v>
      </c>
      <c r="AC57" s="30">
        <f>CEILING((AA57*Index!$B$14/Index!$B$13),100)</f>
        <v>531600</v>
      </c>
      <c r="AD57" s="30">
        <f>CEILING((AB57*Index!$D$14/Index!$D$13),100)</f>
        <v>0</v>
      </c>
      <c r="AE57" s="112" t="s">
        <v>177</v>
      </c>
    </row>
    <row r="58" spans="1:31" s="66" customFormat="1" ht="16.350000000000001" customHeight="1" x14ac:dyDescent="0.2">
      <c r="A58" s="111" t="s">
        <v>164</v>
      </c>
      <c r="B58" s="111" t="s">
        <v>165</v>
      </c>
      <c r="C58" s="15" t="s">
        <v>31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T58" s="65"/>
      <c r="U58" s="67"/>
      <c r="V58" s="17"/>
      <c r="W58" s="67"/>
      <c r="X58" s="67"/>
      <c r="Y58" s="67"/>
      <c r="Z58" s="67"/>
      <c r="AA58" s="67">
        <v>1059300</v>
      </c>
      <c r="AB58" s="77"/>
      <c r="AC58" s="30">
        <f>CEILING((AA58*Index!$B$14/Index!$B$13),100)</f>
        <v>1126200</v>
      </c>
      <c r="AD58" s="30">
        <f>CEILING((AB58*Index!$D$14/Index!$D$13),100)</f>
        <v>0</v>
      </c>
      <c r="AE58" s="112" t="s">
        <v>178</v>
      </c>
    </row>
    <row r="59" spans="1:31" s="66" customFormat="1" ht="16.350000000000001" customHeight="1" x14ac:dyDescent="0.2">
      <c r="A59" s="111"/>
      <c r="B59" s="111"/>
      <c r="C59" s="1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T59" s="65"/>
      <c r="U59" s="67"/>
      <c r="V59" s="17"/>
      <c r="W59" s="67"/>
      <c r="X59" s="67"/>
      <c r="Y59" s="67"/>
      <c r="Z59" s="67"/>
      <c r="AA59" s="67"/>
      <c r="AB59" s="77"/>
      <c r="AC59" s="77"/>
      <c r="AD59" s="77"/>
      <c r="AE59" s="112"/>
    </row>
    <row r="60" spans="1:31" s="66" customFormat="1" ht="16.350000000000001" customHeight="1" x14ac:dyDescent="0.2">
      <c r="A60" s="111"/>
      <c r="B60" s="111"/>
      <c r="C60" s="1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T60" s="65"/>
      <c r="U60" s="67"/>
      <c r="V60" s="17"/>
      <c r="W60" s="67"/>
      <c r="X60" s="67"/>
      <c r="Y60" s="67"/>
      <c r="Z60" s="67"/>
      <c r="AA60" s="67"/>
      <c r="AB60" s="77"/>
      <c r="AC60" s="77"/>
      <c r="AD60" s="77"/>
      <c r="AE60" s="112"/>
    </row>
    <row r="61" spans="1:31" s="66" customFormat="1" ht="16.350000000000001" customHeight="1" x14ac:dyDescent="0.2">
      <c r="A61" s="111"/>
      <c r="B61" s="111"/>
      <c r="C61" s="1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T61" s="65"/>
      <c r="U61" s="67"/>
      <c r="V61" s="17"/>
      <c r="W61" s="67"/>
      <c r="X61" s="67"/>
      <c r="Y61" s="67"/>
      <c r="Z61" s="67"/>
      <c r="AA61" s="67"/>
      <c r="AB61" s="77"/>
      <c r="AC61" s="77"/>
      <c r="AD61" s="77"/>
      <c r="AE61" s="112"/>
    </row>
    <row r="62" spans="1:31" s="66" customFormat="1" ht="16.350000000000001" customHeight="1" x14ac:dyDescent="0.2">
      <c r="A62" s="12"/>
      <c r="B62" s="68"/>
      <c r="C62" s="12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T62" s="65"/>
      <c r="U62" s="67"/>
      <c r="V62" s="17"/>
      <c r="W62" s="67"/>
      <c r="X62" s="67"/>
      <c r="Y62" s="67"/>
      <c r="Z62" s="67"/>
      <c r="AA62" s="67"/>
      <c r="AB62" s="93"/>
      <c r="AC62" s="93"/>
      <c r="AD62" s="93"/>
      <c r="AE62" s="15"/>
    </row>
    <row r="63" spans="1:31" s="66" customFormat="1" ht="16.350000000000001" customHeight="1" x14ac:dyDescent="0.2">
      <c r="A63" s="12"/>
      <c r="B63" s="68"/>
      <c r="C63" s="12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T63" s="65"/>
      <c r="U63" s="67"/>
      <c r="V63" s="17"/>
      <c r="W63" s="67"/>
      <c r="X63" s="67"/>
      <c r="Y63" s="67"/>
      <c r="Z63" s="67"/>
      <c r="AA63" s="67"/>
      <c r="AB63" s="93"/>
      <c r="AC63" s="93"/>
      <c r="AD63" s="93"/>
      <c r="AE63" s="15"/>
    </row>
    <row r="64" spans="1:31" s="66" customFormat="1" ht="16.350000000000001" customHeight="1" x14ac:dyDescent="0.2">
      <c r="A64" s="12"/>
      <c r="B64" s="68"/>
      <c r="C64" s="12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T64" s="65"/>
      <c r="U64" s="67"/>
      <c r="V64" s="17"/>
      <c r="W64" s="67"/>
      <c r="X64" s="67"/>
      <c r="Y64" s="67"/>
      <c r="Z64" s="67"/>
      <c r="AA64" s="67"/>
      <c r="AB64" s="94"/>
      <c r="AC64" s="94"/>
      <c r="AD64" s="94"/>
      <c r="AE64" s="15"/>
    </row>
    <row r="65" spans="1:31" s="66" customFormat="1" ht="16.350000000000001" customHeight="1" thickBot="1" x14ac:dyDescent="0.25">
      <c r="A65" s="12"/>
      <c r="B65" s="68"/>
      <c r="C65" s="12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T65" s="65"/>
      <c r="U65" s="67"/>
      <c r="V65" s="75"/>
      <c r="W65" s="69"/>
      <c r="X65" s="69"/>
      <c r="Y65" s="69"/>
      <c r="Z65" s="69"/>
      <c r="AA65" s="69"/>
      <c r="AB65" s="95"/>
      <c r="AC65" s="95"/>
      <c r="AD65" s="95"/>
      <c r="AE65" s="15"/>
    </row>
    <row r="66" spans="1:31" ht="16.149999999999999" customHeight="1" thickBot="1" x14ac:dyDescent="0.25">
      <c r="A66" s="60" t="s">
        <v>110</v>
      </c>
      <c r="B66" s="29"/>
      <c r="C66" s="29"/>
      <c r="D66" s="61">
        <f>SUM(D6:D37)</f>
        <v>35592455.682468943</v>
      </c>
      <c r="E66" s="61">
        <f>SUM(E6:E49)</f>
        <v>35965933</v>
      </c>
      <c r="F66" s="61">
        <f t="shared" ref="F66:N66" si="16">SUM(F6:F42)</f>
        <v>2250000</v>
      </c>
      <c r="G66" s="62">
        <f t="shared" si="16"/>
        <v>2250000</v>
      </c>
      <c r="H66" s="21">
        <f t="shared" si="16"/>
        <v>38215933</v>
      </c>
      <c r="I66" s="63" t="e">
        <f t="shared" si="16"/>
        <v>#DIV/0!</v>
      </c>
      <c r="J66" s="63">
        <f t="shared" si="16"/>
        <v>0</v>
      </c>
      <c r="K66" s="63">
        <f t="shared" si="16"/>
        <v>0</v>
      </c>
      <c r="L66" s="63" t="e">
        <f t="shared" si="16"/>
        <v>#DIV/0!</v>
      </c>
      <c r="M66" s="63" t="e">
        <f t="shared" si="16"/>
        <v>#DIV/0!</v>
      </c>
      <c r="N66" s="63">
        <f t="shared" si="16"/>
        <v>-2096835</v>
      </c>
      <c r="O66" s="33" t="e">
        <f>SUM(O6:O40)</f>
        <v>#DIV/0!</v>
      </c>
      <c r="P66" s="33">
        <f>SUM(P6:P40)</f>
        <v>153376624</v>
      </c>
      <c r="Q66" s="33">
        <f>SUM(Q6:Q42)</f>
        <v>147982900</v>
      </c>
      <c r="R66" s="33">
        <f>SUM(R6:R42)</f>
        <v>22554200</v>
      </c>
      <c r="S66" s="33">
        <f>SUM(S6:S49)</f>
        <v>152510992</v>
      </c>
      <c r="T66" s="33">
        <f>SUM(T6:T49)</f>
        <v>22975987</v>
      </c>
      <c r="U66" s="33">
        <f>SUM(U6:U49)</f>
        <v>13381037</v>
      </c>
      <c r="V66" s="88">
        <f>SUM(V6:V53)</f>
        <v>177159725.59499997</v>
      </c>
      <c r="W66" s="89">
        <f>SUM(W6:W52)</f>
        <v>23098735.479999997</v>
      </c>
      <c r="X66" s="89">
        <f t="shared" ref="X66:AD66" si="17">SUM(X6:X65)</f>
        <v>7270816.3499999996</v>
      </c>
      <c r="Y66" s="89">
        <f t="shared" si="17"/>
        <v>210461100</v>
      </c>
      <c r="Z66" s="89">
        <f t="shared" si="17"/>
        <v>26737500</v>
      </c>
      <c r="AA66" s="87">
        <f t="shared" si="17"/>
        <v>211042814</v>
      </c>
      <c r="AB66" s="117">
        <f t="shared" si="17"/>
        <v>26248950</v>
      </c>
      <c r="AC66" s="118">
        <f t="shared" si="17"/>
        <v>224357000</v>
      </c>
      <c r="AD66" s="119">
        <f t="shared" si="17"/>
        <v>27222100</v>
      </c>
      <c r="AE66" s="29"/>
    </row>
    <row r="67" spans="1:31" ht="13.5" thickBot="1" x14ac:dyDescent="0.25">
      <c r="A67" s="29"/>
      <c r="B67" s="58"/>
      <c r="C67" s="29"/>
      <c r="D67" s="51">
        <f>+D66+F66</f>
        <v>37842455.682468943</v>
      </c>
      <c r="E67" s="19">
        <f>+E66+G66</f>
        <v>38215933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96"/>
      <c r="AC67" s="96"/>
      <c r="AD67" s="96"/>
      <c r="AE67" s="29"/>
    </row>
    <row r="68" spans="1:31" ht="29.25" customHeight="1" thickBot="1" x14ac:dyDescent="0.3">
      <c r="A68" s="29"/>
      <c r="B68" s="52" t="s">
        <v>172</v>
      </c>
      <c r="C68" s="53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5">
        <f>Q66+R66</f>
        <v>170537100</v>
      </c>
      <c r="R68" s="54"/>
      <c r="S68" s="54">
        <f>S66+T66</f>
        <v>175486979</v>
      </c>
      <c r="T68" s="54"/>
      <c r="U68" s="54"/>
      <c r="V68" s="56">
        <f>AA66+AB66</f>
        <v>237291764</v>
      </c>
      <c r="W68" s="109"/>
      <c r="X68" s="109"/>
      <c r="Y68" s="110">
        <f>AA66+AB66</f>
        <v>237291764</v>
      </c>
      <c r="Z68" s="24" t="s">
        <v>111</v>
      </c>
      <c r="AA68" s="24"/>
      <c r="AB68" s="96"/>
      <c r="AC68" s="96"/>
      <c r="AD68" s="96"/>
      <c r="AE68" s="29"/>
    </row>
    <row r="69" spans="1:31" ht="16.149999999999999" customHeight="1" x14ac:dyDescent="0.2">
      <c r="A69" s="29"/>
      <c r="B69" s="29"/>
      <c r="C69" s="29"/>
      <c r="D69" s="24"/>
      <c r="E69" s="24"/>
      <c r="F69" s="24"/>
      <c r="G69" s="24"/>
      <c r="H69" s="24" t="s">
        <v>111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96"/>
      <c r="AC69" s="96"/>
      <c r="AD69" s="96"/>
    </row>
    <row r="70" spans="1:31" ht="16.149999999999999" customHeight="1" x14ac:dyDescent="0.2">
      <c r="A70" s="29"/>
      <c r="B70" s="29"/>
      <c r="C70" s="29"/>
      <c r="D70" s="24">
        <f>609205/600000</f>
        <v>1.0153416666666666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96"/>
      <c r="AC70" s="96"/>
      <c r="AD70" s="96"/>
    </row>
    <row r="71" spans="1:31" ht="16.149999999999999" customHeight="1" x14ac:dyDescent="0.2">
      <c r="A71" s="29"/>
      <c r="B71" s="29"/>
      <c r="C71" s="29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 t="s">
        <v>111</v>
      </c>
      <c r="Y71" s="24"/>
      <c r="Z71" s="24"/>
      <c r="AA71" s="24"/>
      <c r="AB71" s="96"/>
      <c r="AC71" s="96"/>
      <c r="AD71" s="96"/>
    </row>
    <row r="72" spans="1:31" ht="16.149999999999999" customHeight="1" thickBot="1" x14ac:dyDescent="0.25">
      <c r="A72" s="29"/>
      <c r="B72" s="29"/>
      <c r="C72" s="29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96"/>
      <c r="AC72" s="96"/>
      <c r="AD72" s="96"/>
    </row>
    <row r="73" spans="1:31" ht="16.149999999999999" customHeight="1" thickBot="1" x14ac:dyDescent="0.25">
      <c r="A73" s="9" t="s">
        <v>112</v>
      </c>
      <c r="B73" s="29"/>
      <c r="C73" s="29"/>
      <c r="D73" s="10"/>
      <c r="E73" s="24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97"/>
      <c r="AC73" s="97"/>
      <c r="AD73" s="97"/>
    </row>
    <row r="74" spans="1:31" ht="16.149999999999999" customHeight="1" x14ac:dyDescent="0.2">
      <c r="A74" s="11" t="s">
        <v>113</v>
      </c>
      <c r="B74" s="29"/>
      <c r="C74" s="29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96"/>
      <c r="AC74" s="96"/>
      <c r="AD74" s="96"/>
    </row>
    <row r="75" spans="1:31" ht="16.149999999999999" customHeight="1" x14ac:dyDescent="0.2">
      <c r="A75" s="29"/>
      <c r="B75" s="29"/>
      <c r="C75" s="29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96"/>
      <c r="AC75" s="96"/>
      <c r="AD75" s="96"/>
    </row>
    <row r="76" spans="1:31" ht="16.149999999999999" customHeight="1" x14ac:dyDescent="0.2">
      <c r="A76" s="12" t="s">
        <v>114</v>
      </c>
      <c r="B76" s="12" t="s">
        <v>115</v>
      </c>
      <c r="C76" s="29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96"/>
      <c r="AC76" s="96"/>
      <c r="AD76" s="96"/>
    </row>
    <row r="77" spans="1:31" ht="16.149999999999999" customHeight="1" x14ac:dyDescent="0.2">
      <c r="A77" s="12" t="s">
        <v>116</v>
      </c>
      <c r="B77" s="12" t="s">
        <v>117</v>
      </c>
      <c r="C77" s="29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96"/>
      <c r="AC77" s="96"/>
      <c r="AD77" s="96"/>
    </row>
    <row r="78" spans="1:31" ht="16.149999999999999" customHeight="1" x14ac:dyDescent="0.2">
      <c r="A78" s="12" t="s">
        <v>118</v>
      </c>
      <c r="B78" s="12" t="s">
        <v>119</v>
      </c>
      <c r="C78" s="29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96"/>
      <c r="AC78" s="96"/>
      <c r="AD78" s="96"/>
    </row>
    <row r="79" spans="1:31" ht="16.149999999999999" customHeight="1" x14ac:dyDescent="0.2">
      <c r="A79" s="12" t="s">
        <v>120</v>
      </c>
      <c r="B79" s="12" t="s">
        <v>121</v>
      </c>
      <c r="C79" s="29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96"/>
      <c r="AC79" s="96"/>
      <c r="AD79" s="96"/>
    </row>
    <row r="80" spans="1:31" ht="16.149999999999999" customHeight="1" x14ac:dyDescent="0.2">
      <c r="A80" s="12" t="s">
        <v>122</v>
      </c>
      <c r="B80" s="12" t="s">
        <v>123</v>
      </c>
      <c r="C80" s="29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96"/>
      <c r="AC80" s="96"/>
      <c r="AD80" s="96"/>
    </row>
    <row r="81" spans="1:30" ht="16.149999999999999" customHeight="1" x14ac:dyDescent="0.2">
      <c r="A81" s="12" t="s">
        <v>124</v>
      </c>
      <c r="B81" s="12" t="s">
        <v>125</v>
      </c>
      <c r="C81" s="29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96"/>
      <c r="AC81" s="96"/>
      <c r="AD81" s="96"/>
    </row>
    <row r="82" spans="1:30" ht="16.149999999999999" customHeight="1" x14ac:dyDescent="0.2">
      <c r="A82" s="29"/>
      <c r="B82" s="29"/>
      <c r="C82" s="29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96"/>
      <c r="AC82" s="96"/>
      <c r="AD82" s="96"/>
    </row>
    <row r="83" spans="1:30" ht="16.149999999999999" customHeight="1" x14ac:dyDescent="0.2">
      <c r="A83" s="11" t="s">
        <v>126</v>
      </c>
      <c r="B83" s="29"/>
    </row>
    <row r="84" spans="1:30" ht="16.149999999999999" customHeight="1" x14ac:dyDescent="0.2">
      <c r="A84" s="29"/>
      <c r="B84" s="29"/>
    </row>
    <row r="85" spans="1:30" ht="16.149999999999999" customHeight="1" x14ac:dyDescent="0.2">
      <c r="A85" s="12" t="s">
        <v>127</v>
      </c>
      <c r="B85" s="12" t="s">
        <v>128</v>
      </c>
    </row>
    <row r="86" spans="1:30" ht="16.149999999999999" customHeight="1" x14ac:dyDescent="0.2">
      <c r="A86" s="12" t="s">
        <v>129</v>
      </c>
      <c r="B86" s="12" t="s">
        <v>130</v>
      </c>
    </row>
    <row r="87" spans="1:30" ht="16.149999999999999" customHeight="1" x14ac:dyDescent="0.2">
      <c r="A87" s="12" t="s">
        <v>131</v>
      </c>
      <c r="B87" s="12" t="s">
        <v>132</v>
      </c>
    </row>
    <row r="88" spans="1:30" ht="16.149999999999999" customHeight="1" x14ac:dyDescent="0.2">
      <c r="A88" s="12" t="s">
        <v>133</v>
      </c>
      <c r="B88" s="12" t="s">
        <v>134</v>
      </c>
    </row>
    <row r="89" spans="1:30" ht="16.149999999999999" customHeight="1" x14ac:dyDescent="0.2">
      <c r="A89" s="12" t="s">
        <v>135</v>
      </c>
      <c r="B89" s="12" t="s">
        <v>136</v>
      </c>
    </row>
    <row r="90" spans="1:30" ht="16.149999999999999" customHeight="1" x14ac:dyDescent="0.2">
      <c r="A90" s="12" t="s">
        <v>137</v>
      </c>
      <c r="B90" s="12" t="s">
        <v>138</v>
      </c>
    </row>
    <row r="91" spans="1:30" ht="16.149999999999999" customHeight="1" x14ac:dyDescent="0.2">
      <c r="A91" s="12" t="s">
        <v>139</v>
      </c>
      <c r="B91" s="12" t="s">
        <v>140</v>
      </c>
    </row>
    <row r="92" spans="1:30" ht="16.149999999999999" customHeight="1" x14ac:dyDescent="0.2">
      <c r="A92" s="29"/>
      <c r="B92" s="29"/>
    </row>
    <row r="93" spans="1:30" ht="16.149999999999999" customHeight="1" x14ac:dyDescent="0.2">
      <c r="A93" s="29"/>
      <c r="B93" s="29"/>
    </row>
    <row r="94" spans="1:30" ht="16.149999999999999" customHeight="1" x14ac:dyDescent="0.2">
      <c r="A94" s="29"/>
      <c r="B94" s="29"/>
    </row>
    <row r="95" spans="1:30" ht="16.149999999999999" customHeight="1" x14ac:dyDescent="0.2">
      <c r="A95" s="29"/>
      <c r="B95" s="29"/>
    </row>
    <row r="96" spans="1:30" x14ac:dyDescent="0.2">
      <c r="A96" s="29"/>
      <c r="B96" s="29"/>
    </row>
    <row r="97" spans="1:2" x14ac:dyDescent="0.2">
      <c r="A97" s="29"/>
      <c r="B97" s="29"/>
    </row>
    <row r="98" spans="1:2" x14ac:dyDescent="0.2">
      <c r="A98" s="29"/>
      <c r="B98" s="29"/>
    </row>
    <row r="99" spans="1:2" x14ac:dyDescent="0.2">
      <c r="B99" s="29"/>
    </row>
    <row r="100" spans="1:2" x14ac:dyDescent="0.2">
      <c r="B100" s="29"/>
    </row>
    <row r="101" spans="1:2" x14ac:dyDescent="0.2">
      <c r="B101" s="29"/>
    </row>
    <row r="102" spans="1:2" x14ac:dyDescent="0.2">
      <c r="B102" s="29"/>
    </row>
    <row r="103" spans="1:2" x14ac:dyDescent="0.2">
      <c r="B103" s="29"/>
    </row>
    <row r="104" spans="1:2" x14ac:dyDescent="0.2">
      <c r="B104" s="29"/>
    </row>
    <row r="105" spans="1:2" x14ac:dyDescent="0.2">
      <c r="B105" s="29"/>
    </row>
    <row r="106" spans="1:2" x14ac:dyDescent="0.2">
      <c r="B106" s="29"/>
    </row>
    <row r="107" spans="1:2" x14ac:dyDescent="0.2">
      <c r="B107" s="29"/>
    </row>
    <row r="108" spans="1:2" x14ac:dyDescent="0.2">
      <c r="B108" s="29"/>
    </row>
    <row r="109" spans="1:2" x14ac:dyDescent="0.2">
      <c r="B109" s="29"/>
    </row>
    <row r="110" spans="1:2" x14ac:dyDescent="0.2">
      <c r="B110" s="29"/>
    </row>
    <row r="111" spans="1:2" x14ac:dyDescent="0.2">
      <c r="B111" s="29"/>
    </row>
    <row r="112" spans="1:2" x14ac:dyDescent="0.2">
      <c r="B112" s="29"/>
    </row>
    <row r="113" spans="2:2" x14ac:dyDescent="0.2">
      <c r="B113" s="29"/>
    </row>
    <row r="114" spans="2:2" x14ac:dyDescent="0.2">
      <c r="B114" s="29"/>
    </row>
    <row r="115" spans="2:2" x14ac:dyDescent="0.2">
      <c r="B115" s="29"/>
    </row>
    <row r="116" spans="2:2" x14ac:dyDescent="0.2">
      <c r="B116" s="29"/>
    </row>
    <row r="117" spans="2:2" x14ac:dyDescent="0.2">
      <c r="B117" s="29"/>
    </row>
    <row r="118" spans="2:2" x14ac:dyDescent="0.2">
      <c r="B118" s="29"/>
    </row>
    <row r="119" spans="2:2" x14ac:dyDescent="0.2">
      <c r="B119" s="29"/>
    </row>
    <row r="120" spans="2:2" x14ac:dyDescent="0.2">
      <c r="B120" s="29"/>
    </row>
    <row r="121" spans="2:2" x14ac:dyDescent="0.2">
      <c r="B121" s="29"/>
    </row>
    <row r="122" spans="2:2" x14ac:dyDescent="0.2">
      <c r="B122" s="29"/>
    </row>
    <row r="123" spans="2:2" x14ac:dyDescent="0.2">
      <c r="B123" s="29"/>
    </row>
    <row r="124" spans="2:2" x14ac:dyDescent="0.2">
      <c r="B124" s="29"/>
    </row>
  </sheetData>
  <autoFilter ref="A5:AE74"/>
  <mergeCells count="1">
    <mergeCell ref="A1:AE2"/>
  </mergeCells>
  <phoneticPr fontId="3" type="noConversion"/>
  <printOptions gridLines="1"/>
  <pageMargins left="0.39370078740157483" right="0.39370078740157483" top="0.98425196850393704" bottom="0.78740157480314965" header="0.27559055118110237" footer="0.31496062992125984"/>
  <pageSetup paperSize="8" scale="27" fitToHeight="0" orientation="landscape"/>
  <headerFooter alignWithMargins="0">
    <oddHeader>&amp;L&amp;G</oddHeader>
    <oddFooter>&amp;R&amp;P of &amp;N</oddFooter>
  </headerFooter>
  <legacy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opLeftCell="W1" workbookViewId="0">
      <selection activeCell="AB10" sqref="AB10"/>
    </sheetView>
  </sheetViews>
  <sheetFormatPr defaultRowHeight="12.75" x14ac:dyDescent="0.2"/>
  <cols>
    <col min="1" max="1" width="65.5703125" bestFit="1" customWidth="1"/>
    <col min="2" max="2" width="51.28515625" bestFit="1" customWidth="1"/>
    <col min="3" max="3" width="11.28515625" customWidth="1"/>
    <col min="4" max="7" width="30.28515625" customWidth="1"/>
    <col min="8" max="9" width="22.28515625" customWidth="1"/>
    <col min="10" max="10" width="18.42578125" customWidth="1"/>
    <col min="11" max="11" width="25.7109375" customWidth="1"/>
    <col min="12" max="12" width="22.28515625" customWidth="1"/>
    <col min="13" max="17" width="25.7109375" customWidth="1"/>
    <col min="18" max="18" width="21.7109375" customWidth="1"/>
    <col min="19" max="29" width="25.7109375" customWidth="1"/>
    <col min="30" max="30" width="70.7109375" customWidth="1"/>
  </cols>
  <sheetData>
    <row r="1" spans="1:30" x14ac:dyDescent="0.2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3"/>
    </row>
    <row r="2" spans="1:30" ht="13.5" thickBo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6"/>
    </row>
    <row r="3" spans="1:30" ht="15.75" x14ac:dyDescent="0.25">
      <c r="A3" s="35" t="s">
        <v>141</v>
      </c>
      <c r="B3" s="35"/>
      <c r="C3" s="37" t="s">
        <v>1</v>
      </c>
      <c r="D3" s="35"/>
      <c r="E3" s="35"/>
      <c r="F3" s="35"/>
      <c r="G3" s="35"/>
      <c r="H3" s="35"/>
      <c r="I3" s="37" t="s">
        <v>1</v>
      </c>
      <c r="J3" s="35"/>
      <c r="K3" s="35"/>
      <c r="L3" s="35"/>
      <c r="M3" s="39">
        <v>132.19999999999999</v>
      </c>
      <c r="N3" s="35"/>
      <c r="O3" s="35"/>
      <c r="P3" s="35"/>
      <c r="Q3" s="39">
        <v>148.5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5"/>
    </row>
    <row r="4" spans="1:30" x14ac:dyDescent="0.2">
      <c r="A4" s="29"/>
      <c r="B4" s="29"/>
      <c r="C4" s="36" t="s">
        <v>2</v>
      </c>
      <c r="D4" s="24"/>
      <c r="E4" s="24"/>
      <c r="F4" s="24"/>
      <c r="G4" s="24"/>
      <c r="H4" s="24"/>
      <c r="I4" s="36" t="s">
        <v>2</v>
      </c>
      <c r="J4" s="24"/>
      <c r="K4" s="24"/>
      <c r="L4" s="24"/>
      <c r="M4" s="38">
        <v>120.5</v>
      </c>
      <c r="N4" s="24"/>
      <c r="O4" s="24"/>
      <c r="P4" s="24"/>
      <c r="Q4" s="38"/>
      <c r="R4" s="38">
        <v>125.6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29"/>
    </row>
    <row r="5" spans="1:30" ht="47.25" x14ac:dyDescent="0.25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25" t="s">
        <v>10</v>
      </c>
      <c r="I5" s="25" t="s">
        <v>11</v>
      </c>
      <c r="J5" s="7" t="s">
        <v>12</v>
      </c>
      <c r="K5" s="7" t="s">
        <v>13</v>
      </c>
      <c r="L5" s="25" t="s">
        <v>14</v>
      </c>
      <c r="M5" s="25" t="s">
        <v>15</v>
      </c>
      <c r="N5" s="25" t="s">
        <v>16</v>
      </c>
      <c r="O5" s="34" t="s">
        <v>17</v>
      </c>
      <c r="P5" s="34" t="s">
        <v>17</v>
      </c>
      <c r="Q5" s="25" t="s">
        <v>18</v>
      </c>
      <c r="R5" s="25" t="s">
        <v>19</v>
      </c>
      <c r="S5" s="25" t="s">
        <v>20</v>
      </c>
      <c r="T5" s="25" t="s">
        <v>21</v>
      </c>
      <c r="U5" s="25" t="s">
        <v>22</v>
      </c>
      <c r="V5" s="25" t="s">
        <v>23</v>
      </c>
      <c r="W5" s="25" t="s">
        <v>24</v>
      </c>
      <c r="X5" s="25" t="s">
        <v>147</v>
      </c>
      <c r="Y5" s="25" t="s">
        <v>148</v>
      </c>
      <c r="Z5" s="25" t="s">
        <v>158</v>
      </c>
      <c r="AA5" s="25" t="s">
        <v>159</v>
      </c>
      <c r="AB5" s="25" t="s">
        <v>170</v>
      </c>
      <c r="AC5" s="25" t="s">
        <v>171</v>
      </c>
      <c r="AD5" s="6" t="s">
        <v>25</v>
      </c>
    </row>
    <row r="10" spans="1:30" x14ac:dyDescent="0.2">
      <c r="A10" s="12" t="s">
        <v>46</v>
      </c>
      <c r="B10" s="12" t="s">
        <v>47</v>
      </c>
      <c r="C10" s="12" t="s">
        <v>31</v>
      </c>
      <c r="D10" s="30">
        <v>1558458.9041095893</v>
      </c>
      <c r="E10" s="30">
        <v>1576220</v>
      </c>
      <c r="F10" s="30"/>
      <c r="G10" s="30"/>
      <c r="H10" s="31">
        <f t="shared" ref="H10:H23" si="0">E10+G10</f>
        <v>1576220</v>
      </c>
      <c r="I10" s="31">
        <f>CEILING((H10*Index!$C$10/Index!$C$9),1)</f>
        <v>1465384</v>
      </c>
      <c r="J10" s="31"/>
      <c r="K10" s="31"/>
      <c r="L10" s="31">
        <f t="shared" ref="L10:L23" si="1">I10</f>
        <v>1465384</v>
      </c>
      <c r="M10" s="31">
        <f>CEILING((L10*Index!$C$11/Index!$C$10),1)</f>
        <v>1502995</v>
      </c>
      <c r="N10" s="31">
        <v>-157622</v>
      </c>
      <c r="O10" s="31">
        <f>M10+N10</f>
        <v>1345373</v>
      </c>
      <c r="P10" s="31">
        <v>1500000</v>
      </c>
      <c r="Q10" s="26">
        <f t="shared" ref="Q10:Q22" si="2">CEILING(((P10/$M$3)*$Q$3),100)</f>
        <v>1685000</v>
      </c>
      <c r="R10" s="26"/>
      <c r="S10" s="26">
        <f>CEILING((Q10*Index!$B$10/Index!$B$9),1)</f>
        <v>1733143</v>
      </c>
      <c r="T10" s="26">
        <f>CEILING((R10*Index!$D$10/Index!$D$9),1)</f>
        <v>0</v>
      </c>
      <c r="U10" s="26"/>
      <c r="V10" s="26">
        <f t="shared" ref="V10:V22" si="3">S10*1.055</f>
        <v>1828465.865</v>
      </c>
      <c r="W10" s="26"/>
      <c r="X10" s="26">
        <f>CEILING((V10*Index!$B$12/Index!$B$11),100)</f>
        <v>2087000</v>
      </c>
      <c r="Y10" s="26"/>
      <c r="Z10" s="26">
        <f>CEILING((X10*Index!$B$13/Index!$B$12),100)</f>
        <v>2087000</v>
      </c>
      <c r="AA10" s="26"/>
      <c r="AB10" s="26">
        <f>CEILING((Z10*Index!$B$14/Index!$B$13),100)</f>
        <v>2218700</v>
      </c>
      <c r="AC10" s="26"/>
      <c r="AD10" s="12" t="s">
        <v>48</v>
      </c>
    </row>
    <row r="11" spans="1:30" x14ac:dyDescent="0.2">
      <c r="A11" s="12" t="s">
        <v>49</v>
      </c>
      <c r="B11" s="12" t="s">
        <v>50</v>
      </c>
      <c r="C11" s="12" t="s">
        <v>31</v>
      </c>
      <c r="D11" s="30">
        <v>1568578.7671232878</v>
      </c>
      <c r="E11" s="30">
        <v>1586455</v>
      </c>
      <c r="F11" s="30"/>
      <c r="G11" s="30"/>
      <c r="H11" s="31">
        <f t="shared" si="0"/>
        <v>1586455</v>
      </c>
      <c r="I11" s="31">
        <f>CEILING((H11*Index!$C$10/Index!$C$9),1)</f>
        <v>1474899</v>
      </c>
      <c r="J11" s="31"/>
      <c r="K11" s="31"/>
      <c r="L11" s="31">
        <f t="shared" si="1"/>
        <v>1474899</v>
      </c>
      <c r="M11" s="31">
        <f>CEILING((L11*Index!$C$11/Index!$C$10),1)</f>
        <v>1512754</v>
      </c>
      <c r="N11" s="31">
        <v>-168386</v>
      </c>
      <c r="O11" s="31">
        <f t="shared" ref="O11:O23" si="4">M11+N11</f>
        <v>1344368</v>
      </c>
      <c r="P11" s="31">
        <v>1500000</v>
      </c>
      <c r="Q11" s="26">
        <f t="shared" si="2"/>
        <v>1685000</v>
      </c>
      <c r="R11" s="26"/>
      <c r="S11" s="26">
        <f>CEILING((Q11*Index!$B$10/Index!$B$9),1)</f>
        <v>1733143</v>
      </c>
      <c r="T11" s="26">
        <f>CEILING((R11*Index!$D$10/Index!$D$9),1)</f>
        <v>0</v>
      </c>
      <c r="U11" s="26"/>
      <c r="V11" s="26">
        <f t="shared" si="3"/>
        <v>1828465.865</v>
      </c>
      <c r="W11" s="26"/>
      <c r="X11" s="26">
        <f>CEILING((V11*Index!$B$12/Index!$B$11),100)</f>
        <v>2087000</v>
      </c>
      <c r="Y11" s="26"/>
      <c r="Z11" s="26">
        <f>CEILING((X11*Index!$B$13/Index!$B$12),100)</f>
        <v>2087000</v>
      </c>
      <c r="AA11" s="26"/>
      <c r="AB11" s="26">
        <f>CEILING((Z11*Index!$B$14/Index!$B$13),100)</f>
        <v>2218700</v>
      </c>
      <c r="AC11" s="26"/>
      <c r="AD11" s="12" t="s">
        <v>48</v>
      </c>
    </row>
    <row r="12" spans="1:30" x14ac:dyDescent="0.2">
      <c r="A12" s="12" t="s">
        <v>46</v>
      </c>
      <c r="B12" s="12" t="s">
        <v>51</v>
      </c>
      <c r="C12" s="12" t="s">
        <v>31</v>
      </c>
      <c r="D12" s="30">
        <v>1492679.7945205481</v>
      </c>
      <c r="E12" s="30">
        <v>1509691</v>
      </c>
      <c r="F12" s="30"/>
      <c r="G12" s="30"/>
      <c r="H12" s="31">
        <f t="shared" si="0"/>
        <v>1509691</v>
      </c>
      <c r="I12" s="31">
        <f>CEILING((H12*Index!$C$10/Index!$C$9),1)</f>
        <v>1403533</v>
      </c>
      <c r="J12" s="31"/>
      <c r="K12" s="31"/>
      <c r="L12" s="31">
        <f t="shared" si="1"/>
        <v>1403533</v>
      </c>
      <c r="M12" s="31">
        <f>CEILING((L12*Index!$C$11/Index!$C$10),1)</f>
        <v>1439557</v>
      </c>
      <c r="N12" s="31">
        <v>-187658</v>
      </c>
      <c r="O12" s="31">
        <f t="shared" si="4"/>
        <v>1251899</v>
      </c>
      <c r="P12" s="31">
        <v>1400000</v>
      </c>
      <c r="Q12" s="26">
        <f t="shared" si="2"/>
        <v>1572700</v>
      </c>
      <c r="R12" s="26"/>
      <c r="S12" s="26">
        <f>CEILING((Q12*Index!$B$10/Index!$B$9),1)</f>
        <v>1617635</v>
      </c>
      <c r="T12" s="26">
        <f>CEILING((R12*Index!$D$10/Index!$D$9),1)</f>
        <v>0</v>
      </c>
      <c r="U12" s="26"/>
      <c r="V12" s="26">
        <f t="shared" si="3"/>
        <v>1706604.9249999998</v>
      </c>
      <c r="W12" s="26"/>
      <c r="X12" s="26">
        <f>CEILING((V12*Index!$B$12/Index!$B$11),100)</f>
        <v>1947900</v>
      </c>
      <c r="Y12" s="26"/>
      <c r="Z12" s="26">
        <f>CEILING((X12*Index!$B$13/Index!$B$12),100)</f>
        <v>1947900</v>
      </c>
      <c r="AA12" s="26"/>
      <c r="AB12" s="26">
        <f>CEILING((Z12*Index!$B$14/Index!$B$13),100)</f>
        <v>2070800</v>
      </c>
      <c r="AC12" s="26"/>
      <c r="AD12" s="12" t="s">
        <v>52</v>
      </c>
    </row>
    <row r="13" spans="1:30" x14ac:dyDescent="0.2">
      <c r="A13" s="12" t="s">
        <v>53</v>
      </c>
      <c r="B13" s="12" t="s">
        <v>54</v>
      </c>
      <c r="C13" s="12" t="s">
        <v>31</v>
      </c>
      <c r="D13" s="30">
        <v>1538219.1780821919</v>
      </c>
      <c r="E13" s="30">
        <v>1555749</v>
      </c>
      <c r="F13" s="30"/>
      <c r="G13" s="30"/>
      <c r="H13" s="31">
        <f t="shared" si="0"/>
        <v>1555749</v>
      </c>
      <c r="I13" s="31">
        <f>CEILING((H13*Index!$C$10/Index!$C$9),1)</f>
        <v>1446352</v>
      </c>
      <c r="J13" s="31"/>
      <c r="K13" s="31"/>
      <c r="L13" s="31">
        <f t="shared" si="1"/>
        <v>1446352</v>
      </c>
      <c r="M13" s="31">
        <f>CEILING((L13*Index!$C$11/Index!$C$10),1)</f>
        <v>1483475</v>
      </c>
      <c r="N13" s="31">
        <v>-161093</v>
      </c>
      <c r="O13" s="31">
        <f t="shared" si="4"/>
        <v>1322382</v>
      </c>
      <c r="P13" s="31">
        <v>1475000</v>
      </c>
      <c r="Q13" s="26">
        <f t="shared" si="2"/>
        <v>1656900</v>
      </c>
      <c r="R13" s="26"/>
      <c r="S13" s="26">
        <f>CEILING((Q13*Index!$B$10/Index!$B$9),1)</f>
        <v>1704240</v>
      </c>
      <c r="T13" s="26">
        <f>CEILING((R13*Index!$D$10/Index!$D$9),1)</f>
        <v>0</v>
      </c>
      <c r="U13" s="26"/>
      <c r="V13" s="26">
        <f t="shared" si="3"/>
        <v>1797973.2</v>
      </c>
      <c r="W13" s="26"/>
      <c r="X13" s="26">
        <f>CEILING((V13*Index!$B$12/Index!$B$11),100)</f>
        <v>2052200</v>
      </c>
      <c r="Y13" s="26"/>
      <c r="Z13" s="26">
        <f>CEILING((X13*Index!$B$13/Index!$B$12),100)</f>
        <v>2052200</v>
      </c>
      <c r="AA13" s="26"/>
      <c r="AB13" s="26">
        <f>CEILING((Z13*Index!$B$14/Index!$B$13),100)</f>
        <v>2181700</v>
      </c>
      <c r="AC13" s="26"/>
      <c r="AD13" s="12" t="s">
        <v>55</v>
      </c>
    </row>
    <row r="14" spans="1:30" x14ac:dyDescent="0.2">
      <c r="A14" s="12" t="s">
        <v>46</v>
      </c>
      <c r="B14" s="12" t="s">
        <v>56</v>
      </c>
      <c r="C14" s="12" t="s">
        <v>31</v>
      </c>
      <c r="D14" s="30">
        <v>1087885.2739726028</v>
      </c>
      <c r="E14" s="30">
        <v>1100283</v>
      </c>
      <c r="F14" s="30"/>
      <c r="G14" s="30"/>
      <c r="H14" s="31">
        <f t="shared" si="0"/>
        <v>1100283</v>
      </c>
      <c r="I14" s="31">
        <f>CEILING((H14*Index!$C$10/Index!$C$9),1)</f>
        <v>1022914</v>
      </c>
      <c r="J14" s="31"/>
      <c r="K14" s="31"/>
      <c r="L14" s="31">
        <f t="shared" si="1"/>
        <v>1022914</v>
      </c>
      <c r="M14" s="31">
        <f>CEILING((L14*Index!$C$11/Index!$C$10),1)</f>
        <v>1049169</v>
      </c>
      <c r="N14" s="31">
        <v>-132106</v>
      </c>
      <c r="O14" s="31">
        <f t="shared" si="4"/>
        <v>917063</v>
      </c>
      <c r="P14" s="31">
        <v>1025000</v>
      </c>
      <c r="Q14" s="26">
        <f t="shared" si="2"/>
        <v>1151400</v>
      </c>
      <c r="R14" s="26"/>
      <c r="S14" s="26">
        <f>CEILING((Q14*Index!$B$10/Index!$B$9),1)</f>
        <v>1184298</v>
      </c>
      <c r="T14" s="26">
        <f>CEILING((R14*Index!$D$10/Index!$D$9),1)</f>
        <v>0</v>
      </c>
      <c r="U14" s="26"/>
      <c r="V14" s="26">
        <f t="shared" si="3"/>
        <v>1249434.3899999999</v>
      </c>
      <c r="W14" s="26"/>
      <c r="X14" s="26">
        <f>CEILING((V14*Index!$B$12/Index!$B$11),100)</f>
        <v>1426100</v>
      </c>
      <c r="Y14" s="26"/>
      <c r="Z14" s="26">
        <f>CEILING((X14*Index!$B$13/Index!$B$12),100)</f>
        <v>1426100</v>
      </c>
      <c r="AA14" s="26"/>
      <c r="AB14" s="26">
        <f>CEILING((Z14*Index!$B$14/Index!$B$13),100)</f>
        <v>1516100</v>
      </c>
      <c r="AC14" s="26"/>
      <c r="AD14" s="12" t="s">
        <v>57</v>
      </c>
    </row>
    <row r="15" spans="1:30" x14ac:dyDescent="0.2">
      <c r="A15" s="12" t="s">
        <v>46</v>
      </c>
      <c r="B15" s="12" t="s">
        <v>58</v>
      </c>
      <c r="C15" s="12" t="s">
        <v>31</v>
      </c>
      <c r="D15" s="30">
        <v>1264982.876712329</v>
      </c>
      <c r="E15" s="30">
        <v>1279399</v>
      </c>
      <c r="F15" s="30"/>
      <c r="G15" s="30"/>
      <c r="H15" s="31">
        <f t="shared" si="0"/>
        <v>1279399</v>
      </c>
      <c r="I15" s="31">
        <f>CEILING((H15*Index!$C$10/Index!$C$9),1)</f>
        <v>1189435</v>
      </c>
      <c r="J15" s="31"/>
      <c r="K15" s="31"/>
      <c r="L15" s="31">
        <f t="shared" si="1"/>
        <v>1189435</v>
      </c>
      <c r="M15" s="31">
        <f>CEILING((L15*Index!$C$11/Index!$C$10),1)</f>
        <v>1219963</v>
      </c>
      <c r="N15" s="31">
        <v>329528</v>
      </c>
      <c r="O15" s="31">
        <f t="shared" si="4"/>
        <v>1549491</v>
      </c>
      <c r="P15" s="31">
        <v>1675000</v>
      </c>
      <c r="Q15" s="26">
        <f t="shared" si="2"/>
        <v>1881600</v>
      </c>
      <c r="R15" s="26"/>
      <c r="S15" s="26">
        <f>CEILING((Q15*Index!$B$10/Index!$B$9),1)</f>
        <v>1935360</v>
      </c>
      <c r="T15" s="26">
        <f>CEILING((R15*Index!$D$10/Index!$D$9),1)</f>
        <v>0</v>
      </c>
      <c r="U15" s="26"/>
      <c r="V15" s="26">
        <f t="shared" si="3"/>
        <v>2041804.7999999998</v>
      </c>
      <c r="W15" s="26"/>
      <c r="X15" s="26">
        <f>CEILING((V15*Index!$B$12/Index!$B$11),100)</f>
        <v>2330500</v>
      </c>
      <c r="Y15" s="26"/>
      <c r="Z15" s="26">
        <f>CEILING((X15*Index!$B$13/Index!$B$12),100)</f>
        <v>2330500</v>
      </c>
      <c r="AA15" s="26"/>
      <c r="AB15" s="26">
        <f>CEILING((Z15*Index!$B$14/Index!$B$13),100)</f>
        <v>2477600</v>
      </c>
      <c r="AC15" s="26"/>
      <c r="AD15" s="12" t="s">
        <v>59</v>
      </c>
    </row>
    <row r="16" spans="1:30" x14ac:dyDescent="0.2">
      <c r="A16" s="12" t="s">
        <v>46</v>
      </c>
      <c r="B16" s="12" t="s">
        <v>60</v>
      </c>
      <c r="C16" s="12" t="s">
        <v>31</v>
      </c>
      <c r="D16" s="30">
        <v>1568578.7671232878</v>
      </c>
      <c r="E16" s="30">
        <v>1586455</v>
      </c>
      <c r="F16" s="30"/>
      <c r="G16" s="30"/>
      <c r="H16" s="31">
        <f t="shared" si="0"/>
        <v>1586455</v>
      </c>
      <c r="I16" s="31">
        <f>CEILING((H16*Index!$C$10/Index!$C$9),1)</f>
        <v>1474899</v>
      </c>
      <c r="J16" s="31"/>
      <c r="K16" s="31"/>
      <c r="L16" s="31">
        <f t="shared" si="1"/>
        <v>1474899</v>
      </c>
      <c r="M16" s="31">
        <f>CEILING((L16*Index!$C$11/Index!$C$10),1)</f>
        <v>1512754</v>
      </c>
      <c r="N16" s="31">
        <v>-618386</v>
      </c>
      <c r="O16" s="31">
        <f t="shared" si="4"/>
        <v>894368</v>
      </c>
      <c r="P16" s="31">
        <v>1050000</v>
      </c>
      <c r="Q16" s="26">
        <f t="shared" si="2"/>
        <v>1179500</v>
      </c>
      <c r="R16" s="26"/>
      <c r="S16" s="26">
        <f>CEILING((Q16*Index!$B$10/Index!$B$9),1)</f>
        <v>1213200</v>
      </c>
      <c r="T16" s="26">
        <f>CEILING((R16*Index!$D$10/Index!$D$9),1)</f>
        <v>0</v>
      </c>
      <c r="U16" s="26"/>
      <c r="V16" s="26">
        <f t="shared" si="3"/>
        <v>1279926</v>
      </c>
      <c r="W16" s="26"/>
      <c r="X16" s="26">
        <f>CEILING((V16*Index!$B$12/Index!$B$11),100)</f>
        <v>1460900</v>
      </c>
      <c r="Y16" s="26"/>
      <c r="Z16" s="26">
        <f>CEILING((X16*Index!$B$13/Index!$B$12),100)</f>
        <v>1460900</v>
      </c>
      <c r="AA16" s="26"/>
      <c r="AB16" s="26">
        <f>CEILING((Z16*Index!$B$14/Index!$B$13),100)</f>
        <v>1553100</v>
      </c>
      <c r="AC16" s="26"/>
      <c r="AD16" s="12" t="s">
        <v>57</v>
      </c>
    </row>
    <row r="17" spans="1:30" x14ac:dyDescent="0.2">
      <c r="A17" s="12" t="s">
        <v>46</v>
      </c>
      <c r="B17" s="12" t="s">
        <v>61</v>
      </c>
      <c r="C17" s="12" t="s">
        <v>31</v>
      </c>
      <c r="D17" s="30">
        <v>1770976.0273972603</v>
      </c>
      <c r="E17" s="30">
        <v>1791159</v>
      </c>
      <c r="F17" s="30"/>
      <c r="G17" s="30"/>
      <c r="H17" s="31">
        <f t="shared" si="0"/>
        <v>1791159</v>
      </c>
      <c r="I17" s="31">
        <f>CEILING((H17*Index!$C$10/Index!$C$9),1)</f>
        <v>1665209</v>
      </c>
      <c r="J17" s="31"/>
      <c r="K17" s="31"/>
      <c r="L17" s="31">
        <f t="shared" si="1"/>
        <v>1665209</v>
      </c>
      <c r="M17" s="31">
        <f>CEILING((L17*Index!$C$11/Index!$C$10),1)</f>
        <v>1707949</v>
      </c>
      <c r="N17" s="31">
        <v>91339</v>
      </c>
      <c r="O17" s="31">
        <f t="shared" si="4"/>
        <v>1799288</v>
      </c>
      <c r="P17" s="31">
        <v>1975000</v>
      </c>
      <c r="Q17" s="26">
        <f t="shared" si="2"/>
        <v>2218600</v>
      </c>
      <c r="R17" s="26"/>
      <c r="S17" s="26">
        <f>CEILING((Q17*Index!$B$10/Index!$B$9),1)</f>
        <v>2281989</v>
      </c>
      <c r="T17" s="26">
        <f>CEILING((R17*Index!$D$10/Index!$D$9),1)</f>
        <v>0</v>
      </c>
      <c r="U17" s="26"/>
      <c r="V17" s="26">
        <f t="shared" si="3"/>
        <v>2407498.395</v>
      </c>
      <c r="W17" s="26"/>
      <c r="X17" s="26">
        <f>CEILING((V17*Index!$B$12/Index!$B$11),100)</f>
        <v>2747900</v>
      </c>
      <c r="Y17" s="26"/>
      <c r="Z17" s="26">
        <f>CEILING((X17*Index!$B$13/Index!$B$12),100)</f>
        <v>2747900</v>
      </c>
      <c r="AA17" s="26"/>
      <c r="AB17" s="26">
        <f>CEILING((Z17*Index!$B$14/Index!$B$13),100)</f>
        <v>2921300</v>
      </c>
      <c r="AC17" s="26"/>
      <c r="AD17" s="12" t="s">
        <v>62</v>
      </c>
    </row>
    <row r="18" spans="1:30" x14ac:dyDescent="0.2">
      <c r="A18" s="12" t="s">
        <v>46</v>
      </c>
      <c r="B18" s="12" t="s">
        <v>63</v>
      </c>
      <c r="C18" s="12" t="s">
        <v>31</v>
      </c>
      <c r="D18" s="30">
        <v>1502799.6575342466</v>
      </c>
      <c r="E18" s="30">
        <v>1519926</v>
      </c>
      <c r="F18" s="30"/>
      <c r="G18" s="30"/>
      <c r="H18" s="31">
        <f t="shared" si="0"/>
        <v>1519926</v>
      </c>
      <c r="I18" s="31">
        <f>CEILING((H18*Index!$C$10/Index!$C$9),1)</f>
        <v>1413048</v>
      </c>
      <c r="J18" s="31"/>
      <c r="K18" s="31"/>
      <c r="L18" s="31">
        <f t="shared" si="1"/>
        <v>1413048</v>
      </c>
      <c r="M18" s="31">
        <f>CEILING((L18*Index!$C$11/Index!$C$10),1)</f>
        <v>1449316</v>
      </c>
      <c r="N18" s="31">
        <v>-348421</v>
      </c>
      <c r="O18" s="31">
        <f t="shared" si="4"/>
        <v>1100895</v>
      </c>
      <c r="P18" s="31">
        <v>1250000</v>
      </c>
      <c r="Q18" s="26">
        <f t="shared" si="2"/>
        <v>1404200</v>
      </c>
      <c r="R18" s="26"/>
      <c r="S18" s="26">
        <f>CEILING((Q18*Index!$B$10/Index!$B$9),1)</f>
        <v>1444320</v>
      </c>
      <c r="T18" s="26">
        <f>CEILING((R18*Index!$D$10/Index!$D$9),1)</f>
        <v>0</v>
      </c>
      <c r="U18" s="26"/>
      <c r="V18" s="26">
        <f t="shared" si="3"/>
        <v>1523757.5999999999</v>
      </c>
      <c r="W18" s="26"/>
      <c r="X18" s="26">
        <f>CEILING((V18*Index!$B$12/Index!$B$11),100)</f>
        <v>1739200</v>
      </c>
      <c r="Y18" s="26"/>
      <c r="Z18" s="26">
        <f>CEILING((X18*Index!$B$13/Index!$B$12),100)</f>
        <v>1739200</v>
      </c>
      <c r="AA18" s="26"/>
      <c r="AB18" s="26">
        <f>CEILING((Z18*Index!$B$14/Index!$B$13),100)</f>
        <v>1849000</v>
      </c>
      <c r="AC18" s="26"/>
      <c r="AD18" s="12" t="s">
        <v>64</v>
      </c>
    </row>
    <row r="19" spans="1:30" x14ac:dyDescent="0.2">
      <c r="A19" s="12" t="s">
        <v>46</v>
      </c>
      <c r="B19" s="12" t="s">
        <v>65</v>
      </c>
      <c r="C19" s="12" t="s">
        <v>31</v>
      </c>
      <c r="D19" s="30">
        <v>1467380.1369863013</v>
      </c>
      <c r="E19" s="30">
        <v>1484103</v>
      </c>
      <c r="F19" s="30"/>
      <c r="G19" s="30"/>
      <c r="H19" s="31">
        <f t="shared" si="0"/>
        <v>1484103</v>
      </c>
      <c r="I19" s="31">
        <f>CEILING((H19*Index!$C$10/Index!$C$9),1)</f>
        <v>1379744</v>
      </c>
      <c r="J19" s="31"/>
      <c r="K19" s="31"/>
      <c r="L19" s="31">
        <f t="shared" si="1"/>
        <v>1379744</v>
      </c>
      <c r="M19" s="31">
        <f>CEILING((L19*Index!$C$11/Index!$C$10),1)</f>
        <v>1415157</v>
      </c>
      <c r="N19" s="31">
        <v>-260748</v>
      </c>
      <c r="O19" s="31">
        <f t="shared" si="4"/>
        <v>1154409</v>
      </c>
      <c r="P19" s="31">
        <v>1300000</v>
      </c>
      <c r="Q19" s="26">
        <f t="shared" si="2"/>
        <v>1460300</v>
      </c>
      <c r="R19" s="26"/>
      <c r="S19" s="26">
        <f>CEILING((Q19*Index!$B$10/Index!$B$9),1)</f>
        <v>1502023</v>
      </c>
      <c r="T19" s="26">
        <f>CEILING((R19*Index!$D$10/Index!$D$9),1)</f>
        <v>0</v>
      </c>
      <c r="U19" s="26"/>
      <c r="V19" s="26">
        <f t="shared" si="3"/>
        <v>1584634.2649999999</v>
      </c>
      <c r="W19" s="26"/>
      <c r="X19" s="26">
        <f>CEILING((V19*Index!$B$12/Index!$B$11),100)</f>
        <v>1808700</v>
      </c>
      <c r="Y19" s="26"/>
      <c r="Z19" s="26">
        <f>CEILING((X19*Index!$B$13/Index!$B$12),100)</f>
        <v>1808700</v>
      </c>
      <c r="AA19" s="26"/>
      <c r="AB19" s="26">
        <f>CEILING((Z19*Index!$B$14/Index!$B$13),100)</f>
        <v>1922800</v>
      </c>
      <c r="AC19" s="26"/>
      <c r="AD19" s="12" t="s">
        <v>66</v>
      </c>
    </row>
    <row r="20" spans="1:30" x14ac:dyDescent="0.2">
      <c r="A20" s="12" t="s">
        <v>46</v>
      </c>
      <c r="B20" s="12" t="s">
        <v>67</v>
      </c>
      <c r="C20" s="12" t="s">
        <v>31</v>
      </c>
      <c r="D20" s="30">
        <v>1538219.1780821919</v>
      </c>
      <c r="E20" s="30">
        <v>1555749</v>
      </c>
      <c r="F20" s="30"/>
      <c r="G20" s="30"/>
      <c r="H20" s="31">
        <f t="shared" si="0"/>
        <v>1555749</v>
      </c>
      <c r="I20" s="31">
        <f>CEILING((H20*Index!$C$10/Index!$C$9),1)</f>
        <v>1446352</v>
      </c>
      <c r="J20" s="31"/>
      <c r="K20" s="31"/>
      <c r="L20" s="31">
        <f t="shared" si="1"/>
        <v>1446352</v>
      </c>
      <c r="M20" s="31">
        <f>CEILING((L20*Index!$C$11/Index!$C$10),1)</f>
        <v>1483475</v>
      </c>
      <c r="N20" s="31">
        <v>-136093</v>
      </c>
      <c r="O20" s="31">
        <f t="shared" si="4"/>
        <v>1347382</v>
      </c>
      <c r="P20" s="31">
        <v>1500000</v>
      </c>
      <c r="Q20" s="26">
        <f t="shared" si="2"/>
        <v>1685000</v>
      </c>
      <c r="R20" s="26"/>
      <c r="S20" s="26">
        <f>CEILING((Q20*Index!$B$10/Index!$B$9),1)</f>
        <v>1733143</v>
      </c>
      <c r="T20" s="26">
        <f>CEILING((R20*Index!$D$10/Index!$D$9),1)</f>
        <v>0</v>
      </c>
      <c r="U20" s="26"/>
      <c r="V20" s="26">
        <f t="shared" si="3"/>
        <v>1828465.865</v>
      </c>
      <c r="W20" s="26"/>
      <c r="X20" s="26">
        <f>CEILING((V20*Index!$B$12/Index!$B$11),100)</f>
        <v>2087000</v>
      </c>
      <c r="Y20" s="26"/>
      <c r="Z20" s="26">
        <f>CEILING((X20*Index!$B$13/Index!$B$12),100)</f>
        <v>2087000</v>
      </c>
      <c r="AA20" s="26"/>
      <c r="AB20" s="26">
        <f>CEILING((Z20*Index!$B$14/Index!$B$13),100)</f>
        <v>2218700</v>
      </c>
      <c r="AC20" s="26"/>
      <c r="AD20" s="12" t="s">
        <v>68</v>
      </c>
    </row>
    <row r="21" spans="1:30" x14ac:dyDescent="0.2">
      <c r="A21" s="12" t="s">
        <v>53</v>
      </c>
      <c r="B21" s="12" t="s">
        <v>67</v>
      </c>
      <c r="C21" s="12" t="s">
        <v>31</v>
      </c>
      <c r="D21" s="30">
        <v>1467380.1369863013</v>
      </c>
      <c r="E21" s="30">
        <v>1484103</v>
      </c>
      <c r="F21" s="30"/>
      <c r="G21" s="30"/>
      <c r="H21" s="31">
        <f t="shared" si="0"/>
        <v>1484103</v>
      </c>
      <c r="I21" s="31">
        <f>CEILING((H21*Index!$C$10/Index!$C$9),1)</f>
        <v>1379744</v>
      </c>
      <c r="J21" s="31"/>
      <c r="K21" s="31"/>
      <c r="L21" s="31">
        <f t="shared" si="1"/>
        <v>1379744</v>
      </c>
      <c r="M21" s="31">
        <f>CEILING((L21*Index!$C$11/Index!$C$10),1)</f>
        <v>1415157</v>
      </c>
      <c r="N21" s="31">
        <v>-210748</v>
      </c>
      <c r="O21" s="31">
        <f t="shared" si="4"/>
        <v>1204409</v>
      </c>
      <c r="P21" s="31">
        <v>1350000</v>
      </c>
      <c r="Q21" s="26">
        <f t="shared" si="2"/>
        <v>1516500</v>
      </c>
      <c r="R21" s="26"/>
      <c r="S21" s="26">
        <f>CEILING((Q21*Index!$B$10/Index!$B$9),1)</f>
        <v>1559829</v>
      </c>
      <c r="T21" s="26">
        <f>CEILING((R21*Index!$D$10/Index!$D$9),1)</f>
        <v>0</v>
      </c>
      <c r="U21" s="26"/>
      <c r="V21" s="26">
        <f t="shared" si="3"/>
        <v>1645619.595</v>
      </c>
      <c r="W21" s="26"/>
      <c r="X21" s="26">
        <f>CEILING((V21*Index!$B$12/Index!$B$11),100)</f>
        <v>1878300</v>
      </c>
      <c r="Y21" s="26"/>
      <c r="Z21" s="26">
        <f>CEILING((X21*Index!$B$13/Index!$B$12),100)</f>
        <v>1878300</v>
      </c>
      <c r="AA21" s="26"/>
      <c r="AB21" s="26">
        <f>CEILING((Z21*Index!$B$14/Index!$B$13),100)</f>
        <v>1996800</v>
      </c>
      <c r="AC21" s="26"/>
      <c r="AD21" s="12" t="s">
        <v>69</v>
      </c>
    </row>
    <row r="22" spans="1:30" x14ac:dyDescent="0.2">
      <c r="A22" s="12" t="s">
        <v>46</v>
      </c>
      <c r="B22" s="12" t="s">
        <v>70</v>
      </c>
      <c r="C22" s="12" t="s">
        <v>31</v>
      </c>
      <c r="D22" s="30">
        <v>1609058.2191780822</v>
      </c>
      <c r="E22" s="30">
        <v>1627396</v>
      </c>
      <c r="F22" s="30"/>
      <c r="G22" s="30"/>
      <c r="H22" s="31">
        <f t="shared" si="0"/>
        <v>1627396</v>
      </c>
      <c r="I22" s="31">
        <f>CEILING((H22*Index!$C$10/Index!$C$9),1)</f>
        <v>1512961</v>
      </c>
      <c r="J22" s="31"/>
      <c r="K22" s="31"/>
      <c r="L22" s="31">
        <f t="shared" si="1"/>
        <v>1512961</v>
      </c>
      <c r="M22" s="31">
        <f>CEILING((L22*Index!$C$11/Index!$C$10),1)</f>
        <v>1551793</v>
      </c>
      <c r="N22" s="31">
        <v>-136441</v>
      </c>
      <c r="O22" s="31">
        <f t="shared" si="4"/>
        <v>1415352</v>
      </c>
      <c r="P22" s="31">
        <v>1575000</v>
      </c>
      <c r="Q22" s="26">
        <f t="shared" si="2"/>
        <v>1769200</v>
      </c>
      <c r="R22" s="26"/>
      <c r="S22" s="26">
        <f>CEILING((Q22*Index!$B$10/Index!$B$9),1)</f>
        <v>1819749</v>
      </c>
      <c r="T22" s="26">
        <f>CEILING((R22*Index!$D$10/Index!$D$9),1)</f>
        <v>0</v>
      </c>
      <c r="U22" s="26"/>
      <c r="V22" s="26">
        <f t="shared" si="3"/>
        <v>1919835.1949999998</v>
      </c>
      <c r="W22" s="26"/>
      <c r="X22" s="26">
        <f>CEILING((V22*Index!$B$12/Index!$B$11),100)</f>
        <v>2191300</v>
      </c>
      <c r="Y22" s="26"/>
      <c r="Z22" s="26">
        <f>CEILING((X22*Index!$B$13/Index!$B$12),100)</f>
        <v>2191300</v>
      </c>
      <c r="AA22" s="26"/>
      <c r="AB22" s="26">
        <f>CEILING((Z22*Index!$B$14/Index!$B$13),100)</f>
        <v>2329600</v>
      </c>
      <c r="AC22" s="26"/>
      <c r="AD22" s="12" t="s">
        <v>48</v>
      </c>
    </row>
    <row r="23" spans="1:30" x14ac:dyDescent="0.2">
      <c r="A23" s="12" t="s">
        <v>29</v>
      </c>
      <c r="B23" s="12" t="s">
        <v>71</v>
      </c>
      <c r="C23" s="12" t="s">
        <v>28</v>
      </c>
      <c r="D23" s="13">
        <v>3669439.2859536116</v>
      </c>
      <c r="E23" s="13">
        <v>3682126</v>
      </c>
      <c r="F23" s="13"/>
      <c r="G23" s="13"/>
      <c r="H23" s="26">
        <f t="shared" si="0"/>
        <v>3682126</v>
      </c>
      <c r="I23" s="26" t="e">
        <f>CEILING((H23*Index!$B$19/Index!$B$18),1)</f>
        <v>#DIV/0!</v>
      </c>
      <c r="J23" s="26"/>
      <c r="K23" s="26"/>
      <c r="L23" s="26" t="e">
        <f t="shared" si="1"/>
        <v>#DIV/0!</v>
      </c>
      <c r="M23" s="26" t="e">
        <f>CEILING((L23*Index!$B$20/Index!$B$19),1)</f>
        <v>#DIV/0!</v>
      </c>
      <c r="N23" s="26"/>
      <c r="O23" s="31" t="e">
        <f t="shared" si="4"/>
        <v>#DIV/0!</v>
      </c>
      <c r="P23" s="31">
        <v>3856560</v>
      </c>
      <c r="Q23" s="26"/>
      <c r="R23" s="26">
        <f t="shared" ref="R23" si="5">CEILING(((P23/$M$4)*$R$4),100)</f>
        <v>4019800</v>
      </c>
      <c r="S23" s="26">
        <f>CEILING((Q23*Index!$B$10/Index!$B$9),1)</f>
        <v>0</v>
      </c>
      <c r="T23" s="26">
        <f>CEILING((R23*Index!$D$10/Index!$D$9),1)</f>
        <v>4094974</v>
      </c>
      <c r="U23" s="26"/>
      <c r="V23" s="26"/>
      <c r="W23" s="26">
        <f>T23*1.055</f>
        <v>4320197.5699999994</v>
      </c>
      <c r="X23" s="26"/>
      <c r="Y23" s="26">
        <f>CEILING((W23*Index!D12/Index!D11),100)</f>
        <v>5000700</v>
      </c>
      <c r="Z23" s="26"/>
      <c r="AA23" s="26">
        <f>CEILING((Y23*Index!D13/Index!D12),100)</f>
        <v>5016600</v>
      </c>
      <c r="AB23" s="26"/>
      <c r="AC23" s="26">
        <f>CEILING((AA23*Index!$D$14/Index!$D$13),100)</f>
        <v>5202600</v>
      </c>
      <c r="AD23" s="12"/>
    </row>
  </sheetData>
  <mergeCells count="1">
    <mergeCell ref="A1:A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3" sqref="B13"/>
    </sheetView>
  </sheetViews>
  <sheetFormatPr defaultRowHeight="12.75" x14ac:dyDescent="0.2"/>
  <cols>
    <col min="1" max="1" width="16.5703125" customWidth="1"/>
    <col min="2" max="2" width="13" customWidth="1"/>
    <col min="3" max="3" width="13.7109375" customWidth="1"/>
    <col min="4" max="5" width="16.28515625" customWidth="1"/>
  </cols>
  <sheetData>
    <row r="1" spans="1:9" x14ac:dyDescent="0.2">
      <c r="A1" s="139" t="s">
        <v>146</v>
      </c>
    </row>
    <row r="2" spans="1:9" x14ac:dyDescent="0.2">
      <c r="A2" s="140"/>
    </row>
    <row r="4" spans="1:9" ht="15" customHeight="1" x14ac:dyDescent="0.2">
      <c r="A4" s="40" t="s">
        <v>142</v>
      </c>
      <c r="B4" s="41" t="s">
        <v>31</v>
      </c>
      <c r="C4" s="41"/>
      <c r="D4" s="41" t="s">
        <v>28</v>
      </c>
      <c r="E4" s="42"/>
    </row>
    <row r="5" spans="1:9" ht="15" customHeight="1" x14ac:dyDescent="0.2">
      <c r="A5" s="44"/>
      <c r="B5" s="47" t="s">
        <v>143</v>
      </c>
      <c r="C5" s="137" t="s">
        <v>144</v>
      </c>
      <c r="D5" s="41" t="s">
        <v>143</v>
      </c>
      <c r="E5" s="137" t="s">
        <v>144</v>
      </c>
    </row>
    <row r="6" spans="1:9" ht="15" customHeight="1" x14ac:dyDescent="0.2">
      <c r="A6" s="45" t="s">
        <v>145</v>
      </c>
      <c r="B6" s="48"/>
      <c r="C6" s="138"/>
      <c r="D6" s="46"/>
      <c r="E6" s="138"/>
    </row>
    <row r="7" spans="1:9" ht="15" customHeight="1" x14ac:dyDescent="0.2">
      <c r="A7" s="43"/>
      <c r="B7" s="49"/>
      <c r="C7" s="49"/>
      <c r="E7" s="49"/>
    </row>
    <row r="8" spans="1:9" ht="15" customHeight="1" x14ac:dyDescent="0.2">
      <c r="A8" s="80">
        <v>43466</v>
      </c>
      <c r="B8" s="81">
        <v>94.9</v>
      </c>
      <c r="C8" s="82"/>
      <c r="D8" s="81">
        <v>97.4</v>
      </c>
      <c r="E8" s="82"/>
    </row>
    <row r="9" spans="1:9" ht="15" customHeight="1" x14ac:dyDescent="0.2">
      <c r="A9" s="80">
        <v>43831</v>
      </c>
      <c r="B9" s="81">
        <v>105</v>
      </c>
      <c r="C9" s="83">
        <v>1.1064000000000001</v>
      </c>
      <c r="D9" s="81">
        <v>101.6</v>
      </c>
      <c r="E9" s="83">
        <v>1.0430999999999999</v>
      </c>
    </row>
    <row r="10" spans="1:9" ht="15" customHeight="1" x14ac:dyDescent="0.2">
      <c r="A10" s="80">
        <v>44197</v>
      </c>
      <c r="B10" s="81">
        <v>108</v>
      </c>
      <c r="C10" s="83">
        <v>1.0286</v>
      </c>
      <c r="D10" s="81">
        <v>103.5</v>
      </c>
      <c r="E10" s="83">
        <v>1.0186999999999999</v>
      </c>
    </row>
    <row r="11" spans="1:9" ht="15" customHeight="1" x14ac:dyDescent="0.2">
      <c r="A11" s="80">
        <v>44562</v>
      </c>
      <c r="B11" s="84">
        <v>113.9</v>
      </c>
      <c r="C11" s="83">
        <v>1.0549999999999999</v>
      </c>
      <c r="D11" s="81">
        <v>109.2</v>
      </c>
      <c r="E11" s="83">
        <v>1.0549999999999999</v>
      </c>
    </row>
    <row r="12" spans="1:9" ht="15" customHeight="1" x14ac:dyDescent="0.2">
      <c r="A12" s="80">
        <v>44927</v>
      </c>
      <c r="B12" s="81">
        <v>130</v>
      </c>
      <c r="C12" s="83">
        <f>B12/B11</f>
        <v>1.1413520632133449</v>
      </c>
      <c r="D12" s="81">
        <v>126.4</v>
      </c>
      <c r="E12" s="83">
        <f>D12/D11</f>
        <v>1.1575091575091576</v>
      </c>
      <c r="G12" s="29" t="s">
        <v>149</v>
      </c>
      <c r="H12" s="29" t="s">
        <v>150</v>
      </c>
      <c r="I12">
        <v>114.3</v>
      </c>
    </row>
    <row r="13" spans="1:9" ht="15" customHeight="1" x14ac:dyDescent="0.2">
      <c r="A13" s="80">
        <v>45292</v>
      </c>
      <c r="B13" s="81">
        <v>130</v>
      </c>
      <c r="C13" s="83">
        <f>B13/B12</f>
        <v>1</v>
      </c>
      <c r="D13" s="84">
        <v>126.8</v>
      </c>
      <c r="E13" s="83">
        <f>D13/D12</f>
        <v>1.0031645569620253</v>
      </c>
    </row>
    <row r="14" spans="1:9" ht="15" customHeight="1" x14ac:dyDescent="0.2">
      <c r="A14" s="116">
        <v>45658</v>
      </c>
      <c r="B14" s="115">
        <v>138.19999999999999</v>
      </c>
      <c r="C14" s="83">
        <f>B14/B13</f>
        <v>1.063076923076923</v>
      </c>
      <c r="D14" s="84">
        <v>131.5</v>
      </c>
      <c r="E14" s="83">
        <f>D14/D13</f>
        <v>1.0370662460567823</v>
      </c>
    </row>
    <row r="15" spans="1:9" ht="15" customHeight="1" x14ac:dyDescent="0.2">
      <c r="B15" s="50"/>
    </row>
    <row r="16" spans="1:9" ht="15" customHeight="1" x14ac:dyDescent="0.2"/>
    <row r="17" spans="1:3" ht="15" customHeight="1" x14ac:dyDescent="0.2">
      <c r="A17" s="50" t="s">
        <v>111</v>
      </c>
      <c r="B17" s="23"/>
      <c r="C17" s="22"/>
    </row>
    <row r="18" spans="1:3" ht="15" customHeight="1" x14ac:dyDescent="0.2">
      <c r="A18" s="50" t="s">
        <v>111</v>
      </c>
      <c r="B18" s="23"/>
      <c r="C18" s="22"/>
    </row>
    <row r="19" spans="1:3" x14ac:dyDescent="0.2">
      <c r="A19" s="22"/>
      <c r="B19" s="22"/>
    </row>
    <row r="20" spans="1:3" x14ac:dyDescent="0.2">
      <c r="A20" s="22"/>
      <c r="B20" s="23"/>
    </row>
  </sheetData>
  <mergeCells count="3">
    <mergeCell ref="C5:C6"/>
    <mergeCell ref="E5:E6"/>
    <mergeCell ref="A1:A2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01840CC542A4B85932A45DA774BAF" ma:contentTypeVersion="12" ma:contentTypeDescription="Een nieuw document maken." ma:contentTypeScope="" ma:versionID="58bbe1ba1fe82231f9b4b6ddfcedbe8b">
  <xsd:schema xmlns:xsd="http://www.w3.org/2001/XMLSchema" xmlns:xs="http://www.w3.org/2001/XMLSchema" xmlns:p="http://schemas.microsoft.com/office/2006/metadata/properties" xmlns:ns2="2f174323-2066-48e7-931b-157fff50dda6" xmlns:ns3="f43c6b5d-1849-4ef0-9a34-2c20ce52a879" targetNamespace="http://schemas.microsoft.com/office/2006/metadata/properties" ma:root="true" ma:fieldsID="888a652881a5550ed1df367ed00d0c22" ns2:_="" ns3:_="">
    <xsd:import namespace="2f174323-2066-48e7-931b-157fff50dda6"/>
    <xsd:import namespace="f43c6b5d-1849-4ef0-9a34-2c20ce52a8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74323-2066-48e7-931b-157fff50d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f55a0d7-0058-4245-9d84-4d576cf54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c6b5d-1849-4ef0-9a34-2c20ce52a8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9fcdfb-5662-4763-aff7-f2179b6734de}" ma:internalName="TaxCatchAll" ma:showField="CatchAllData" ma:web="f43c6b5d-1849-4ef0-9a34-2c20ce52a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3c6b5d-1849-4ef0-9a34-2c20ce52a879" xsi:nil="true"/>
    <lcf76f155ced4ddcb4097134ff3c332f xmlns="2f174323-2066-48e7-931b-157fff50dda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C7F993-A895-4F42-A8CE-9A9B65028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74323-2066-48e7-931b-157fff50dda6"/>
    <ds:schemaRef ds:uri="f43c6b5d-1849-4ef0-9a34-2c20ce52a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44155-D82D-4B50-AD35-A00FB24D7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21A00-B782-4B7E-9C2B-660864B43DAF}">
  <ds:schemaRefs>
    <ds:schemaRef ds:uri="f43c6b5d-1849-4ef0-9a34-2c20ce52a8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f174323-2066-48e7-931b-157fff50dda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Polis 2025</vt:lpstr>
      <vt:lpstr>steunpunten-district</vt:lpstr>
      <vt:lpstr>Index</vt:lpstr>
    </vt:vector>
  </TitlesOfParts>
  <Manager/>
  <Company>Provincie Gelderland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jgreevin</dc:creator>
  <cp:keywords/>
  <dc:description/>
  <cp:lastModifiedBy>John van der Woude</cp:lastModifiedBy>
  <cp:revision/>
  <dcterms:created xsi:type="dcterms:W3CDTF">2011-09-15T09:12:52Z</dcterms:created>
  <dcterms:modified xsi:type="dcterms:W3CDTF">2025-10-10T11:21:45Z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0x010100CAE01840CC542A4B85932A45DA774BAF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