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showInkAnnotation="0" codeName="ThisWorkbook" defaultThemeVersion="124226"/>
  <mc:AlternateContent xmlns:mc="http://schemas.openxmlformats.org/markup-compatibility/2006">
    <mc:Choice Requires="x15">
      <x15ac:absPath xmlns:x15ac="http://schemas.microsoft.com/office/spreadsheetml/2010/11/ac" url="P:\Organisatie\Juridische Zaken (JZ)\Inkoop &amp; Aanbestedingen\5_Dossiers\1_Actuele dossiers\2025-507 Verhuisdiensten en opbouwen Verkiezingslocaties\"/>
    </mc:Choice>
  </mc:AlternateContent>
  <xr:revisionPtr revIDLastSave="0" documentId="13_ncr:1_{D180F717-D7DC-4C34-80DC-95CD22127C71}" xr6:coauthVersionLast="47" xr6:coauthVersionMax="47" xr10:uidLastSave="{00000000-0000-0000-0000-000000000000}"/>
  <bookViews>
    <workbookView xWindow="-120" yWindow="-120" windowWidth="29040" windowHeight="15840" tabRatio="921" xr2:uid="{00000000-000D-0000-FFFF-FFFF00000000}"/>
  </bookViews>
  <sheets>
    <sheet name="Tab1 Prijzenblad" sheetId="30" r:id="rId1"/>
    <sheet name="Tab2 toelichting punten prij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7" i="30" l="1"/>
  <c r="G16" i="30"/>
  <c r="E16" i="30"/>
  <c r="D39" i="30"/>
  <c r="G27" i="30"/>
  <c r="G26" i="30"/>
  <c r="G25" i="30"/>
  <c r="G24" i="30"/>
  <c r="G23" i="30"/>
  <c r="G22" i="30"/>
  <c r="E6" i="30"/>
  <c r="E14" i="30"/>
  <c r="E23" i="30"/>
  <c r="E24" i="30"/>
  <c r="E25" i="30"/>
  <c r="E26" i="30"/>
  <c r="E27" i="30"/>
  <c r="E22" i="30"/>
  <c r="E17" i="30"/>
  <c r="E13" i="30"/>
  <c r="E12" i="30"/>
  <c r="E10" i="30"/>
  <c r="E8" i="30"/>
  <c r="E7" i="30"/>
  <c r="F8" i="2"/>
  <c r="E28" i="30" l="1"/>
  <c r="G28" i="30" s="1"/>
  <c r="E18" i="30"/>
  <c r="E23" i="2"/>
  <c r="E17" i="2"/>
  <c r="E30" i="30" l="1"/>
  <c r="E20" i="2"/>
  <c r="G30" i="30" l="1"/>
  <c r="D12" i="2"/>
  <c r="E12" i="2" s="1"/>
</calcChain>
</file>

<file path=xl/sharedStrings.xml><?xml version="1.0" encoding="utf-8"?>
<sst xmlns="http://schemas.openxmlformats.org/spreadsheetml/2006/main" count="135" uniqueCount="71">
  <si>
    <r>
      <t>Bijlage F Prijzenblad  verkiezingen en verhuizingen</t>
    </r>
    <r>
      <rPr>
        <sz val="9"/>
        <color rgb="FF000000"/>
        <rFont val="Calibri"/>
        <family val="2"/>
      </rPr>
      <t xml:space="preserve">
Uit dit prijzenblad volgt een Inschrijfprijs. Deze Inschrijfprijs wordt berekend ten behoeve van het subgunningscriterium prijs.
Alle prijzen zijn in euro's excl. btw.
Alle kosten dienen in de prijzen inbegrepen te zijn. Dit houdt in dat alle kosten voor het uitvoeren van de opdracht conform aanbestedingsdocumenten in het prijzenblad moeten zijn inbegrepen.
Voor verkiezingen geldt dus dat er all-in tarieven moet worden opgenomen voor de inventarisatie, verhuizing en opslag en een all-in tarief voor een verkiezingsronde van voorbereiding tot en met evaluatie.
Voor verhuizingen geldt dus dat in dit uurtarief alle kosten verwerkt dienen te zijn incl. benodigde middelen, materialen (o.a. rolcontainers, computerbakken, gereedschap, kluizenkarren, pompwagen, stickerverwijderaar, rolcontainerhoezen, schoonmaakmaterialen en desinfectie) en overige kosten.
Alle gele vakken dienen ingevuld te worden.
Aantallen genoemd in het prijzenblad zijn indicatief en hieraan kunnen geen rechten ontleend worden.
</t>
    </r>
    <r>
      <rPr>
        <b/>
        <sz val="9"/>
        <color rgb="FF000000"/>
        <rFont val="Calibri"/>
        <family val="2"/>
      </rPr>
      <t xml:space="preserve">
Let op: In kolom F staan bij een aantal onderdelen plafondbedragen vermeld, deze plafondbedragen mogen niet worden overschreden.
I</t>
    </r>
    <r>
      <rPr>
        <sz val="9"/>
        <color rgb="FF000000"/>
        <rFont val="Calibri"/>
        <family val="2"/>
      </rPr>
      <t>ndien één of meerdere plafondbedragen overschreden worden, wordt de inschrijving terzijde gelegd.</t>
    </r>
    <r>
      <rPr>
        <b/>
        <sz val="9"/>
        <color rgb="FF000000"/>
        <rFont val="Calibri"/>
        <family val="2"/>
      </rPr>
      <t xml:space="preserve">
</t>
    </r>
  </si>
  <si>
    <t>Verkiezingen</t>
  </si>
  <si>
    <t>Omschrijving</t>
  </si>
  <si>
    <t>Eenheid</t>
  </si>
  <si>
    <t>Eenheidsprijs</t>
  </si>
  <si>
    <t>Weging</t>
  </si>
  <si>
    <t xml:space="preserve">Totaal prijs </t>
  </si>
  <si>
    <t>Plafondbedrag</t>
  </si>
  <si>
    <t>Inventarisatie, verhuizing en opslag</t>
  </si>
  <si>
    <t> </t>
  </si>
  <si>
    <t>Verhuizing verkiezingsmaterialen en inventarisatie bij aanvang</t>
  </si>
  <si>
    <t>eenmalig</t>
  </si>
  <si>
    <t>Opslag verkiezingsmaterialen</t>
  </si>
  <si>
    <t>per jaar</t>
  </si>
  <si>
    <t>Extra opslag per m3</t>
  </si>
  <si>
    <t xml:space="preserve">m3 per jaar </t>
  </si>
  <si>
    <t>Verkiezingsronde</t>
  </si>
  <si>
    <t>Alle werkzaamheiden die uitgevoerd moeten worden voor een verkiezingsronde conform PVE  en procesbeschrijving.</t>
  </si>
  <si>
    <t>per stembureau</t>
  </si>
  <si>
    <t>Aanvullend materiaal (optioneel af te nemen)</t>
  </si>
  <si>
    <t xml:space="preserve">Huur tafels inclusief levering </t>
  </si>
  <si>
    <t>per stuk /per dag</t>
  </si>
  <si>
    <t>Huur stoelen met leuning inclusief levering</t>
  </si>
  <si>
    <t>per stuk / per dag</t>
  </si>
  <si>
    <t>Huur dranghekken inclusief levering</t>
  </si>
  <si>
    <t>Aanvullend personeel (optioneel af te nemen)</t>
  </si>
  <si>
    <t>Per uur</t>
  </si>
  <si>
    <t>maximaal € 58 per uur</t>
  </si>
  <si>
    <t>Totaal Verkiezingen</t>
  </si>
  <si>
    <t>Verhuizingen</t>
  </si>
  <si>
    <t xml:space="preserve">Eenheidsprijs </t>
  </si>
  <si>
    <t>maximaal € 50 per uur</t>
  </si>
  <si>
    <t>maximaal € 55 per uur</t>
  </si>
  <si>
    <t xml:space="preserve">Huur verhuiswagen per uur (incl. benodigde km’s), inhoud 20m3
ma-vrij tussen 08.00 – 18.00 uur </t>
  </si>
  <si>
    <t>maximaal € 23 per uur</t>
  </si>
  <si>
    <t>Huur verhuiswagen per uur (incl. benodigde km’s), inhoud 20m3
Zaterdag/zondag tussen 08.00 – 18.00 uur + buiten kantoortijden</t>
  </si>
  <si>
    <t>maximaal € 25 per uur</t>
  </si>
  <si>
    <t xml:space="preserve">Huur verhuiswagen per uur (incl. benodigde km's), inhoud 40m3
ma-vrij tussen 08.00 – 18.00 uur </t>
  </si>
  <si>
    <t>maximaal € 34 per uur</t>
  </si>
  <si>
    <t>Huur verhuiswagen per uur (incl. benodigde km's), inhoud 40m3
Zaterdag/zondag tussen 08.00 – 18.00 uur + buiten kantoortijden</t>
  </si>
  <si>
    <t>maximaal € 40 per uur</t>
  </si>
  <si>
    <t>Totaal verhuizingen</t>
  </si>
  <si>
    <t xml:space="preserve">maximaal € 90.000 </t>
  </si>
  <si>
    <t>Inschrijfprijs
(totaal verkiezingen + totaal verhuizingen)</t>
  </si>
  <si>
    <t xml:space="preserve">maximaal € 800.000 </t>
  </si>
  <si>
    <t>Onderstaande tarieven worden niet meegenomen in de berekening van de inschrijfprijs</t>
  </si>
  <si>
    <t>Huur verhuiswagen zero emissie per uur (incl. benodigde km's), inhoud 20m3
ma-vrij tussen 08.00 – 18.00 uu</t>
  </si>
  <si>
    <t>Huur verhuiswagen zero emissie per uur (incl. benodigde km's), inhoud 20m3
Zaterdag/zondag tussen 08.00 – 18.00 uur + buiten kantoortijden</t>
  </si>
  <si>
    <t>Huur verhuiswagen zero emissie per uur (incl. benodigde km's), inhoud 40m3
ma-vrij tussen 08.00 – 18.00 uu</t>
  </si>
  <si>
    <t>Huur verhuiswagen zero emissie per uur (incl. benodigde km's), inhoud 40m3
Zaterdag/zondag tussen 08.00 – 18.00 uur + buiten kantoortijden</t>
  </si>
  <si>
    <r>
      <t>Invullen t.b.v. gunningscriterium G-3</t>
    </r>
    <r>
      <rPr>
        <b/>
        <sz val="14"/>
        <color rgb="FF000000"/>
        <rFont val="Calibri"/>
        <family val="2"/>
      </rPr>
      <t xml:space="preserve">
Inzet Zero emissie voertuigen</t>
    </r>
  </si>
  <si>
    <t>Score</t>
  </si>
  <si>
    <t>Datum</t>
  </si>
  <si>
    <t>Naam tekeningsbevoegde functionaris</t>
  </si>
  <si>
    <t>Functie tekeningsbevoegde functionaris</t>
  </si>
  <si>
    <t>Handtekening</t>
  </si>
  <si>
    <t>Rekenblad gunningscriterium prijs</t>
  </si>
  <si>
    <t>Prijs</t>
  </si>
  <si>
    <t>Punten</t>
  </si>
  <si>
    <r>
      <t xml:space="preserve">Prijs bij </t>
    </r>
    <r>
      <rPr>
        <b/>
        <u/>
        <sz val="9"/>
        <rFont val="Arial"/>
        <family val="2"/>
      </rPr>
      <t>minimum</t>
    </r>
    <r>
      <rPr>
        <b/>
        <sz val="9"/>
        <rFont val="Arial"/>
        <family val="2"/>
      </rPr>
      <t xml:space="preserve"> aantal te behalen punten</t>
    </r>
  </si>
  <si>
    <t>Omslagpunt</t>
  </si>
  <si>
    <r>
      <t xml:space="preserve">Prijs bij </t>
    </r>
    <r>
      <rPr>
        <b/>
        <u/>
        <sz val="9"/>
        <rFont val="Arial"/>
        <family val="2"/>
      </rPr>
      <t>maximum</t>
    </r>
    <r>
      <rPr>
        <b/>
        <sz val="9"/>
        <rFont val="Arial"/>
        <family val="2"/>
      </rPr>
      <t xml:space="preserve"> aantal te behalen punten</t>
    </r>
  </si>
  <si>
    <t>Score voor waarde van inschrijver</t>
  </si>
  <si>
    <t>De formule rekent het onderstaande uit zonder omslagpunt:</t>
  </si>
  <si>
    <t xml:space="preserve">De formule met omslagpunt: </t>
  </si>
  <si>
    <t>Na het omslagpunt</t>
  </si>
  <si>
    <t>Uurtarief projectleider verkiezingen t.b.v. extra inzet
ma-vrij tussen 08.00 – 18.00 uur (basistarief)</t>
  </si>
  <si>
    <t>maximaal € 100 per uur</t>
  </si>
  <si>
    <t>Uurtarief klusjesman verkiezingen incl. vervoer t.b.v. extra inzet op aanvraag van gemeente
ma-vrij tussen 08.00 – 18.00 uur (basistarief)</t>
  </si>
  <si>
    <t>Uurtarief verhuizer/ chauffeur
ma-vrij tussen 08.00 – 18.00 uur (basistarief)</t>
  </si>
  <si>
    <t>Uurtarief voorman
ma-vrij tussen 08.00 – 18.00 uur (basistarief)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</si>
</sst>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quot;€&quot;\ #,##0.00;[Red]&quot;€&quot;\ \-#,##0.00"/>
    <numFmt numFmtId="44" formatCode="_ &quot;€&quot;\ * #,##0.00_ ;_ &quot;€&quot;\ * \-#,##0.00_ ;_ &quot;€&quot;\ * &quot;-&quot;??_ ;_ @_ "/>
    <numFmt numFmtId="164" formatCode="_-[$€]\ * #,##0.00_-;_-[$€]\ * #,##0.00\-;_-[$€]\ * &quot;-&quot;??_-;_-@_-"/>
    <numFmt numFmtId="165" formatCode="0.0"/>
    <numFmt numFmtId="166" formatCode="_(* #,##0.00_);_(* \(#,##0.00\);_(* &quot;-&quot;??_);_(@_)"/>
    <numFmt numFmtId="167" formatCode="&quot;€&quot;\ #,##0.00"/>
    <numFmt numFmtId="168" formatCode="_-* #,##0.00_-;_-* #,##0.00\-;_-* &quot;-&quot;??_-;_-@_-"/>
    <numFmt numFmtId="169" formatCode="_(&quot;€&quot;* #,##0.00_);_(&quot;€&quot;* \(#,##0.00\);_(&quot;€&quot;* &quot;-&quot;??_);_(@_)"/>
    <numFmt numFmtId="170" formatCode="_ [$€-413]\ * #,##0.00_ ;_ [$€-413]\ * \-#,##0.00_ ;_ [$€-413]\ * &quot;-&quot;??_ ;_ @_ "/>
  </numFmts>
  <fonts count="41" x14ac:knownFonts="1">
    <font>
      <sz val="10"/>
      <name val="Arial"/>
    </font>
    <font>
      <sz val="11"/>
      <color theme="1"/>
      <name val="Calibri"/>
      <family val="2"/>
      <scheme val="minor"/>
    </font>
    <font>
      <sz val="10"/>
      <name val="Arial"/>
      <family val="2"/>
    </font>
    <font>
      <sz val="10"/>
      <name val="Arial"/>
      <family val="2"/>
    </font>
    <font>
      <sz val="9"/>
      <name val="Arial"/>
      <family val="2"/>
    </font>
    <font>
      <b/>
      <sz val="16"/>
      <name val="Arial"/>
      <family val="2"/>
    </font>
    <font>
      <sz val="9"/>
      <color indexed="9"/>
      <name val="Arial"/>
      <family val="2"/>
    </font>
    <font>
      <b/>
      <sz val="10"/>
      <name val="Arial"/>
      <family val="2"/>
    </font>
    <font>
      <b/>
      <sz val="8"/>
      <name val="Arial"/>
      <family val="2"/>
    </font>
    <font>
      <b/>
      <sz val="9"/>
      <name val="Arial"/>
      <family val="2"/>
    </font>
    <font>
      <b/>
      <sz val="12"/>
      <name val="Arial"/>
      <family val="2"/>
    </font>
    <font>
      <b/>
      <sz val="14"/>
      <name val="Arial"/>
      <family val="2"/>
    </font>
    <font>
      <sz val="11"/>
      <color indexed="8"/>
      <name val="Calibri"/>
      <family val="2"/>
    </font>
    <font>
      <b/>
      <u/>
      <sz val="9"/>
      <name val="Arial"/>
      <family val="2"/>
    </font>
    <font>
      <sz val="11"/>
      <color theme="1"/>
      <name val="Calibri"/>
      <family val="2"/>
      <scheme val="minor"/>
    </font>
    <font>
      <sz val="9"/>
      <color theme="1"/>
      <name val="Calibri"/>
      <family val="2"/>
      <scheme val="minor"/>
    </font>
    <font>
      <sz val="11"/>
      <color theme="0"/>
      <name val="Calibri"/>
      <family val="2"/>
      <scheme val="minor"/>
    </font>
    <font>
      <u/>
      <sz val="11"/>
      <color theme="10"/>
      <name val="Calibri"/>
      <family val="2"/>
    </font>
    <font>
      <sz val="10"/>
      <color rgb="FF3F3F76"/>
      <name val="Arial"/>
      <family val="2"/>
    </font>
    <font>
      <sz val="10"/>
      <color rgb="FF006100"/>
      <name val="Arial"/>
      <family val="2"/>
    </font>
    <font>
      <sz val="10"/>
      <color theme="0"/>
      <name val="Arial"/>
      <family val="2"/>
    </font>
    <font>
      <sz val="10"/>
      <color rgb="FF9C0006"/>
      <name val="Arial"/>
      <family val="2"/>
    </font>
    <font>
      <sz val="9"/>
      <color theme="1"/>
      <name val="Arial"/>
      <family val="2"/>
    </font>
    <font>
      <b/>
      <sz val="9"/>
      <color theme="1"/>
      <name val="Arial"/>
      <family val="2"/>
    </font>
    <font>
      <sz val="9"/>
      <color theme="0" tint="-0.499984740745262"/>
      <name val="Arial"/>
      <family val="2"/>
    </font>
    <font>
      <sz val="9"/>
      <color theme="0" tint="-4.9989318521683403E-2"/>
      <name val="Arial"/>
      <family val="2"/>
    </font>
    <font>
      <sz val="9"/>
      <color rgb="FFFF0000"/>
      <name val="Arial"/>
      <family val="2"/>
    </font>
    <font>
      <sz val="11"/>
      <color rgb="FF000000"/>
      <name val="Calibri"/>
      <family val="2"/>
    </font>
    <font>
      <b/>
      <sz val="11"/>
      <color rgb="FF000000"/>
      <name val="Calibri"/>
      <family val="2"/>
    </font>
    <font>
      <b/>
      <sz val="9"/>
      <name val="Corbel"/>
      <family val="2"/>
    </font>
    <font>
      <sz val="9"/>
      <color rgb="FF000000"/>
      <name val="Calibri"/>
      <family val="2"/>
    </font>
    <font>
      <b/>
      <sz val="9"/>
      <color rgb="FF000000"/>
      <name val="Calibri"/>
      <family val="2"/>
    </font>
    <font>
      <sz val="9"/>
      <name val="Calibri"/>
      <family val="2"/>
    </font>
    <font>
      <b/>
      <sz val="12"/>
      <color rgb="FF000000"/>
      <name val="Calibri"/>
      <family val="2"/>
    </font>
    <font>
      <b/>
      <sz val="14"/>
      <color rgb="FF000000"/>
      <name val="Calibri"/>
      <family val="2"/>
    </font>
    <font>
      <b/>
      <sz val="9"/>
      <color rgb="FF000000"/>
      <name val="Arial"/>
      <family val="2"/>
    </font>
    <font>
      <sz val="9"/>
      <color rgb="FFFF0000"/>
      <name val="Calibri"/>
      <family val="2"/>
    </font>
    <font>
      <b/>
      <sz val="9"/>
      <name val="Calibri"/>
      <family val="2"/>
    </font>
    <font>
      <i/>
      <sz val="9"/>
      <color rgb="FF000000"/>
      <name val="Calibri"/>
      <family val="2"/>
    </font>
    <font>
      <sz val="12"/>
      <name val="Aptos"/>
      <family val="2"/>
    </font>
    <font>
      <sz val="12"/>
      <color theme="0"/>
      <name val="Aptos"/>
      <family val="2"/>
    </font>
  </fonts>
  <fills count="21">
    <fill>
      <patternFill patternType="none"/>
    </fill>
    <fill>
      <patternFill patternType="gray125"/>
    </fill>
    <fill>
      <patternFill patternType="solid">
        <fgColor rgb="FFFFFFCC"/>
      </patternFill>
    </fill>
    <fill>
      <patternFill patternType="solid">
        <fgColor theme="6" tint="0.79998168889431442"/>
        <bgColor indexed="65"/>
      </patternFill>
    </fill>
    <fill>
      <patternFill patternType="solid">
        <fgColor theme="4"/>
      </patternFill>
    </fill>
    <fill>
      <patternFill patternType="solid">
        <fgColor theme="4" tint="0.79998168889431442"/>
        <bgColor indexed="65"/>
      </patternFill>
    </fill>
    <fill>
      <patternFill patternType="solid">
        <fgColor rgb="FFFFCC99"/>
      </patternFill>
    </fill>
    <fill>
      <patternFill patternType="solid">
        <fgColor rgb="FFC6EFCE"/>
      </patternFill>
    </fill>
    <fill>
      <patternFill patternType="solid">
        <fgColor rgb="FFFFC7CE"/>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0"/>
        <bgColor indexed="64"/>
      </patternFill>
    </fill>
    <fill>
      <patternFill patternType="solid">
        <fgColor theme="8" tint="0.79998168889431442"/>
        <bgColor indexed="64"/>
      </patternFill>
    </fill>
    <fill>
      <patternFill patternType="solid">
        <fgColor rgb="FFF2F2F2"/>
        <bgColor indexed="64"/>
      </patternFill>
    </fill>
    <fill>
      <patternFill patternType="solid">
        <fgColor rgb="FFFFFF00"/>
        <bgColor rgb="FF000000"/>
      </patternFill>
    </fill>
    <fill>
      <patternFill patternType="solid">
        <fgColor theme="4" tint="0.79998168889431442"/>
        <bgColor indexed="64"/>
      </patternFill>
    </fill>
    <fill>
      <patternFill patternType="solid">
        <fgColor theme="0" tint="-0.249977111117893"/>
        <bgColor indexed="64"/>
      </patternFill>
    </fill>
    <fill>
      <patternFill patternType="solid">
        <fgColor rgb="FFB8CCE4"/>
        <bgColor rgb="FF000000"/>
      </patternFill>
    </fill>
    <fill>
      <patternFill patternType="solid">
        <fgColor rgb="FFFFFF00"/>
        <bgColor indexed="64"/>
      </patternFill>
    </fill>
    <fill>
      <patternFill patternType="solid">
        <fgColor theme="9" tint="0.59999389629810485"/>
        <bgColor rgb="FF000000"/>
      </patternFill>
    </fill>
    <fill>
      <patternFill patternType="solid">
        <fgColor theme="6" tint="0.79998168889431442"/>
        <bgColor indexed="64"/>
      </patternFill>
    </fill>
  </fills>
  <borders count="29">
    <border>
      <left/>
      <right/>
      <top/>
      <bottom/>
      <diagonal/>
    </border>
    <border>
      <left style="medium">
        <color indexed="64"/>
      </left>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9" tint="-0.249977111117893"/>
      </top>
      <bottom/>
      <diagonal/>
    </border>
    <border>
      <left style="thin">
        <color theme="9" tint="-0.249977111117893"/>
      </left>
      <right/>
      <top/>
      <bottom style="thin">
        <color theme="9" tint="-0.249977111117893"/>
      </bottom>
      <diagonal/>
    </border>
    <border>
      <left/>
      <right/>
      <top/>
      <bottom style="thin">
        <color theme="9" tint="-0.249977111117893"/>
      </bottom>
      <diagonal/>
    </border>
    <border>
      <left/>
      <right style="thin">
        <color theme="9" tint="-0.249977111117893"/>
      </right>
      <top/>
      <bottom/>
      <diagonal/>
    </border>
    <border>
      <left style="thin">
        <color theme="9" tint="-0.249977111117893"/>
      </left>
      <right style="thin">
        <color theme="9" tint="-0.249977111117893"/>
      </right>
      <top style="thin">
        <color theme="9" tint="-0.249977111117893"/>
      </top>
      <bottom style="thin">
        <color theme="9" tint="-0.249977111117893"/>
      </bottom>
      <diagonal/>
    </border>
    <border>
      <left/>
      <right style="thin">
        <color theme="9" tint="-0.249977111117893"/>
      </right>
      <top style="thin">
        <color theme="9" tint="-0.249977111117893"/>
      </top>
      <bottom/>
      <diagonal/>
    </border>
    <border>
      <left/>
      <right style="thin">
        <color theme="9" tint="-0.249977111117893"/>
      </right>
      <top/>
      <bottom style="thin">
        <color theme="9" tint="-0.249977111117893"/>
      </bottom>
      <diagonal/>
    </border>
    <border>
      <left style="thin">
        <color theme="9" tint="-0.249977111117893"/>
      </left>
      <right/>
      <top style="thin">
        <color theme="9" tint="-0.249977111117893"/>
      </top>
      <bottom style="thin">
        <color theme="9" tint="-0.249977111117893"/>
      </bottom>
      <diagonal/>
    </border>
    <border>
      <left/>
      <right style="thin">
        <color theme="9" tint="-0.249977111117893"/>
      </right>
      <top style="thin">
        <color theme="9" tint="-0.249977111117893"/>
      </top>
      <bottom style="thin">
        <color theme="9" tint="-0.249977111117893"/>
      </bottom>
      <diagonal/>
    </border>
    <border>
      <left style="thin">
        <color theme="9" tint="-0.249977111117893"/>
      </left>
      <right style="thin">
        <color theme="9" tint="-0.249977111117893"/>
      </right>
      <top/>
      <bottom style="thin">
        <color theme="9" tint="-0.249977111117893"/>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top/>
      <bottom style="thin">
        <color rgb="FF000000"/>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31">
    <xf numFmtId="0" fontId="0" fillId="0" borderId="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6" fillId="4" borderId="0" applyNumberFormat="0" applyBorder="0" applyAlignment="0" applyProtection="0"/>
    <xf numFmtId="0" fontId="20" fillId="4" borderId="0" applyNumberFormat="0" applyBorder="0" applyAlignment="0" applyProtection="0"/>
    <xf numFmtId="164" fontId="2" fillId="0" borderId="0" applyFont="0" applyFill="0" applyBorder="0" applyAlignment="0" applyProtection="0"/>
    <xf numFmtId="0" fontId="19" fillId="7" borderId="0" applyNumberFormat="0" applyBorder="0" applyAlignment="0" applyProtection="0"/>
    <xf numFmtId="0" fontId="17" fillId="0" borderId="0" applyNumberFormat="0" applyFill="0" applyBorder="0" applyAlignment="0" applyProtection="0">
      <alignment vertical="top"/>
      <protection locked="0"/>
    </xf>
    <xf numFmtId="0" fontId="18" fillId="6" borderId="3" applyNumberFormat="0" applyAlignment="0" applyProtection="0"/>
    <xf numFmtId="166" fontId="14" fillId="0" borderId="0" applyFont="0" applyFill="0" applyBorder="0" applyAlignment="0" applyProtection="0"/>
    <xf numFmtId="168" fontId="2" fillId="0" borderId="0" applyFont="0" applyFill="0" applyBorder="0" applyAlignment="0" applyProtection="0"/>
    <xf numFmtId="0" fontId="14" fillId="2" borderId="2" applyNumberFormat="0" applyFont="0" applyAlignment="0" applyProtection="0"/>
    <xf numFmtId="0" fontId="2" fillId="2" borderId="2" applyNumberFormat="0" applyFont="0" applyAlignment="0" applyProtection="0"/>
    <xf numFmtId="0" fontId="14" fillId="2" borderId="2" applyNumberFormat="0" applyFont="0" applyAlignment="0" applyProtection="0"/>
    <xf numFmtId="0" fontId="21" fillId="8" borderId="0" applyNumberFormat="0" applyBorder="0" applyAlignment="0" applyProtection="0"/>
    <xf numFmtId="9" fontId="14" fillId="0" borderId="0" applyFont="0" applyFill="0" applyBorder="0" applyAlignment="0" applyProtection="0"/>
    <xf numFmtId="9" fontId="2" fillId="0" borderId="0" applyFont="0" applyFill="0" applyBorder="0" applyAlignment="0" applyProtection="0"/>
    <xf numFmtId="0" fontId="14" fillId="0" borderId="0"/>
    <xf numFmtId="0" fontId="15" fillId="0" borderId="0"/>
    <xf numFmtId="0" fontId="2" fillId="0" borderId="0"/>
    <xf numFmtId="0" fontId="14" fillId="0" borderId="0"/>
    <xf numFmtId="0" fontId="2" fillId="0" borderId="0"/>
    <xf numFmtId="44" fontId="3" fillId="0" borderId="0" applyFont="0" applyFill="0" applyBorder="0" applyAlignment="0" applyProtection="0"/>
    <xf numFmtId="169" fontId="12" fillId="0" borderId="0" applyFont="0" applyFill="0" applyBorder="0" applyAlignment="0" applyProtection="0"/>
    <xf numFmtId="44" fontId="2" fillId="0" borderId="0" applyFont="0" applyFill="0" applyBorder="0" applyAlignment="0" applyProtection="0"/>
    <xf numFmtId="0" fontId="1" fillId="0" borderId="0"/>
    <xf numFmtId="0" fontId="1" fillId="2" borderId="2" applyNumberFormat="0" applyFont="0" applyAlignment="0" applyProtection="0"/>
    <xf numFmtId="0" fontId="1" fillId="3" borderId="0" applyNumberFormat="0" applyBorder="0" applyAlignment="0" applyProtection="0"/>
    <xf numFmtId="166" fontId="1" fillId="0" borderId="0" applyFont="0" applyFill="0" applyBorder="0" applyAlignment="0" applyProtection="0"/>
    <xf numFmtId="44" fontId="1" fillId="0" borderId="0" applyFont="0" applyFill="0" applyBorder="0" applyAlignment="0" applyProtection="0"/>
  </cellStyleXfs>
  <cellXfs count="138">
    <xf numFmtId="0" fontId="0" fillId="0" borderId="0" xfId="0"/>
    <xf numFmtId="0" fontId="4" fillId="9" borderId="0" xfId="0" applyFont="1" applyFill="1"/>
    <xf numFmtId="2" fontId="4" fillId="9" borderId="0" xfId="0" applyNumberFormat="1" applyFont="1" applyFill="1"/>
    <xf numFmtId="49" fontId="4" fillId="10" borderId="4" xfId="0" applyNumberFormat="1" applyFont="1" applyFill="1" applyBorder="1"/>
    <xf numFmtId="49" fontId="6" fillId="10" borderId="4" xfId="0" applyNumberFormat="1" applyFont="1" applyFill="1" applyBorder="1"/>
    <xf numFmtId="0" fontId="2" fillId="9" borderId="0" xfId="0" applyFont="1" applyFill="1"/>
    <xf numFmtId="49" fontId="4" fillId="10" borderId="6" xfId="0" applyNumberFormat="1" applyFont="1" applyFill="1" applyBorder="1"/>
    <xf numFmtId="49" fontId="6" fillId="10" borderId="6" xfId="0" applyNumberFormat="1" applyFont="1" applyFill="1" applyBorder="1"/>
    <xf numFmtId="0" fontId="4" fillId="9" borderId="1" xfId="0" applyFont="1" applyFill="1" applyBorder="1" applyAlignment="1">
      <alignment wrapText="1"/>
    </xf>
    <xf numFmtId="49" fontId="9" fillId="9" borderId="0" xfId="0" applyNumberFormat="1" applyFont="1" applyFill="1" applyAlignment="1">
      <alignment horizontal="left" vertical="center" wrapText="1"/>
    </xf>
    <xf numFmtId="0" fontId="8" fillId="10" borderId="0" xfId="0" applyFont="1" applyFill="1" applyAlignment="1">
      <alignment vertical="center" wrapText="1"/>
    </xf>
    <xf numFmtId="0" fontId="11" fillId="10" borderId="0" xfId="0" applyFont="1" applyFill="1"/>
    <xf numFmtId="0" fontId="11" fillId="10" borderId="7" xfId="0" applyFont="1" applyFill="1" applyBorder="1"/>
    <xf numFmtId="0" fontId="22" fillId="9" borderId="0" xfId="19" applyFont="1" applyFill="1"/>
    <xf numFmtId="167" fontId="22" fillId="9" borderId="0" xfId="19" applyNumberFormat="1" applyFont="1" applyFill="1"/>
    <xf numFmtId="0" fontId="4" fillId="9" borderId="0" xfId="19" applyFont="1" applyFill="1"/>
    <xf numFmtId="49" fontId="4" fillId="10" borderId="9" xfId="0" applyNumberFormat="1" applyFont="1" applyFill="1" applyBorder="1"/>
    <xf numFmtId="49" fontId="4" fillId="10" borderId="10" xfId="0" applyNumberFormat="1" applyFont="1" applyFill="1" applyBorder="1"/>
    <xf numFmtId="0" fontId="22" fillId="0" borderId="0" xfId="19" applyFont="1"/>
    <xf numFmtId="0" fontId="25" fillId="0" borderId="0" xfId="19" applyFont="1"/>
    <xf numFmtId="0" fontId="22" fillId="11" borderId="0" xfId="19" applyFont="1" applyFill="1"/>
    <xf numFmtId="0" fontId="9" fillId="9" borderId="0" xfId="19" applyFont="1" applyFill="1"/>
    <xf numFmtId="0" fontId="9" fillId="9" borderId="0" xfId="19" applyFont="1" applyFill="1" applyAlignment="1">
      <alignment vertical="top"/>
    </xf>
    <xf numFmtId="0" fontId="22" fillId="9" borderId="0" xfId="19" applyFont="1" applyFill="1" applyAlignment="1">
      <alignment vertical="center"/>
    </xf>
    <xf numFmtId="167" fontId="4" fillId="12" borderId="13" xfId="23" applyNumberFormat="1" applyFont="1" applyFill="1" applyBorder="1" applyAlignment="1" applyProtection="1">
      <alignment horizontal="left" vertical="center"/>
      <protection locked="0"/>
    </xf>
    <xf numFmtId="0" fontId="4" fillId="12" borderId="13" xfId="0" applyFont="1" applyFill="1" applyBorder="1" applyAlignment="1" applyProtection="1">
      <alignment horizontal="center" vertical="center"/>
      <protection locked="0"/>
    </xf>
    <xf numFmtId="0" fontId="24" fillId="12" borderId="8" xfId="0" applyFont="1" applyFill="1" applyBorder="1" applyAlignment="1" applyProtection="1">
      <alignment horizontal="center" vertical="center"/>
      <protection locked="0"/>
    </xf>
    <xf numFmtId="167" fontId="4" fillId="12" borderId="8" xfId="23" applyNumberFormat="1" applyFont="1" applyFill="1" applyBorder="1" applyAlignment="1" applyProtection="1">
      <alignment horizontal="left" vertical="center"/>
      <protection locked="0"/>
    </xf>
    <xf numFmtId="0" fontId="4" fillId="12" borderId="8" xfId="0" applyFont="1" applyFill="1" applyBorder="1" applyAlignment="1" applyProtection="1">
      <alignment horizontal="center" vertical="center"/>
      <protection locked="0"/>
    </xf>
    <xf numFmtId="0" fontId="23" fillId="9" borderId="0" xfId="19" applyFont="1" applyFill="1" applyAlignment="1">
      <alignment vertical="center"/>
    </xf>
    <xf numFmtId="0" fontId="26" fillId="9" borderId="0" xfId="19" applyFont="1" applyFill="1"/>
    <xf numFmtId="167" fontId="24" fillId="12" borderId="8" xfId="23" applyNumberFormat="1" applyFont="1" applyFill="1" applyBorder="1" applyAlignment="1" applyProtection="1">
      <alignment horizontal="left" vertical="center"/>
    </xf>
    <xf numFmtId="0" fontId="27" fillId="0" borderId="0" xfId="0" applyFont="1" applyProtection="1">
      <protection locked="0"/>
    </xf>
    <xf numFmtId="0" fontId="27" fillId="0" borderId="0" xfId="0" applyFont="1"/>
    <xf numFmtId="0" fontId="10" fillId="15" borderId="0" xfId="0" applyFont="1" applyFill="1" applyAlignment="1">
      <alignment vertical="center"/>
    </xf>
    <xf numFmtId="0" fontId="5" fillId="15" borderId="0" xfId="0" applyFont="1" applyFill="1" applyAlignment="1">
      <alignment vertical="center"/>
    </xf>
    <xf numFmtId="49" fontId="4" fillId="15" borderId="0" xfId="0" applyNumberFormat="1" applyFont="1" applyFill="1"/>
    <xf numFmtId="49" fontId="4" fillId="15" borderId="0" xfId="0" applyNumberFormat="1" applyFont="1" applyFill="1" applyAlignment="1">
      <alignment horizontal="center"/>
    </xf>
    <xf numFmtId="0" fontId="7" fillId="15" borderId="0" xfId="0" applyFont="1" applyFill="1" applyAlignment="1">
      <alignment horizontal="left" vertical="center" wrapText="1"/>
    </xf>
    <xf numFmtId="0" fontId="8" fillId="15" borderId="0" xfId="0" applyFont="1" applyFill="1" applyAlignment="1">
      <alignment vertical="center" wrapText="1"/>
    </xf>
    <xf numFmtId="49" fontId="7" fillId="15" borderId="0" xfId="0" applyNumberFormat="1" applyFont="1" applyFill="1" applyAlignment="1">
      <alignment horizontal="left" vertical="center"/>
    </xf>
    <xf numFmtId="49" fontId="8" fillId="15" borderId="0" xfId="0" applyNumberFormat="1" applyFont="1" applyFill="1" applyAlignment="1">
      <alignment vertical="center"/>
    </xf>
    <xf numFmtId="0" fontId="22" fillId="16" borderId="11" xfId="19" applyFont="1" applyFill="1" applyBorder="1" applyAlignment="1">
      <alignment vertical="center"/>
    </xf>
    <xf numFmtId="0" fontId="22" fillId="16" borderId="12" xfId="19" applyFont="1" applyFill="1" applyBorder="1" applyAlignment="1">
      <alignment vertical="center"/>
    </xf>
    <xf numFmtId="0" fontId="23" fillId="16" borderId="8" xfId="19" applyFont="1" applyFill="1" applyBorder="1" applyAlignment="1">
      <alignment vertical="center"/>
    </xf>
    <xf numFmtId="165" fontId="24" fillId="13" borderId="8" xfId="0" applyNumberFormat="1" applyFont="1" applyFill="1" applyBorder="1" applyAlignment="1" applyProtection="1">
      <alignment horizontal="center" vertical="center"/>
      <protection locked="0"/>
    </xf>
    <xf numFmtId="0" fontId="30" fillId="0" borderId="0" xfId="0" applyFont="1"/>
    <xf numFmtId="0" fontId="27" fillId="0" borderId="0" xfId="0" applyFont="1" applyAlignment="1">
      <alignment horizontal="left" vertical="top"/>
    </xf>
    <xf numFmtId="0" fontId="36" fillId="0" borderId="0" xfId="0" applyFont="1"/>
    <xf numFmtId="0" fontId="27" fillId="0" borderId="0" xfId="0" applyFont="1" applyAlignment="1">
      <alignment vertical="top"/>
    </xf>
    <xf numFmtId="0" fontId="28" fillId="0" borderId="24" xfId="0" applyFont="1" applyBorder="1" applyAlignment="1">
      <alignment vertical="top"/>
    </xf>
    <xf numFmtId="0" fontId="31" fillId="17" borderId="26" xfId="0" applyFont="1" applyFill="1" applyBorder="1" applyAlignment="1">
      <alignment vertical="top"/>
    </xf>
    <xf numFmtId="0" fontId="31" fillId="0" borderId="25" xfId="0" applyFont="1" applyBorder="1" applyAlignment="1">
      <alignment vertical="top"/>
    </xf>
    <xf numFmtId="0" fontId="31" fillId="17" borderId="25" xfId="0" applyFont="1" applyFill="1" applyBorder="1" applyAlignment="1">
      <alignment vertical="top"/>
    </xf>
    <xf numFmtId="0" fontId="30" fillId="0" borderId="0" xfId="0" applyFont="1" applyAlignment="1">
      <alignment vertical="top" wrapText="1"/>
    </xf>
    <xf numFmtId="0" fontId="33" fillId="0" borderId="0" xfId="0" applyFont="1" applyAlignment="1">
      <alignment vertical="top" wrapText="1"/>
    </xf>
    <xf numFmtId="0" fontId="27" fillId="0" borderId="0" xfId="0" applyFont="1" applyAlignment="1" applyProtection="1">
      <alignment vertical="top"/>
      <protection locked="0"/>
    </xf>
    <xf numFmtId="0" fontId="0" fillId="0" borderId="0" xfId="0" applyAlignment="1">
      <alignment vertical="top"/>
    </xf>
    <xf numFmtId="0" fontId="27" fillId="0" borderId="0" xfId="0" applyFont="1" applyAlignment="1" applyProtection="1">
      <alignment horizontal="center" vertical="top"/>
      <protection locked="0"/>
    </xf>
    <xf numFmtId="0" fontId="31" fillId="0" borderId="17" xfId="0" applyFont="1" applyBorder="1" applyAlignment="1">
      <alignment vertical="top"/>
    </xf>
    <xf numFmtId="0" fontId="28" fillId="0" borderId="14" xfId="0" applyFont="1" applyBorder="1" applyAlignment="1">
      <alignment vertical="top"/>
    </xf>
    <xf numFmtId="0" fontId="31" fillId="17" borderId="15" xfId="0" applyFont="1" applyFill="1" applyBorder="1" applyAlignment="1">
      <alignment vertical="top"/>
    </xf>
    <xf numFmtId="0" fontId="30" fillId="0" borderId="15" xfId="0" applyFont="1" applyBorder="1" applyAlignment="1">
      <alignment vertical="top" wrapText="1"/>
    </xf>
    <xf numFmtId="0" fontId="30" fillId="0" borderId="17" xfId="0" applyFont="1" applyBorder="1" applyAlignment="1">
      <alignment vertical="top" wrapText="1"/>
    </xf>
    <xf numFmtId="0" fontId="31" fillId="17" borderId="17" xfId="0" applyFont="1" applyFill="1" applyBorder="1" applyAlignment="1">
      <alignment vertical="top"/>
    </xf>
    <xf numFmtId="0" fontId="31" fillId="17" borderId="17" xfId="0" applyFont="1" applyFill="1" applyBorder="1" applyAlignment="1">
      <alignment vertical="top" wrapText="1"/>
    </xf>
    <xf numFmtId="0" fontId="32" fillId="0" borderId="17" xfId="0" applyFont="1" applyBorder="1" applyAlignment="1">
      <alignment vertical="top" wrapText="1"/>
    </xf>
    <xf numFmtId="0" fontId="31" fillId="0" borderId="15" xfId="0" applyFont="1" applyBorder="1" applyAlignment="1">
      <alignment vertical="top" wrapText="1"/>
    </xf>
    <xf numFmtId="0" fontId="33" fillId="0" borderId="20" xfId="0" applyFont="1" applyBorder="1" applyAlignment="1">
      <alignment vertical="top" wrapText="1"/>
    </xf>
    <xf numFmtId="0" fontId="35" fillId="0" borderId="15" xfId="0" applyFont="1" applyBorder="1" applyAlignment="1">
      <alignment vertical="top" wrapText="1"/>
    </xf>
    <xf numFmtId="0" fontId="35" fillId="0" borderId="23" xfId="0" applyFont="1" applyBorder="1" applyAlignment="1">
      <alignment vertical="top" wrapText="1"/>
    </xf>
    <xf numFmtId="0" fontId="37" fillId="0" borderId="25" xfId="0" applyFont="1" applyBorder="1" applyAlignment="1">
      <alignment vertical="top"/>
    </xf>
    <xf numFmtId="0" fontId="31" fillId="0" borderId="0" xfId="0" applyFont="1" applyAlignment="1">
      <alignment horizontal="right" vertical="top" wrapText="1"/>
    </xf>
    <xf numFmtId="0" fontId="27" fillId="0" borderId="0" xfId="0" applyFont="1" applyAlignment="1">
      <alignment horizontal="right" vertical="top"/>
    </xf>
    <xf numFmtId="0" fontId="31" fillId="17" borderId="25" xfId="0" applyFont="1" applyFill="1" applyBorder="1" applyAlignment="1">
      <alignment horizontal="right" vertical="top"/>
    </xf>
    <xf numFmtId="8" fontId="30" fillId="0" borderId="15" xfId="0" applyNumberFormat="1" applyFont="1" applyBorder="1" applyAlignment="1">
      <alignment horizontal="right" vertical="top"/>
    </xf>
    <xf numFmtId="0" fontId="30" fillId="0" borderId="0" xfId="0" applyFont="1" applyAlignment="1">
      <alignment horizontal="right" vertical="top" wrapText="1"/>
    </xf>
    <xf numFmtId="0" fontId="27" fillId="0" borderId="0" xfId="0" applyFont="1" applyAlignment="1" applyProtection="1">
      <alignment horizontal="right" vertical="top"/>
      <protection locked="0"/>
    </xf>
    <xf numFmtId="0" fontId="28" fillId="0" borderId="24" xfId="0" applyFont="1" applyBorder="1" applyAlignment="1">
      <alignment horizontal="left" vertical="top"/>
    </xf>
    <xf numFmtId="0" fontId="28" fillId="0" borderId="15" xfId="0" applyFont="1" applyBorder="1" applyAlignment="1">
      <alignment vertical="top"/>
    </xf>
    <xf numFmtId="0" fontId="28" fillId="0" borderId="15" xfId="0" applyFont="1" applyBorder="1" applyAlignment="1">
      <alignment horizontal="left" vertical="top"/>
    </xf>
    <xf numFmtId="8" fontId="31" fillId="0" borderId="15" xfId="0" applyNumberFormat="1" applyFont="1" applyBorder="1" applyAlignment="1">
      <alignment vertical="top"/>
    </xf>
    <xf numFmtId="0" fontId="30" fillId="0" borderId="0" xfId="0" applyFont="1" applyAlignment="1">
      <alignment vertical="top"/>
    </xf>
    <xf numFmtId="8" fontId="31" fillId="0" borderId="27" xfId="0" applyNumberFormat="1" applyFont="1" applyBorder="1" applyAlignment="1">
      <alignment horizontal="center" vertical="top"/>
    </xf>
    <xf numFmtId="0" fontId="31" fillId="17" borderId="27" xfId="0" applyFont="1" applyFill="1" applyBorder="1" applyAlignment="1">
      <alignment horizontal="center" vertical="top"/>
    </xf>
    <xf numFmtId="0" fontId="31" fillId="0" borderId="15" xfId="0" applyFont="1" applyBorder="1" applyAlignment="1">
      <alignment horizontal="left" vertical="top"/>
    </xf>
    <xf numFmtId="0" fontId="31" fillId="0" borderId="0" xfId="0" applyFont="1" applyAlignment="1">
      <alignment vertical="top"/>
    </xf>
    <xf numFmtId="0" fontId="38" fillId="0" borderId="0" xfId="0" applyFont="1" applyAlignment="1">
      <alignment vertical="top" wrapText="1"/>
    </xf>
    <xf numFmtId="0" fontId="30" fillId="0" borderId="0" xfId="0" applyFont="1" applyAlignment="1">
      <alignment horizontal="right" vertical="top"/>
    </xf>
    <xf numFmtId="0" fontId="31" fillId="0" borderId="17" xfId="0" applyFont="1" applyBorder="1" applyAlignment="1">
      <alignment horizontal="left" vertical="top"/>
    </xf>
    <xf numFmtId="0" fontId="32" fillId="0" borderId="0" xfId="0" applyFont="1" applyAlignment="1">
      <alignment vertical="top" wrapText="1"/>
    </xf>
    <xf numFmtId="8" fontId="31" fillId="0" borderId="15" xfId="0" applyNumberFormat="1" applyFont="1" applyBorder="1" applyAlignment="1">
      <alignment horizontal="left" vertical="center" wrapText="1"/>
    </xf>
    <xf numFmtId="8" fontId="37" fillId="0" borderId="15" xfId="0" applyNumberFormat="1" applyFont="1" applyBorder="1" applyAlignment="1">
      <alignment horizontal="left" vertical="top" wrapText="1"/>
    </xf>
    <xf numFmtId="8" fontId="31" fillId="0" borderId="15" xfId="0" applyNumberFormat="1" applyFont="1" applyBorder="1" applyAlignment="1">
      <alignment horizontal="center" vertical="top"/>
    </xf>
    <xf numFmtId="0" fontId="31" fillId="17" borderId="15" xfId="0" applyFont="1" applyFill="1" applyBorder="1" applyAlignment="1">
      <alignment horizontal="center" vertical="top"/>
    </xf>
    <xf numFmtId="0" fontId="31" fillId="17" borderId="15" xfId="0" applyFont="1" applyFill="1" applyBorder="1" applyAlignment="1">
      <alignment horizontal="right" vertical="top"/>
    </xf>
    <xf numFmtId="0" fontId="30" fillId="0" borderId="27" xfId="0" applyFont="1" applyBorder="1" applyAlignment="1">
      <alignment vertical="top" wrapText="1"/>
    </xf>
    <xf numFmtId="0" fontId="30" fillId="0" borderId="26" xfId="0" applyFont="1" applyBorder="1" applyAlignment="1">
      <alignment vertical="top" wrapText="1"/>
    </xf>
    <xf numFmtId="0" fontId="30" fillId="0" borderId="26" xfId="0" applyFont="1" applyBorder="1" applyAlignment="1">
      <alignment horizontal="right" vertical="top" wrapText="1"/>
    </xf>
    <xf numFmtId="0" fontId="33" fillId="20" borderId="15" xfId="0" applyFont="1" applyFill="1" applyBorder="1" applyAlignment="1">
      <alignment vertical="top" wrapText="1"/>
    </xf>
    <xf numFmtId="0" fontId="31" fillId="20" borderId="15" xfId="0" applyFont="1" applyFill="1" applyBorder="1" applyAlignment="1">
      <alignment vertical="center"/>
    </xf>
    <xf numFmtId="0" fontId="30" fillId="20" borderId="15" xfId="0" applyFont="1" applyFill="1" applyBorder="1" applyAlignment="1">
      <alignment vertical="center" wrapText="1"/>
    </xf>
    <xf numFmtId="8" fontId="33" fillId="20" borderId="15" xfId="0" applyNumberFormat="1" applyFont="1" applyFill="1" applyBorder="1" applyAlignment="1">
      <alignment vertical="center"/>
    </xf>
    <xf numFmtId="0" fontId="33" fillId="0" borderId="0" xfId="0" applyFont="1" applyAlignment="1">
      <alignment vertical="center" wrapText="1"/>
    </xf>
    <xf numFmtId="0" fontId="33" fillId="0" borderId="22" xfId="0" applyFont="1" applyBorder="1" applyAlignment="1">
      <alignment vertical="center" wrapText="1"/>
    </xf>
    <xf numFmtId="0" fontId="39" fillId="0" borderId="0" xfId="0" applyFont="1" applyAlignment="1">
      <alignment vertical="center"/>
    </xf>
    <xf numFmtId="1" fontId="40" fillId="0" borderId="0" xfId="0" applyNumberFormat="1" applyFont="1" applyAlignment="1">
      <alignment vertical="center"/>
    </xf>
    <xf numFmtId="0" fontId="28" fillId="20" borderId="15" xfId="0" applyFont="1" applyFill="1" applyBorder="1" applyAlignment="1">
      <alignment vertical="center" wrapText="1"/>
    </xf>
    <xf numFmtId="0" fontId="30" fillId="20" borderId="15" xfId="0" applyFont="1" applyFill="1" applyBorder="1" applyAlignment="1">
      <alignment vertical="top" wrapText="1"/>
    </xf>
    <xf numFmtId="8" fontId="28" fillId="20" borderId="15" xfId="0" applyNumberFormat="1" applyFont="1" applyFill="1" applyBorder="1" applyAlignment="1">
      <alignment vertical="center"/>
    </xf>
    <xf numFmtId="0" fontId="31" fillId="20" borderId="15" xfId="0" applyFont="1" applyFill="1" applyBorder="1" applyAlignment="1">
      <alignment vertical="top"/>
    </xf>
    <xf numFmtId="0" fontId="30" fillId="20" borderId="15" xfId="0" applyFont="1" applyFill="1" applyBorder="1" applyAlignment="1">
      <alignment vertical="top"/>
    </xf>
    <xf numFmtId="0" fontId="39" fillId="0" borderId="0" xfId="0" applyFont="1"/>
    <xf numFmtId="170" fontId="31" fillId="18" borderId="25" xfId="0" applyNumberFormat="1" applyFont="1" applyFill="1" applyBorder="1" applyAlignment="1" applyProtection="1">
      <alignment vertical="top"/>
      <protection locked="0"/>
    </xf>
    <xf numFmtId="170" fontId="31" fillId="18" borderId="19" xfId="0" applyNumberFormat="1" applyFont="1" applyFill="1" applyBorder="1" applyAlignment="1" applyProtection="1">
      <alignment vertical="top"/>
      <protection locked="0"/>
    </xf>
    <xf numFmtId="170" fontId="31" fillId="18" borderId="15" xfId="0" applyNumberFormat="1" applyFont="1" applyFill="1" applyBorder="1" applyAlignment="1" applyProtection="1">
      <alignment vertical="top"/>
      <protection locked="0"/>
    </xf>
    <xf numFmtId="0" fontId="33" fillId="14" borderId="21" xfId="0" applyFont="1" applyFill="1" applyBorder="1" applyAlignment="1" applyProtection="1">
      <alignment horizontal="center" vertical="center" wrapText="1"/>
      <protection locked="0"/>
    </xf>
    <xf numFmtId="0" fontId="37" fillId="0" borderId="25" xfId="0" applyFont="1" applyBorder="1" applyAlignment="1">
      <alignment vertical="top" wrapText="1"/>
    </xf>
    <xf numFmtId="0" fontId="31" fillId="0" borderId="25" xfId="0" applyFont="1" applyBorder="1" applyAlignment="1">
      <alignment vertical="top" wrapText="1"/>
    </xf>
    <xf numFmtId="8" fontId="31" fillId="0" borderId="25" xfId="0" applyNumberFormat="1" applyFont="1" applyBorder="1" applyAlignment="1">
      <alignment vertical="top" wrapText="1"/>
    </xf>
    <xf numFmtId="0" fontId="29" fillId="14" borderId="16" xfId="0" applyFont="1" applyFill="1" applyBorder="1" applyAlignment="1" applyProtection="1">
      <alignment wrapText="1"/>
      <protection locked="0"/>
    </xf>
    <xf numFmtId="0" fontId="29" fillId="14" borderId="26" xfId="0" applyFont="1" applyFill="1" applyBorder="1" applyAlignment="1" applyProtection="1">
      <alignment wrapText="1"/>
      <protection locked="0"/>
    </xf>
    <xf numFmtId="0" fontId="29" fillId="14" borderId="28" xfId="0" applyFont="1" applyFill="1" applyBorder="1" applyAlignment="1" applyProtection="1">
      <alignment wrapText="1"/>
      <protection locked="0"/>
    </xf>
    <xf numFmtId="0" fontId="29" fillId="14" borderId="18" xfId="0" applyFont="1" applyFill="1" applyBorder="1" applyAlignment="1" applyProtection="1">
      <alignment wrapText="1"/>
      <protection locked="0"/>
    </xf>
    <xf numFmtId="0" fontId="29" fillId="14" borderId="25" xfId="0" applyFont="1" applyFill="1" applyBorder="1" applyAlignment="1" applyProtection="1">
      <alignment wrapText="1"/>
      <protection locked="0"/>
    </xf>
    <xf numFmtId="0" fontId="31" fillId="0" borderId="0" xfId="0" applyFont="1" applyAlignment="1">
      <alignment vertical="top" wrapText="1"/>
    </xf>
    <xf numFmtId="0" fontId="28" fillId="19" borderId="16" xfId="0" applyFont="1" applyFill="1" applyBorder="1" applyAlignment="1">
      <alignment horizontal="left" vertical="top" wrapText="1"/>
    </xf>
    <xf numFmtId="0" fontId="28" fillId="19" borderId="28" xfId="0" applyFont="1" applyFill="1" applyBorder="1" applyAlignment="1">
      <alignment horizontal="left" vertical="top" wrapText="1"/>
    </xf>
    <xf numFmtId="0" fontId="28" fillId="19" borderId="26" xfId="0" applyFont="1" applyFill="1" applyBorder="1" applyAlignment="1">
      <alignment horizontal="left" vertical="top" wrapText="1"/>
    </xf>
    <xf numFmtId="0" fontId="28" fillId="19" borderId="16" xfId="0" applyFont="1" applyFill="1" applyBorder="1" applyAlignment="1">
      <alignment horizontal="left" vertical="top"/>
    </xf>
    <xf numFmtId="0" fontId="28" fillId="19" borderId="28" xfId="0" applyFont="1" applyFill="1" applyBorder="1" applyAlignment="1">
      <alignment horizontal="left" vertical="top"/>
    </xf>
    <xf numFmtId="0" fontId="28" fillId="19" borderId="26" xfId="0" applyFont="1" applyFill="1" applyBorder="1" applyAlignment="1">
      <alignment horizontal="left" vertical="top"/>
    </xf>
    <xf numFmtId="49" fontId="9" fillId="9" borderId="8" xfId="0" applyNumberFormat="1" applyFont="1" applyFill="1" applyBorder="1" applyAlignment="1">
      <alignment horizontal="left" vertical="center"/>
    </xf>
    <xf numFmtId="49" fontId="9" fillId="9" borderId="5" xfId="0" applyNumberFormat="1" applyFont="1" applyFill="1" applyBorder="1" applyAlignment="1">
      <alignment horizontal="left" vertical="center"/>
    </xf>
    <xf numFmtId="49" fontId="9" fillId="9" borderId="10" xfId="0" applyNumberFormat="1" applyFont="1" applyFill="1" applyBorder="1" applyAlignment="1">
      <alignment horizontal="left" vertical="center"/>
    </xf>
    <xf numFmtId="49" fontId="4" fillId="9" borderId="11" xfId="0" applyNumberFormat="1" applyFont="1" applyFill="1" applyBorder="1" applyAlignment="1">
      <alignment horizontal="left" vertical="center"/>
    </xf>
    <xf numFmtId="49" fontId="4" fillId="9" borderId="12" xfId="0" applyNumberFormat="1" applyFont="1" applyFill="1" applyBorder="1" applyAlignment="1">
      <alignment horizontal="left" vertical="center"/>
    </xf>
    <xf numFmtId="0" fontId="23" fillId="9" borderId="0" xfId="19" applyFont="1" applyFill="1" applyAlignment="1">
      <alignment horizontal="left" vertical="top" wrapText="1"/>
    </xf>
  </cellXfs>
  <cellStyles count="31">
    <cellStyle name="20% - Accent1 2" xfId="1" xr:uid="{00000000-0005-0000-0000-000000000000}"/>
    <cellStyle name="20% - Accent1 3" xfId="2" xr:uid="{00000000-0005-0000-0000-000001000000}"/>
    <cellStyle name="20% - Accent1 5" xfId="3" xr:uid="{00000000-0005-0000-0000-000002000000}"/>
    <cellStyle name="20% - Accent3 2" xfId="28" xr:uid="{4B8B8394-F644-4A20-8C6F-BE9074269AA6}"/>
    <cellStyle name="Accent1 2" xfId="4" xr:uid="{00000000-0005-0000-0000-000004000000}"/>
    <cellStyle name="Accent1 3" xfId="5" xr:uid="{00000000-0005-0000-0000-000005000000}"/>
    <cellStyle name="Euro" xfId="6" xr:uid="{00000000-0005-0000-0000-000006000000}"/>
    <cellStyle name="Goed 2" xfId="7" xr:uid="{00000000-0005-0000-0000-000007000000}"/>
    <cellStyle name="Hyperlink 2" xfId="8" xr:uid="{00000000-0005-0000-0000-000008000000}"/>
    <cellStyle name="Invoer 2" xfId="9" xr:uid="{00000000-0005-0000-0000-000009000000}"/>
    <cellStyle name="Komma 2" xfId="10" xr:uid="{00000000-0005-0000-0000-00000A000000}"/>
    <cellStyle name="Komma 3" xfId="11" xr:uid="{00000000-0005-0000-0000-00000B000000}"/>
    <cellStyle name="Komma 4" xfId="29" xr:uid="{0DE72CAD-756D-4ECA-AFA1-A1290F0FDC21}"/>
    <cellStyle name="Notitie 2" xfId="12" xr:uid="{00000000-0005-0000-0000-00000C000000}"/>
    <cellStyle name="Notitie 2 2" xfId="13" xr:uid="{00000000-0005-0000-0000-00000D000000}"/>
    <cellStyle name="Notitie 2 3" xfId="14" xr:uid="{00000000-0005-0000-0000-00000E000000}"/>
    <cellStyle name="Notitie 3" xfId="27" xr:uid="{65E9AB19-4884-4E8E-B6AB-BCA4C5EB8EE9}"/>
    <cellStyle name="Ongeldig 2" xfId="15" xr:uid="{00000000-0005-0000-0000-00000F000000}"/>
    <cellStyle name="Procent 2" xfId="16" xr:uid="{00000000-0005-0000-0000-000010000000}"/>
    <cellStyle name="Procent 3" xfId="17" xr:uid="{00000000-0005-0000-0000-000011000000}"/>
    <cellStyle name="Standaard" xfId="0" builtinId="0"/>
    <cellStyle name="Standaard 2" xfId="18" xr:uid="{00000000-0005-0000-0000-000013000000}"/>
    <cellStyle name="Standaard 3" xfId="19" xr:uid="{00000000-0005-0000-0000-000014000000}"/>
    <cellStyle name="Standaard 3 2" xfId="20" xr:uid="{00000000-0005-0000-0000-000015000000}"/>
    <cellStyle name="Standaard 4" xfId="21" xr:uid="{00000000-0005-0000-0000-000016000000}"/>
    <cellStyle name="Standaard 5" xfId="22" xr:uid="{00000000-0005-0000-0000-000017000000}"/>
    <cellStyle name="Standaard 6" xfId="26" xr:uid="{A405AF2C-0966-4F3B-B6F4-3FAEBBFCC9C9}"/>
    <cellStyle name="Valuta" xfId="23" builtinId="4"/>
    <cellStyle name="Valuta 2" xfId="24" xr:uid="{00000000-0005-0000-0000-000019000000}"/>
    <cellStyle name="Valuta 3" xfId="25" xr:uid="{00000000-0005-0000-0000-00001A000000}"/>
    <cellStyle name="Valuta 4" xfId="30" xr:uid="{A6DE2BCD-ECEE-4D72-A16F-C451895E038F}"/>
  </cellStyles>
  <dxfs count="2">
    <dxf>
      <font>
        <color theme="0" tint="-4.9989318521683403E-2"/>
      </font>
    </dxf>
    <dxf>
      <font>
        <color theme="0" tint="-4.9989318521683403E-2"/>
      </font>
    </dxf>
  </dxfs>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10"/>
    </mc:Choice>
    <mc:Fallback>
      <c:style val="10"/>
    </mc:Fallback>
  </mc:AlternateContent>
  <c:chart>
    <c:autoTitleDeleted val="0"/>
    <c:plotArea>
      <c:layout>
        <c:manualLayout>
          <c:layoutTarget val="inner"/>
          <c:xMode val="edge"/>
          <c:yMode val="edge"/>
          <c:x val="0.15381255496365503"/>
          <c:y val="6.366403348608092E-2"/>
          <c:w val="0.74817563250629693"/>
          <c:h val="0.73573484651713694"/>
        </c:manualLayout>
      </c:layout>
      <c:scatterChart>
        <c:scatterStyle val="smoothMarker"/>
        <c:varyColors val="0"/>
        <c:ser>
          <c:idx val="0"/>
          <c:order val="0"/>
          <c:marker>
            <c:symbol val="none"/>
          </c:marker>
          <c:xVal>
            <c:numRef>
              <c:f>'Tab2 toelichting punten prijs'!$D$8:$D$10</c:f>
              <c:numCache>
                <c:formatCode>"€"\ #,##0.00</c:formatCode>
                <c:ptCount val="3"/>
                <c:pt idx="0">
                  <c:v>800000</c:v>
                </c:pt>
                <c:pt idx="1">
                  <c:v>650000</c:v>
                </c:pt>
                <c:pt idx="2">
                  <c:v>0</c:v>
                </c:pt>
              </c:numCache>
            </c:numRef>
          </c:xVal>
          <c:yVal>
            <c:numRef>
              <c:f>'Tab2 toelichting punten prijs'!$E$8:$E$10</c:f>
              <c:numCache>
                <c:formatCode>General</c:formatCode>
                <c:ptCount val="3"/>
                <c:pt idx="0">
                  <c:v>0</c:v>
                </c:pt>
                <c:pt idx="1">
                  <c:v>30</c:v>
                </c:pt>
                <c:pt idx="2">
                  <c:v>30</c:v>
                </c:pt>
              </c:numCache>
            </c:numRef>
          </c:yVal>
          <c:smooth val="0"/>
          <c:extLst>
            <c:ext xmlns:c16="http://schemas.microsoft.com/office/drawing/2014/chart" uri="{C3380CC4-5D6E-409C-BE32-E72D297353CC}">
              <c16:uniqueId val="{00000000-7E81-4B9D-94AE-61703CF2A6EC}"/>
            </c:ext>
          </c:extLst>
        </c:ser>
        <c:ser>
          <c:idx val="1"/>
          <c:order val="1"/>
          <c:tx>
            <c:strRef>
              <c:f>'Tab2 toelichting punten prijs'!$B$12:$C$12</c:f>
              <c:strCache>
                <c:ptCount val="1"/>
                <c:pt idx="0">
                  <c:v>Score voor waarde van inschrijver</c:v>
                </c:pt>
              </c:strCache>
            </c:strRef>
          </c:tx>
          <c:marker>
            <c:symbol val="triangle"/>
            <c:size val="7"/>
          </c:marker>
          <c:xVal>
            <c:numRef>
              <c:f>'Tab2 toelichting punten prijs'!$D$12</c:f>
              <c:numCache>
                <c:formatCode>"€"\ #,##0.00</c:formatCode>
                <c:ptCount val="1"/>
                <c:pt idx="0">
                  <c:v>0</c:v>
                </c:pt>
              </c:numCache>
            </c:numRef>
          </c:xVal>
          <c:yVal>
            <c:numRef>
              <c:f>'Tab2 toelichting punten prijs'!$E$12</c:f>
              <c:numCache>
                <c:formatCode>0.0</c:formatCode>
                <c:ptCount val="1"/>
                <c:pt idx="0">
                  <c:v>30</c:v>
                </c:pt>
              </c:numCache>
            </c:numRef>
          </c:yVal>
          <c:smooth val="1"/>
          <c:extLst>
            <c:ext xmlns:c16="http://schemas.microsoft.com/office/drawing/2014/chart" uri="{C3380CC4-5D6E-409C-BE32-E72D297353CC}">
              <c16:uniqueId val="{00000000-39E3-4C1B-A4AD-0B1FDBBED5ED}"/>
            </c:ext>
          </c:extLst>
        </c:ser>
        <c:dLbls>
          <c:showLegendKey val="0"/>
          <c:showVal val="0"/>
          <c:showCatName val="0"/>
          <c:showSerName val="0"/>
          <c:showPercent val="0"/>
          <c:showBubbleSize val="0"/>
        </c:dLbls>
        <c:axId val="1003076655"/>
        <c:axId val="1"/>
      </c:scatterChart>
      <c:valAx>
        <c:axId val="1003076655"/>
        <c:scaling>
          <c:orientation val="minMax"/>
        </c:scaling>
        <c:delete val="0"/>
        <c:axPos val="b"/>
        <c:majorGridlines/>
        <c:title>
          <c:tx>
            <c:rich>
              <a:bodyPr/>
              <a:lstStyle/>
              <a:p>
                <a:pPr algn="ctr" rtl="0">
                  <a:defRPr lang="nl-NL" sz="900" b="1" i="0" u="none" strike="noStrike" kern="1200" baseline="0">
                    <a:solidFill>
                      <a:srgbClr val="000000"/>
                    </a:solidFill>
                    <a:latin typeface="Arial" panose="020B0604020202020204" pitchFamily="34" charset="0"/>
                    <a:ea typeface="Calibri"/>
                    <a:cs typeface="Arial" panose="020B0604020202020204" pitchFamily="34" charset="0"/>
                  </a:defRPr>
                </a:pPr>
                <a:r>
                  <a:rPr lang="nl-NL" sz="900" b="1" i="0" u="none" strike="noStrike" kern="1200" baseline="0">
                    <a:solidFill>
                      <a:srgbClr val="000000"/>
                    </a:solidFill>
                    <a:latin typeface="Arial" panose="020B0604020202020204" pitchFamily="34" charset="0"/>
                    <a:ea typeface="Calibri"/>
                    <a:cs typeface="Arial" panose="020B0604020202020204" pitchFamily="34" charset="0"/>
                  </a:rPr>
                  <a:t>Prijs</a:t>
                </a:r>
              </a:p>
            </c:rich>
          </c:tx>
          <c:layout>
            <c:manualLayout>
              <c:xMode val="edge"/>
              <c:yMode val="edge"/>
              <c:x val="0.48437523087391859"/>
              <c:y val="0.89563241841733343"/>
            </c:manualLayout>
          </c:layout>
          <c:overlay val="0"/>
        </c:title>
        <c:numFmt formatCode="\€\ #,##0" sourceLinked="0"/>
        <c:majorTickMark val="out"/>
        <c:minorTickMark val="none"/>
        <c:tickLblPos val="nextTo"/>
        <c:txPr>
          <a:bodyPr rot="0" vert="horz"/>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nl-NL"/>
          </a:p>
        </c:txPr>
        <c:crossAx val="1"/>
        <c:crossesAt val="0"/>
        <c:crossBetween val="midCat"/>
      </c:valAx>
      <c:valAx>
        <c:axId val="1"/>
        <c:scaling>
          <c:orientation val="minMax"/>
        </c:scaling>
        <c:delete val="0"/>
        <c:axPos val="l"/>
        <c:majorGridlines/>
        <c:title>
          <c:tx>
            <c:rich>
              <a:bodyPr rot="-5400000" vert="horz"/>
              <a:lstStyle/>
              <a:p>
                <a:pPr>
                  <a:defRPr sz="900">
                    <a:latin typeface="Arial" panose="020B0604020202020204" pitchFamily="34" charset="0"/>
                    <a:cs typeface="Arial" panose="020B0604020202020204" pitchFamily="34" charset="0"/>
                  </a:defRPr>
                </a:pPr>
                <a:r>
                  <a:rPr lang="nl-NL" sz="900" b="1">
                    <a:latin typeface="Arial" panose="020B0604020202020204" pitchFamily="34" charset="0"/>
                    <a:cs typeface="Arial" panose="020B0604020202020204" pitchFamily="34" charset="0"/>
                  </a:rPr>
                  <a:t>Punten</a:t>
                </a:r>
              </a:p>
            </c:rich>
          </c:tx>
          <c:overlay val="0"/>
        </c:title>
        <c:numFmt formatCode="#,##0" sourceLinked="0"/>
        <c:majorTickMark val="out"/>
        <c:minorTickMark val="none"/>
        <c:tickLblPos val="nextTo"/>
        <c:txPr>
          <a:bodyPr rot="0" vert="horz"/>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nl-NL"/>
          </a:p>
        </c:txPr>
        <c:crossAx val="1003076655"/>
        <c:crosses val="autoZero"/>
        <c:crossBetween val="midCat"/>
      </c:valAx>
      <c:spPr>
        <a:solidFill>
          <a:schemeClr val="bg1">
            <a:lumMod val="95000"/>
          </a:schemeClr>
        </a:solidFill>
      </c:spPr>
    </c:plotArea>
    <c:plotVisOnly val="1"/>
    <c:dispBlanksAs val="gap"/>
    <c:showDLblsOverMax val="0"/>
  </c:chart>
  <c:spPr>
    <a:solidFill>
      <a:schemeClr val="lt1"/>
    </a:solidFill>
    <a:ln w="25400" cap="flat" cmpd="sng" algn="ctr">
      <a:solidFill>
        <a:schemeClr val="accent6">
          <a:lumMod val="75000"/>
        </a:schemeClr>
      </a:solidFill>
      <a:prstDash val="solid"/>
    </a:ln>
    <a:effectLst/>
  </c:spPr>
  <c:txPr>
    <a:bodyPr/>
    <a:lstStyle/>
    <a:p>
      <a:pPr>
        <a:defRPr sz="1000" b="0" i="0" u="none" strike="noStrike" baseline="0">
          <a:solidFill>
            <a:srgbClr val="000000"/>
          </a:solidFill>
          <a:latin typeface="Calibri"/>
          <a:ea typeface="Calibri"/>
          <a:cs typeface="Calibri"/>
        </a:defRPr>
      </a:pPr>
      <a:endParaRPr lang="nl-NL"/>
    </a:p>
  </c:txPr>
  <c:printSettings>
    <c:headerFooter/>
    <c:pageMargins b="0.75000000000000955" l="0.70000000000000062" r="0.70000000000000062" t="0.75000000000000955" header="0.30000000000000032" footer="0.30000000000000032"/>
    <c:pageSetup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13</xdr:row>
      <xdr:rowOff>133350</xdr:rowOff>
    </xdr:from>
    <xdr:to>
      <xdr:col>2</xdr:col>
      <xdr:colOff>2438400</xdr:colOff>
      <xdr:row>28</xdr:row>
      <xdr:rowOff>78106</xdr:rowOff>
    </xdr:to>
    <xdr:graphicFrame macro="">
      <xdr:nvGraphicFramePr>
        <xdr:cNvPr id="1026" name="Grafiek 13">
          <a:extLst>
            <a:ext uri="{FF2B5EF4-FFF2-40B4-BE49-F238E27FC236}">
              <a16:creationId xmlns:a16="http://schemas.microsoft.com/office/drawing/2014/main" id="{3FE4FB07-D0B3-939D-A83B-EE6B714148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82EC9-5661-4575-859B-28095D7C37DB}">
  <dimension ref="A1:G44"/>
  <sheetViews>
    <sheetView tabSelected="1" zoomScaleNormal="100" workbookViewId="0">
      <selection activeCell="D10" sqref="D10"/>
    </sheetView>
  </sheetViews>
  <sheetFormatPr defaultColWidth="9.140625" defaultRowHeight="15" x14ac:dyDescent="0.25"/>
  <cols>
    <col min="1" max="1" width="46.7109375" style="47" customWidth="1"/>
    <col min="2" max="2" width="19.7109375" style="49" customWidth="1"/>
    <col min="3" max="3" width="23" style="56" customWidth="1"/>
    <col min="4" max="4" width="23" style="58" customWidth="1"/>
    <col min="5" max="5" width="27.5703125" style="56" customWidth="1"/>
    <col min="6" max="6" width="27.5703125" style="77" customWidth="1"/>
    <col min="7" max="7" width="39.7109375" style="32" customWidth="1"/>
    <col min="8" max="16384" width="9.140625" style="33"/>
  </cols>
  <sheetData>
    <row r="1" spans="1:7" ht="263.25" customHeight="1" x14ac:dyDescent="0.25">
      <c r="A1" s="125" t="s">
        <v>0</v>
      </c>
      <c r="B1" s="125"/>
      <c r="C1" s="125"/>
      <c r="D1" s="125"/>
      <c r="E1" s="125"/>
      <c r="F1" s="72"/>
      <c r="G1" s="33"/>
    </row>
    <row r="2" spans="1:7" x14ac:dyDescent="0.25">
      <c r="A2" s="49"/>
      <c r="C2" s="49"/>
      <c r="D2" s="49"/>
      <c r="E2" s="49"/>
      <c r="F2" s="73"/>
      <c r="G2" s="33"/>
    </row>
    <row r="3" spans="1:7" ht="20.25" customHeight="1" x14ac:dyDescent="0.25">
      <c r="A3" s="129" t="s">
        <v>1</v>
      </c>
      <c r="B3" s="130"/>
      <c r="C3" s="130"/>
      <c r="D3" s="130"/>
      <c r="E3" s="130"/>
      <c r="F3" s="131"/>
      <c r="G3" s="33"/>
    </row>
    <row r="4" spans="1:7" x14ac:dyDescent="0.25">
      <c r="A4" s="60" t="s">
        <v>2</v>
      </c>
      <c r="B4" s="50" t="s">
        <v>3</v>
      </c>
      <c r="C4" s="50" t="s">
        <v>4</v>
      </c>
      <c r="D4" s="50" t="s">
        <v>5</v>
      </c>
      <c r="E4" s="50" t="s">
        <v>6</v>
      </c>
      <c r="F4" s="78" t="s">
        <v>7</v>
      </c>
      <c r="G4" s="33"/>
    </row>
    <row r="5" spans="1:7" x14ac:dyDescent="0.25">
      <c r="A5" s="61" t="s">
        <v>8</v>
      </c>
      <c r="B5" s="51" t="s">
        <v>9</v>
      </c>
      <c r="C5" s="51" t="s">
        <v>9</v>
      </c>
      <c r="D5" s="51" t="s">
        <v>9</v>
      </c>
      <c r="E5" s="51" t="s">
        <v>9</v>
      </c>
      <c r="F5" s="74"/>
      <c r="G5" s="33"/>
    </row>
    <row r="6" spans="1:7" ht="24" x14ac:dyDescent="0.25">
      <c r="A6" s="54" t="s">
        <v>10</v>
      </c>
      <c r="B6" s="59" t="s">
        <v>11</v>
      </c>
      <c r="C6" s="113"/>
      <c r="D6" s="52">
        <v>1</v>
      </c>
      <c r="E6" s="81">
        <f>C6*D6</f>
        <v>0</v>
      </c>
      <c r="F6" s="93"/>
      <c r="G6" s="33"/>
    </row>
    <row r="7" spans="1:7" x14ac:dyDescent="0.25">
      <c r="A7" s="62" t="s">
        <v>12</v>
      </c>
      <c r="B7" s="52" t="s">
        <v>13</v>
      </c>
      <c r="C7" s="113"/>
      <c r="D7" s="52">
        <v>6</v>
      </c>
      <c r="E7" s="81">
        <f>C7*D7</f>
        <v>0</v>
      </c>
      <c r="F7" s="93"/>
      <c r="G7" s="33"/>
    </row>
    <row r="8" spans="1:7" x14ac:dyDescent="0.25">
      <c r="A8" s="63" t="s">
        <v>14</v>
      </c>
      <c r="B8" s="52" t="s">
        <v>15</v>
      </c>
      <c r="C8" s="113"/>
      <c r="D8" s="52">
        <v>60</v>
      </c>
      <c r="E8" s="81">
        <f>C8*D8</f>
        <v>0</v>
      </c>
      <c r="F8" s="83"/>
      <c r="G8" s="33"/>
    </row>
    <row r="9" spans="1:7" x14ac:dyDescent="0.25">
      <c r="A9" s="64" t="s">
        <v>16</v>
      </c>
      <c r="B9" s="53" t="s">
        <v>9</v>
      </c>
      <c r="C9" s="53"/>
      <c r="D9" s="53" t="s">
        <v>9</v>
      </c>
      <c r="E9" s="61" t="s">
        <v>9</v>
      </c>
      <c r="F9" s="84"/>
      <c r="G9" s="33"/>
    </row>
    <row r="10" spans="1:7" ht="30" customHeight="1" x14ac:dyDescent="0.25">
      <c r="A10" s="63" t="s">
        <v>17</v>
      </c>
      <c r="B10" s="52" t="s">
        <v>18</v>
      </c>
      <c r="C10" s="113"/>
      <c r="D10" s="52">
        <v>570</v>
      </c>
      <c r="E10" s="81">
        <f>C10*D10</f>
        <v>0</v>
      </c>
      <c r="F10" s="93"/>
      <c r="G10" s="33"/>
    </row>
    <row r="11" spans="1:7" x14ac:dyDescent="0.25">
      <c r="A11" s="65" t="s">
        <v>19</v>
      </c>
      <c r="B11" s="53" t="s">
        <v>9</v>
      </c>
      <c r="C11" s="53"/>
      <c r="D11" s="53" t="s">
        <v>9</v>
      </c>
      <c r="E11" s="61" t="s">
        <v>9</v>
      </c>
      <c r="F11" s="94"/>
      <c r="G11" s="33"/>
    </row>
    <row r="12" spans="1:7" x14ac:dyDescent="0.25">
      <c r="A12" s="63" t="s">
        <v>20</v>
      </c>
      <c r="B12" s="52" t="s">
        <v>21</v>
      </c>
      <c r="C12" s="113"/>
      <c r="D12" s="52">
        <v>2160</v>
      </c>
      <c r="E12" s="81">
        <f>C12*D12</f>
        <v>0</v>
      </c>
      <c r="F12" s="93"/>
      <c r="G12" s="33"/>
    </row>
    <row r="13" spans="1:7" x14ac:dyDescent="0.25">
      <c r="A13" s="63" t="s">
        <v>22</v>
      </c>
      <c r="B13" s="52" t="s">
        <v>23</v>
      </c>
      <c r="C13" s="113"/>
      <c r="D13" s="52">
        <v>2520</v>
      </c>
      <c r="E13" s="81">
        <f>C13*D13</f>
        <v>0</v>
      </c>
      <c r="F13" s="93"/>
      <c r="G13" s="33"/>
    </row>
    <row r="14" spans="1:7" x14ac:dyDescent="0.25">
      <c r="A14" s="63" t="s">
        <v>24</v>
      </c>
      <c r="B14" s="52" t="s">
        <v>23</v>
      </c>
      <c r="C14" s="113"/>
      <c r="D14" s="52">
        <v>360</v>
      </c>
      <c r="E14" s="81">
        <f>C14*D14</f>
        <v>0</v>
      </c>
      <c r="F14" s="93"/>
      <c r="G14" s="33"/>
    </row>
    <row r="15" spans="1:7" s="46" customFormat="1" x14ac:dyDescent="0.25">
      <c r="A15" s="65" t="s">
        <v>25</v>
      </c>
      <c r="B15" s="53" t="s">
        <v>9</v>
      </c>
      <c r="C15" s="53" t="s">
        <v>9</v>
      </c>
      <c r="D15" s="53" t="s">
        <v>9</v>
      </c>
      <c r="E15" s="61" t="s">
        <v>9</v>
      </c>
      <c r="F15" s="95"/>
      <c r="G15" s="33"/>
    </row>
    <row r="16" spans="1:7" s="48" customFormat="1" ht="24" x14ac:dyDescent="0.25">
      <c r="A16" s="66" t="s">
        <v>66</v>
      </c>
      <c r="B16" s="71" t="s">
        <v>26</v>
      </c>
      <c r="C16" s="113"/>
      <c r="D16" s="117">
        <v>1</v>
      </c>
      <c r="E16" s="81">
        <f>C16*D16</f>
        <v>0</v>
      </c>
      <c r="F16" s="85" t="s">
        <v>67</v>
      </c>
      <c r="G16" s="112" t="str">
        <f>IF(C16&gt;100,"⚠ Fout: plafond bedrag overschreden","")</f>
        <v/>
      </c>
    </row>
    <row r="17" spans="1:7" ht="36" x14ac:dyDescent="0.25">
      <c r="A17" s="63" t="s">
        <v>68</v>
      </c>
      <c r="B17" s="52" t="s">
        <v>26</v>
      </c>
      <c r="C17" s="113"/>
      <c r="D17" s="52">
        <v>12</v>
      </c>
      <c r="E17" s="81">
        <f>C17*D17</f>
        <v>0</v>
      </c>
      <c r="F17" s="85" t="s">
        <v>27</v>
      </c>
      <c r="G17" s="112" t="str">
        <f>IF(C17&gt;58,"⚠ Fout: plafond bedrag overschreden","")</f>
        <v/>
      </c>
    </row>
    <row r="18" spans="1:7" ht="37.5" customHeight="1" x14ac:dyDescent="0.25">
      <c r="A18" s="107" t="s">
        <v>28</v>
      </c>
      <c r="B18" s="110" t="s">
        <v>9</v>
      </c>
      <c r="C18" s="111" t="s">
        <v>9</v>
      </c>
      <c r="D18" s="111" t="s">
        <v>9</v>
      </c>
      <c r="E18" s="109">
        <f>SUM(E6:E17)</f>
        <v>0</v>
      </c>
      <c r="F18" s="75"/>
      <c r="G18" s="33"/>
    </row>
    <row r="19" spans="1:7" ht="54" customHeight="1" x14ac:dyDescent="0.25">
      <c r="A19" s="87"/>
      <c r="B19" s="86" t="s">
        <v>9</v>
      </c>
      <c r="C19" s="82" t="s">
        <v>9</v>
      </c>
      <c r="D19" s="82" t="s">
        <v>9</v>
      </c>
      <c r="E19" s="82" t="s">
        <v>9</v>
      </c>
      <c r="F19" s="88"/>
      <c r="G19" s="33"/>
    </row>
    <row r="20" spans="1:7" ht="25.5" customHeight="1" x14ac:dyDescent="0.25">
      <c r="A20" s="126" t="s">
        <v>29</v>
      </c>
      <c r="B20" s="127"/>
      <c r="C20" s="127"/>
      <c r="D20" s="127"/>
      <c r="E20" s="127"/>
      <c r="F20" s="128"/>
      <c r="G20" s="33"/>
    </row>
    <row r="21" spans="1:7" s="46" customFormat="1" ht="21.75" customHeight="1" x14ac:dyDescent="0.25">
      <c r="A21" s="79" t="s">
        <v>2</v>
      </c>
      <c r="B21" s="79" t="s">
        <v>3</v>
      </c>
      <c r="C21" s="79" t="s">
        <v>30</v>
      </c>
      <c r="D21" s="79" t="s">
        <v>5</v>
      </c>
      <c r="E21" s="79" t="s">
        <v>6</v>
      </c>
      <c r="F21" s="80" t="s">
        <v>7</v>
      </c>
      <c r="G21" s="33"/>
    </row>
    <row r="22" spans="1:7" s="46" customFormat="1" ht="24" x14ac:dyDescent="0.2">
      <c r="A22" s="63" t="s">
        <v>69</v>
      </c>
      <c r="B22" s="52" t="s">
        <v>26</v>
      </c>
      <c r="C22" s="114"/>
      <c r="D22" s="118">
        <v>1392</v>
      </c>
      <c r="E22" s="119">
        <f>C22*D22</f>
        <v>0</v>
      </c>
      <c r="F22" s="89" t="s">
        <v>31</v>
      </c>
      <c r="G22" s="105" t="str">
        <f>IF(C22&gt;50,"⚠ Fout: plafond bedrag overschreden","")</f>
        <v/>
      </c>
    </row>
    <row r="23" spans="1:7" s="46" customFormat="1" ht="24" x14ac:dyDescent="0.2">
      <c r="A23" s="66" t="s">
        <v>70</v>
      </c>
      <c r="B23" s="52" t="s">
        <v>26</v>
      </c>
      <c r="C23" s="114"/>
      <c r="D23" s="118">
        <v>66</v>
      </c>
      <c r="E23" s="119">
        <f t="shared" ref="E23:E27" si="0">C23*D23</f>
        <v>0</v>
      </c>
      <c r="F23" s="85" t="s">
        <v>32</v>
      </c>
      <c r="G23" s="105" t="str">
        <f>IF(C23&gt;55,"⚠ Fout: plafond bedrag overschreden","")</f>
        <v/>
      </c>
    </row>
    <row r="24" spans="1:7" s="46" customFormat="1" ht="36" x14ac:dyDescent="0.2">
      <c r="A24" s="66" t="s">
        <v>33</v>
      </c>
      <c r="B24" s="52" t="s">
        <v>26</v>
      </c>
      <c r="C24" s="114"/>
      <c r="D24" s="118">
        <v>720</v>
      </c>
      <c r="E24" s="119">
        <f t="shared" si="0"/>
        <v>0</v>
      </c>
      <c r="F24" s="85" t="s">
        <v>34</v>
      </c>
      <c r="G24" s="105" t="str">
        <f>IF(C24&gt;23,"⚠ Fout: plafond bedrag overschreden","")</f>
        <v/>
      </c>
    </row>
    <row r="25" spans="1:7" s="46" customFormat="1" ht="48" x14ac:dyDescent="0.2">
      <c r="A25" s="66" t="s">
        <v>35</v>
      </c>
      <c r="B25" s="52" t="s">
        <v>26</v>
      </c>
      <c r="C25" s="114"/>
      <c r="D25" s="118">
        <v>6</v>
      </c>
      <c r="E25" s="119">
        <f t="shared" si="0"/>
        <v>0</v>
      </c>
      <c r="F25" s="85" t="s">
        <v>36</v>
      </c>
      <c r="G25" s="105" t="str">
        <f>IF(C25&gt;25,"⚠ Fout: plafond bedrag overschreden","")</f>
        <v/>
      </c>
    </row>
    <row r="26" spans="1:7" s="46" customFormat="1" ht="36" x14ac:dyDescent="0.2">
      <c r="A26" s="66" t="s">
        <v>37</v>
      </c>
      <c r="B26" s="52" t="s">
        <v>26</v>
      </c>
      <c r="C26" s="114"/>
      <c r="D26" s="118">
        <v>192</v>
      </c>
      <c r="E26" s="119">
        <f t="shared" si="0"/>
        <v>0</v>
      </c>
      <c r="F26" s="85" t="s">
        <v>38</v>
      </c>
      <c r="G26" s="105" t="str">
        <f>IF(C26&gt;34,"⚠ Fout: plafond bedrag overschreden","")</f>
        <v/>
      </c>
    </row>
    <row r="27" spans="1:7" s="46" customFormat="1" ht="48" x14ac:dyDescent="0.2">
      <c r="A27" s="66" t="s">
        <v>39</v>
      </c>
      <c r="B27" s="52" t="s">
        <v>26</v>
      </c>
      <c r="C27" s="114"/>
      <c r="D27" s="118">
        <v>6</v>
      </c>
      <c r="E27" s="119">
        <f t="shared" si="0"/>
        <v>0</v>
      </c>
      <c r="F27" s="85" t="s">
        <v>40</v>
      </c>
      <c r="G27" s="105" t="str">
        <f>IF(C27&gt;40,"⚠ Fout: plafond bedrag overschreden","")</f>
        <v/>
      </c>
    </row>
    <row r="28" spans="1:7" s="46" customFormat="1" ht="31.5" customHeight="1" x14ac:dyDescent="0.2">
      <c r="A28" s="107" t="s">
        <v>41</v>
      </c>
      <c r="B28" s="108" t="s">
        <v>9</v>
      </c>
      <c r="C28" s="108" t="s">
        <v>9</v>
      </c>
      <c r="D28" s="108" t="s">
        <v>9</v>
      </c>
      <c r="E28" s="109">
        <f>SUM(E22:E27)</f>
        <v>0</v>
      </c>
      <c r="F28" s="92" t="s">
        <v>42</v>
      </c>
      <c r="G28" s="105" t="str">
        <f>IF(E28&gt;90000,"⚠ Fout: plafond bedrag overschreden","")</f>
        <v/>
      </c>
    </row>
    <row r="29" spans="1:7" s="46" customFormat="1" ht="20.25" customHeight="1" x14ac:dyDescent="0.2">
      <c r="A29" s="90" t="s">
        <v>9</v>
      </c>
      <c r="B29" s="86" t="s">
        <v>9</v>
      </c>
      <c r="C29" s="54" t="s">
        <v>9</v>
      </c>
      <c r="D29" s="54" t="s">
        <v>9</v>
      </c>
      <c r="E29" s="54" t="s">
        <v>9</v>
      </c>
      <c r="F29" s="76"/>
    </row>
    <row r="30" spans="1:7" s="46" customFormat="1" ht="31.5" x14ac:dyDescent="0.2">
      <c r="A30" s="99" t="s">
        <v>43</v>
      </c>
      <c r="B30" s="100" t="s">
        <v>9</v>
      </c>
      <c r="C30" s="101" t="s">
        <v>9</v>
      </c>
      <c r="D30" s="101" t="s">
        <v>9</v>
      </c>
      <c r="E30" s="102">
        <f>E18+E28</f>
        <v>0</v>
      </c>
      <c r="F30" s="91" t="s">
        <v>44</v>
      </c>
      <c r="G30" s="105" t="str">
        <f>IF(E30&gt;800000,"⚠ Fout: plafond bedrag overschreden","")</f>
        <v/>
      </c>
    </row>
    <row r="31" spans="1:7" s="46" customFormat="1" ht="30.75" customHeight="1" x14ac:dyDescent="0.2">
      <c r="A31" s="55"/>
      <c r="B31" s="59" t="s">
        <v>9</v>
      </c>
      <c r="C31" s="62" t="s">
        <v>9</v>
      </c>
      <c r="D31" s="97" t="s">
        <v>9</v>
      </c>
      <c r="E31" s="97" t="s">
        <v>9</v>
      </c>
      <c r="F31" s="98"/>
      <c r="G31" s="105"/>
    </row>
    <row r="32" spans="1:7" s="46" customFormat="1" ht="24" x14ac:dyDescent="0.2">
      <c r="A32" s="67" t="s">
        <v>45</v>
      </c>
      <c r="B32" s="52" t="s">
        <v>9</v>
      </c>
      <c r="C32" s="96" t="s">
        <v>9</v>
      </c>
      <c r="D32" s="54" t="s">
        <v>9</v>
      </c>
      <c r="E32" s="54" t="s">
        <v>9</v>
      </c>
      <c r="F32" s="76"/>
    </row>
    <row r="33" spans="1:7" s="46" customFormat="1" ht="36" x14ac:dyDescent="0.2">
      <c r="A33" s="66" t="s">
        <v>46</v>
      </c>
      <c r="B33" s="52" t="s">
        <v>26</v>
      </c>
      <c r="C33" s="115"/>
      <c r="D33" s="54" t="s">
        <v>9</v>
      </c>
      <c r="E33" s="54" t="s">
        <v>9</v>
      </c>
      <c r="F33" s="76"/>
    </row>
    <row r="34" spans="1:7" s="46" customFormat="1" ht="48" x14ac:dyDescent="0.2">
      <c r="A34" s="66" t="s">
        <v>47</v>
      </c>
      <c r="B34" s="52" t="s">
        <v>26</v>
      </c>
      <c r="C34" s="115"/>
      <c r="D34" s="54" t="s">
        <v>9</v>
      </c>
      <c r="E34" s="54" t="s">
        <v>9</v>
      </c>
      <c r="F34" s="76"/>
    </row>
    <row r="35" spans="1:7" s="46" customFormat="1" ht="36" x14ac:dyDescent="0.2">
      <c r="A35" s="66" t="s">
        <v>48</v>
      </c>
      <c r="B35" s="52" t="s">
        <v>26</v>
      </c>
      <c r="C35" s="115"/>
      <c r="D35" s="54" t="s">
        <v>9</v>
      </c>
      <c r="E35" s="54" t="s">
        <v>9</v>
      </c>
      <c r="F35" s="76"/>
    </row>
    <row r="36" spans="1:7" ht="48" x14ac:dyDescent="0.25">
      <c r="A36" s="66" t="s">
        <v>49</v>
      </c>
      <c r="B36" s="52" t="s">
        <v>26</v>
      </c>
      <c r="C36" s="115"/>
      <c r="D36" s="54" t="s">
        <v>9</v>
      </c>
      <c r="E36" s="54" t="s">
        <v>9</v>
      </c>
      <c r="F36" s="76"/>
      <c r="G36" s="46"/>
    </row>
    <row r="37" spans="1:7" x14ac:dyDescent="0.25">
      <c r="A37" s="49"/>
      <c r="C37" s="49"/>
      <c r="D37" s="49"/>
      <c r="E37" s="49"/>
      <c r="F37" s="73"/>
      <c r="G37" s="33"/>
    </row>
    <row r="38" spans="1:7" ht="15.75" thickBot="1" x14ac:dyDescent="0.3">
      <c r="A38" s="54"/>
      <c r="B38" s="54"/>
      <c r="C38" s="54"/>
      <c r="D38" s="54"/>
      <c r="E38" s="54"/>
      <c r="F38" s="76"/>
      <c r="G38" s="33"/>
    </row>
    <row r="39" spans="1:7" ht="38.25" thickBot="1" x14ac:dyDescent="0.3">
      <c r="A39" s="68" t="s">
        <v>50</v>
      </c>
      <c r="B39" s="116"/>
      <c r="C39" s="103" t="s">
        <v>51</v>
      </c>
      <c r="D39" s="104">
        <f>MIN(B39*E39,  10)</f>
        <v>0</v>
      </c>
      <c r="E39" s="106">
        <v>2</v>
      </c>
      <c r="F39" s="73"/>
      <c r="G39" s="33"/>
    </row>
    <row r="40" spans="1:7" ht="15.75" x14ac:dyDescent="0.25">
      <c r="A40" s="54"/>
      <c r="B40" s="54"/>
      <c r="C40" s="54"/>
      <c r="D40" s="54"/>
      <c r="E40" s="105"/>
      <c r="F40" s="76"/>
      <c r="G40" s="33"/>
    </row>
    <row r="41" spans="1:7" x14ac:dyDescent="0.25">
      <c r="A41" s="69" t="s">
        <v>52</v>
      </c>
      <c r="B41" s="122"/>
      <c r="C41" s="121"/>
      <c r="D41" s="57"/>
      <c r="E41" s="49"/>
      <c r="F41" s="73"/>
      <c r="G41" s="33"/>
    </row>
    <row r="42" spans="1:7" x14ac:dyDescent="0.25">
      <c r="A42" s="70" t="s">
        <v>53</v>
      </c>
      <c r="B42" s="123"/>
      <c r="C42" s="124"/>
      <c r="D42" s="57"/>
      <c r="E42" s="49"/>
      <c r="F42" s="73"/>
      <c r="G42" s="33"/>
    </row>
    <row r="43" spans="1:7" x14ac:dyDescent="0.25">
      <c r="A43" s="70" t="s">
        <v>54</v>
      </c>
      <c r="B43" s="120"/>
      <c r="C43" s="121"/>
      <c r="D43" s="57"/>
      <c r="E43" s="49"/>
      <c r="F43" s="73"/>
      <c r="G43" s="33"/>
    </row>
    <row r="44" spans="1:7" x14ac:dyDescent="0.25">
      <c r="A44" s="70" t="s">
        <v>55</v>
      </c>
      <c r="B44" s="120"/>
      <c r="C44" s="121"/>
      <c r="D44" s="57"/>
      <c r="E44" s="49"/>
      <c r="F44" s="73"/>
      <c r="G44" s="33"/>
    </row>
  </sheetData>
  <sheetProtection algorithmName="SHA-512" hashValue="zfn9y/hGfX0oFNaPW8sCznSP8Z3mKsJLFsI5PIsO+QW8METW7oFh9DduzHs2wSCBxJgRc8461Y4PsMCiMqkY7g==" saltValue="rGqJnYtfcy0RwHATm4ftfg==" spinCount="100000" sheet="1" objects="1" scenarios="1"/>
  <mergeCells count="7">
    <mergeCell ref="B44:C44"/>
    <mergeCell ref="B41:C41"/>
    <mergeCell ref="B42:C42"/>
    <mergeCell ref="B43:C43"/>
    <mergeCell ref="A1:E1"/>
    <mergeCell ref="A20:F20"/>
    <mergeCell ref="A3:F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tabColor theme="9" tint="0.79998168889431442"/>
  </sheetPr>
  <dimension ref="A1:BF171"/>
  <sheetViews>
    <sheetView zoomScale="115" zoomScaleNormal="115" workbookViewId="0">
      <pane ySplit="5" topLeftCell="A6" activePane="bottomLeft" state="frozen"/>
      <selection activeCell="D25" sqref="D25"/>
      <selection pane="bottomLeft" activeCell="D21" sqref="D21"/>
    </sheetView>
  </sheetViews>
  <sheetFormatPr defaultColWidth="0" defaultRowHeight="12" zeroHeight="1" x14ac:dyDescent="0.2"/>
  <cols>
    <col min="1" max="1" width="2.140625" style="20" customWidth="1"/>
    <col min="2" max="2" width="21.5703125" style="18" customWidth="1"/>
    <col min="3" max="3" width="46.42578125" style="18" customWidth="1"/>
    <col min="4" max="4" width="15.5703125" style="18" customWidth="1"/>
    <col min="5" max="5" width="12.140625" style="18" customWidth="1"/>
    <col min="6" max="6" width="11" style="18" bestFit="1" customWidth="1"/>
    <col min="7" max="8" width="11" style="18" customWidth="1"/>
    <col min="9" max="9" width="10" style="18" bestFit="1" customWidth="1"/>
    <col min="10" max="10" width="3.5703125" style="18" customWidth="1"/>
    <col min="11" max="11" width="8.85546875" style="18" customWidth="1"/>
    <col min="12" max="12" width="21.5703125" style="18" hidden="1" customWidth="1"/>
    <col min="13" max="13" width="12.5703125" style="18" hidden="1" customWidth="1"/>
    <col min="14" max="14" width="10.140625" style="18" hidden="1" customWidth="1"/>
    <col min="15" max="15" width="16.5703125" style="18" hidden="1" customWidth="1"/>
    <col min="16" max="16" width="4.85546875" style="18" hidden="1" customWidth="1"/>
    <col min="17" max="17" width="6.5703125" style="18" hidden="1" customWidth="1"/>
    <col min="18" max="18" width="13.42578125" style="18" hidden="1" customWidth="1"/>
    <col min="19" max="19" width="12.42578125" style="18" hidden="1" customWidth="1"/>
    <col min="20" max="20" width="22.5703125" style="18" hidden="1" customWidth="1"/>
    <col min="21" max="21" width="1.42578125" style="18" hidden="1" customWidth="1"/>
    <col min="22" max="22" width="26.42578125" style="18" hidden="1" customWidth="1"/>
    <col min="23" max="23" width="12.5703125" style="18" hidden="1" customWidth="1"/>
    <col min="24" max="24" width="8.85546875" style="18" hidden="1" customWidth="1"/>
    <col min="25" max="25" width="2.42578125" style="18" hidden="1" customWidth="1"/>
    <col min="26" max="26" width="8.85546875" style="18" hidden="1" customWidth="1"/>
    <col min="27" max="27" width="27.85546875" style="18" hidden="1" customWidth="1"/>
    <col min="28" max="28" width="12.5703125" style="18" hidden="1" customWidth="1"/>
    <col min="29" max="29" width="8.85546875" style="18" hidden="1" customWidth="1"/>
    <col min="30" max="30" width="2.5703125" style="18" hidden="1" customWidth="1"/>
    <col min="31" max="31" width="8.85546875" style="18" hidden="1" customWidth="1"/>
    <col min="32" max="32" width="25.5703125" style="18" hidden="1" customWidth="1"/>
    <col min="33" max="33" width="12.5703125" style="18" hidden="1" customWidth="1"/>
    <col min="34" max="34" width="8.85546875" style="18" hidden="1" customWidth="1"/>
    <col min="35" max="35" width="2" style="18" hidden="1" customWidth="1"/>
    <col min="36" max="36" width="8.85546875" style="18" hidden="1" customWidth="1"/>
    <col min="37" max="37" width="26.85546875" style="18" hidden="1" customWidth="1"/>
    <col min="38" max="38" width="12.5703125" style="18" hidden="1" customWidth="1"/>
    <col min="39" max="41" width="8.85546875" style="18" hidden="1" customWidth="1"/>
    <col min="42" max="42" width="26.140625" style="18" hidden="1" customWidth="1"/>
    <col min="43" max="43" width="12.5703125" style="18" hidden="1" customWidth="1"/>
    <col min="44" max="44" width="8.85546875" style="18" hidden="1" customWidth="1"/>
    <col min="45" max="45" width="2.42578125" style="18" hidden="1" customWidth="1"/>
    <col min="46" max="46" width="8.85546875" style="18" hidden="1" customWidth="1"/>
    <col min="47" max="47" width="26.5703125" style="18" hidden="1" customWidth="1"/>
    <col min="48" max="48" width="12.5703125" style="18" hidden="1" customWidth="1"/>
    <col min="49" max="49" width="8.85546875" style="18" hidden="1" customWidth="1"/>
    <col min="50" max="50" width="1.85546875" style="18" hidden="1" customWidth="1"/>
    <col min="51" max="51" width="20" style="18" hidden="1" customWidth="1"/>
    <col min="52" max="52" width="16.5703125" style="18" hidden="1" customWidth="1"/>
    <col min="53" max="53" width="12.5703125" style="18" hidden="1" customWidth="1"/>
    <col min="54" max="54" width="8.85546875" style="18" hidden="1" customWidth="1"/>
    <col min="55" max="55" width="1.5703125" style="18" hidden="1" customWidth="1"/>
    <col min="56" max="56" width="13" style="18" hidden="1" customWidth="1"/>
    <col min="57" max="57" width="21.85546875" style="18" hidden="1" customWidth="1"/>
    <col min="58" max="58" width="12.5703125" style="18" hidden="1" customWidth="1"/>
    <col min="59" max="16384" width="8.85546875" style="18" hidden="1"/>
  </cols>
  <sheetData>
    <row r="1" spans="1:21" x14ac:dyDescent="0.2">
      <c r="A1" s="1"/>
      <c r="B1" s="1"/>
      <c r="C1" s="2"/>
      <c r="D1" s="1"/>
      <c r="E1" s="1"/>
      <c r="F1" s="1"/>
      <c r="G1" s="1"/>
      <c r="H1" s="1"/>
      <c r="I1" s="1"/>
      <c r="J1" s="1"/>
      <c r="K1" s="1"/>
      <c r="L1" s="1"/>
      <c r="M1" s="1"/>
      <c r="N1" s="1"/>
      <c r="O1" s="1"/>
      <c r="P1" s="13"/>
      <c r="Q1" s="13"/>
      <c r="R1" s="13"/>
      <c r="S1" s="13"/>
      <c r="T1" s="13"/>
      <c r="U1" s="13"/>
    </row>
    <row r="2" spans="1:21" ht="20.25" x14ac:dyDescent="0.2">
      <c r="A2" s="1"/>
      <c r="B2" s="34" t="s">
        <v>56</v>
      </c>
      <c r="C2" s="35"/>
      <c r="D2" s="36"/>
      <c r="E2" s="37"/>
      <c r="F2" s="36"/>
      <c r="G2" s="36"/>
      <c r="H2" s="36"/>
      <c r="I2" s="36"/>
      <c r="J2" s="36"/>
      <c r="K2" s="36"/>
      <c r="L2" s="3"/>
      <c r="M2" s="3"/>
      <c r="N2" s="3"/>
      <c r="O2" s="4"/>
      <c r="P2" s="3"/>
      <c r="Q2" s="3"/>
      <c r="R2" s="3"/>
      <c r="S2" s="3"/>
      <c r="T2" s="16"/>
      <c r="U2" s="13"/>
    </row>
    <row r="3" spans="1:21" ht="15" customHeight="1" x14ac:dyDescent="0.25">
      <c r="A3" s="1"/>
      <c r="B3" s="38"/>
      <c r="C3" s="39"/>
      <c r="D3" s="39"/>
      <c r="E3" s="39"/>
      <c r="F3" s="39"/>
      <c r="G3" s="39"/>
      <c r="H3" s="39"/>
      <c r="I3" s="39"/>
      <c r="J3" s="39"/>
      <c r="K3" s="39"/>
      <c r="L3" s="10"/>
      <c r="M3" s="10"/>
      <c r="N3" s="10"/>
      <c r="O3" s="10"/>
      <c r="P3" s="10"/>
      <c r="Q3" s="11"/>
      <c r="R3" s="11"/>
      <c r="S3" s="11"/>
      <c r="T3" s="12"/>
      <c r="U3" s="13"/>
    </row>
    <row r="4" spans="1:21" ht="12.75" x14ac:dyDescent="0.2">
      <c r="A4" s="5"/>
      <c r="B4" s="40"/>
      <c r="C4" s="41"/>
      <c r="D4" s="41"/>
      <c r="E4" s="41"/>
      <c r="F4" s="41"/>
      <c r="G4" s="41"/>
      <c r="H4" s="41"/>
      <c r="I4" s="41"/>
      <c r="J4" s="41"/>
      <c r="K4" s="41"/>
      <c r="L4" s="6"/>
      <c r="M4" s="6"/>
      <c r="N4" s="6"/>
      <c r="O4" s="7"/>
      <c r="P4" s="6"/>
      <c r="Q4" s="6"/>
      <c r="R4" s="6"/>
      <c r="S4" s="6"/>
      <c r="T4" s="17"/>
      <c r="U4" s="13"/>
    </row>
    <row r="5" spans="1:21" ht="13.35" customHeight="1" x14ac:dyDescent="0.2">
      <c r="A5" s="8"/>
      <c r="B5" s="9"/>
      <c r="C5" s="9"/>
      <c r="D5" s="9"/>
      <c r="E5" s="9"/>
      <c r="F5" s="9"/>
      <c r="G5" s="9"/>
      <c r="H5" s="9"/>
      <c r="I5" s="9"/>
      <c r="J5" s="9"/>
      <c r="K5" s="9"/>
      <c r="L5" s="9"/>
      <c r="M5" s="9"/>
      <c r="N5" s="9"/>
      <c r="O5" s="9"/>
      <c r="P5" s="9"/>
      <c r="Q5" s="9"/>
      <c r="R5" s="9"/>
      <c r="S5" s="9"/>
      <c r="T5" s="9"/>
      <c r="U5" s="9"/>
    </row>
    <row r="6" spans="1:21" ht="12.95" customHeight="1" x14ac:dyDescent="0.2">
      <c r="A6" s="13"/>
      <c r="B6" s="13"/>
      <c r="C6" s="13"/>
      <c r="D6" s="13"/>
      <c r="E6" s="13"/>
      <c r="F6" s="13"/>
      <c r="G6" s="13"/>
      <c r="H6" s="13"/>
      <c r="I6" s="13"/>
      <c r="J6" s="13"/>
      <c r="K6" s="13"/>
      <c r="L6" s="13"/>
      <c r="M6" s="13"/>
      <c r="N6" s="13"/>
      <c r="O6" s="13"/>
      <c r="P6" s="13"/>
      <c r="Q6" s="13"/>
      <c r="R6" s="13"/>
      <c r="S6" s="13"/>
      <c r="T6" s="13"/>
      <c r="U6" s="13"/>
    </row>
    <row r="7" spans="1:21" ht="12.95" customHeight="1" x14ac:dyDescent="0.2">
      <c r="A7" s="13"/>
      <c r="B7" s="42"/>
      <c r="C7" s="43"/>
      <c r="D7" s="44" t="s">
        <v>57</v>
      </c>
      <c r="E7" s="44" t="s">
        <v>58</v>
      </c>
      <c r="F7" s="13"/>
      <c r="G7" s="13"/>
      <c r="H7" s="13"/>
      <c r="I7" s="13"/>
      <c r="J7" s="13"/>
      <c r="K7" s="13"/>
      <c r="L7" s="13"/>
      <c r="M7" s="13"/>
      <c r="N7" s="13"/>
      <c r="O7" s="13"/>
      <c r="P7" s="13"/>
      <c r="Q7" s="13"/>
      <c r="R7" s="13"/>
      <c r="S7" s="13"/>
      <c r="T7" s="13"/>
      <c r="U7" s="13"/>
    </row>
    <row r="8" spans="1:21" ht="12.95" customHeight="1" x14ac:dyDescent="0.2">
      <c r="A8" s="13"/>
      <c r="B8" s="133" t="s">
        <v>59</v>
      </c>
      <c r="C8" s="134"/>
      <c r="D8" s="24">
        <v>800000</v>
      </c>
      <c r="E8" s="25">
        <v>0</v>
      </c>
      <c r="F8" s="30" t="str">
        <f>IF(D10&gt;D8,"Let op: de waarde in cel D10 moet lager zijn dan de waarde in cel D8","")</f>
        <v/>
      </c>
      <c r="G8" s="13"/>
      <c r="H8" s="13"/>
      <c r="I8" s="13"/>
      <c r="J8" s="13"/>
      <c r="K8" s="13"/>
      <c r="L8" s="13"/>
      <c r="M8" s="13"/>
      <c r="N8" s="13"/>
      <c r="O8" s="13"/>
      <c r="P8" s="13"/>
      <c r="Q8" s="13"/>
      <c r="R8" s="13"/>
      <c r="S8" s="13"/>
      <c r="T8" s="13"/>
      <c r="U8" s="13"/>
    </row>
    <row r="9" spans="1:21" ht="12.95" customHeight="1" x14ac:dyDescent="0.2">
      <c r="A9" s="13"/>
      <c r="B9" s="133" t="s">
        <v>60</v>
      </c>
      <c r="C9" s="134"/>
      <c r="D9" s="31">
        <v>650000</v>
      </c>
      <c r="E9" s="26">
        <v>30</v>
      </c>
      <c r="F9" s="14"/>
      <c r="G9" s="13"/>
      <c r="H9" s="13"/>
      <c r="I9" s="13"/>
      <c r="J9" s="13"/>
      <c r="K9" s="13"/>
      <c r="L9" s="13"/>
      <c r="M9" s="13"/>
      <c r="N9" s="13"/>
      <c r="O9" s="13"/>
      <c r="P9" s="13"/>
      <c r="Q9" s="13"/>
      <c r="R9" s="13"/>
      <c r="S9" s="13"/>
      <c r="T9" s="13"/>
      <c r="U9" s="13"/>
    </row>
    <row r="10" spans="1:21" ht="12.95" customHeight="1" x14ac:dyDescent="0.2">
      <c r="A10" s="13"/>
      <c r="B10" s="132" t="s">
        <v>61</v>
      </c>
      <c r="C10" s="132"/>
      <c r="D10" s="27">
        <v>0</v>
      </c>
      <c r="E10" s="28">
        <v>30</v>
      </c>
      <c r="F10" s="14"/>
      <c r="G10" s="13"/>
      <c r="H10" s="13"/>
      <c r="I10" s="13"/>
      <c r="J10" s="13"/>
      <c r="K10" s="13"/>
      <c r="L10" s="13"/>
      <c r="M10" s="13"/>
      <c r="N10" s="13"/>
      <c r="O10" s="13"/>
      <c r="P10" s="13"/>
      <c r="Q10" s="13"/>
      <c r="R10" s="13"/>
      <c r="S10" s="13"/>
      <c r="T10" s="13"/>
      <c r="U10" s="13"/>
    </row>
    <row r="11" spans="1:21" ht="12.95" customHeight="1" x14ac:dyDescent="0.2">
      <c r="A11" s="13"/>
      <c r="B11" s="13"/>
      <c r="C11" s="13"/>
      <c r="D11" s="13"/>
      <c r="E11" s="13"/>
      <c r="F11" s="14"/>
      <c r="G11" s="14"/>
      <c r="H11" s="14"/>
      <c r="I11" s="13"/>
      <c r="J11" s="13"/>
      <c r="K11" s="13"/>
      <c r="L11" s="13"/>
      <c r="M11" s="13"/>
      <c r="N11" s="13"/>
      <c r="O11" s="13"/>
      <c r="P11" s="13"/>
      <c r="Q11" s="13"/>
      <c r="R11" s="13"/>
      <c r="S11" s="13"/>
      <c r="T11" s="13"/>
      <c r="U11" s="13"/>
    </row>
    <row r="12" spans="1:21" ht="12.95" customHeight="1" x14ac:dyDescent="0.2">
      <c r="A12" s="13"/>
      <c r="B12" s="135" t="s">
        <v>62</v>
      </c>
      <c r="C12" s="136"/>
      <c r="D12" s="31">
        <f>'Tab1 Prijzenblad'!E30</f>
        <v>0</v>
      </c>
      <c r="E12" s="45">
        <f>IF(D12="","",IF(D12&gt;D8,"Ongeldig",IF(D12&gt;D9,E8+(E9-E8)/(D9-D8)*(D12-D8),IF(D12&gt;=D10,(E10-E9)/(D10-D9)*(D12-D9)+E9,E10))))</f>
        <v>30</v>
      </c>
      <c r="F12" s="14"/>
      <c r="G12" s="13"/>
      <c r="H12" s="13"/>
      <c r="I12" s="13"/>
      <c r="J12" s="13"/>
      <c r="K12" s="13"/>
      <c r="L12" s="13"/>
      <c r="M12" s="13"/>
      <c r="N12" s="13"/>
      <c r="O12" s="13"/>
      <c r="P12" s="13"/>
      <c r="Q12" s="13"/>
      <c r="R12" s="13"/>
      <c r="S12" s="13"/>
      <c r="T12" s="13"/>
      <c r="U12" s="13"/>
    </row>
    <row r="13" spans="1:21" ht="12.95" customHeight="1" x14ac:dyDescent="0.2">
      <c r="A13" s="13"/>
      <c r="B13" s="13"/>
      <c r="C13" s="13"/>
      <c r="D13" s="13"/>
      <c r="E13" s="13"/>
      <c r="F13" s="14"/>
      <c r="G13" s="14"/>
      <c r="H13" s="14"/>
      <c r="I13" s="13"/>
      <c r="J13" s="13"/>
      <c r="K13" s="13"/>
      <c r="L13" s="13"/>
      <c r="M13" s="13"/>
      <c r="N13" s="13"/>
      <c r="O13" s="13"/>
      <c r="P13" s="13"/>
      <c r="Q13" s="13"/>
      <c r="R13" s="13"/>
      <c r="S13" s="13"/>
      <c r="T13" s="13"/>
      <c r="U13" s="13"/>
    </row>
    <row r="14" spans="1:21" ht="12.95" customHeight="1" x14ac:dyDescent="0.2">
      <c r="A14" s="13"/>
      <c r="B14" s="13"/>
      <c r="C14" s="13"/>
      <c r="D14" s="13"/>
      <c r="E14" s="13"/>
      <c r="F14" s="14"/>
      <c r="G14" s="14"/>
      <c r="H14" s="14"/>
      <c r="I14" s="13"/>
      <c r="J14" s="13"/>
      <c r="K14" s="13"/>
      <c r="L14" s="13"/>
      <c r="M14" s="13"/>
      <c r="N14" s="13"/>
      <c r="O14" s="13"/>
      <c r="P14" s="13"/>
      <c r="Q14" s="13"/>
      <c r="R14" s="13"/>
      <c r="S14" s="13"/>
      <c r="T14" s="13"/>
      <c r="U14" s="13"/>
    </row>
    <row r="15" spans="1:21" ht="12.95" customHeight="1" x14ac:dyDescent="0.2">
      <c r="A15" s="13"/>
      <c r="B15" s="13"/>
      <c r="C15" s="13"/>
      <c r="D15" s="13"/>
      <c r="E15" s="13"/>
      <c r="F15" s="13"/>
      <c r="G15" s="13"/>
      <c r="H15" s="13"/>
      <c r="I15" s="13"/>
      <c r="J15" s="13"/>
      <c r="K15" s="13"/>
      <c r="L15" s="13"/>
      <c r="M15" s="13"/>
      <c r="N15" s="13"/>
      <c r="O15" s="13"/>
      <c r="P15" s="13"/>
      <c r="Q15" s="13"/>
      <c r="R15" s="13"/>
      <c r="S15" s="13"/>
      <c r="T15" s="13"/>
      <c r="U15" s="13"/>
    </row>
    <row r="16" spans="1:21" ht="12.95" customHeight="1" x14ac:dyDescent="0.2">
      <c r="A16" s="13"/>
      <c r="B16" s="13"/>
      <c r="C16" s="13"/>
      <c r="D16" s="13"/>
      <c r="E16" s="21" t="s">
        <v>63</v>
      </c>
      <c r="F16" s="13"/>
      <c r="G16" s="13"/>
      <c r="H16" s="13"/>
      <c r="I16" s="13"/>
      <c r="J16" s="13"/>
      <c r="K16" s="13"/>
      <c r="L16" s="13"/>
      <c r="M16" s="13"/>
      <c r="N16" s="13"/>
      <c r="O16" s="13"/>
      <c r="P16" s="13"/>
      <c r="Q16" s="13"/>
      <c r="R16" s="13"/>
      <c r="S16" s="13"/>
      <c r="T16" s="13"/>
      <c r="U16" s="13"/>
    </row>
    <row r="17" spans="1:21" ht="12.95" customHeight="1" x14ac:dyDescent="0.2">
      <c r="A17" s="13"/>
      <c r="B17" s="13"/>
      <c r="C17" s="13"/>
      <c r="D17" s="13"/>
      <c r="E17" s="22" t="str">
        <f>" = "&amp;E8&amp;" + ("&amp;E8&amp;-E10&amp;") / ("&amp;D8&amp;"- "&amp;D10&amp;") * (Inschrijfprijs - "&amp;D8&amp;")"</f>
        <v xml:space="preserve"> = 0 + (0-30) / (800000- 0) * (Inschrijfprijs - 800000)</v>
      </c>
      <c r="F17" s="13"/>
      <c r="G17" s="13"/>
      <c r="H17" s="13"/>
      <c r="I17" s="13"/>
      <c r="J17" s="13"/>
      <c r="K17" s="13"/>
      <c r="L17" s="13"/>
      <c r="M17" s="13"/>
      <c r="N17" s="13"/>
      <c r="O17" s="13"/>
      <c r="P17" s="13"/>
      <c r="Q17" s="13"/>
      <c r="R17" s="13"/>
      <c r="S17" s="13"/>
      <c r="T17" s="13"/>
      <c r="U17" s="13"/>
    </row>
    <row r="18" spans="1:21" ht="12.95" customHeight="1" x14ac:dyDescent="0.2">
      <c r="A18" s="13"/>
      <c r="B18" s="13"/>
      <c r="C18" s="13"/>
      <c r="D18" s="13"/>
      <c r="E18" s="29" t="s">
        <v>64</v>
      </c>
      <c r="F18" s="23"/>
      <c r="G18" s="23"/>
      <c r="H18" s="23"/>
      <c r="I18" s="13"/>
      <c r="J18" s="13"/>
      <c r="K18" s="13"/>
      <c r="L18" s="13"/>
      <c r="M18" s="13"/>
      <c r="N18" s="13"/>
      <c r="O18" s="13"/>
      <c r="P18" s="13"/>
      <c r="Q18" s="13"/>
      <c r="R18" s="13"/>
      <c r="S18" s="13"/>
      <c r="T18" s="13"/>
      <c r="U18" s="13"/>
    </row>
    <row r="19" spans="1:21" ht="12.95" customHeight="1" x14ac:dyDescent="0.2">
      <c r="A19" s="13"/>
      <c r="B19" s="13"/>
      <c r="C19" s="13"/>
      <c r="D19" s="13"/>
      <c r="E19" s="29"/>
      <c r="F19" s="23"/>
      <c r="G19" s="23"/>
      <c r="H19" s="23"/>
      <c r="I19" s="13"/>
      <c r="J19" s="13"/>
      <c r="K19" s="13"/>
      <c r="L19" s="13"/>
      <c r="M19" s="13"/>
      <c r="N19" s="13"/>
      <c r="O19" s="13"/>
      <c r="P19" s="13"/>
      <c r="Q19" s="13"/>
      <c r="R19" s="13"/>
      <c r="S19" s="13"/>
      <c r="T19" s="13"/>
      <c r="U19" s="13"/>
    </row>
    <row r="20" spans="1:21" ht="12.95" customHeight="1" x14ac:dyDescent="0.2">
      <c r="A20" s="13"/>
      <c r="B20" s="13"/>
      <c r="C20" s="13"/>
      <c r="D20" s="13"/>
      <c r="E20" s="29" t="str">
        <f>"= "&amp;E8&amp;" + ("&amp;E9&amp;" - "&amp;E8&amp;") / ("&amp;D9&amp;" - "&amp;D8&amp;") * (Inschrijfprijs - "&amp;D8&amp;")"</f>
        <v>= 0 + (30 - 0) / (650000 - 800000) * (Inschrijfprijs - 800000)</v>
      </c>
      <c r="F20" s="23"/>
      <c r="G20" s="23"/>
      <c r="H20" s="23"/>
      <c r="I20" s="13"/>
      <c r="J20" s="13"/>
      <c r="K20" s="13"/>
      <c r="L20" s="13"/>
      <c r="M20" s="13"/>
      <c r="N20" s="13"/>
      <c r="O20" s="13"/>
      <c r="P20" s="13"/>
      <c r="Q20" s="13"/>
      <c r="R20" s="13"/>
      <c r="S20" s="13"/>
      <c r="T20" s="13"/>
      <c r="U20" s="13"/>
    </row>
    <row r="21" spans="1:21" ht="12.95" customHeight="1" x14ac:dyDescent="0.2">
      <c r="A21" s="13"/>
      <c r="B21" s="13"/>
      <c r="C21" s="13"/>
      <c r="D21" s="13"/>
      <c r="E21" s="29"/>
      <c r="F21" s="23"/>
      <c r="G21" s="23"/>
      <c r="H21" s="23"/>
      <c r="I21" s="13"/>
      <c r="J21" s="13"/>
      <c r="K21" s="13"/>
      <c r="L21" s="13"/>
      <c r="M21" s="13"/>
      <c r="N21" s="13"/>
      <c r="O21" s="13"/>
      <c r="P21" s="13"/>
      <c r="Q21" s="13"/>
      <c r="R21" s="13"/>
      <c r="S21" s="13"/>
      <c r="T21" s="13"/>
      <c r="U21" s="13"/>
    </row>
    <row r="22" spans="1:21" ht="12.95" customHeight="1" x14ac:dyDescent="0.2">
      <c r="A22" s="13"/>
      <c r="B22" s="13"/>
      <c r="C22" s="13"/>
      <c r="D22" s="13"/>
      <c r="E22" s="29" t="s">
        <v>65</v>
      </c>
      <c r="F22" s="23"/>
      <c r="G22" s="23"/>
      <c r="H22" s="23"/>
      <c r="I22" s="13"/>
      <c r="J22" s="13"/>
      <c r="K22" s="13"/>
      <c r="L22" s="13"/>
      <c r="M22" s="13"/>
      <c r="N22" s="13"/>
      <c r="O22" s="13"/>
      <c r="P22" s="13"/>
      <c r="Q22" s="13"/>
      <c r="R22" s="13"/>
      <c r="S22" s="13"/>
      <c r="T22" s="13"/>
      <c r="U22" s="13"/>
    </row>
    <row r="23" spans="1:21" ht="12.95" customHeight="1" x14ac:dyDescent="0.2">
      <c r="A23" s="15"/>
      <c r="B23" s="13"/>
      <c r="C23" s="13"/>
      <c r="D23" s="13"/>
      <c r="E23" s="29" t="str">
        <f>"= "&amp;E9&amp;" + ("&amp;E10&amp;" - "&amp;E9&amp;") / ("&amp;D10&amp;" - "&amp;D9&amp;") * (Inschrijfprijs - "&amp;D9&amp;")"</f>
        <v>= 30 + (30 - 30) / (0 - 650000) * (Inschrijfprijs - 650000)</v>
      </c>
      <c r="F23" s="23"/>
      <c r="G23" s="23"/>
      <c r="H23" s="23"/>
      <c r="I23" s="13"/>
      <c r="J23" s="13"/>
      <c r="K23" s="13"/>
      <c r="L23" s="13"/>
      <c r="M23" s="13"/>
      <c r="N23" s="13"/>
      <c r="O23" s="13"/>
      <c r="P23" s="13"/>
      <c r="Q23" s="13"/>
      <c r="R23" s="13"/>
      <c r="S23" s="13"/>
      <c r="T23" s="13"/>
      <c r="U23" s="13"/>
    </row>
    <row r="24" spans="1:21" ht="12.95" customHeight="1" x14ac:dyDescent="0.2">
      <c r="A24" s="15"/>
      <c r="B24" s="13"/>
      <c r="C24" s="13"/>
      <c r="D24" s="13"/>
      <c r="E24" s="13"/>
      <c r="F24" s="13"/>
      <c r="G24" s="13"/>
      <c r="H24" s="13"/>
      <c r="I24" s="13"/>
      <c r="J24" s="13"/>
      <c r="K24" s="13"/>
      <c r="L24" s="13"/>
      <c r="M24" s="13"/>
      <c r="N24" s="13"/>
      <c r="O24" s="13"/>
      <c r="P24" s="13"/>
      <c r="Q24" s="13"/>
      <c r="R24" s="13"/>
      <c r="S24" s="13"/>
      <c r="T24" s="13"/>
      <c r="U24" s="13"/>
    </row>
    <row r="25" spans="1:21" ht="12.95" customHeight="1" x14ac:dyDescent="0.2">
      <c r="A25" s="15"/>
      <c r="B25" s="13"/>
      <c r="C25" s="13"/>
      <c r="D25" s="13"/>
      <c r="E25" s="13"/>
      <c r="F25" s="13"/>
      <c r="G25" s="13"/>
      <c r="H25" s="13"/>
      <c r="I25" s="13"/>
      <c r="J25" s="13"/>
      <c r="K25" s="13"/>
      <c r="L25" s="13"/>
      <c r="M25" s="13"/>
      <c r="N25" s="13"/>
      <c r="O25" s="13"/>
      <c r="P25" s="13"/>
      <c r="Q25" s="13"/>
      <c r="R25" s="13"/>
      <c r="S25" s="13"/>
      <c r="T25" s="13"/>
      <c r="U25" s="13"/>
    </row>
    <row r="26" spans="1:21" ht="12.95" customHeight="1" x14ac:dyDescent="0.2">
      <c r="A26" s="15"/>
      <c r="B26" s="13"/>
      <c r="C26" s="13"/>
      <c r="D26" s="13"/>
      <c r="E26" s="13"/>
      <c r="F26" s="13"/>
      <c r="G26" s="13"/>
      <c r="H26" s="13"/>
      <c r="I26" s="13"/>
      <c r="J26" s="13"/>
      <c r="K26" s="13"/>
      <c r="L26" s="13"/>
      <c r="M26" s="13"/>
      <c r="N26" s="13"/>
      <c r="O26" s="13"/>
      <c r="P26" s="13"/>
      <c r="Q26" s="13"/>
      <c r="R26" s="13"/>
      <c r="S26" s="13"/>
      <c r="T26" s="13"/>
      <c r="U26" s="13"/>
    </row>
    <row r="27" spans="1:21" ht="12.95" customHeight="1" x14ac:dyDescent="0.2">
      <c r="A27" s="15"/>
      <c r="B27" s="13"/>
      <c r="C27" s="13"/>
      <c r="D27" s="13"/>
      <c r="E27" s="13"/>
      <c r="F27" s="13"/>
      <c r="G27" s="13"/>
      <c r="H27" s="13"/>
      <c r="I27" s="13"/>
      <c r="J27" s="13"/>
      <c r="K27" s="13"/>
      <c r="L27" s="13"/>
      <c r="M27" s="13"/>
      <c r="N27" s="13"/>
      <c r="O27" s="13"/>
      <c r="P27" s="13"/>
      <c r="Q27" s="13"/>
      <c r="R27" s="13"/>
      <c r="S27" s="13"/>
      <c r="T27" s="13"/>
      <c r="U27" s="13"/>
    </row>
    <row r="28" spans="1:21" ht="12.95" customHeight="1" x14ac:dyDescent="0.2">
      <c r="A28" s="13"/>
      <c r="B28" s="13"/>
      <c r="C28" s="13"/>
      <c r="D28" s="13"/>
      <c r="E28" s="13"/>
      <c r="F28" s="13"/>
      <c r="G28" s="13"/>
      <c r="H28" s="13"/>
      <c r="I28" s="13"/>
      <c r="J28" s="13"/>
      <c r="K28" s="13"/>
      <c r="L28" s="13"/>
      <c r="M28" s="13"/>
      <c r="N28" s="13"/>
      <c r="O28" s="13"/>
      <c r="P28" s="13"/>
      <c r="Q28" s="13"/>
      <c r="R28" s="13"/>
      <c r="S28" s="13"/>
      <c r="T28" s="13"/>
      <c r="U28" s="13"/>
    </row>
    <row r="29" spans="1:21" ht="12.95" customHeight="1" x14ac:dyDescent="0.2">
      <c r="A29" s="13"/>
      <c r="B29" s="13"/>
      <c r="C29" s="13"/>
      <c r="D29" s="13"/>
      <c r="E29" s="13"/>
      <c r="F29" s="13"/>
      <c r="G29" s="13"/>
      <c r="H29" s="13"/>
      <c r="I29" s="13"/>
      <c r="J29" s="13"/>
      <c r="K29" s="13"/>
      <c r="L29" s="13"/>
      <c r="M29" s="13"/>
      <c r="N29" s="13"/>
      <c r="O29" s="13"/>
      <c r="P29" s="13"/>
      <c r="Q29" s="13"/>
      <c r="R29" s="13"/>
      <c r="S29" s="13"/>
      <c r="T29" s="13"/>
      <c r="U29" s="13"/>
    </row>
    <row r="30" spans="1:21" ht="12.95" customHeight="1" x14ac:dyDescent="0.2">
      <c r="A30" s="13"/>
      <c r="B30" s="13"/>
      <c r="C30" s="13"/>
      <c r="D30" s="13"/>
      <c r="E30" s="13"/>
      <c r="F30" s="13"/>
      <c r="G30" s="13"/>
      <c r="H30" s="13"/>
      <c r="I30" s="13"/>
      <c r="J30" s="13"/>
      <c r="K30" s="13"/>
      <c r="L30" s="13"/>
      <c r="M30" s="13"/>
      <c r="N30" s="13"/>
      <c r="O30" s="13"/>
      <c r="P30" s="13"/>
      <c r="Q30" s="13"/>
      <c r="R30" s="13"/>
      <c r="S30" s="13"/>
      <c r="T30" s="13"/>
      <c r="U30" s="13"/>
    </row>
    <row r="31" spans="1:21" ht="12.95" customHeight="1" x14ac:dyDescent="0.2">
      <c r="A31" s="13"/>
      <c r="B31" s="15"/>
      <c r="C31" s="13"/>
      <c r="D31" s="13"/>
      <c r="E31" s="13"/>
      <c r="F31" s="13"/>
      <c r="G31" s="13"/>
      <c r="H31" s="13"/>
      <c r="I31" s="13"/>
      <c r="J31" s="13"/>
      <c r="K31" s="13"/>
      <c r="L31" s="13"/>
      <c r="M31" s="13"/>
      <c r="N31" s="13"/>
      <c r="O31" s="13"/>
      <c r="P31" s="13"/>
      <c r="Q31" s="13"/>
      <c r="R31" s="13"/>
      <c r="S31" s="13"/>
      <c r="T31" s="13"/>
      <c r="U31" s="13"/>
    </row>
    <row r="32" spans="1:21" ht="12.95" customHeight="1" x14ac:dyDescent="0.2">
      <c r="A32" s="13"/>
      <c r="B32" s="15"/>
      <c r="C32" s="13"/>
      <c r="D32" s="13"/>
      <c r="E32" s="13"/>
      <c r="F32" s="13"/>
      <c r="G32" s="13"/>
      <c r="H32" s="13"/>
      <c r="I32" s="13"/>
      <c r="J32" s="13"/>
      <c r="K32" s="13"/>
      <c r="L32" s="13"/>
      <c r="M32" s="13"/>
      <c r="N32" s="13"/>
      <c r="O32" s="13"/>
      <c r="P32" s="13"/>
      <c r="Q32" s="13"/>
      <c r="R32" s="13"/>
      <c r="S32" s="13"/>
      <c r="T32" s="13"/>
      <c r="U32" s="13"/>
    </row>
    <row r="33" spans="1:21" ht="12.95" customHeight="1" x14ac:dyDescent="0.2">
      <c r="A33" s="13"/>
      <c r="B33" s="13"/>
      <c r="C33" s="13"/>
      <c r="D33" s="13"/>
      <c r="E33" s="13"/>
      <c r="F33" s="13"/>
      <c r="G33" s="13"/>
      <c r="H33" s="13"/>
      <c r="I33" s="13"/>
      <c r="J33" s="13"/>
      <c r="K33" s="13"/>
      <c r="L33" s="13"/>
      <c r="M33" s="13"/>
      <c r="N33" s="13"/>
      <c r="O33" s="13"/>
      <c r="P33" s="13"/>
      <c r="Q33" s="13"/>
      <c r="R33" s="13"/>
      <c r="S33" s="13"/>
      <c r="T33" s="13"/>
      <c r="U33" s="13"/>
    </row>
    <row r="34" spans="1:21" ht="12.95" customHeight="1" x14ac:dyDescent="0.2">
      <c r="A34" s="13"/>
      <c r="B34" s="137"/>
      <c r="C34" s="137"/>
      <c r="D34" s="137"/>
      <c r="E34" s="137"/>
      <c r="F34" s="137"/>
      <c r="G34" s="137"/>
      <c r="H34" s="137"/>
      <c r="I34" s="137"/>
      <c r="J34" s="137"/>
      <c r="K34" s="13"/>
      <c r="L34" s="13"/>
      <c r="M34" s="13"/>
      <c r="N34" s="13"/>
      <c r="O34" s="13"/>
      <c r="P34" s="13"/>
      <c r="Q34" s="13"/>
      <c r="R34" s="13"/>
      <c r="S34" s="13"/>
      <c r="T34" s="13"/>
      <c r="U34" s="13"/>
    </row>
    <row r="35" spans="1:21" ht="12.95" customHeight="1" x14ac:dyDescent="0.2">
      <c r="A35" s="13"/>
      <c r="B35" s="137"/>
      <c r="C35" s="137"/>
      <c r="D35" s="137"/>
      <c r="E35" s="137"/>
      <c r="F35" s="137"/>
      <c r="G35" s="137"/>
      <c r="H35" s="137"/>
      <c r="I35" s="137"/>
      <c r="J35" s="137"/>
      <c r="K35" s="13"/>
      <c r="L35" s="13"/>
      <c r="M35" s="13"/>
      <c r="N35" s="13"/>
      <c r="O35" s="13"/>
      <c r="P35" s="13"/>
      <c r="Q35" s="13"/>
      <c r="R35" s="13"/>
      <c r="S35" s="13"/>
      <c r="T35" s="13"/>
      <c r="U35" s="13"/>
    </row>
    <row r="36" spans="1:21" ht="12.95" customHeight="1" x14ac:dyDescent="0.2">
      <c r="A36" s="13"/>
      <c r="B36" s="13"/>
      <c r="C36" s="13"/>
      <c r="D36" s="13"/>
      <c r="E36" s="13"/>
      <c r="F36" s="13"/>
      <c r="G36" s="13"/>
      <c r="H36" s="13"/>
      <c r="I36" s="13"/>
      <c r="J36" s="13"/>
      <c r="K36" s="13"/>
      <c r="L36" s="13"/>
      <c r="M36" s="13"/>
      <c r="N36" s="13"/>
      <c r="O36" s="13"/>
      <c r="P36" s="13"/>
      <c r="Q36" s="13"/>
      <c r="R36" s="13"/>
      <c r="S36" s="13"/>
      <c r="T36" s="13"/>
      <c r="U36" s="13"/>
    </row>
    <row r="37" spans="1:21" ht="12.95" hidden="1" customHeight="1" x14ac:dyDescent="0.2">
      <c r="A37" s="13"/>
      <c r="B37" s="13"/>
      <c r="C37" s="13"/>
      <c r="D37" s="13"/>
      <c r="E37" s="13"/>
      <c r="F37" s="13"/>
      <c r="G37" s="13"/>
      <c r="H37" s="13"/>
      <c r="I37" s="13"/>
      <c r="J37" s="13"/>
      <c r="K37" s="13"/>
      <c r="L37" s="13"/>
      <c r="M37" s="13"/>
      <c r="N37" s="13"/>
      <c r="O37" s="13"/>
      <c r="P37" s="13"/>
      <c r="Q37" s="13"/>
      <c r="R37" s="13"/>
      <c r="S37" s="13"/>
      <c r="T37" s="13"/>
      <c r="U37" s="13"/>
    </row>
    <row r="38" spans="1:21" ht="12.95" hidden="1" customHeight="1" x14ac:dyDescent="0.2">
      <c r="A38" s="13"/>
      <c r="B38" s="13"/>
      <c r="C38" s="13"/>
      <c r="D38" s="13"/>
      <c r="E38" s="13"/>
      <c r="F38" s="13"/>
      <c r="G38" s="13"/>
      <c r="H38" s="13"/>
      <c r="I38" s="13"/>
      <c r="J38" s="13"/>
      <c r="K38" s="13"/>
      <c r="L38" s="13"/>
      <c r="M38" s="13"/>
      <c r="N38" s="13"/>
      <c r="O38" s="13"/>
      <c r="P38" s="13"/>
      <c r="Q38" s="13"/>
      <c r="R38" s="13"/>
      <c r="S38" s="13"/>
      <c r="T38" s="13"/>
      <c r="U38" s="13"/>
    </row>
    <row r="39" spans="1:21" hidden="1" x14ac:dyDescent="0.2">
      <c r="A39" s="18"/>
      <c r="E39" s="19"/>
    </row>
    <row r="40" spans="1:21" hidden="1" x14ac:dyDescent="0.2">
      <c r="A40" s="18"/>
      <c r="E40" s="19"/>
    </row>
    <row r="41" spans="1:21" hidden="1" x14ac:dyDescent="0.2">
      <c r="A41" s="18"/>
    </row>
    <row r="42" spans="1:21" hidden="1" x14ac:dyDescent="0.2">
      <c r="A42" s="18"/>
    </row>
    <row r="43" spans="1:21" hidden="1" x14ac:dyDescent="0.2">
      <c r="A43" s="18"/>
    </row>
    <row r="44" spans="1:21" hidden="1" x14ac:dyDescent="0.2">
      <c r="A44" s="18"/>
    </row>
    <row r="45" spans="1:21" hidden="1" x14ac:dyDescent="0.2">
      <c r="A45" s="18"/>
    </row>
    <row r="46" spans="1:21" hidden="1" x14ac:dyDescent="0.2">
      <c r="A46" s="18"/>
    </row>
    <row r="47" spans="1:21" hidden="1" x14ac:dyDescent="0.2">
      <c r="A47" s="18"/>
    </row>
    <row r="48" spans="1:21" hidden="1" x14ac:dyDescent="0.2">
      <c r="A48" s="18"/>
    </row>
    <row r="49" s="18" customFormat="1" hidden="1" x14ac:dyDescent="0.2"/>
    <row r="50" s="18" customFormat="1" hidden="1" x14ac:dyDescent="0.2"/>
    <row r="51" s="18" customFormat="1" hidden="1" x14ac:dyDescent="0.2"/>
    <row r="52" s="18" customFormat="1" hidden="1" x14ac:dyDescent="0.2"/>
    <row r="53" s="18" customFormat="1" hidden="1" x14ac:dyDescent="0.2"/>
    <row r="54" s="18" customFormat="1" hidden="1" x14ac:dyDescent="0.2"/>
    <row r="55" s="18" customFormat="1" hidden="1" x14ac:dyDescent="0.2"/>
    <row r="56" s="18" customFormat="1" hidden="1" x14ac:dyDescent="0.2"/>
    <row r="57" s="18" customFormat="1" hidden="1" x14ac:dyDescent="0.2"/>
    <row r="58" s="18" customFormat="1" hidden="1" x14ac:dyDescent="0.2"/>
    <row r="59" s="18" customFormat="1" hidden="1" x14ac:dyDescent="0.2"/>
    <row r="60" s="18" customFormat="1" hidden="1" x14ac:dyDescent="0.2"/>
    <row r="61" s="18" customFormat="1" hidden="1" x14ac:dyDescent="0.2"/>
    <row r="62" s="18" customFormat="1" hidden="1" x14ac:dyDescent="0.2"/>
    <row r="63" s="18" customFormat="1" hidden="1" x14ac:dyDescent="0.2"/>
    <row r="64" s="18" customFormat="1" hidden="1" x14ac:dyDescent="0.2"/>
    <row r="65" s="18" customFormat="1" hidden="1" x14ac:dyDescent="0.2"/>
    <row r="66" s="18" customFormat="1" hidden="1" x14ac:dyDescent="0.2"/>
    <row r="67" s="18" customFormat="1" hidden="1" x14ac:dyDescent="0.2"/>
    <row r="68" s="18" customFormat="1" hidden="1" x14ac:dyDescent="0.2"/>
    <row r="69" s="18" customFormat="1" hidden="1" x14ac:dyDescent="0.2"/>
    <row r="70" s="18" customFormat="1" hidden="1" x14ac:dyDescent="0.2"/>
    <row r="71" s="18" customFormat="1" hidden="1" x14ac:dyDescent="0.2"/>
    <row r="72" s="18" customFormat="1" hidden="1" x14ac:dyDescent="0.2"/>
    <row r="73" s="18" customFormat="1" hidden="1" x14ac:dyDescent="0.2"/>
    <row r="74" s="18" customFormat="1" hidden="1" x14ac:dyDescent="0.2"/>
    <row r="75" s="18" customFormat="1" hidden="1" x14ac:dyDescent="0.2"/>
    <row r="76" s="18" customFormat="1" hidden="1" x14ac:dyDescent="0.2"/>
    <row r="77" s="18" customFormat="1" hidden="1" x14ac:dyDescent="0.2"/>
    <row r="78" s="18" customFormat="1" hidden="1" x14ac:dyDescent="0.2"/>
    <row r="79" s="18" customFormat="1" hidden="1" x14ac:dyDescent="0.2"/>
    <row r="80" s="18" customFormat="1" hidden="1" x14ac:dyDescent="0.2"/>
    <row r="81" s="18" customFormat="1" hidden="1" x14ac:dyDescent="0.2"/>
    <row r="82" s="18" customFormat="1" hidden="1" x14ac:dyDescent="0.2"/>
    <row r="83" s="18" customFormat="1" hidden="1" x14ac:dyDescent="0.2"/>
    <row r="84" s="18" customFormat="1" hidden="1" x14ac:dyDescent="0.2"/>
    <row r="85" s="18" customFormat="1" hidden="1" x14ac:dyDescent="0.2"/>
    <row r="86" s="18" customFormat="1" hidden="1" x14ac:dyDescent="0.2"/>
    <row r="87" s="18" customFormat="1" hidden="1" x14ac:dyDescent="0.2"/>
    <row r="88" s="18" customFormat="1" hidden="1" x14ac:dyDescent="0.2"/>
    <row r="89" s="18" customFormat="1" hidden="1" x14ac:dyDescent="0.2"/>
    <row r="90" s="18" customFormat="1" hidden="1" x14ac:dyDescent="0.2"/>
    <row r="91" s="18" customFormat="1" hidden="1" x14ac:dyDescent="0.2"/>
    <row r="92" s="18" customFormat="1" hidden="1" x14ac:dyDescent="0.2"/>
    <row r="93" s="18" customFormat="1" hidden="1" x14ac:dyDescent="0.2"/>
    <row r="94" s="18" customFormat="1" hidden="1" x14ac:dyDescent="0.2"/>
    <row r="95" s="18" customFormat="1" hidden="1" x14ac:dyDescent="0.2"/>
    <row r="96" s="18" customFormat="1" hidden="1" x14ac:dyDescent="0.2"/>
    <row r="97" spans="1:22" hidden="1" x14ac:dyDescent="0.2">
      <c r="A97" s="18"/>
    </row>
    <row r="98" spans="1:22" hidden="1" x14ac:dyDescent="0.2">
      <c r="A98" s="18"/>
    </row>
    <row r="99" spans="1:22" hidden="1" x14ac:dyDescent="0.2">
      <c r="A99" s="18"/>
    </row>
    <row r="100" spans="1:22" hidden="1" x14ac:dyDescent="0.2">
      <c r="V100" s="20"/>
    </row>
    <row r="101" spans="1:22" hidden="1" x14ac:dyDescent="0.2">
      <c r="V101" s="20"/>
    </row>
    <row r="102" spans="1:22" hidden="1" x14ac:dyDescent="0.2">
      <c r="V102" s="20"/>
    </row>
    <row r="103" spans="1:22" hidden="1" x14ac:dyDescent="0.2">
      <c r="V103" s="20"/>
    </row>
    <row r="104" spans="1:22" hidden="1" x14ac:dyDescent="0.2">
      <c r="V104" s="20"/>
    </row>
    <row r="105" spans="1:22" hidden="1" x14ac:dyDescent="0.2">
      <c r="V105" s="20"/>
    </row>
    <row r="106" spans="1:22" hidden="1" x14ac:dyDescent="0.2">
      <c r="V106" s="20"/>
    </row>
    <row r="107" spans="1:22" hidden="1" x14ac:dyDescent="0.2">
      <c r="V107" s="20"/>
    </row>
    <row r="108" spans="1:22" hidden="1" x14ac:dyDescent="0.2">
      <c r="V108" s="20"/>
    </row>
    <row r="109" spans="1:22" hidden="1" x14ac:dyDescent="0.2">
      <c r="V109" s="20"/>
    </row>
    <row r="110" spans="1:22" hidden="1" x14ac:dyDescent="0.2">
      <c r="V110" s="20"/>
    </row>
    <row r="111" spans="1:22" hidden="1" x14ac:dyDescent="0.2">
      <c r="V111" s="20"/>
    </row>
    <row r="112" spans="1:22" hidden="1" x14ac:dyDescent="0.2">
      <c r="V112" s="20"/>
    </row>
    <row r="113" spans="22:22" hidden="1" x14ac:dyDescent="0.2">
      <c r="V113" s="20"/>
    </row>
    <row r="114" spans="22:22" hidden="1" x14ac:dyDescent="0.2">
      <c r="V114" s="20"/>
    </row>
    <row r="115" spans="22:22" hidden="1" x14ac:dyDescent="0.2">
      <c r="V115" s="20"/>
    </row>
    <row r="116" spans="22:22" hidden="1" x14ac:dyDescent="0.2">
      <c r="V116" s="20"/>
    </row>
    <row r="117" spans="22:22" hidden="1" x14ac:dyDescent="0.2">
      <c r="V117" s="20"/>
    </row>
    <row r="118" spans="22:22" hidden="1" x14ac:dyDescent="0.2">
      <c r="V118" s="20"/>
    </row>
    <row r="119" spans="22:22" hidden="1" x14ac:dyDescent="0.2">
      <c r="V119" s="20"/>
    </row>
    <row r="120" spans="22:22" hidden="1" x14ac:dyDescent="0.2">
      <c r="V120" s="20"/>
    </row>
    <row r="121" spans="22:22" hidden="1" x14ac:dyDescent="0.2">
      <c r="V121" s="20"/>
    </row>
    <row r="122" spans="22:22" hidden="1" x14ac:dyDescent="0.2">
      <c r="V122" s="20"/>
    </row>
    <row r="123" spans="22:22" hidden="1" x14ac:dyDescent="0.2">
      <c r="V123" s="20"/>
    </row>
    <row r="124" spans="22:22" hidden="1" x14ac:dyDescent="0.2">
      <c r="V124" s="20"/>
    </row>
    <row r="125" spans="22:22" hidden="1" x14ac:dyDescent="0.2">
      <c r="V125" s="20"/>
    </row>
    <row r="126" spans="22:22" hidden="1" x14ac:dyDescent="0.2">
      <c r="V126" s="20"/>
    </row>
    <row r="127" spans="22:22" hidden="1" x14ac:dyDescent="0.2">
      <c r="V127" s="20"/>
    </row>
    <row r="128" spans="22:22" hidden="1" x14ac:dyDescent="0.2">
      <c r="V128" s="20"/>
    </row>
    <row r="129" spans="22:22" hidden="1" x14ac:dyDescent="0.2">
      <c r="V129" s="20"/>
    </row>
    <row r="130" spans="22:22" hidden="1" x14ac:dyDescent="0.2">
      <c r="V130" s="20"/>
    </row>
    <row r="131" spans="22:22" hidden="1" x14ac:dyDescent="0.2">
      <c r="V131" s="20"/>
    </row>
    <row r="132" spans="22:22" hidden="1" x14ac:dyDescent="0.2">
      <c r="V132" s="20"/>
    </row>
    <row r="133" spans="22:22" hidden="1" x14ac:dyDescent="0.2">
      <c r="V133" s="20"/>
    </row>
    <row r="134" spans="22:22" hidden="1" x14ac:dyDescent="0.2">
      <c r="V134" s="20"/>
    </row>
    <row r="135" spans="22:22" hidden="1" x14ac:dyDescent="0.2">
      <c r="V135" s="20"/>
    </row>
    <row r="136" spans="22:22" hidden="1" x14ac:dyDescent="0.2">
      <c r="V136" s="20"/>
    </row>
    <row r="137" spans="22:22" hidden="1" x14ac:dyDescent="0.2">
      <c r="V137" s="20"/>
    </row>
    <row r="138" spans="22:22" hidden="1" x14ac:dyDescent="0.2">
      <c r="V138" s="20"/>
    </row>
    <row r="139" spans="22:22" hidden="1" x14ac:dyDescent="0.2">
      <c r="V139" s="20"/>
    </row>
    <row r="140" spans="22:22" hidden="1" x14ac:dyDescent="0.2">
      <c r="V140" s="20"/>
    </row>
    <row r="141" spans="22:22" hidden="1" x14ac:dyDescent="0.2">
      <c r="V141" s="20"/>
    </row>
    <row r="142" spans="22:22" hidden="1" x14ac:dyDescent="0.2">
      <c r="V142" s="20"/>
    </row>
    <row r="143" spans="22:22" hidden="1" x14ac:dyDescent="0.2">
      <c r="V143" s="20"/>
    </row>
    <row r="144" spans="22:22" hidden="1" x14ac:dyDescent="0.2">
      <c r="V144" s="20"/>
    </row>
    <row r="145" spans="22:22" hidden="1" x14ac:dyDescent="0.2">
      <c r="V145" s="20"/>
    </row>
    <row r="146" spans="22:22" hidden="1" x14ac:dyDescent="0.2">
      <c r="V146" s="20"/>
    </row>
    <row r="147" spans="22:22" hidden="1" x14ac:dyDescent="0.2">
      <c r="V147" s="20"/>
    </row>
    <row r="148" spans="22:22" hidden="1" x14ac:dyDescent="0.2">
      <c r="V148" s="20"/>
    </row>
    <row r="149" spans="22:22" hidden="1" x14ac:dyDescent="0.2">
      <c r="V149" s="20"/>
    </row>
    <row r="150" spans="22:22" hidden="1" x14ac:dyDescent="0.2">
      <c r="V150" s="20"/>
    </row>
    <row r="151" spans="22:22" hidden="1" x14ac:dyDescent="0.2">
      <c r="V151" s="20"/>
    </row>
    <row r="152" spans="22:22" hidden="1" x14ac:dyDescent="0.2">
      <c r="V152" s="20"/>
    </row>
    <row r="153" spans="22:22" hidden="1" x14ac:dyDescent="0.2">
      <c r="V153" s="20"/>
    </row>
    <row r="154" spans="22:22" hidden="1" x14ac:dyDescent="0.2">
      <c r="V154" s="20"/>
    </row>
    <row r="155" spans="22:22" hidden="1" x14ac:dyDescent="0.2">
      <c r="V155" s="20"/>
    </row>
    <row r="156" spans="22:22" hidden="1" x14ac:dyDescent="0.2">
      <c r="V156" s="20"/>
    </row>
    <row r="157" spans="22:22" hidden="1" x14ac:dyDescent="0.2">
      <c r="V157" s="20"/>
    </row>
    <row r="158" spans="22:22" hidden="1" x14ac:dyDescent="0.2">
      <c r="V158" s="20"/>
    </row>
    <row r="159" spans="22:22" hidden="1" x14ac:dyDescent="0.2">
      <c r="V159" s="20"/>
    </row>
    <row r="160" spans="22:22" hidden="1" x14ac:dyDescent="0.2">
      <c r="V160" s="20"/>
    </row>
    <row r="161" spans="22:22" hidden="1" x14ac:dyDescent="0.2">
      <c r="V161" s="20"/>
    </row>
    <row r="162" spans="22:22" hidden="1" x14ac:dyDescent="0.2">
      <c r="V162" s="20"/>
    </row>
    <row r="163" spans="22:22" hidden="1" x14ac:dyDescent="0.2">
      <c r="V163" s="20"/>
    </row>
    <row r="164" spans="22:22" hidden="1" x14ac:dyDescent="0.2">
      <c r="V164" s="20"/>
    </row>
    <row r="165" spans="22:22" hidden="1" x14ac:dyDescent="0.2">
      <c r="V165" s="20"/>
    </row>
    <row r="166" spans="22:22" hidden="1" x14ac:dyDescent="0.2">
      <c r="V166" s="20"/>
    </row>
    <row r="167" spans="22:22" hidden="1" x14ac:dyDescent="0.2">
      <c r="V167" s="20"/>
    </row>
    <row r="168" spans="22:22" hidden="1" x14ac:dyDescent="0.2">
      <c r="V168" s="20"/>
    </row>
    <row r="169" spans="22:22" hidden="1" x14ac:dyDescent="0.2">
      <c r="V169" s="20"/>
    </row>
    <row r="170" spans="22:22" hidden="1" x14ac:dyDescent="0.2">
      <c r="V170" s="20"/>
    </row>
    <row r="171" spans="22:22" hidden="1" x14ac:dyDescent="0.2">
      <c r="V171" s="20"/>
    </row>
  </sheetData>
  <sheetProtection algorithmName="SHA-512" hashValue="y5AMZIVhHmmafndYo9tx7vKFAyVrNWhLXc7k3AjHIclksUtxHbV//mOuxbutx0Zu6BHObM2Qhb8ilWeUwuwc2w==" saltValue="ANz21leX3fwWbrmPkaJ1VQ==" spinCount="100000" sheet="1" objects="1" scenarios="1"/>
  <mergeCells count="5">
    <mergeCell ref="B10:C10"/>
    <mergeCell ref="B8:C8"/>
    <mergeCell ref="B9:C9"/>
    <mergeCell ref="B12:C12"/>
    <mergeCell ref="B34:J35"/>
  </mergeCells>
  <conditionalFormatting sqref="E16:E17">
    <cfRule type="expression" dxfId="1" priority="3">
      <formula>$E$9&gt;0</formula>
    </cfRule>
  </conditionalFormatting>
  <conditionalFormatting sqref="E18:E23">
    <cfRule type="expression" dxfId="0" priority="1">
      <formula>$E$9=0</formula>
    </cfRule>
  </conditionalFormatting>
  <dataValidations disablePrompts="1" count="1">
    <dataValidation type="list" allowBlank="1" showInputMessage="1" showErrorMessage="1" sqref="F3:I3 M3:P3" xr:uid="{00000000-0002-0000-0000-000000000000}">
      <formula1>"Kromme,Lineair"</formula1>
    </dataValidation>
  </dataValidations>
  <pageMargins left="0.7" right="0.7" top="0.75" bottom="0.75" header="0.3" footer="0.3"/>
  <pageSetup paperSize="9" orientation="portrait" r:id="rId1"/>
  <ignoredErrors>
    <ignoredError sqref="E39:E65535" evalError="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1A459554C69DE4A8EE10DCE1A58157C" ma:contentTypeVersion="4" ma:contentTypeDescription="Een nieuw document maken." ma:contentTypeScope="" ma:versionID="0e0f6c3acc14126fd2c3747e24ab3c9e">
  <xsd:schema xmlns:xsd="http://www.w3.org/2001/XMLSchema" xmlns:xs="http://www.w3.org/2001/XMLSchema" xmlns:p="http://schemas.microsoft.com/office/2006/metadata/properties" xmlns:ns2="7448f571-d3f6-4aae-920b-f61e49048f76" targetNamespace="http://schemas.microsoft.com/office/2006/metadata/properties" ma:root="true" ma:fieldsID="9f724f100ad521f6f9fb4c79f9068315" ns2:_="">
    <xsd:import namespace="7448f571-d3f6-4aae-920b-f61e49048f7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48f571-d3f6-4aae-920b-f61e49048f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A4A2223-2A5D-4EEE-A60E-5E6169EA27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48f571-d3f6-4aae-920b-f61e49048f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AD6B0A-1715-4705-82AB-2FD88B61E444}">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D8EE905A-F510-4490-B511-BC0FA581DE4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Tab1 Prijzenblad</vt:lpstr>
      <vt:lpstr>Tab2 toelichting punten prijs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Corporation</dc:creator>
  <cp:keywords/>
  <dc:description/>
  <cp:lastModifiedBy>Peeters, Marlies</cp:lastModifiedBy>
  <cp:revision/>
  <dcterms:created xsi:type="dcterms:W3CDTF">1996-11-27T13:48:17Z</dcterms:created>
  <dcterms:modified xsi:type="dcterms:W3CDTF">2025-06-30T15:02:56Z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0x01010041A459554C69DE4A8EE10DCE1A58157C</vt:lpwstr>
  </property>
</Properties>
</file>