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lucasonderwijs.sharepoint.com/sites/EAPrintoplossing/Gedeelde documenten/General/04. Aanbestedingsstukken/"/>
    </mc:Choice>
  </mc:AlternateContent>
  <xr:revisionPtr revIDLastSave="71" documentId="8_{221D5057-3116-455B-9C24-25BC33BA5A38}" xr6:coauthVersionLast="47" xr6:coauthVersionMax="47" xr10:uidLastSave="{00A097EC-71F5-46E6-9F32-3D5973A6E8C8}"/>
  <bookViews>
    <workbookView xWindow="-120" yWindow="-120" windowWidth="29040" windowHeight="15720" xr2:uid="{00000000-000D-0000-FFFF-FFFF00000000}"/>
    <workbookView xWindow="-120" yWindow="-120" windowWidth="29040" windowHeight="15720" xr2:uid="{29C5CC97-17E9-45DF-85E2-A77F50CE2883}"/>
  </bookViews>
  <sheets>
    <sheet name="Huur 5 jaar" sheetId="1" r:id="rId1"/>
    <sheet name="Optionele verlenging 2x1 jaar" sheetId="2" r:id="rId2"/>
  </sheets>
  <definedNames>
    <definedName name="_xlnm.Print_Area" localSheetId="0">'Huur 5 jaar'!$A$14:$E$99</definedName>
    <definedName name="_xlnm.Print_Area" localSheetId="1">'Optionele verlenging 2x1 jaar'!$A$1:$E$57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E13" i="2"/>
  <c r="E6" i="2"/>
  <c r="B13" i="2"/>
  <c r="B12" i="2"/>
  <c r="B6" i="2"/>
  <c r="E26" i="1"/>
  <c r="A13" i="2"/>
  <c r="A6" i="2"/>
  <c r="E19" i="1"/>
  <c r="D69" i="1"/>
  <c r="D74" i="1"/>
  <c r="D68" i="1"/>
  <c r="A1" i="2" l="1"/>
  <c r="A29" i="2"/>
  <c r="E87" i="1"/>
  <c r="E86" i="1"/>
  <c r="E85" i="1"/>
  <c r="E84" i="1"/>
  <c r="E83" i="1"/>
  <c r="E82" i="1"/>
  <c r="E81" i="1"/>
  <c r="E80" i="1"/>
  <c r="A46" i="2"/>
  <c r="A26" i="2"/>
  <c r="A25" i="2"/>
  <c r="A24" i="2"/>
  <c r="A20" i="2"/>
  <c r="D76" i="1"/>
  <c r="D75" i="1"/>
  <c r="D67" i="1"/>
  <c r="D66" i="1"/>
  <c r="D65" i="1"/>
  <c r="D70" i="1"/>
  <c r="E88" i="1" l="1"/>
  <c r="D77" i="1"/>
  <c r="D71" i="1"/>
  <c r="B48" i="2"/>
  <c r="B47" i="2"/>
  <c r="A48" i="2"/>
  <c r="A47" i="2"/>
  <c r="A43" i="2"/>
  <c r="A42" i="2"/>
  <c r="A41" i="2"/>
  <c r="A40" i="2"/>
  <c r="A38" i="2"/>
  <c r="A37" i="2"/>
  <c r="A36" i="2"/>
  <c r="A35" i="2"/>
  <c r="A33" i="2"/>
  <c r="A32" i="2"/>
  <c r="A31" i="2"/>
  <c r="A30" i="2"/>
  <c r="B26" i="2"/>
  <c r="D26" i="2" s="1"/>
  <c r="B25" i="2"/>
  <c r="D25" i="2" s="1"/>
  <c r="A21" i="2"/>
  <c r="B17" i="2"/>
  <c r="B16" i="2"/>
  <c r="E16" i="2" s="1"/>
  <c r="B15" i="2"/>
  <c r="E15" i="2" s="1"/>
  <c r="B11" i="2"/>
  <c r="B10" i="2"/>
  <c r="B9" i="2"/>
  <c r="B7" i="2"/>
  <c r="B5" i="2"/>
  <c r="E5" i="2" s="1"/>
  <c r="B4" i="2"/>
  <c r="B3" i="2"/>
  <c r="B2" i="2"/>
  <c r="A17" i="2"/>
  <c r="A16" i="2"/>
  <c r="A15" i="2"/>
  <c r="A12" i="2"/>
  <c r="A11" i="2"/>
  <c r="A10" i="2"/>
  <c r="A9" i="2"/>
  <c r="A7" i="2"/>
  <c r="A5" i="2"/>
  <c r="A4" i="2"/>
  <c r="A3" i="2"/>
  <c r="A2" i="2"/>
  <c r="B21" i="2"/>
  <c r="E18" i="1"/>
  <c r="E31" i="2"/>
  <c r="E30" i="2"/>
  <c r="E37" i="2"/>
  <c r="E36" i="2"/>
  <c r="E35" i="2"/>
  <c r="E33" i="2"/>
  <c r="E32" i="2"/>
  <c r="E41" i="2"/>
  <c r="E40" i="2"/>
  <c r="E38" i="2"/>
  <c r="E55" i="1"/>
  <c r="E50" i="1"/>
  <c r="E45" i="1"/>
  <c r="E49" i="1"/>
  <c r="E48" i="1"/>
  <c r="E46" i="1"/>
  <c r="E44" i="1"/>
  <c r="E43" i="1"/>
  <c r="E51" i="1"/>
  <c r="E29" i="1"/>
  <c r="E28" i="1"/>
  <c r="E34" i="1" l="1"/>
  <c r="E43" i="2"/>
  <c r="E54" i="1"/>
  <c r="E10" i="2"/>
  <c r="E9" i="2"/>
  <c r="E7" i="2"/>
  <c r="E4" i="2"/>
  <c r="E3" i="2"/>
  <c r="E2" i="2"/>
  <c r="E25" i="1"/>
  <c r="E24" i="1"/>
  <c r="E23" i="1"/>
  <c r="E22" i="1"/>
  <c r="E16" i="1"/>
  <c r="E17" i="2"/>
  <c r="E12" i="2"/>
  <c r="E11" i="2"/>
  <c r="E20" i="1"/>
  <c r="E17" i="1"/>
  <c r="E15" i="1"/>
  <c r="E18" i="2" l="1"/>
  <c r="E42" i="2"/>
  <c r="E44" i="2" s="1"/>
  <c r="D48" i="2"/>
  <c r="E48" i="2" s="1"/>
  <c r="D47" i="2"/>
  <c r="E47" i="2" s="1"/>
  <c r="D61" i="1"/>
  <c r="E61" i="1" s="1"/>
  <c r="D60" i="1"/>
  <c r="E56" i="1"/>
  <c r="E53" i="1"/>
  <c r="E57" i="1" l="1"/>
  <c r="D62" i="1"/>
  <c r="E49" i="2"/>
  <c r="D49" i="2"/>
  <c r="E60" i="1"/>
  <c r="E62" i="1" s="1"/>
  <c r="E35" i="1" l="1"/>
  <c r="E30" i="1"/>
  <c r="E31" i="1" s="1"/>
  <c r="E21" i="2" l="1"/>
  <c r="E22" i="2" s="1"/>
  <c r="E25" i="2"/>
  <c r="D27" i="2" l="1"/>
  <c r="E26" i="2"/>
  <c r="E27" i="2" s="1"/>
  <c r="B54" i="2" s="1"/>
  <c r="B57" i="2" l="1"/>
  <c r="C99" i="1" s="1"/>
  <c r="D38" i="1" l="1"/>
  <c r="E38" i="1" l="1"/>
  <c r="D39" i="1"/>
  <c r="E39" i="1" s="1"/>
  <c r="D40" i="1" l="1"/>
  <c r="E40" i="1"/>
  <c r="B96" i="1" l="1"/>
  <c r="B99" i="1" s="1"/>
  <c r="D99" i="1" s="1"/>
</calcChain>
</file>

<file path=xl/sharedStrings.xml><?xml version="1.0" encoding="utf-8"?>
<sst xmlns="http://schemas.openxmlformats.org/spreadsheetml/2006/main" count="137" uniqueCount="94">
  <si>
    <t xml:space="preserve">Prijsopgaveformulier </t>
  </si>
  <si>
    <t>Naam Inschrijver:</t>
  </si>
  <si>
    <t xml:space="preserve">Rechtsgeldig ondertekend door: </t>
  </si>
  <si>
    <t>Datum:</t>
  </si>
  <si>
    <t xml:space="preserve">Handtekening: </t>
  </si>
  <si>
    <t xml:space="preserve">Invulinstructie: Alle geel gemarkeerde cellen dienen door inschrijver ingevuld te worden. Let op, beide werkbladen dienen te worden ingevuld. </t>
  </si>
  <si>
    <t>Hardware model</t>
  </si>
  <si>
    <t xml:space="preserve">Aantal </t>
  </si>
  <si>
    <t>Huurprijs unit/ mnd bij 60 mnd</t>
  </si>
  <si>
    <t>Huurbedrag over 60 mnd</t>
  </si>
  <si>
    <t>Type 1: A3 MFP kleur 60 ppm</t>
  </si>
  <si>
    <t>Optioneel booklet finisher t.b.v. type 1</t>
  </si>
  <si>
    <t>Optioneel interne finisher t.b.v. type 1</t>
  </si>
  <si>
    <t>Optioneel LCT 1.650 vel A4</t>
  </si>
  <si>
    <t>Type 2: A3 MFP kleur 30 ppm</t>
  </si>
  <si>
    <t>Optioneel booklet finisher t.b.v. type 2</t>
  </si>
  <si>
    <t>Optioneel interne finisher t.b.v. type 2</t>
  </si>
  <si>
    <t>Type 3: A4 MFP 25 ppm</t>
  </si>
  <si>
    <t>Optioneel papierlade 250 vel</t>
  </si>
  <si>
    <t>Optioneel onderzetkast</t>
  </si>
  <si>
    <t>Totalen</t>
  </si>
  <si>
    <t>Print- en scanmanagement oplossing aangeboden als SaaS</t>
  </si>
  <si>
    <t>Aantal</t>
  </si>
  <si>
    <t>Huurbedrag mnd</t>
  </si>
  <si>
    <t xml:space="preserve">Onderhoud per jaar </t>
  </si>
  <si>
    <t>Totaal 60 maanden</t>
  </si>
  <si>
    <t>Licentie per device</t>
  </si>
  <si>
    <t>Onderhoud en supplies (aantal afdrukken)</t>
  </si>
  <si>
    <t>Geprognotiseerd aantal</t>
  </si>
  <si>
    <t>Afdrukprijs</t>
  </si>
  <si>
    <t>Maandbedrag</t>
  </si>
  <si>
    <t>Totaal over 60 maanden</t>
  </si>
  <si>
    <t>Zwart/wit A3=A4</t>
  </si>
  <si>
    <t>Kleur A3=A4</t>
  </si>
  <si>
    <t>Hardware model (repro)</t>
  </si>
  <si>
    <t>Type 4: Repro zwart 100 ppm</t>
  </si>
  <si>
    <t>Optioneel booklet finisher</t>
  </si>
  <si>
    <t>Optioneel perforatiekit 2/4 gaats</t>
  </si>
  <si>
    <t>Optioneel LCT 2.500 vel SRA3</t>
  </si>
  <si>
    <t>Type 5:  Repro kleur 70 ppm</t>
  </si>
  <si>
    <t>Type 6:  Repro kleur 90 ppm</t>
  </si>
  <si>
    <t>Onderhoud en supplies Repro (aantal afdrukken)</t>
  </si>
  <si>
    <t xml:space="preserve">Zwart/wit A3=A4 </t>
  </si>
  <si>
    <t xml:space="preserve">Kleur A3=A4 </t>
  </si>
  <si>
    <t>Verhuiskosten</t>
  </si>
  <si>
    <t>Interne verhuizing</t>
  </si>
  <si>
    <t>Externe verhuizing</t>
  </si>
  <si>
    <t>Geprognotiseerde kosten (looptijd)</t>
  </si>
  <si>
    <t>Type 1</t>
  </si>
  <si>
    <t>Type 2</t>
  </si>
  <si>
    <t>Type 3</t>
  </si>
  <si>
    <t>Type 4</t>
  </si>
  <si>
    <t>Type 5</t>
  </si>
  <si>
    <t>Type 6</t>
  </si>
  <si>
    <t>Werkzaamheden buiten het inbegrepen onderhoud</t>
  </si>
  <si>
    <t>Uurtarief</t>
  </si>
  <si>
    <t>Voorrijkosten (bij voorrijden)</t>
  </si>
  <si>
    <t>Consultancy</t>
  </si>
  <si>
    <t>Service engineer hardware</t>
  </si>
  <si>
    <t>Service engineer software</t>
  </si>
  <si>
    <t>Nietjes</t>
  </si>
  <si>
    <t>Aantal nietjes per besteleenheid</t>
  </si>
  <si>
    <t>Prijs per besteleenheid</t>
  </si>
  <si>
    <t>Geschat verbruik Lucas Onderwijs in 84 maanden</t>
  </si>
  <si>
    <t>Prijs aantal benodigde besteleenheden</t>
  </si>
  <si>
    <t>Booklet Finisher Type 1</t>
  </si>
  <si>
    <t>Interne Finisher Type 1</t>
  </si>
  <si>
    <t>Booklet Finisher Type 2</t>
  </si>
  <si>
    <t>Interne Finisher Type 2</t>
  </si>
  <si>
    <t>Externe Finisher Type 4</t>
  </si>
  <si>
    <t>Booklet Finisher Type 4</t>
  </si>
  <si>
    <t>Booklet Finisher Type 5</t>
  </si>
  <si>
    <t>Booklet Finisher Type 6</t>
  </si>
  <si>
    <t>Projectprijs</t>
  </si>
  <si>
    <t>Projectprijs éénmalig</t>
  </si>
  <si>
    <t>Projectprijs bij 60 mnd per maand</t>
  </si>
  <si>
    <t xml:space="preserve">Let op! Graag een realistisch bedrag (maximaal 3% van de totale inschrijfsom) </t>
  </si>
  <si>
    <t>voor de volledige installatie, implementatie en projectmanagement afgeven.</t>
  </si>
  <si>
    <t>TOTAAL INSCHRIJVING per maand</t>
  </si>
  <si>
    <t>Totaal per maand</t>
  </si>
  <si>
    <t>TOTAAL INSCHRIJVING</t>
  </si>
  <si>
    <t>Totaal prijs huur 5 jaar</t>
  </si>
  <si>
    <t>Totaal verlenging 2x1 jaar</t>
  </si>
  <si>
    <t>Totale beoordelingsprijs</t>
  </si>
  <si>
    <t>Huurprijs unit/ mnd bij 12 mnd</t>
  </si>
  <si>
    <t>Huurbedrag over 12 mnd</t>
  </si>
  <si>
    <t>Totaal 12 maanden</t>
  </si>
  <si>
    <t>Totaal over 12 maanden</t>
  </si>
  <si>
    <t>Totaal prijs huur 1 jaar</t>
  </si>
  <si>
    <t>Optioneel perforatiekit 2/4 gaats t.b.v. booklet finisher type 1</t>
  </si>
  <si>
    <t>Optioneel perforatiekit 2/4 gaats t.b.v. interne finisher type 1</t>
  </si>
  <si>
    <t>Optioneel perforatiekit 2/4 gaats t.b.v. booklet finisher type 2</t>
  </si>
  <si>
    <t>Optioneel perforatiekit 2/4 gaats t.b.v. interne finisher type 2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</si>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</sst>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9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3" fillId="9" borderId="8" xfId="2" applyFont="1" applyFill="1" applyBorder="1"/>
    <xf numFmtId="0" fontId="13" fillId="9" borderId="8" xfId="2" applyFont="1" applyFill="1" applyBorder="1" applyAlignment="1">
      <alignment horizontal="center"/>
    </xf>
    <xf numFmtId="0" fontId="14" fillId="0" borderId="8" xfId="2" applyFont="1" applyBorder="1"/>
    <xf numFmtId="0" fontId="14" fillId="0" borderId="0" xfId="2" applyFont="1"/>
    <xf numFmtId="1" fontId="4" fillId="3" borderId="3" xfId="0" applyNumberFormat="1" applyFont="1" applyFill="1" applyBorder="1"/>
    <xf numFmtId="1" fontId="2" fillId="0" borderId="0" xfId="0" applyNumberFormat="1" applyFont="1"/>
    <xf numFmtId="2" fontId="13" fillId="9" borderId="8" xfId="2" applyNumberFormat="1" applyFont="1" applyFill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0" applyNumberFormat="1" applyFont="1" applyProtection="1">
      <protection locked="0"/>
    </xf>
    <xf numFmtId="2" fontId="13" fillId="9" borderId="8" xfId="2" applyNumberFormat="1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left" vertical="center"/>
    </xf>
    <xf numFmtId="0" fontId="10" fillId="11" borderId="6" xfId="0" applyFont="1" applyFill="1" applyBorder="1" applyAlignment="1">
      <alignment horizontal="left"/>
    </xf>
    <xf numFmtId="0" fontId="10" fillId="11" borderId="6" xfId="0" applyFont="1" applyFill="1" applyBorder="1" applyAlignment="1">
      <alignment horizontal="left" vertical="center"/>
    </xf>
    <xf numFmtId="0" fontId="10" fillId="11" borderId="10" xfId="0" applyFont="1" applyFill="1" applyBorder="1" applyAlignment="1">
      <alignment horizontal="left" vertical="top"/>
    </xf>
    <xf numFmtId="0" fontId="17" fillId="12" borderId="9" xfId="0" applyFont="1" applyFill="1" applyBorder="1" applyAlignment="1">
      <alignment vertical="center"/>
    </xf>
    <xf numFmtId="0" fontId="17" fillId="12" borderId="5" xfId="0" applyFont="1" applyFill="1" applyBorder="1" applyAlignment="1">
      <alignment vertical="center"/>
    </xf>
    <xf numFmtId="0" fontId="18" fillId="11" borderId="0" xfId="0" applyFont="1" applyFill="1"/>
    <xf numFmtId="0" fontId="18" fillId="11" borderId="7" xfId="0" applyFont="1" applyFill="1" applyBorder="1"/>
    <xf numFmtId="0" fontId="17" fillId="12" borderId="0" xfId="0" applyFont="1" applyFill="1" applyAlignment="1">
      <alignment vertical="center"/>
    </xf>
    <xf numFmtId="0" fontId="17" fillId="12" borderId="7" xfId="0" applyFont="1" applyFill="1" applyBorder="1" applyAlignment="1">
      <alignment vertical="center"/>
    </xf>
    <xf numFmtId="0" fontId="10" fillId="11" borderId="0" xfId="0" applyFont="1" applyFill="1" applyAlignment="1">
      <alignment horizontal="right" vertical="center"/>
    </xf>
    <xf numFmtId="0" fontId="10" fillId="11" borderId="7" xfId="0" applyFont="1" applyFill="1" applyBorder="1" applyAlignment="1">
      <alignment horizontal="right" vertical="center"/>
    </xf>
    <xf numFmtId="0" fontId="17" fillId="12" borderId="11" xfId="0" applyFont="1" applyFill="1" applyBorder="1" applyAlignment="1">
      <alignment vertical="center"/>
    </xf>
    <xf numFmtId="0" fontId="17" fillId="12" borderId="12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7" fillId="12" borderId="4" xfId="0" applyFont="1" applyFill="1" applyBorder="1" applyAlignment="1" applyProtection="1">
      <alignment vertical="center"/>
      <protection locked="0"/>
    </xf>
    <xf numFmtId="0" fontId="17" fillId="12" borderId="9" xfId="0" applyFont="1" applyFill="1" applyBorder="1" applyAlignment="1" applyProtection="1">
      <alignment vertical="center"/>
      <protection locked="0"/>
    </xf>
    <xf numFmtId="0" fontId="18" fillId="11" borderId="6" xfId="0" applyFont="1" applyFill="1" applyBorder="1" applyProtection="1">
      <protection locked="0"/>
    </xf>
    <xf numFmtId="0" fontId="18" fillId="11" borderId="0" xfId="0" applyFont="1" applyFill="1" applyAlignment="1" applyProtection="1">
      <alignment horizontal="center"/>
      <protection locked="0"/>
    </xf>
    <xf numFmtId="0" fontId="18" fillId="11" borderId="0" xfId="0" applyFont="1" applyFill="1" applyProtection="1">
      <protection locked="0"/>
    </xf>
    <xf numFmtId="0" fontId="17" fillId="12" borderId="6" xfId="0" applyFont="1" applyFill="1" applyBorder="1" applyAlignment="1" applyProtection="1">
      <alignment vertical="center"/>
      <protection locked="0"/>
    </xf>
    <xf numFmtId="0" fontId="17" fillId="12" borderId="0" xfId="0" applyFont="1" applyFill="1" applyAlignment="1" applyProtection="1">
      <alignment vertical="center"/>
      <protection locked="0"/>
    </xf>
    <xf numFmtId="0" fontId="10" fillId="11" borderId="6" xfId="0" applyFont="1" applyFill="1" applyBorder="1" applyAlignment="1" applyProtection="1">
      <alignment horizontal="right" vertical="center"/>
      <protection locked="0"/>
    </xf>
    <xf numFmtId="0" fontId="10" fillId="11" borderId="0" xfId="0" applyFont="1" applyFill="1" applyAlignment="1" applyProtection="1">
      <alignment horizontal="right" vertical="center"/>
      <protection locked="0"/>
    </xf>
    <xf numFmtId="0" fontId="17" fillId="12" borderId="10" xfId="0" applyFont="1" applyFill="1" applyBorder="1" applyAlignment="1" applyProtection="1">
      <alignment vertical="center"/>
      <protection locked="0"/>
    </xf>
    <xf numFmtId="0" fontId="17" fillId="12" borderId="11" xfId="0" applyFont="1" applyFill="1" applyBorder="1" applyAlignment="1" applyProtection="1">
      <alignment vertical="center"/>
      <protection locked="0"/>
    </xf>
    <xf numFmtId="164" fontId="2" fillId="6" borderId="2" xfId="0" applyNumberFormat="1" applyFont="1" applyFill="1" applyBorder="1" applyAlignment="1" applyProtection="1">
      <alignment horizontal="center"/>
      <protection locked="0"/>
    </xf>
    <xf numFmtId="164" fontId="2" fillId="5" borderId="3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8" fontId="7" fillId="6" borderId="1" xfId="0" applyNumberFormat="1" applyFont="1" applyFill="1" applyBorder="1" applyAlignment="1" applyProtection="1">
      <alignment horizontal="center"/>
      <protection locked="0"/>
    </xf>
    <xf numFmtId="1" fontId="4" fillId="3" borderId="2" xfId="0" applyNumberFormat="1" applyFont="1" applyFill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8" fontId="15" fillId="10" borderId="8" xfId="2" applyNumberFormat="1" applyFont="1" applyFill="1" applyBorder="1" applyAlignment="1" applyProtection="1">
      <alignment horizontal="center"/>
      <protection locked="0"/>
    </xf>
    <xf numFmtId="166" fontId="15" fillId="10" borderId="8" xfId="2" quotePrefix="1" applyNumberFormat="1" applyFont="1" applyFill="1" applyBorder="1" applyAlignment="1" applyProtection="1">
      <alignment horizontal="center"/>
      <protection locked="0"/>
    </xf>
    <xf numFmtId="8" fontId="15" fillId="10" borderId="13" xfId="2" applyNumberFormat="1" applyFont="1" applyFill="1" applyBorder="1" applyAlignment="1" applyProtection="1">
      <alignment horizontal="center"/>
      <protection locked="0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"/>
  <sheetViews>
    <sheetView tabSelected="1" zoomScaleNormal="100" workbookViewId="0">
      <selection activeCell="F17" sqref="F17"/>
    </sheetView>
    <sheetView tabSelected="1" topLeftCell="A63" workbookViewId="1">
      <selection activeCell="B91" activeCellId="10" sqref="D15:D30 C34:D34 C38:C39 D43:D56 C60:C61 B70 B65:C69 C70 B74:C76 B80:C87 B91:C91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6.140625" style="2" bestFit="1" customWidth="1"/>
    <col min="4" max="4" width="27.285156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7" x14ac:dyDescent="0.2">
      <c r="A1" s="61" t="s">
        <v>0</v>
      </c>
    </row>
    <row r="2" spans="1:7" ht="12.75" thickBot="1" x14ac:dyDescent="0.25"/>
    <row r="3" spans="1:7" x14ac:dyDescent="0.2">
      <c r="A3" s="46" t="s">
        <v>1</v>
      </c>
      <c r="B3" s="62"/>
      <c r="C3" s="63"/>
      <c r="D3" s="63"/>
      <c r="E3" s="63"/>
      <c r="F3" s="50"/>
      <c r="G3" s="51"/>
    </row>
    <row r="4" spans="1:7" x14ac:dyDescent="0.2">
      <c r="A4" s="47"/>
      <c r="B4" s="64"/>
      <c r="C4" s="65"/>
      <c r="D4" s="65"/>
      <c r="E4" s="66"/>
      <c r="F4" s="52"/>
      <c r="G4" s="53"/>
    </row>
    <row r="5" spans="1:7" x14ac:dyDescent="0.2">
      <c r="A5" s="48" t="s">
        <v>2</v>
      </c>
      <c r="B5" s="67"/>
      <c r="C5" s="68"/>
      <c r="D5" s="68"/>
      <c r="E5" s="68"/>
      <c r="F5" s="54"/>
      <c r="G5" s="55"/>
    </row>
    <row r="6" spans="1:7" x14ac:dyDescent="0.2">
      <c r="A6" s="48"/>
      <c r="B6" s="69"/>
      <c r="C6" s="70"/>
      <c r="D6" s="70"/>
      <c r="E6" s="70"/>
      <c r="F6" s="56"/>
      <c r="G6" s="57"/>
    </row>
    <row r="7" spans="1:7" x14ac:dyDescent="0.2">
      <c r="A7" s="48" t="s">
        <v>3</v>
      </c>
      <c r="B7" s="67"/>
      <c r="C7" s="68"/>
      <c r="D7" s="68"/>
      <c r="E7" s="68"/>
      <c r="F7" s="54"/>
      <c r="G7" s="55"/>
    </row>
    <row r="8" spans="1:7" x14ac:dyDescent="0.2">
      <c r="A8" s="47"/>
      <c r="B8" s="64"/>
      <c r="C8" s="65"/>
      <c r="D8" s="65"/>
      <c r="E8" s="66"/>
      <c r="F8" s="52"/>
      <c r="G8" s="53"/>
    </row>
    <row r="9" spans="1:7" ht="12.75" thickBot="1" x14ac:dyDescent="0.25">
      <c r="A9" s="49" t="s">
        <v>4</v>
      </c>
      <c r="B9" s="71"/>
      <c r="C9" s="72"/>
      <c r="D9" s="72"/>
      <c r="E9" s="72"/>
      <c r="F9" s="58"/>
      <c r="G9" s="59"/>
    </row>
    <row r="11" spans="1:7" x14ac:dyDescent="0.2">
      <c r="A11" s="2" t="s">
        <v>5</v>
      </c>
    </row>
    <row r="14" spans="1:7" ht="15" x14ac:dyDescent="0.25">
      <c r="A14" s="22" t="s">
        <v>6</v>
      </c>
      <c r="B14" s="83" t="s">
        <v>7</v>
      </c>
      <c r="C14" s="84"/>
      <c r="D14" s="3" t="s">
        <v>8</v>
      </c>
      <c r="E14" s="3" t="s">
        <v>9</v>
      </c>
    </row>
    <row r="15" spans="1:7" x14ac:dyDescent="0.2">
      <c r="A15" s="17" t="s">
        <v>10</v>
      </c>
      <c r="B15" s="79">
        <v>141</v>
      </c>
      <c r="C15" s="80"/>
      <c r="D15" s="16"/>
      <c r="E15" s="4">
        <f t="shared" ref="E15:E20" si="0">(B15*D15)*60</f>
        <v>0</v>
      </c>
    </row>
    <row r="16" spans="1:7" x14ac:dyDescent="0.2">
      <c r="A16" s="17" t="s">
        <v>11</v>
      </c>
      <c r="B16" s="79">
        <v>46</v>
      </c>
      <c r="C16" s="80"/>
      <c r="D16" s="16"/>
      <c r="E16" s="4">
        <f t="shared" si="0"/>
        <v>0</v>
      </c>
    </row>
    <row r="17" spans="1:6" x14ac:dyDescent="0.2">
      <c r="A17" s="17" t="s">
        <v>12</v>
      </c>
      <c r="B17" s="79">
        <v>80</v>
      </c>
      <c r="C17" s="80"/>
      <c r="D17" s="16"/>
      <c r="E17" s="4">
        <f t="shared" si="0"/>
        <v>0</v>
      </c>
    </row>
    <row r="18" spans="1:6" x14ac:dyDescent="0.2">
      <c r="A18" s="17" t="s">
        <v>89</v>
      </c>
      <c r="B18" s="79">
        <v>10</v>
      </c>
      <c r="C18" s="80"/>
      <c r="D18" s="16"/>
      <c r="E18" s="4">
        <f t="shared" si="0"/>
        <v>0</v>
      </c>
    </row>
    <row r="19" spans="1:6" x14ac:dyDescent="0.2">
      <c r="A19" s="17" t="s">
        <v>90</v>
      </c>
      <c r="B19" s="79">
        <v>10</v>
      </c>
      <c r="C19" s="80"/>
      <c r="D19" s="16"/>
      <c r="E19" s="4">
        <f t="shared" si="0"/>
        <v>0</v>
      </c>
    </row>
    <row r="20" spans="1:6" x14ac:dyDescent="0.2">
      <c r="A20" s="17" t="s">
        <v>13</v>
      </c>
      <c r="B20" s="79">
        <v>20</v>
      </c>
      <c r="C20" s="80"/>
      <c r="D20" s="16"/>
      <c r="E20" s="4">
        <f t="shared" si="0"/>
        <v>0</v>
      </c>
    </row>
    <row r="21" spans="1:6" x14ac:dyDescent="0.2">
      <c r="A21" s="5"/>
      <c r="B21" s="81"/>
      <c r="C21" s="82"/>
      <c r="D21" s="77"/>
      <c r="E21" s="38"/>
    </row>
    <row r="22" spans="1:6" x14ac:dyDescent="0.2">
      <c r="A22" s="17" t="s">
        <v>14</v>
      </c>
      <c r="B22" s="79">
        <v>73</v>
      </c>
      <c r="C22" s="80"/>
      <c r="D22" s="16"/>
      <c r="E22" s="4">
        <f>(B22*D22)*60</f>
        <v>0</v>
      </c>
    </row>
    <row r="23" spans="1:6" x14ac:dyDescent="0.2">
      <c r="A23" s="17" t="s">
        <v>15</v>
      </c>
      <c r="B23" s="79">
        <v>10</v>
      </c>
      <c r="C23" s="80"/>
      <c r="D23" s="16"/>
      <c r="E23" s="4">
        <f>(B23*D23)*60</f>
        <v>0</v>
      </c>
    </row>
    <row r="24" spans="1:6" x14ac:dyDescent="0.2">
      <c r="A24" s="17" t="s">
        <v>16</v>
      </c>
      <c r="B24" s="79">
        <v>40</v>
      </c>
      <c r="C24" s="80"/>
      <c r="D24" s="16"/>
      <c r="E24" s="4">
        <f>(B24*D24)*60</f>
        <v>0</v>
      </c>
    </row>
    <row r="25" spans="1:6" x14ac:dyDescent="0.2">
      <c r="A25" s="17" t="s">
        <v>91</v>
      </c>
      <c r="B25" s="79">
        <v>5</v>
      </c>
      <c r="C25" s="80"/>
      <c r="D25" s="16"/>
      <c r="E25" s="4">
        <f>(B25*D25)*60</f>
        <v>0</v>
      </c>
    </row>
    <row r="26" spans="1:6" x14ac:dyDescent="0.2">
      <c r="A26" s="17" t="s">
        <v>92</v>
      </c>
      <c r="B26" s="79">
        <v>5</v>
      </c>
      <c r="C26" s="80"/>
      <c r="D26" s="73"/>
      <c r="E26" s="74">
        <f>(B26*D26)*60</f>
        <v>0</v>
      </c>
    </row>
    <row r="27" spans="1:6" x14ac:dyDescent="0.2">
      <c r="A27" s="5"/>
      <c r="B27" s="81"/>
      <c r="C27" s="82"/>
      <c r="D27" s="77"/>
      <c r="E27" s="38"/>
    </row>
    <row r="28" spans="1:6" x14ac:dyDescent="0.2">
      <c r="A28" s="17" t="s">
        <v>17</v>
      </c>
      <c r="B28" s="79">
        <v>207</v>
      </c>
      <c r="C28" s="80"/>
      <c r="D28" s="16"/>
      <c r="E28" s="4">
        <f>(B28*D28)*60</f>
        <v>0</v>
      </c>
    </row>
    <row r="29" spans="1:6" x14ac:dyDescent="0.2">
      <c r="A29" s="17" t="s">
        <v>18</v>
      </c>
      <c r="B29" s="79">
        <v>30</v>
      </c>
      <c r="C29" s="80"/>
      <c r="D29" s="16"/>
      <c r="E29" s="4">
        <f>(B29*D29)*60</f>
        <v>0</v>
      </c>
    </row>
    <row r="30" spans="1:6" x14ac:dyDescent="0.2">
      <c r="A30" s="17" t="s">
        <v>19</v>
      </c>
      <c r="B30" s="79">
        <v>30</v>
      </c>
      <c r="C30" s="80"/>
      <c r="D30" s="16"/>
      <c r="E30" s="4">
        <f>(B30*D30)*60</f>
        <v>0</v>
      </c>
    </row>
    <row r="31" spans="1:6" x14ac:dyDescent="0.2">
      <c r="C31" s="21"/>
      <c r="D31" s="21" t="s">
        <v>20</v>
      </c>
      <c r="E31" s="7">
        <f>SUM(E15:E30)</f>
        <v>0</v>
      </c>
      <c r="F31" s="13"/>
    </row>
    <row r="32" spans="1:6" x14ac:dyDescent="0.2">
      <c r="C32" s="2" t="s">
        <v>93</v>
      </c>
    </row>
    <row r="33" spans="1:5" x14ac:dyDescent="0.2">
      <c r="A33" s="27" t="s">
        <v>21</v>
      </c>
      <c r="B33" s="28" t="s">
        <v>22</v>
      </c>
      <c r="C33" s="29" t="s">
        <v>23</v>
      </c>
      <c r="D33" s="29" t="s">
        <v>24</v>
      </c>
      <c r="E33" s="28" t="s">
        <v>25</v>
      </c>
    </row>
    <row r="34" spans="1:5" x14ac:dyDescent="0.2">
      <c r="A34" s="9" t="s">
        <v>26</v>
      </c>
      <c r="B34" s="33">
        <f>B15+B22+B28</f>
        <v>421</v>
      </c>
      <c r="C34" s="76"/>
      <c r="D34" s="76"/>
      <c r="E34" s="30">
        <f>((B34*C34)*60)+(D34*5)</f>
        <v>0</v>
      </c>
    </row>
    <row r="35" spans="1:5" x14ac:dyDescent="0.2">
      <c r="A35" s="31"/>
      <c r="C35" s="12"/>
      <c r="D35" s="12" t="s">
        <v>20</v>
      </c>
      <c r="E35" s="32">
        <f>SUM(E34:E34)</f>
        <v>0</v>
      </c>
    </row>
    <row r="37" spans="1:5" x14ac:dyDescent="0.2">
      <c r="A37" s="8" t="s">
        <v>27</v>
      </c>
      <c r="B37" s="3" t="s">
        <v>28</v>
      </c>
      <c r="C37" s="3" t="s">
        <v>29</v>
      </c>
      <c r="D37" s="3" t="s">
        <v>30</v>
      </c>
      <c r="E37" s="3" t="s">
        <v>31</v>
      </c>
    </row>
    <row r="38" spans="1:5" x14ac:dyDescent="0.2">
      <c r="A38" s="9" t="s">
        <v>32</v>
      </c>
      <c r="B38" s="18">
        <v>1600000</v>
      </c>
      <c r="C38" s="25"/>
      <c r="D38" s="10">
        <f>B38*C38</f>
        <v>0</v>
      </c>
      <c r="E38" s="10">
        <f>D38*60</f>
        <v>0</v>
      </c>
    </row>
    <row r="39" spans="1:5" x14ac:dyDescent="0.2">
      <c r="A39" s="11" t="s">
        <v>33</v>
      </c>
      <c r="B39" s="19">
        <v>1300000</v>
      </c>
      <c r="C39" s="25"/>
      <c r="D39" s="4">
        <f>B39*C39</f>
        <v>0</v>
      </c>
      <c r="E39" s="4">
        <f>D39*60</f>
        <v>0</v>
      </c>
    </row>
    <row r="40" spans="1:5" x14ac:dyDescent="0.2">
      <c r="C40" s="12" t="s">
        <v>20</v>
      </c>
      <c r="D40" s="7">
        <f>SUM(D38:D39)</f>
        <v>0</v>
      </c>
      <c r="E40" s="7">
        <f>SUM(E38:E39)</f>
        <v>0</v>
      </c>
    </row>
    <row r="41" spans="1:5" x14ac:dyDescent="0.2">
      <c r="C41" s="12"/>
      <c r="D41" s="12"/>
    </row>
    <row r="42" spans="1:5" ht="15" x14ac:dyDescent="0.25">
      <c r="A42" s="22" t="s">
        <v>34</v>
      </c>
      <c r="B42" s="83" t="s">
        <v>7</v>
      </c>
      <c r="C42" s="84"/>
      <c r="D42" s="3" t="s">
        <v>8</v>
      </c>
      <c r="E42" s="3" t="s">
        <v>9</v>
      </c>
    </row>
    <row r="43" spans="1:5" x14ac:dyDescent="0.2">
      <c r="A43" s="17" t="s">
        <v>35</v>
      </c>
      <c r="B43" s="79">
        <v>4</v>
      </c>
      <c r="C43" s="80"/>
      <c r="D43" s="16"/>
      <c r="E43" s="4">
        <f>(B43*D43)*60</f>
        <v>0</v>
      </c>
    </row>
    <row r="44" spans="1:5" x14ac:dyDescent="0.2">
      <c r="A44" s="17" t="s">
        <v>36</v>
      </c>
      <c r="B44" s="79">
        <v>2</v>
      </c>
      <c r="C44" s="80"/>
      <c r="D44" s="16"/>
      <c r="E44" s="4">
        <f>(B44*D44)*60</f>
        <v>0</v>
      </c>
    </row>
    <row r="45" spans="1:5" x14ac:dyDescent="0.2">
      <c r="A45" s="17" t="s">
        <v>37</v>
      </c>
      <c r="B45" s="79">
        <v>4</v>
      </c>
      <c r="C45" s="80"/>
      <c r="D45" s="16"/>
      <c r="E45" s="4">
        <f>(B45*D45)*60</f>
        <v>0</v>
      </c>
    </row>
    <row r="46" spans="1:5" x14ac:dyDescent="0.2">
      <c r="A46" s="17" t="s">
        <v>38</v>
      </c>
      <c r="B46" s="79">
        <v>4</v>
      </c>
      <c r="C46" s="80"/>
      <c r="D46" s="16"/>
      <c r="E46" s="4">
        <f>(B46*D46)*60</f>
        <v>0</v>
      </c>
    </row>
    <row r="47" spans="1:5" x14ac:dyDescent="0.2">
      <c r="A47" s="5"/>
      <c r="B47" s="81"/>
      <c r="C47" s="82"/>
      <c r="D47" s="77"/>
      <c r="E47" s="38"/>
    </row>
    <row r="48" spans="1:5" x14ac:dyDescent="0.2">
      <c r="A48" s="17" t="s">
        <v>39</v>
      </c>
      <c r="B48" s="79">
        <v>8</v>
      </c>
      <c r="C48" s="80"/>
      <c r="D48" s="16"/>
      <c r="E48" s="4">
        <f>(B48*D48)*60</f>
        <v>0</v>
      </c>
    </row>
    <row r="49" spans="1:5" x14ac:dyDescent="0.2">
      <c r="A49" s="17" t="s">
        <v>36</v>
      </c>
      <c r="B49" s="79">
        <v>8</v>
      </c>
      <c r="C49" s="80"/>
      <c r="D49" s="16"/>
      <c r="E49" s="4">
        <f>(B49*D49)*60</f>
        <v>0</v>
      </c>
    </row>
    <row r="50" spans="1:5" x14ac:dyDescent="0.2">
      <c r="A50" s="17" t="s">
        <v>37</v>
      </c>
      <c r="B50" s="79">
        <v>8</v>
      </c>
      <c r="C50" s="80"/>
      <c r="D50" s="16"/>
      <c r="E50" s="4">
        <f>(B50*D50)*60</f>
        <v>0</v>
      </c>
    </row>
    <row r="51" spans="1:5" x14ac:dyDescent="0.2">
      <c r="A51" s="17" t="s">
        <v>38</v>
      </c>
      <c r="B51" s="79">
        <v>8</v>
      </c>
      <c r="C51" s="80"/>
      <c r="D51" s="16"/>
      <c r="E51" s="4">
        <f>(B51*D51)*60</f>
        <v>0</v>
      </c>
    </row>
    <row r="52" spans="1:5" x14ac:dyDescent="0.2">
      <c r="A52" s="5"/>
      <c r="B52" s="81"/>
      <c r="C52" s="82"/>
      <c r="D52" s="77"/>
      <c r="E52" s="38"/>
    </row>
    <row r="53" spans="1:5" x14ac:dyDescent="0.2">
      <c r="A53" s="17" t="s">
        <v>40</v>
      </c>
      <c r="B53" s="79">
        <v>1</v>
      </c>
      <c r="C53" s="80"/>
      <c r="D53" s="16"/>
      <c r="E53" s="4">
        <f>(B53*D53)*60</f>
        <v>0</v>
      </c>
    </row>
    <row r="54" spans="1:5" x14ac:dyDescent="0.2">
      <c r="A54" s="17" t="s">
        <v>36</v>
      </c>
      <c r="B54" s="79">
        <v>1</v>
      </c>
      <c r="C54" s="80"/>
      <c r="D54" s="16"/>
      <c r="E54" s="4">
        <f>(B54*D54)*60</f>
        <v>0</v>
      </c>
    </row>
    <row r="55" spans="1:5" x14ac:dyDescent="0.2">
      <c r="A55" s="17" t="s">
        <v>37</v>
      </c>
      <c r="B55" s="79">
        <v>1</v>
      </c>
      <c r="C55" s="80"/>
      <c r="D55" s="16"/>
      <c r="E55" s="4">
        <f>(B55*D55)*60</f>
        <v>0</v>
      </c>
    </row>
    <row r="56" spans="1:5" x14ac:dyDescent="0.2">
      <c r="A56" s="17" t="s">
        <v>38</v>
      </c>
      <c r="B56" s="79">
        <v>1</v>
      </c>
      <c r="C56" s="80"/>
      <c r="D56" s="16"/>
      <c r="E56" s="4">
        <f>(B56*D56)*60</f>
        <v>0</v>
      </c>
    </row>
    <row r="57" spans="1:5" x14ac:dyDescent="0.2">
      <c r="C57" s="21"/>
      <c r="D57" s="21" t="s">
        <v>20</v>
      </c>
      <c r="E57" s="7">
        <f>SUM(E43:E56)</f>
        <v>0</v>
      </c>
    </row>
    <row r="58" spans="1:5" x14ac:dyDescent="0.2">
      <c r="C58" s="21"/>
    </row>
    <row r="59" spans="1:5" x14ac:dyDescent="0.2">
      <c r="A59" s="8" t="s">
        <v>41</v>
      </c>
      <c r="B59" s="3" t="s">
        <v>28</v>
      </c>
      <c r="C59" s="3" t="s">
        <v>29</v>
      </c>
      <c r="D59" s="3" t="s">
        <v>30</v>
      </c>
      <c r="E59" s="3" t="s">
        <v>31</v>
      </c>
    </row>
    <row r="60" spans="1:5" x14ac:dyDescent="0.2">
      <c r="A60" s="9" t="s">
        <v>42</v>
      </c>
      <c r="B60" s="18">
        <v>490000</v>
      </c>
      <c r="C60" s="25"/>
      <c r="D60" s="10">
        <f>B60*C60</f>
        <v>0</v>
      </c>
      <c r="E60" s="10">
        <f>D60*60</f>
        <v>0</v>
      </c>
    </row>
    <row r="61" spans="1:5" x14ac:dyDescent="0.2">
      <c r="A61" s="11" t="s">
        <v>43</v>
      </c>
      <c r="B61" s="19">
        <v>250000</v>
      </c>
      <c r="C61" s="25"/>
      <c r="D61" s="4">
        <f>B61*C61</f>
        <v>0</v>
      </c>
      <c r="E61" s="4">
        <f>D61*60</f>
        <v>0</v>
      </c>
    </row>
    <row r="62" spans="1:5" x14ac:dyDescent="0.2">
      <c r="C62" s="12" t="s">
        <v>20</v>
      </c>
      <c r="D62" s="7">
        <f>SUM(D60:D61)</f>
        <v>0</v>
      </c>
      <c r="E62" s="7">
        <f>SUM(E60:E61)</f>
        <v>0</v>
      </c>
    </row>
    <row r="63" spans="1:5" x14ac:dyDescent="0.2">
      <c r="C63" s="12"/>
    </row>
    <row r="64" spans="1:5" x14ac:dyDescent="0.2">
      <c r="A64" s="34" t="s">
        <v>44</v>
      </c>
      <c r="B64" s="35" t="s">
        <v>45</v>
      </c>
      <c r="C64" s="35" t="s">
        <v>46</v>
      </c>
      <c r="D64" s="35" t="s">
        <v>47</v>
      </c>
    </row>
    <row r="65" spans="1:6" x14ac:dyDescent="0.2">
      <c r="A65" s="36" t="s">
        <v>48</v>
      </c>
      <c r="B65" s="85"/>
      <c r="C65" s="85"/>
      <c r="D65" s="10">
        <f>B65*10+C65*25</f>
        <v>0</v>
      </c>
      <c r="E65" s="43"/>
    </row>
    <row r="66" spans="1:6" x14ac:dyDescent="0.2">
      <c r="A66" s="36" t="s">
        <v>49</v>
      </c>
      <c r="B66" s="85"/>
      <c r="C66" s="85"/>
      <c r="D66" s="10">
        <f>B66*5+C66*15</f>
        <v>0</v>
      </c>
    </row>
    <row r="67" spans="1:6" x14ac:dyDescent="0.2">
      <c r="A67" s="36" t="s">
        <v>50</v>
      </c>
      <c r="B67" s="85"/>
      <c r="C67" s="85"/>
      <c r="D67" s="10">
        <f>B67*10+C67*25</f>
        <v>0</v>
      </c>
    </row>
    <row r="68" spans="1:6" x14ac:dyDescent="0.2">
      <c r="A68" s="36" t="s">
        <v>51</v>
      </c>
      <c r="B68" s="85"/>
      <c r="C68" s="85"/>
      <c r="D68" s="10">
        <f>B68*1+C68*1</f>
        <v>0</v>
      </c>
    </row>
    <row r="69" spans="1:6" x14ac:dyDescent="0.2">
      <c r="A69" s="36" t="s">
        <v>52</v>
      </c>
      <c r="B69" s="85"/>
      <c r="C69" s="85"/>
      <c r="D69" s="10">
        <f>B69*1+C69*1</f>
        <v>0</v>
      </c>
    </row>
    <row r="70" spans="1:6" x14ac:dyDescent="0.2">
      <c r="A70" s="36" t="s">
        <v>53</v>
      </c>
      <c r="B70" s="85"/>
      <c r="C70" s="85"/>
      <c r="D70" s="10">
        <f>B70*1+C70*1</f>
        <v>0</v>
      </c>
    </row>
    <row r="71" spans="1:6" x14ac:dyDescent="0.2">
      <c r="A71" s="37"/>
      <c r="C71" s="2" t="s">
        <v>20</v>
      </c>
      <c r="D71" s="7">
        <f>SUM(D65:D70)</f>
        <v>0</v>
      </c>
    </row>
    <row r="72" spans="1:6" x14ac:dyDescent="0.2">
      <c r="A72" s="37"/>
    </row>
    <row r="73" spans="1:6" x14ac:dyDescent="0.2">
      <c r="A73" s="34" t="s">
        <v>54</v>
      </c>
      <c r="B73" s="35" t="s">
        <v>55</v>
      </c>
      <c r="C73" s="35" t="s">
        <v>56</v>
      </c>
      <c r="D73" s="35" t="s">
        <v>47</v>
      </c>
      <c r="E73" s="37"/>
    </row>
    <row r="74" spans="1:6" x14ac:dyDescent="0.2">
      <c r="A74" s="36" t="s">
        <v>57</v>
      </c>
      <c r="B74" s="85"/>
      <c r="C74" s="85"/>
      <c r="D74" s="10">
        <f>B74*64+C74*5</f>
        <v>0</v>
      </c>
      <c r="E74" s="37"/>
    </row>
    <row r="75" spans="1:6" x14ac:dyDescent="0.2">
      <c r="A75" s="36" t="s">
        <v>58</v>
      </c>
      <c r="B75" s="85"/>
      <c r="C75" s="85"/>
      <c r="D75" s="10">
        <f>B75*100+C75*48</f>
        <v>0</v>
      </c>
      <c r="E75" s="37"/>
      <c r="F75" s="39"/>
    </row>
    <row r="76" spans="1:6" x14ac:dyDescent="0.2">
      <c r="A76" s="36" t="s">
        <v>59</v>
      </c>
      <c r="B76" s="85"/>
      <c r="C76" s="85"/>
      <c r="D76" s="10">
        <f>B76*80+C76*10</f>
        <v>0</v>
      </c>
      <c r="E76" s="37"/>
    </row>
    <row r="77" spans="1:6" x14ac:dyDescent="0.2">
      <c r="A77" s="37"/>
      <c r="B77" s="37"/>
      <c r="C77" s="12" t="s">
        <v>20</v>
      </c>
      <c r="D77" s="7">
        <f>SUM(D74:D76)</f>
        <v>0</v>
      </c>
      <c r="E77" s="37"/>
    </row>
    <row r="78" spans="1:6" x14ac:dyDescent="0.2">
      <c r="A78" s="37"/>
      <c r="B78" s="37"/>
      <c r="C78" s="37"/>
      <c r="D78" s="37"/>
      <c r="E78" s="37"/>
    </row>
    <row r="79" spans="1:6" ht="39" customHeight="1" x14ac:dyDescent="0.2">
      <c r="A79" s="40" t="s">
        <v>60</v>
      </c>
      <c r="B79" s="45" t="s">
        <v>61</v>
      </c>
      <c r="C79" s="45" t="s">
        <v>62</v>
      </c>
      <c r="D79" s="45" t="s">
        <v>63</v>
      </c>
      <c r="E79" s="45" t="s">
        <v>64</v>
      </c>
    </row>
    <row r="80" spans="1:6" x14ac:dyDescent="0.2">
      <c r="A80" s="36" t="s">
        <v>65</v>
      </c>
      <c r="B80" s="86"/>
      <c r="C80" s="85"/>
      <c r="D80" s="41">
        <v>630000</v>
      </c>
      <c r="E80" s="10" t="str">
        <f>IF(B80=0,"",ROUNDUP(D80/B80,0)*C80)</f>
        <v/>
      </c>
      <c r="F80" s="13"/>
    </row>
    <row r="81" spans="1:6" x14ac:dyDescent="0.2">
      <c r="A81" s="36" t="s">
        <v>66</v>
      </c>
      <c r="B81" s="86"/>
      <c r="C81" s="85"/>
      <c r="D81" s="42">
        <v>4725000</v>
      </c>
      <c r="E81" s="10" t="str">
        <f t="shared" ref="E81:E87" si="1">IF(B81=0,"",ROUNDUP(D81/B81,0)*C81)</f>
        <v/>
      </c>
    </row>
    <row r="82" spans="1:6" x14ac:dyDescent="0.2">
      <c r="A82" s="36" t="s">
        <v>67</v>
      </c>
      <c r="B82" s="86"/>
      <c r="C82" s="85"/>
      <c r="D82" s="41">
        <v>504000</v>
      </c>
      <c r="E82" s="10" t="str">
        <f t="shared" si="1"/>
        <v/>
      </c>
    </row>
    <row r="83" spans="1:6" x14ac:dyDescent="0.2">
      <c r="A83" s="36" t="s">
        <v>68</v>
      </c>
      <c r="B83" s="86"/>
      <c r="C83" s="85"/>
      <c r="D83" s="42">
        <v>1575000</v>
      </c>
      <c r="E83" s="10" t="str">
        <f t="shared" si="1"/>
        <v/>
      </c>
    </row>
    <row r="84" spans="1:6" x14ac:dyDescent="0.2">
      <c r="A84" s="36" t="s">
        <v>69</v>
      </c>
      <c r="B84" s="86"/>
      <c r="C84" s="85"/>
      <c r="D84" s="41">
        <v>1134000</v>
      </c>
      <c r="E84" s="10" t="str">
        <f t="shared" si="1"/>
        <v/>
      </c>
    </row>
    <row r="85" spans="1:6" x14ac:dyDescent="0.2">
      <c r="A85" s="36" t="s">
        <v>70</v>
      </c>
      <c r="B85" s="86"/>
      <c r="C85" s="85"/>
      <c r="D85" s="42">
        <v>700000</v>
      </c>
      <c r="E85" s="10" t="str">
        <f t="shared" si="1"/>
        <v/>
      </c>
    </row>
    <row r="86" spans="1:6" x14ac:dyDescent="0.2">
      <c r="A86" s="36" t="s">
        <v>71</v>
      </c>
      <c r="B86" s="86"/>
      <c r="C86" s="85"/>
      <c r="D86" s="41">
        <v>700000</v>
      </c>
      <c r="E86" s="10" t="str">
        <f t="shared" si="1"/>
        <v/>
      </c>
    </row>
    <row r="87" spans="1:6" x14ac:dyDescent="0.2">
      <c r="A87" s="36" t="s">
        <v>72</v>
      </c>
      <c r="B87" s="86"/>
      <c r="C87" s="85"/>
      <c r="D87" s="42">
        <v>700000</v>
      </c>
      <c r="E87" s="10" t="str">
        <f t="shared" si="1"/>
        <v/>
      </c>
    </row>
    <row r="88" spans="1:6" x14ac:dyDescent="0.2">
      <c r="A88" s="37"/>
      <c r="B88" s="37"/>
      <c r="C88" s="37"/>
      <c r="D88" s="12" t="s">
        <v>20</v>
      </c>
      <c r="E88" s="7">
        <f>SUM(E80:E87)</f>
        <v>0</v>
      </c>
      <c r="F88" s="43"/>
    </row>
    <row r="89" spans="1:6" x14ac:dyDescent="0.2">
      <c r="A89" s="37"/>
      <c r="B89" s="37"/>
      <c r="C89" s="37"/>
      <c r="D89" s="37"/>
      <c r="E89" s="37"/>
    </row>
    <row r="90" spans="1:6" x14ac:dyDescent="0.2">
      <c r="A90" s="8" t="s">
        <v>73</v>
      </c>
      <c r="B90" s="15" t="s">
        <v>74</v>
      </c>
      <c r="C90" s="15" t="s">
        <v>75</v>
      </c>
    </row>
    <row r="91" spans="1:6" x14ac:dyDescent="0.2">
      <c r="A91" s="9" t="s">
        <v>73</v>
      </c>
      <c r="B91" s="85"/>
      <c r="C91" s="87"/>
    </row>
    <row r="92" spans="1:6" x14ac:dyDescent="0.2">
      <c r="A92" s="26" t="s">
        <v>76</v>
      </c>
    </row>
    <row r="93" spans="1:6" x14ac:dyDescent="0.2">
      <c r="A93" s="26" t="s">
        <v>77</v>
      </c>
    </row>
    <row r="94" spans="1:6" x14ac:dyDescent="0.2">
      <c r="A94" s="14"/>
      <c r="B94" s="13"/>
      <c r="D94" s="60"/>
    </row>
    <row r="95" spans="1:6" x14ac:dyDescent="0.2">
      <c r="A95" s="1" t="s">
        <v>78</v>
      </c>
      <c r="B95" s="3" t="s">
        <v>79</v>
      </c>
      <c r="D95" s="61"/>
    </row>
    <row r="96" spans="1:6" x14ac:dyDescent="0.2">
      <c r="A96" s="1"/>
      <c r="B96" s="7">
        <f>((E31+E35+E40+E57+E62+D71+D77)/60)+(E88/84)+C91</f>
        <v>0</v>
      </c>
      <c r="D96" s="61"/>
    </row>
    <row r="98" spans="1:4" x14ac:dyDescent="0.2">
      <c r="A98" s="1" t="s">
        <v>80</v>
      </c>
      <c r="B98" s="3" t="s">
        <v>81</v>
      </c>
      <c r="C98" s="3" t="s">
        <v>82</v>
      </c>
      <c r="D98" s="3" t="s">
        <v>83</v>
      </c>
    </row>
    <row r="99" spans="1:4" x14ac:dyDescent="0.2">
      <c r="A99" s="1"/>
      <c r="B99" s="7">
        <f>B96*60</f>
        <v>0</v>
      </c>
      <c r="C99" s="7">
        <f>'Optionele verlenging 2x1 jaar'!B57*2+(E88/84*24)</f>
        <v>0</v>
      </c>
      <c r="D99" s="7">
        <f>B99+C99</f>
        <v>0</v>
      </c>
    </row>
    <row r="100" spans="1:4" x14ac:dyDescent="0.2">
      <c r="B100" s="44"/>
    </row>
  </sheetData>
  <sheetProtection formatRows="0"/>
  <mergeCells count="32">
    <mergeCell ref="B45:C45"/>
    <mergeCell ref="B50:C50"/>
    <mergeCell ref="B49:C49"/>
    <mergeCell ref="B46:C46"/>
    <mergeCell ref="B47:C47"/>
    <mergeCell ref="B48:C48"/>
    <mergeCell ref="B14:C14"/>
    <mergeCell ref="B30:C30"/>
    <mergeCell ref="B15:C15"/>
    <mergeCell ref="B17:C17"/>
    <mergeCell ref="B28:C28"/>
    <mergeCell ref="B29:C29"/>
    <mergeCell ref="B16:C16"/>
    <mergeCell ref="B18:C18"/>
    <mergeCell ref="B19:C19"/>
    <mergeCell ref="B26:C26"/>
    <mergeCell ref="B56:C56"/>
    <mergeCell ref="B54:C54"/>
    <mergeCell ref="B51:C51"/>
    <mergeCell ref="B52:C52"/>
    <mergeCell ref="B20:C20"/>
    <mergeCell ref="B21:C21"/>
    <mergeCell ref="B42:C42"/>
    <mergeCell ref="B24:C24"/>
    <mergeCell ref="B25:C25"/>
    <mergeCell ref="B27:C27"/>
    <mergeCell ref="B22:C22"/>
    <mergeCell ref="B23:C23"/>
    <mergeCell ref="B43:C43"/>
    <mergeCell ref="B44:C44"/>
    <mergeCell ref="B55:C55"/>
    <mergeCell ref="B53:C53"/>
  </mergeCells>
  <phoneticPr fontId="16" type="noConversion"/>
  <printOptions horizontalCentered="1"/>
  <pageMargins left="0.70866141732283472" right="0.70866141732283472" top="0.5184375" bottom="0.74803149606299213" header="0.31496062992125984" footer="0.31496062992125984"/>
  <pageSetup paperSize="9" scale="63" orientation="portrait" r:id="rId1"/>
  <headerFooter>
    <oddHeader xml:space="preserve">&amp;LPrijzenblad </oddHeader>
    <oddFooter>&amp;R&amp;A</oddFooter>
  </headerFooter>
  <ignoredErrors>
    <ignoredError sqref="D6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58"/>
  <sheetViews>
    <sheetView view="pageBreakPreview" zoomScaleNormal="100" zoomScaleSheetLayoutView="100" zoomScalePageLayoutView="115" workbookViewId="0">
      <selection activeCell="D38" sqref="D37:D38"/>
    </sheetView>
    <sheetView topLeftCell="A6" workbookViewId="1">
      <selection activeCell="C47" activeCellId="7" sqref="D2:D17 C21:D21 C25:C26 D30:D34 D44 D35:D42 D43 C47:C48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6.140625" style="2" customWidth="1"/>
    <col min="4" max="4" width="27.28515625" style="2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ht="15" x14ac:dyDescent="0.25">
      <c r="A1" s="22" t="str">
        <f>'Huur 5 jaar'!A14</f>
        <v>Hardware model</v>
      </c>
      <c r="B1" s="83" t="s">
        <v>7</v>
      </c>
      <c r="C1" s="84"/>
      <c r="D1" s="3" t="s">
        <v>84</v>
      </c>
      <c r="E1" s="3" t="s">
        <v>85</v>
      </c>
    </row>
    <row r="2" spans="1:5" x14ac:dyDescent="0.2">
      <c r="A2" s="17" t="str">
        <f>'Huur 5 jaar'!A15</f>
        <v>Type 1: A3 MFP kleur 60 ppm</v>
      </c>
      <c r="B2" s="79">
        <f>'Huur 5 jaar'!B15</f>
        <v>141</v>
      </c>
      <c r="C2" s="80"/>
      <c r="D2" s="16"/>
      <c r="E2" s="4">
        <f t="shared" ref="E2:E7" si="0">(B2*D2)*12</f>
        <v>0</v>
      </c>
    </row>
    <row r="3" spans="1:5" x14ac:dyDescent="0.2">
      <c r="A3" s="17" t="str">
        <f>'Huur 5 jaar'!A16</f>
        <v>Optioneel booklet finisher t.b.v. type 1</v>
      </c>
      <c r="B3" s="79">
        <f>'Huur 5 jaar'!B16</f>
        <v>46</v>
      </c>
      <c r="C3" s="80"/>
      <c r="D3" s="16"/>
      <c r="E3" s="4">
        <f t="shared" si="0"/>
        <v>0</v>
      </c>
    </row>
    <row r="4" spans="1:5" x14ac:dyDescent="0.2">
      <c r="A4" s="17" t="str">
        <f>'Huur 5 jaar'!A17</f>
        <v>Optioneel interne finisher t.b.v. type 1</v>
      </c>
      <c r="B4" s="79">
        <f>'Huur 5 jaar'!B17</f>
        <v>80</v>
      </c>
      <c r="C4" s="80"/>
      <c r="D4" s="16"/>
      <c r="E4" s="4">
        <f t="shared" si="0"/>
        <v>0</v>
      </c>
    </row>
    <row r="5" spans="1:5" x14ac:dyDescent="0.2">
      <c r="A5" s="17" t="str">
        <f>'Huur 5 jaar'!A18</f>
        <v>Optioneel perforatiekit 2/4 gaats t.b.v. booklet finisher type 1</v>
      </c>
      <c r="B5" s="79">
        <f>'Huur 5 jaar'!B18</f>
        <v>10</v>
      </c>
      <c r="C5" s="80"/>
      <c r="D5" s="16"/>
      <c r="E5" s="4">
        <f t="shared" si="0"/>
        <v>0</v>
      </c>
    </row>
    <row r="6" spans="1:5" x14ac:dyDescent="0.2">
      <c r="A6" s="17" t="str">
        <f>'Huur 5 jaar'!A19</f>
        <v>Optioneel perforatiekit 2/4 gaats t.b.v. interne finisher type 1</v>
      </c>
      <c r="B6" s="79">
        <f>'Huur 5 jaar'!B19</f>
        <v>10</v>
      </c>
      <c r="C6" s="80"/>
      <c r="D6" s="16"/>
      <c r="E6" s="4">
        <f t="shared" si="0"/>
        <v>0</v>
      </c>
    </row>
    <row r="7" spans="1:5" x14ac:dyDescent="0.2">
      <c r="A7" s="17" t="str">
        <f>'Huur 5 jaar'!A20</f>
        <v>Optioneel LCT 1.650 vel A4</v>
      </c>
      <c r="B7" s="79">
        <f>'Huur 5 jaar'!B20</f>
        <v>20</v>
      </c>
      <c r="C7" s="80"/>
      <c r="D7" s="16"/>
      <c r="E7" s="4">
        <f t="shared" si="0"/>
        <v>0</v>
      </c>
    </row>
    <row r="8" spans="1:5" x14ac:dyDescent="0.2">
      <c r="A8" s="5"/>
      <c r="B8" s="81"/>
      <c r="C8" s="82"/>
      <c r="D8" s="75"/>
      <c r="E8" s="6"/>
    </row>
    <row r="9" spans="1:5" x14ac:dyDescent="0.2">
      <c r="A9" s="17" t="str">
        <f>'Huur 5 jaar'!A22</f>
        <v>Type 2: A3 MFP kleur 30 ppm</v>
      </c>
      <c r="B9" s="79">
        <f>'Huur 5 jaar'!B22</f>
        <v>73</v>
      </c>
      <c r="C9" s="80"/>
      <c r="D9" s="16"/>
      <c r="E9" s="4">
        <f>(B9*D9)*12</f>
        <v>0</v>
      </c>
    </row>
    <row r="10" spans="1:5" x14ac:dyDescent="0.2">
      <c r="A10" s="17" t="str">
        <f>'Huur 5 jaar'!A23</f>
        <v>Optioneel booklet finisher t.b.v. type 2</v>
      </c>
      <c r="B10" s="79">
        <f>'Huur 5 jaar'!B23</f>
        <v>10</v>
      </c>
      <c r="C10" s="80"/>
      <c r="D10" s="16"/>
      <c r="E10" s="4">
        <f>(B10*D10)*12</f>
        <v>0</v>
      </c>
    </row>
    <row r="11" spans="1:5" x14ac:dyDescent="0.2">
      <c r="A11" s="17" t="str">
        <f>'Huur 5 jaar'!A24</f>
        <v>Optioneel interne finisher t.b.v. type 2</v>
      </c>
      <c r="B11" s="79">
        <f>'Huur 5 jaar'!B24</f>
        <v>40</v>
      </c>
      <c r="C11" s="80"/>
      <c r="D11" s="16"/>
      <c r="E11" s="4">
        <f>(B11*D11)*12</f>
        <v>0</v>
      </c>
    </row>
    <row r="12" spans="1:5" x14ac:dyDescent="0.2">
      <c r="A12" s="17" t="str">
        <f>'Huur 5 jaar'!A25</f>
        <v>Optioneel perforatiekit 2/4 gaats t.b.v. booklet finisher type 2</v>
      </c>
      <c r="B12" s="79">
        <f>'Huur 5 jaar'!B25</f>
        <v>5</v>
      </c>
      <c r="C12" s="80"/>
      <c r="D12" s="16"/>
      <c r="E12" s="4">
        <f>(B12*D12)*12</f>
        <v>0</v>
      </c>
    </row>
    <row r="13" spans="1:5" x14ac:dyDescent="0.2">
      <c r="A13" s="17" t="str">
        <f>'Huur 5 jaar'!A26</f>
        <v>Optioneel perforatiekit 2/4 gaats t.b.v. interne finisher type 2</v>
      </c>
      <c r="B13" s="79">
        <f>'Huur 5 jaar'!B26</f>
        <v>5</v>
      </c>
      <c r="C13" s="80"/>
      <c r="D13" s="16"/>
      <c r="E13" s="4">
        <f>(B13*D13)*12</f>
        <v>0</v>
      </c>
    </row>
    <row r="14" spans="1:5" x14ac:dyDescent="0.2">
      <c r="A14" s="5"/>
      <c r="B14" s="81"/>
      <c r="C14" s="82"/>
      <c r="D14" s="75"/>
      <c r="E14" s="6"/>
    </row>
    <row r="15" spans="1:5" x14ac:dyDescent="0.2">
      <c r="A15" s="17" t="str">
        <f>'Huur 5 jaar'!A28</f>
        <v>Type 3: A4 MFP 25 ppm</v>
      </c>
      <c r="B15" s="79">
        <f>'Huur 5 jaar'!B28</f>
        <v>207</v>
      </c>
      <c r="C15" s="80"/>
      <c r="D15" s="16"/>
      <c r="E15" s="4">
        <f>(B15*D15)*12</f>
        <v>0</v>
      </c>
    </row>
    <row r="16" spans="1:5" x14ac:dyDescent="0.2">
      <c r="A16" s="17" t="str">
        <f>'Huur 5 jaar'!A29</f>
        <v>Optioneel papierlade 250 vel</v>
      </c>
      <c r="B16" s="79">
        <f>'Huur 5 jaar'!B29</f>
        <v>30</v>
      </c>
      <c r="C16" s="80"/>
      <c r="D16" s="16"/>
      <c r="E16" s="4">
        <f>(B16*D16)*12</f>
        <v>0</v>
      </c>
    </row>
    <row r="17" spans="1:6" x14ac:dyDescent="0.2">
      <c r="A17" s="17" t="str">
        <f>'Huur 5 jaar'!A30</f>
        <v>Optioneel onderzetkast</v>
      </c>
      <c r="B17" s="79">
        <f>'Huur 5 jaar'!B30</f>
        <v>30</v>
      </c>
      <c r="C17" s="80"/>
      <c r="D17" s="16"/>
      <c r="E17" s="4">
        <f>(B17*D17)*12</f>
        <v>0</v>
      </c>
    </row>
    <row r="18" spans="1:6" x14ac:dyDescent="0.2">
      <c r="C18" s="21"/>
      <c r="D18" s="21"/>
      <c r="E18" s="7">
        <f>SUM(E2:E17)</f>
        <v>0</v>
      </c>
      <c r="F18" s="13"/>
    </row>
    <row r="20" spans="1:6" x14ac:dyDescent="0.2">
      <c r="A20" s="27" t="str">
        <f>'Huur 5 jaar'!A33</f>
        <v>Print- en scanmanagement oplossing aangeboden als SaaS</v>
      </c>
      <c r="B20" s="28" t="s">
        <v>22</v>
      </c>
      <c r="C20" s="29" t="s">
        <v>23</v>
      </c>
      <c r="D20" s="29" t="s">
        <v>24</v>
      </c>
      <c r="E20" s="28" t="s">
        <v>86</v>
      </c>
    </row>
    <row r="21" spans="1:6" x14ac:dyDescent="0.2">
      <c r="A21" s="9" t="str">
        <f>'Huur 5 jaar'!A34</f>
        <v>Licentie per device</v>
      </c>
      <c r="B21" s="33">
        <f>'Huur 5 jaar'!B34</f>
        <v>421</v>
      </c>
      <c r="C21" s="76"/>
      <c r="D21" s="76"/>
      <c r="E21" s="30">
        <f>((B21*C21)*12)+(D21*1)</f>
        <v>0</v>
      </c>
    </row>
    <row r="22" spans="1:6" x14ac:dyDescent="0.2">
      <c r="A22" s="31"/>
      <c r="C22" s="12"/>
      <c r="D22" s="12" t="s">
        <v>20</v>
      </c>
      <c r="E22" s="32">
        <f>SUM(E21:E21)</f>
        <v>0</v>
      </c>
    </row>
    <row r="23" spans="1:6" x14ac:dyDescent="0.2">
      <c r="A23" s="31"/>
      <c r="C23" s="12"/>
      <c r="D23" s="12"/>
      <c r="E23" s="12"/>
    </row>
    <row r="24" spans="1:6" x14ac:dyDescent="0.2">
      <c r="A24" s="8" t="str">
        <f>'Huur 5 jaar'!A37</f>
        <v>Onderhoud en supplies (aantal afdrukken)</v>
      </c>
      <c r="B24" s="3" t="s">
        <v>28</v>
      </c>
      <c r="C24" s="3" t="s">
        <v>29</v>
      </c>
      <c r="D24" s="3" t="s">
        <v>30</v>
      </c>
      <c r="E24" s="3" t="s">
        <v>87</v>
      </c>
    </row>
    <row r="25" spans="1:6" x14ac:dyDescent="0.2">
      <c r="A25" s="9" t="str">
        <f>'Huur 5 jaar'!A38</f>
        <v>Zwart/wit A3=A4</v>
      </c>
      <c r="B25" s="18">
        <f>'Huur 5 jaar'!B38</f>
        <v>1600000</v>
      </c>
      <c r="C25" s="25"/>
      <c r="D25" s="10">
        <f>B25*C25</f>
        <v>0</v>
      </c>
      <c r="E25" s="10">
        <f>D25*12</f>
        <v>0</v>
      </c>
    </row>
    <row r="26" spans="1:6" x14ac:dyDescent="0.2">
      <c r="A26" s="11" t="str">
        <f>'Huur 5 jaar'!A39</f>
        <v>Kleur A3=A4</v>
      </c>
      <c r="B26" s="19">
        <f>'Huur 5 jaar'!B39</f>
        <v>1300000</v>
      </c>
      <c r="C26" s="25"/>
      <c r="D26" s="4">
        <f>B26*C26</f>
        <v>0</v>
      </c>
      <c r="E26" s="4">
        <f>D26*12</f>
        <v>0</v>
      </c>
    </row>
    <row r="27" spans="1:6" x14ac:dyDescent="0.2">
      <c r="C27" s="12" t="s">
        <v>20</v>
      </c>
      <c r="D27" s="7">
        <f>SUM(D25:D26)</f>
        <v>0</v>
      </c>
      <c r="E27" s="7">
        <f>SUM(E25:E26)</f>
        <v>0</v>
      </c>
    </row>
    <row r="28" spans="1:6" x14ac:dyDescent="0.2">
      <c r="A28" s="31"/>
      <c r="C28" s="12"/>
      <c r="D28" s="12"/>
      <c r="E28" s="12"/>
    </row>
    <row r="29" spans="1:6" ht="15" x14ac:dyDescent="0.25">
      <c r="A29" s="22" t="str">
        <f>'Huur 5 jaar'!A42</f>
        <v>Hardware model (repro)</v>
      </c>
      <c r="B29" s="83" t="s">
        <v>7</v>
      </c>
      <c r="C29" s="84"/>
      <c r="D29" s="3" t="s">
        <v>84</v>
      </c>
      <c r="E29" s="3" t="s">
        <v>85</v>
      </c>
    </row>
    <row r="30" spans="1:6" x14ac:dyDescent="0.2">
      <c r="A30" s="17" t="str">
        <f>'Huur 5 jaar'!A43</f>
        <v>Type 4: Repro zwart 100 ppm</v>
      </c>
      <c r="B30" s="79">
        <v>4</v>
      </c>
      <c r="C30" s="80"/>
      <c r="D30" s="16"/>
      <c r="E30" s="4">
        <f>(B30*D30)*12</f>
        <v>0</v>
      </c>
    </row>
    <row r="31" spans="1:6" x14ac:dyDescent="0.2">
      <c r="A31" s="17" t="str">
        <f>'Huur 5 jaar'!A44</f>
        <v>Optioneel booklet finisher</v>
      </c>
      <c r="B31" s="79">
        <v>2</v>
      </c>
      <c r="C31" s="80"/>
      <c r="D31" s="16"/>
      <c r="E31" s="4">
        <f>(B31*D31)*12</f>
        <v>0</v>
      </c>
    </row>
    <row r="32" spans="1:6" x14ac:dyDescent="0.2">
      <c r="A32" s="17" t="str">
        <f>'Huur 5 jaar'!A45</f>
        <v>Optioneel perforatiekit 2/4 gaats</v>
      </c>
      <c r="B32" s="79">
        <v>4</v>
      </c>
      <c r="C32" s="80"/>
      <c r="D32" s="16"/>
      <c r="E32" s="4">
        <f>(B32*D32)*12</f>
        <v>0</v>
      </c>
    </row>
    <row r="33" spans="1:6" x14ac:dyDescent="0.2">
      <c r="A33" s="17" t="str">
        <f>'Huur 5 jaar'!A46</f>
        <v>Optioneel LCT 2.500 vel SRA3</v>
      </c>
      <c r="B33" s="79">
        <v>4</v>
      </c>
      <c r="C33" s="80"/>
      <c r="D33" s="16"/>
      <c r="E33" s="4">
        <f>(B33*D33)*12</f>
        <v>0</v>
      </c>
    </row>
    <row r="34" spans="1:6" x14ac:dyDescent="0.2">
      <c r="A34" s="5"/>
      <c r="B34" s="81"/>
      <c r="C34" s="82"/>
      <c r="D34" s="77"/>
      <c r="E34" s="38"/>
    </row>
    <row r="35" spans="1:6" x14ac:dyDescent="0.2">
      <c r="A35" s="17" t="str">
        <f>'Huur 5 jaar'!A48</f>
        <v>Type 5:  Repro kleur 70 ppm</v>
      </c>
      <c r="B35" s="79">
        <v>8</v>
      </c>
      <c r="C35" s="80"/>
      <c r="D35" s="16"/>
      <c r="E35" s="4">
        <f>(B35*D35)*12</f>
        <v>0</v>
      </c>
    </row>
    <row r="36" spans="1:6" x14ac:dyDescent="0.2">
      <c r="A36" s="17" t="str">
        <f>'Huur 5 jaar'!A49</f>
        <v>Optioneel booklet finisher</v>
      </c>
      <c r="B36" s="79">
        <v>8</v>
      </c>
      <c r="C36" s="80"/>
      <c r="D36" s="16"/>
      <c r="E36" s="4">
        <f>(B36*D36)*12</f>
        <v>0</v>
      </c>
    </row>
    <row r="37" spans="1:6" x14ac:dyDescent="0.2">
      <c r="A37" s="17" t="str">
        <f>'Huur 5 jaar'!A50</f>
        <v>Optioneel perforatiekit 2/4 gaats</v>
      </c>
      <c r="B37" s="79">
        <v>8</v>
      </c>
      <c r="C37" s="80"/>
      <c r="D37" s="16"/>
      <c r="E37" s="4">
        <f>(B37*D37)*12</f>
        <v>0</v>
      </c>
    </row>
    <row r="38" spans="1:6" x14ac:dyDescent="0.2">
      <c r="A38" s="17" t="str">
        <f>'Huur 5 jaar'!A51</f>
        <v>Optioneel LCT 2.500 vel SRA3</v>
      </c>
      <c r="B38" s="79">
        <v>8</v>
      </c>
      <c r="C38" s="80"/>
      <c r="D38" s="16"/>
      <c r="E38" s="4">
        <f>(B38*D38)*12</f>
        <v>0</v>
      </c>
    </row>
    <row r="39" spans="1:6" x14ac:dyDescent="0.2">
      <c r="A39" s="5"/>
      <c r="B39" s="81"/>
      <c r="C39" s="82"/>
      <c r="D39" s="77"/>
      <c r="E39" s="38"/>
    </row>
    <row r="40" spans="1:6" x14ac:dyDescent="0.2">
      <c r="A40" s="17" t="str">
        <f>'Huur 5 jaar'!A53</f>
        <v>Type 6:  Repro kleur 90 ppm</v>
      </c>
      <c r="B40" s="79">
        <v>1</v>
      </c>
      <c r="C40" s="80"/>
      <c r="D40" s="16"/>
      <c r="E40" s="4">
        <f>(B40*D40)*12</f>
        <v>0</v>
      </c>
    </row>
    <row r="41" spans="1:6" x14ac:dyDescent="0.2">
      <c r="A41" s="17" t="str">
        <f>'Huur 5 jaar'!A54</f>
        <v>Optioneel booklet finisher</v>
      </c>
      <c r="B41" s="79">
        <v>1</v>
      </c>
      <c r="C41" s="80"/>
      <c r="D41" s="16"/>
      <c r="E41" s="4">
        <f>(B41*D41)*12</f>
        <v>0</v>
      </c>
    </row>
    <row r="42" spans="1:6" x14ac:dyDescent="0.2">
      <c r="A42" s="17" t="str">
        <f>'Huur 5 jaar'!A55</f>
        <v>Optioneel perforatiekit 2/4 gaats</v>
      </c>
      <c r="B42" s="79">
        <v>1</v>
      </c>
      <c r="C42" s="80"/>
      <c r="D42" s="16"/>
      <c r="E42" s="4">
        <f>(B42*D42)*12</f>
        <v>0</v>
      </c>
    </row>
    <row r="43" spans="1:6" x14ac:dyDescent="0.2">
      <c r="A43" s="17" t="str">
        <f>'Huur 5 jaar'!A56</f>
        <v>Optioneel LCT 2.500 vel SRA3</v>
      </c>
      <c r="B43" s="79">
        <v>1</v>
      </c>
      <c r="C43" s="80"/>
      <c r="D43" s="16"/>
      <c r="E43" s="4">
        <f>(B43*D43)*12</f>
        <v>0</v>
      </c>
    </row>
    <row r="44" spans="1:6" x14ac:dyDescent="0.2">
      <c r="C44" s="21"/>
      <c r="D44" s="78" t="s">
        <v>20</v>
      </c>
      <c r="E44" s="7">
        <f>SUM(E30:E43)</f>
        <v>0</v>
      </c>
      <c r="F44" s="24"/>
    </row>
    <row r="45" spans="1:6" x14ac:dyDescent="0.2">
      <c r="C45" s="12"/>
      <c r="D45" s="12"/>
    </row>
    <row r="46" spans="1:6" x14ac:dyDescent="0.2">
      <c r="A46" s="8" t="str">
        <f>'Huur 5 jaar'!A59</f>
        <v>Onderhoud en supplies Repro (aantal afdrukken)</v>
      </c>
      <c r="B46" s="3" t="s">
        <v>28</v>
      </c>
      <c r="C46" s="3" t="s">
        <v>29</v>
      </c>
      <c r="D46" s="3" t="s">
        <v>30</v>
      </c>
      <c r="E46" s="3" t="s">
        <v>87</v>
      </c>
    </row>
    <row r="47" spans="1:6" x14ac:dyDescent="0.2">
      <c r="A47" s="9" t="str">
        <f>'Huur 5 jaar'!A60</f>
        <v xml:space="preserve">Zwart/wit A3=A4 </v>
      </c>
      <c r="B47" s="18">
        <f>'Huur 5 jaar'!B60</f>
        <v>490000</v>
      </c>
      <c r="C47" s="25"/>
      <c r="D47" s="10">
        <f>B47*C47</f>
        <v>0</v>
      </c>
      <c r="E47" s="10">
        <f>D47*12</f>
        <v>0</v>
      </c>
    </row>
    <row r="48" spans="1:6" x14ac:dyDescent="0.2">
      <c r="A48" s="11" t="str">
        <f>'Huur 5 jaar'!A61</f>
        <v xml:space="preserve">Kleur A3=A4 </v>
      </c>
      <c r="B48" s="19">
        <f>'Huur 5 jaar'!B61</f>
        <v>250000</v>
      </c>
      <c r="C48" s="25"/>
      <c r="D48" s="4">
        <f>B48*C48</f>
        <v>0</v>
      </c>
      <c r="E48" s="4">
        <f>D48*12</f>
        <v>0</v>
      </c>
    </row>
    <row r="49" spans="1:5" x14ac:dyDescent="0.2">
      <c r="C49" s="12" t="s">
        <v>20</v>
      </c>
      <c r="D49" s="7">
        <f>SUM(D47:D48)</f>
        <v>0</v>
      </c>
      <c r="E49" s="7">
        <f>SUM(E47:E48)</f>
        <v>0</v>
      </c>
    </row>
    <row r="51" spans="1:5" x14ac:dyDescent="0.2">
      <c r="C51" s="12"/>
      <c r="D51" s="23"/>
      <c r="E51" s="24"/>
    </row>
    <row r="52" spans="1:5" x14ac:dyDescent="0.2">
      <c r="A52" s="14"/>
      <c r="B52" s="13"/>
    </row>
    <row r="53" spans="1:5" x14ac:dyDescent="0.2">
      <c r="A53" s="1" t="s">
        <v>78</v>
      </c>
      <c r="B53" s="3" t="s">
        <v>79</v>
      </c>
    </row>
    <row r="54" spans="1:5" x14ac:dyDescent="0.2">
      <c r="A54" s="1"/>
      <c r="B54" s="7">
        <f>((E18+E22+E44+E49+E27)/12)</f>
        <v>0</v>
      </c>
    </row>
    <row r="56" spans="1:5" x14ac:dyDescent="0.2">
      <c r="A56" s="1" t="s">
        <v>80</v>
      </c>
      <c r="B56" s="3" t="s">
        <v>88</v>
      </c>
    </row>
    <row r="57" spans="1:5" x14ac:dyDescent="0.2">
      <c r="A57" s="1"/>
      <c r="B57" s="7">
        <f>B54*12</f>
        <v>0</v>
      </c>
    </row>
    <row r="58" spans="1:5" x14ac:dyDescent="0.2">
      <c r="B58" s="20"/>
    </row>
  </sheetData>
  <mergeCells count="32">
    <mergeCell ref="B37:C37"/>
    <mergeCell ref="B31:C31"/>
    <mergeCell ref="B35:C35"/>
    <mergeCell ref="B36:C36"/>
    <mergeCell ref="B32:C32"/>
    <mergeCell ref="B33:C33"/>
    <mergeCell ref="B1:C1"/>
    <mergeCell ref="B11:C11"/>
    <mergeCell ref="B12:C12"/>
    <mergeCell ref="B14:C14"/>
    <mergeCell ref="B2:C2"/>
    <mergeCell ref="B3:C3"/>
    <mergeCell ref="B4:C4"/>
    <mergeCell ref="B5:C5"/>
    <mergeCell ref="B13:C13"/>
    <mergeCell ref="B6:C6"/>
    <mergeCell ref="B43:C43"/>
    <mergeCell ref="B7:C7"/>
    <mergeCell ref="B8:C8"/>
    <mergeCell ref="B9:C9"/>
    <mergeCell ref="B10:C10"/>
    <mergeCell ref="B29:C29"/>
    <mergeCell ref="B42:C42"/>
    <mergeCell ref="B17:C17"/>
    <mergeCell ref="B41:C41"/>
    <mergeCell ref="B38:C38"/>
    <mergeCell ref="B39:C39"/>
    <mergeCell ref="B40:C40"/>
    <mergeCell ref="B34:C34"/>
    <mergeCell ref="B15:C15"/>
    <mergeCell ref="B16:C16"/>
    <mergeCell ref="B30:C30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62" orientation="portrait" r:id="rId1"/>
  <headerFooter>
    <oddHeader xml:space="preserve">&amp;LPrijzenblad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ADA9A774DB854E9167856A7ECE9762" ma:contentTypeVersion="11" ma:contentTypeDescription="Een nieuw document maken." ma:contentTypeScope="" ma:versionID="6dcf50f12083d07d03db80a1594157a5">
  <xsd:schema xmlns:xsd="http://www.w3.org/2001/XMLSchema" xmlns:xs="http://www.w3.org/2001/XMLSchema" xmlns:p="http://schemas.microsoft.com/office/2006/metadata/properties" xmlns:ns2="da8ae9d8-65d8-42cb-a0e1-0ea38789db34" xmlns:ns3="e2809d8f-ba95-4a3d-a08e-cbd78164a8d9" targetNamespace="http://schemas.microsoft.com/office/2006/metadata/properties" ma:root="true" ma:fieldsID="d9c9c20ddac2a280e3321cbfc825546e" ns2:_="" ns3:_="">
    <xsd:import namespace="da8ae9d8-65d8-42cb-a0e1-0ea38789db34"/>
    <xsd:import namespace="e2809d8f-ba95-4a3d-a08e-cbd78164a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ae9d8-65d8-42cb-a0e1-0ea38789d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09d8f-ba95-4a3d-a08e-cbd78164a8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e084c5-6cb3-42b0-a2f8-d4c9c852d771}" ma:internalName="TaxCatchAll" ma:showField="CatchAllData" ma:web="e2809d8f-ba95-4a3d-a08e-cbd78164a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8ae9d8-65d8-42cb-a0e1-0ea38789db34">
      <Terms xmlns="http://schemas.microsoft.com/office/infopath/2007/PartnerControls"/>
    </lcf76f155ced4ddcb4097134ff3c332f>
    <TaxCatchAll xmlns="e2809d8f-ba95-4a3d-a08e-cbd78164a8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0FC5B1-1C56-4930-8A0C-B352EE59E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ae9d8-65d8-42cb-a0e1-0ea38789db34"/>
    <ds:schemaRef ds:uri="e2809d8f-ba95-4a3d-a08e-cbd78164a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purl.org/dc/terms/"/>
    <ds:schemaRef ds:uri="e2809d8f-ba95-4a3d-a08e-cbd78164a8d9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a8ae9d8-65d8-42cb-a0e1-0ea38789db34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2x1 jaar</vt:lpstr>
      <vt:lpstr>'Huur 5 jaar'!Afdrukbereik</vt:lpstr>
      <vt:lpstr>'Optionele verlenging 2x1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Rieken</dc:creator>
  <cp:keywords/>
  <dc:description/>
  <cp:lastModifiedBy>Casper Wagener</cp:lastModifiedBy>
  <cp:revision/>
  <dcterms:created xsi:type="dcterms:W3CDTF">2014-04-04T09:08:18Z</dcterms:created>
  <dcterms:modified xsi:type="dcterms:W3CDTF">2025-11-05T10:00:56Z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0x0101006FADA9A774DB854E9167856A7ECE9762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