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Europese Aanbestedingen\Aanbestedingen 2025\Werkleerbedrijf Lucrato (SW Bedrijf)\Brand\07) Concept aanbestedingsstukken\"/>
    </mc:Choice>
  </mc:AlternateContent>
  <bookViews>
    <workbookView xWindow="-105" yWindow="-105" windowWidth="23250" windowHeight="12450"/>
  </bookViews>
  <sheets>
    <sheet name="specificatie" sheetId="1" r:id="rId1"/>
  </sheets>
  <definedNames>
    <definedName name="_xlnm.Print_Area" localSheetId="0">specificatie!$A$6:$L$34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  <c r="K29" i="1" s="1"/>
  <c r="K10" i="1"/>
  <c r="K11" i="1"/>
  <c r="K12" i="1"/>
  <c r="K13" i="1"/>
  <c r="K8" i="1"/>
  <c r="K28" i="1" s="1"/>
  <c r="K18" i="1"/>
  <c r="K32" i="1"/>
  <c r="I28" i="1"/>
  <c r="I15" i="1"/>
  <c r="K15" i="1" s="1"/>
  <c r="I16" i="1"/>
  <c r="K16" i="1" s="1"/>
  <c r="I17" i="1"/>
  <c r="K17" i="1" s="1"/>
  <c r="I18" i="1"/>
  <c r="I32" i="1" s="1"/>
  <c r="I14" i="1"/>
  <c r="F29" i="1"/>
  <c r="G11" i="1"/>
  <c r="G29" i="1" s="1"/>
  <c r="G10" i="1"/>
  <c r="D29" i="1"/>
  <c r="D28" i="1"/>
  <c r="K31" i="1" l="1"/>
  <c r="K24" i="1"/>
  <c r="K34" i="1"/>
  <c r="I31" i="1"/>
  <c r="I29" i="1"/>
  <c r="I34" i="1"/>
  <c r="I24" i="1"/>
  <c r="E11" i="1"/>
  <c r="E10" i="1"/>
  <c r="G32" i="1"/>
  <c r="G31" i="1"/>
  <c r="F31" i="1" l="1"/>
  <c r="E31" i="1"/>
  <c r="F32" i="1"/>
  <c r="E8" i="1" l="1"/>
  <c r="F8" i="1" l="1"/>
  <c r="G8" i="1" s="1"/>
  <c r="G28" i="1" s="1"/>
  <c r="E28" i="1"/>
  <c r="E30" i="1" l="1"/>
  <c r="E32" i="1"/>
  <c r="D32" i="1"/>
  <c r="D31" i="1"/>
  <c r="D30" i="1"/>
  <c r="E29" i="1" l="1"/>
  <c r="F28" i="1"/>
  <c r="D24" i="1"/>
  <c r="F34" i="1" l="1"/>
  <c r="F24" i="1"/>
  <c r="E34" i="1"/>
  <c r="D34" i="1"/>
  <c r="E24" i="1"/>
  <c r="G34" i="1" l="1"/>
  <c r="G24" i="1"/>
</calcChain>
</file>

<file path=xl/sharedStrings.xml><?xml version="1.0" encoding="utf-8"?>
<sst xmlns="http://schemas.openxmlformats.org/spreadsheetml/2006/main" count="97" uniqueCount="58">
  <si>
    <t>Risico-adressen</t>
  </si>
  <si>
    <t>Verzekerde som</t>
  </si>
  <si>
    <t>Soort verzekering</t>
  </si>
  <si>
    <t>Getaxeerd</t>
  </si>
  <si>
    <t>Bijzonderheden</t>
  </si>
  <si>
    <t>Totaal verzekerde sommen</t>
  </si>
  <si>
    <t>BDB Index</t>
  </si>
  <si>
    <t>Jaar</t>
  </si>
  <si>
    <t>Gebouwen</t>
  </si>
  <si>
    <t>Bedrijfsuitrusting</t>
  </si>
  <si>
    <t>Recapitulatie</t>
  </si>
  <si>
    <t>Taxatie</t>
  </si>
  <si>
    <t>Taxateur</t>
  </si>
  <si>
    <t>Nummer</t>
  </si>
  <si>
    <t>Datum</t>
  </si>
  <si>
    <t>Geldig tot</t>
  </si>
  <si>
    <t>2019</t>
  </si>
  <si>
    <t>Ja</t>
  </si>
  <si>
    <t xml:space="preserve">Gebouwen </t>
  </si>
  <si>
    <t xml:space="preserve">Opruimingskosten </t>
  </si>
  <si>
    <t>Huurdersbelang</t>
  </si>
  <si>
    <t xml:space="preserve">Exploitatiekosten </t>
  </si>
  <si>
    <t>Extra kosten</t>
  </si>
  <si>
    <t>Locaties - Sociale Werkplaatsen</t>
  </si>
  <si>
    <t>Sennema Taxaties</t>
  </si>
  <si>
    <t>4497-03B</t>
  </si>
  <si>
    <t>4497-03A</t>
  </si>
  <si>
    <t>Exlusief BTW</t>
  </si>
  <si>
    <t>Exlusief BTW  | Inclusief niet op vaste taxatie</t>
  </si>
  <si>
    <t>Gesubsidieerde personeelslasten</t>
  </si>
  <si>
    <t>Niet gesubsidieerde personeelslasten</t>
  </si>
  <si>
    <t>Bruto-winst eigen locaties</t>
  </si>
  <si>
    <t>Bruto winst locaties van derden</t>
  </si>
  <si>
    <t>Bijz Extra Kosten in aanvulling op art 4.9</t>
  </si>
  <si>
    <t xml:space="preserve"> </t>
  </si>
  <si>
    <t>Jaarbelang, uitk. Termijn 52 weken</t>
  </si>
  <si>
    <t>4497-1A</t>
  </si>
  <si>
    <t>4497-1B</t>
  </si>
  <si>
    <t>Inclusief fundamenten (excl. Fundamenten tot aan onderzijde van de begane vloeren etc. en BTW)</t>
  </si>
  <si>
    <t>Apeldoorn</t>
  </si>
  <si>
    <t>Heerde</t>
  </si>
  <si>
    <t>Postcode</t>
  </si>
  <si>
    <t>Plaats</t>
  </si>
  <si>
    <t>7334 AD</t>
  </si>
  <si>
    <t>Egerlaan 11A en 15</t>
  </si>
  <si>
    <t>Egerlaan 15 "gebouw Oost"</t>
  </si>
  <si>
    <t>8181 PD</t>
  </si>
  <si>
    <t>Zandweg 2/Zwarteweg 3</t>
  </si>
  <si>
    <t>Indexcijfer</t>
  </si>
  <si>
    <t>Egerlaan 15</t>
  </si>
  <si>
    <t>Cobot-arm</t>
  </si>
  <si>
    <t>Bijlage C.2</t>
  </si>
  <si>
    <t>Werkleerbedrijf Lucrato</t>
  </si>
  <si>
    <t>Sub 01</t>
  </si>
  <si>
    <t>Sub 02</t>
  </si>
  <si>
    <t>Sub 04</t>
  </si>
  <si>
    <t>Sub 03</t>
  </si>
  <si>
    <t>Specificatie brandverzekering + aanvullende informatie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</si>
</sst>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dd/mm/yy;@"/>
    <numFmt numFmtId="166" formatCode="_-&quot;€&quot;\ * #,##0.00_-;_-&quot;€&quot;\ * #,##0.00\-;_-&quot;€&quot;\ * &quot;-&quot;??_-;_-@_-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double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44" fontId="3" fillId="0" borderId="1" xfId="2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164" fontId="2" fillId="3" borderId="1" xfId="0" quotePrefix="1" applyNumberFormat="1" applyFont="1" applyFill="1" applyBorder="1" applyAlignment="1">
      <alignment horizontal="center"/>
    </xf>
    <xf numFmtId="1" fontId="2" fillId="3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5" xfId="0" applyFont="1" applyBorder="1" applyAlignment="1">
      <alignment vertical="top"/>
    </xf>
    <xf numFmtId="44" fontId="3" fillId="0" borderId="1" xfId="0" applyNumberFormat="1" applyFont="1" applyBorder="1"/>
    <xf numFmtId="44" fontId="3" fillId="0" borderId="1" xfId="2" applyFont="1" applyFill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44" fontId="4" fillId="0" borderId="1" xfId="2" applyFont="1" applyBorder="1"/>
    <xf numFmtId="44" fontId="4" fillId="0" borderId="5" xfId="2" applyFont="1" applyBorder="1"/>
    <xf numFmtId="164" fontId="2" fillId="2" borderId="4" xfId="2" applyNumberFormat="1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44" fontId="3" fillId="0" borderId="6" xfId="2" applyFont="1" applyBorder="1"/>
    <xf numFmtId="164" fontId="2" fillId="0" borderId="8" xfId="2" applyNumberFormat="1" applyFont="1" applyBorder="1"/>
    <xf numFmtId="164" fontId="3" fillId="0" borderId="6" xfId="0" applyNumberFormat="1" applyFont="1" applyBorder="1"/>
    <xf numFmtId="44" fontId="2" fillId="0" borderId="8" xfId="2" applyFont="1" applyBorder="1"/>
    <xf numFmtId="44" fontId="2" fillId="2" borderId="4" xfId="2" applyFont="1" applyFill="1" applyBorder="1"/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4" fontId="4" fillId="0" borderId="1" xfId="2" applyFont="1" applyFill="1" applyBorder="1"/>
    <xf numFmtId="164" fontId="4" fillId="0" borderId="1" xfId="0" applyNumberFormat="1" applyFont="1" applyBorder="1"/>
    <xf numFmtId="44" fontId="2" fillId="0" borderId="9" xfId="2" applyFont="1" applyBorder="1"/>
    <xf numFmtId="44" fontId="2" fillId="0" borderId="0" xfId="2" applyFont="1" applyFill="1" applyBorder="1"/>
    <xf numFmtId="14" fontId="2" fillId="3" borderId="1" xfId="0" quotePrefix="1" applyNumberFormat="1" applyFont="1" applyFill="1" applyBorder="1" applyAlignment="1">
      <alignment horizontal="center"/>
    </xf>
    <xf numFmtId="167" fontId="3" fillId="0" borderId="1" xfId="2" applyNumberFormat="1" applyFont="1" applyBorder="1"/>
    <xf numFmtId="167" fontId="3" fillId="0" borderId="1" xfId="2" applyNumberFormat="1" applyFont="1" applyFill="1" applyBorder="1"/>
    <xf numFmtId="167" fontId="4" fillId="0" borderId="1" xfId="2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4">
    <cellStyle name="Euro 2" xfId="3"/>
    <cellStyle name="Komma 2" xfId="1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1"/>
  <sheetViews>
    <sheetView tabSelected="1" zoomScaleNormal="100" workbookViewId="0">
      <selection activeCell="C26" sqref="C26"/>
    </sheetView>
  </sheetViews>
  <sheetFormatPr defaultColWidth="9.140625" defaultRowHeight="12.75" x14ac:dyDescent="0.2"/>
  <cols>
    <col min="1" max="1" width="28.42578125" style="2" bestFit="1" customWidth="1"/>
    <col min="2" max="2" width="9.140625" style="2"/>
    <col min="3" max="3" width="10.85546875" style="2" bestFit="1" customWidth="1"/>
    <col min="4" max="5" width="21.85546875" style="3" hidden="1" customWidth="1"/>
    <col min="6" max="6" width="15.85546875" style="3" hidden="1" customWidth="1"/>
    <col min="7" max="7" width="21.85546875" style="3" hidden="1" customWidth="1"/>
    <col min="8" max="8" width="10.7109375" style="3" hidden="1" customWidth="1"/>
    <col min="9" max="9" width="21.85546875" style="3" hidden="1" customWidth="1"/>
    <col min="10" max="10" width="10.7109375" style="3" bestFit="1" customWidth="1"/>
    <col min="11" max="11" width="21.85546875" style="3" customWidth="1"/>
    <col min="12" max="12" width="24" style="2" bestFit="1" customWidth="1"/>
    <col min="13" max="13" width="17.28515625" style="2" bestFit="1" customWidth="1"/>
    <col min="14" max="14" width="14.5703125" style="17" bestFit="1" customWidth="1"/>
    <col min="15" max="15" width="13.28515625" style="17" customWidth="1"/>
    <col min="16" max="16" width="11.85546875" style="17" customWidth="1"/>
    <col min="17" max="17" width="10.42578125" style="2" bestFit="1" customWidth="1"/>
    <col min="18" max="18" width="66.42578125" style="2" bestFit="1" customWidth="1"/>
    <col min="19" max="19" width="9" style="2" hidden="1" customWidth="1"/>
    <col min="20" max="20" width="11.42578125" style="2" hidden="1" customWidth="1"/>
    <col min="21" max="21" width="13.28515625" style="2" hidden="1" customWidth="1"/>
    <col min="22" max="22" width="9.5703125" style="2" bestFit="1" customWidth="1"/>
    <col min="23" max="23" width="9.140625" style="2"/>
    <col min="24" max="25" width="9.5703125" style="2" bestFit="1" customWidth="1"/>
    <col min="26" max="26" width="9.140625" style="2"/>
    <col min="27" max="27" width="10.140625" style="2" bestFit="1" customWidth="1"/>
    <col min="28" max="30" width="9.140625" style="2"/>
    <col min="31" max="31" width="11.5703125" style="3" bestFit="1" customWidth="1"/>
    <col min="32" max="16384" width="9.140625" style="2"/>
  </cols>
  <sheetData>
    <row r="1" spans="1:31" x14ac:dyDescent="0.2">
      <c r="N1" s="48"/>
      <c r="O1" s="49"/>
      <c r="P1" s="50"/>
      <c r="T1" s="51"/>
      <c r="U1" s="52"/>
    </row>
    <row r="2" spans="1:31" x14ac:dyDescent="0.2">
      <c r="A2" s="7" t="s">
        <v>51</v>
      </c>
      <c r="N2" s="48"/>
      <c r="O2" s="49"/>
      <c r="P2" s="50"/>
      <c r="T2" s="51"/>
      <c r="U2" s="52"/>
    </row>
    <row r="3" spans="1:31" x14ac:dyDescent="0.2">
      <c r="A3" s="7" t="s">
        <v>52</v>
      </c>
      <c r="N3" s="48"/>
      <c r="O3" s="49"/>
      <c r="P3" s="50"/>
      <c r="T3" s="51"/>
      <c r="U3" s="52"/>
    </row>
    <row r="4" spans="1:31" x14ac:dyDescent="0.2">
      <c r="A4" s="7" t="s">
        <v>57</v>
      </c>
      <c r="N4" s="48"/>
      <c r="O4" s="49"/>
      <c r="P4" s="50"/>
      <c r="T4" s="51"/>
      <c r="U4" s="52"/>
    </row>
    <row r="5" spans="1:31" x14ac:dyDescent="0.2">
      <c r="N5" s="48"/>
      <c r="O5" s="49"/>
      <c r="P5" s="50"/>
      <c r="T5" s="51"/>
      <c r="U5" s="52"/>
    </row>
    <row r="6" spans="1:31" s="7" customFormat="1" x14ac:dyDescent="0.2">
      <c r="A6" s="5" t="s">
        <v>0</v>
      </c>
      <c r="B6" s="5" t="s">
        <v>41</v>
      </c>
      <c r="C6" s="5" t="s">
        <v>42</v>
      </c>
      <c r="D6" s="6" t="s">
        <v>1</v>
      </c>
      <c r="E6" s="6" t="s">
        <v>1</v>
      </c>
      <c r="F6" s="6" t="s">
        <v>1</v>
      </c>
      <c r="G6" s="6" t="s">
        <v>1</v>
      </c>
      <c r="H6" s="6" t="s">
        <v>48</v>
      </c>
      <c r="I6" s="6" t="s">
        <v>1</v>
      </c>
      <c r="J6" s="6" t="s">
        <v>48</v>
      </c>
      <c r="K6" s="6" t="s">
        <v>1</v>
      </c>
      <c r="L6" s="5" t="s">
        <v>2</v>
      </c>
      <c r="M6" s="5" t="s">
        <v>12</v>
      </c>
      <c r="N6" s="55" t="s">
        <v>11</v>
      </c>
      <c r="O6" s="56"/>
      <c r="P6" s="57"/>
      <c r="Q6" s="5" t="s">
        <v>3</v>
      </c>
      <c r="R6" s="5" t="s">
        <v>4</v>
      </c>
      <c r="T6" s="53" t="s">
        <v>6</v>
      </c>
      <c r="U6" s="54"/>
      <c r="AE6" s="8"/>
    </row>
    <row r="7" spans="1:31" s="7" customFormat="1" x14ac:dyDescent="0.2">
      <c r="A7" s="5"/>
      <c r="B7" s="5"/>
      <c r="C7" s="5"/>
      <c r="D7" s="9" t="s">
        <v>16</v>
      </c>
      <c r="E7" s="10">
        <v>2020</v>
      </c>
      <c r="F7" s="10">
        <v>2021</v>
      </c>
      <c r="G7" s="10">
        <v>2022</v>
      </c>
      <c r="H7" s="44">
        <v>44927</v>
      </c>
      <c r="I7" s="10">
        <v>2023</v>
      </c>
      <c r="J7" s="44">
        <v>45292</v>
      </c>
      <c r="K7" s="10">
        <v>2024</v>
      </c>
      <c r="L7" s="5"/>
      <c r="M7" s="5"/>
      <c r="N7" s="11" t="s">
        <v>13</v>
      </c>
      <c r="O7" s="12" t="s">
        <v>14</v>
      </c>
      <c r="P7" s="12" t="s">
        <v>15</v>
      </c>
      <c r="Q7" s="5"/>
      <c r="R7" s="5"/>
      <c r="T7" s="13" t="s">
        <v>7</v>
      </c>
      <c r="U7" s="13" t="s">
        <v>8</v>
      </c>
      <c r="AE7" s="8"/>
    </row>
    <row r="8" spans="1:31" x14ac:dyDescent="0.2">
      <c r="A8" s="14" t="s">
        <v>45</v>
      </c>
      <c r="B8" s="37" t="s">
        <v>43</v>
      </c>
      <c r="C8" s="37" t="s">
        <v>39</v>
      </c>
      <c r="D8" s="15">
        <v>5430200</v>
      </c>
      <c r="E8" s="16">
        <f>5710000</f>
        <v>5710000</v>
      </c>
      <c r="F8" s="4">
        <f>ROUND(E8/141.9*148.5,-2)</f>
        <v>5975600</v>
      </c>
      <c r="G8" s="4">
        <f>ROUND(F8/148.5*157.2,-2)</f>
        <v>6325700</v>
      </c>
      <c r="H8" s="45">
        <v>124</v>
      </c>
      <c r="I8" s="4">
        <v>6889100</v>
      </c>
      <c r="J8" s="45">
        <v>128.4</v>
      </c>
      <c r="K8" s="4">
        <f>ROUND(I8/H8*J8,-2)</f>
        <v>7133600</v>
      </c>
      <c r="L8" s="2" t="s">
        <v>18</v>
      </c>
      <c r="M8" s="2" t="s">
        <v>24</v>
      </c>
      <c r="N8" s="17" t="s">
        <v>26</v>
      </c>
      <c r="O8" s="18">
        <v>43844</v>
      </c>
      <c r="P8" s="19">
        <v>46036</v>
      </c>
      <c r="Q8" s="2" t="s">
        <v>17</v>
      </c>
      <c r="R8" s="2" t="s">
        <v>27</v>
      </c>
    </row>
    <row r="9" spans="1:31" x14ac:dyDescent="0.2">
      <c r="A9" s="14" t="s">
        <v>45</v>
      </c>
      <c r="B9" s="37" t="s">
        <v>43</v>
      </c>
      <c r="C9" s="37" t="s">
        <v>39</v>
      </c>
      <c r="D9" s="16">
        <v>1009000</v>
      </c>
      <c r="E9" s="16">
        <v>1159000</v>
      </c>
      <c r="F9" s="16">
        <v>1159000</v>
      </c>
      <c r="G9" s="16">
        <v>1159000</v>
      </c>
      <c r="H9" s="46">
        <v>122.3</v>
      </c>
      <c r="I9" s="21">
        <v>1161000</v>
      </c>
      <c r="J9" s="46">
        <v>124.4</v>
      </c>
      <c r="K9" s="4">
        <f t="shared" ref="K9:K13" si="0">ROUND(I9/H9*J9,-2)</f>
        <v>1180900</v>
      </c>
      <c r="L9" s="2" t="s">
        <v>9</v>
      </c>
      <c r="M9" s="2" t="s">
        <v>24</v>
      </c>
      <c r="N9" s="17" t="s">
        <v>25</v>
      </c>
      <c r="O9" s="18">
        <v>44930</v>
      </c>
      <c r="P9" s="19">
        <v>46026</v>
      </c>
      <c r="Q9" s="2" t="s">
        <v>17</v>
      </c>
      <c r="R9" s="2" t="s">
        <v>28</v>
      </c>
      <c r="T9" s="17"/>
      <c r="U9" s="17"/>
    </row>
    <row r="10" spans="1:31" x14ac:dyDescent="0.2">
      <c r="A10" s="38" t="s">
        <v>44</v>
      </c>
      <c r="B10" s="39" t="s">
        <v>43</v>
      </c>
      <c r="C10" s="39" t="s">
        <v>39</v>
      </c>
      <c r="D10" s="40">
        <v>16923300</v>
      </c>
      <c r="E10" s="40">
        <f t="shared" ref="E10:E11" si="1">D10</f>
        <v>16923300</v>
      </c>
      <c r="F10" s="40">
        <v>17500000</v>
      </c>
      <c r="G10" s="40">
        <f>ROUND(F10/148.5*157.2,-2)+650000</f>
        <v>19175300</v>
      </c>
      <c r="H10" s="45">
        <v>124</v>
      </c>
      <c r="I10" s="4">
        <v>20883000</v>
      </c>
      <c r="J10" s="45">
        <v>128.4</v>
      </c>
      <c r="K10" s="4">
        <f t="shared" si="0"/>
        <v>21624000</v>
      </c>
      <c r="L10" s="20" t="s">
        <v>18</v>
      </c>
      <c r="M10" s="20" t="s">
        <v>24</v>
      </c>
      <c r="N10" s="32" t="s">
        <v>36</v>
      </c>
      <c r="O10" s="33">
        <v>44161</v>
      </c>
      <c r="P10" s="34">
        <v>46352</v>
      </c>
      <c r="Q10" s="2" t="s">
        <v>17</v>
      </c>
      <c r="R10" s="20" t="s">
        <v>38</v>
      </c>
      <c r="V10" s="31"/>
    </row>
    <row r="11" spans="1:31" x14ac:dyDescent="0.2">
      <c r="A11" s="38" t="s">
        <v>44</v>
      </c>
      <c r="B11" s="39" t="s">
        <v>43</v>
      </c>
      <c r="C11" s="39" t="s">
        <v>39</v>
      </c>
      <c r="D11" s="40">
        <v>4712000</v>
      </c>
      <c r="E11" s="40">
        <f t="shared" si="1"/>
        <v>4712000</v>
      </c>
      <c r="F11" s="40">
        <v>4347000</v>
      </c>
      <c r="G11" s="40">
        <f>4347000+68000</f>
        <v>4415000</v>
      </c>
      <c r="H11" s="46">
        <v>122.3</v>
      </c>
      <c r="I11" s="4">
        <v>4943800</v>
      </c>
      <c r="J11" s="46">
        <v>124.4</v>
      </c>
      <c r="K11" s="4">
        <f t="shared" si="0"/>
        <v>5028700</v>
      </c>
      <c r="L11" s="20" t="s">
        <v>9</v>
      </c>
      <c r="M11" s="20" t="s">
        <v>24</v>
      </c>
      <c r="N11" s="32" t="s">
        <v>37</v>
      </c>
      <c r="O11" s="33">
        <v>44161</v>
      </c>
      <c r="P11" s="34">
        <v>45256</v>
      </c>
      <c r="Q11" s="2" t="s">
        <v>17</v>
      </c>
      <c r="V11" s="31"/>
    </row>
    <row r="12" spans="1:31" s="31" customFormat="1" x14ac:dyDescent="0.2">
      <c r="A12" s="20" t="s">
        <v>47</v>
      </c>
      <c r="B12" s="20" t="s">
        <v>46</v>
      </c>
      <c r="C12" s="20" t="s">
        <v>40</v>
      </c>
      <c r="D12" s="41"/>
      <c r="E12" s="41"/>
      <c r="F12" s="41"/>
      <c r="G12" s="40">
        <v>258000</v>
      </c>
      <c r="H12" s="46">
        <v>122.3</v>
      </c>
      <c r="I12" s="4">
        <v>288900</v>
      </c>
      <c r="J12" s="46">
        <v>124.4</v>
      </c>
      <c r="K12" s="4">
        <f t="shared" si="0"/>
        <v>293900</v>
      </c>
      <c r="L12" s="20" t="s">
        <v>9</v>
      </c>
      <c r="N12" s="36"/>
      <c r="O12" s="36"/>
      <c r="P12" s="36"/>
      <c r="AE12" s="35"/>
    </row>
    <row r="13" spans="1:31" s="20" customFormat="1" x14ac:dyDescent="0.2">
      <c r="A13" s="38" t="s">
        <v>49</v>
      </c>
      <c r="B13" s="39" t="s">
        <v>43</v>
      </c>
      <c r="C13" s="39" t="s">
        <v>39</v>
      </c>
      <c r="D13" s="41"/>
      <c r="E13" s="41"/>
      <c r="F13" s="41"/>
      <c r="G13" s="41"/>
      <c r="H13" s="41">
        <v>122.5</v>
      </c>
      <c r="I13" s="21">
        <v>11000</v>
      </c>
      <c r="J13" s="47">
        <v>124.4</v>
      </c>
      <c r="K13" s="21">
        <f t="shared" si="0"/>
        <v>11200</v>
      </c>
      <c r="L13" s="20" t="s">
        <v>9</v>
      </c>
      <c r="N13" s="32"/>
      <c r="O13" s="32"/>
      <c r="P13" s="32"/>
      <c r="R13" s="20" t="s">
        <v>50</v>
      </c>
      <c r="V13" s="20" t="s">
        <v>34</v>
      </c>
      <c r="AE13" s="41"/>
    </row>
    <row r="14" spans="1:31" x14ac:dyDescent="0.2">
      <c r="A14" s="20"/>
      <c r="D14" s="21"/>
      <c r="E14" s="4">
        <v>0</v>
      </c>
      <c r="F14" s="4">
        <v>0</v>
      </c>
      <c r="G14" s="4">
        <v>0</v>
      </c>
      <c r="H14" s="4"/>
      <c r="I14" s="4">
        <f>G14</f>
        <v>0</v>
      </c>
      <c r="J14" s="4"/>
      <c r="K14" s="4"/>
      <c r="L14" s="20" t="s">
        <v>29</v>
      </c>
      <c r="M14" s="20"/>
      <c r="O14" s="18"/>
      <c r="P14" s="19"/>
      <c r="R14" s="2" t="s">
        <v>34</v>
      </c>
    </row>
    <row r="15" spans="1:31" x14ac:dyDescent="0.2">
      <c r="A15" s="20"/>
      <c r="D15" s="21"/>
      <c r="E15" s="4">
        <v>2100000</v>
      </c>
      <c r="F15" s="4">
        <v>2100000</v>
      </c>
      <c r="G15" s="4">
        <v>2100000</v>
      </c>
      <c r="H15" s="4"/>
      <c r="I15" s="4">
        <f t="shared" ref="I15:I18" si="2">G15</f>
        <v>2100000</v>
      </c>
      <c r="J15" s="4"/>
      <c r="K15" s="4">
        <f>I15</f>
        <v>2100000</v>
      </c>
      <c r="L15" s="20" t="s">
        <v>30</v>
      </c>
      <c r="M15" s="20"/>
      <c r="O15" s="18"/>
      <c r="P15" s="19"/>
    </row>
    <row r="16" spans="1:31" x14ac:dyDescent="0.2">
      <c r="A16" s="20" t="s">
        <v>23</v>
      </c>
      <c r="D16" s="21">
        <v>9697000</v>
      </c>
      <c r="E16" s="4">
        <v>1600000</v>
      </c>
      <c r="F16" s="4">
        <v>1600000</v>
      </c>
      <c r="G16" s="4">
        <v>1600000</v>
      </c>
      <c r="H16" s="4"/>
      <c r="I16" s="4">
        <f t="shared" si="2"/>
        <v>1600000</v>
      </c>
      <c r="J16" s="4"/>
      <c r="K16" s="4">
        <f t="shared" ref="K16:K18" si="3">I16</f>
        <v>1600000</v>
      </c>
      <c r="L16" s="20" t="s">
        <v>31</v>
      </c>
      <c r="M16" s="20"/>
      <c r="O16" s="18"/>
      <c r="R16" s="2" t="s">
        <v>35</v>
      </c>
    </row>
    <row r="17" spans="1:31" x14ac:dyDescent="0.2">
      <c r="A17" s="20"/>
      <c r="D17" s="21"/>
      <c r="E17" s="4"/>
      <c r="F17" s="4">
        <v>0</v>
      </c>
      <c r="G17" s="4">
        <v>0</v>
      </c>
      <c r="H17" s="4"/>
      <c r="I17" s="4">
        <f t="shared" si="2"/>
        <v>0</v>
      </c>
      <c r="J17" s="4"/>
      <c r="K17" s="4">
        <f t="shared" si="3"/>
        <v>0</v>
      </c>
      <c r="L17" s="20" t="s">
        <v>32</v>
      </c>
      <c r="M17" s="20"/>
      <c r="O17" s="18"/>
    </row>
    <row r="18" spans="1:31" x14ac:dyDescent="0.2">
      <c r="A18" s="20" t="s">
        <v>23</v>
      </c>
      <c r="D18" s="21">
        <v>1755200</v>
      </c>
      <c r="E18" s="4">
        <v>1000000</v>
      </c>
      <c r="F18" s="4">
        <v>1000000</v>
      </c>
      <c r="G18" s="4">
        <v>1000000</v>
      </c>
      <c r="H18" s="4"/>
      <c r="I18" s="4">
        <f t="shared" si="2"/>
        <v>1000000</v>
      </c>
      <c r="J18" s="4"/>
      <c r="K18" s="4">
        <f t="shared" si="3"/>
        <v>1000000</v>
      </c>
      <c r="L18" s="20" t="s">
        <v>33</v>
      </c>
      <c r="M18" s="20"/>
      <c r="O18" s="18"/>
      <c r="P18" s="19"/>
    </row>
    <row r="19" spans="1:31" x14ac:dyDescent="0.2">
      <c r="A19" s="20"/>
      <c r="D19" s="21"/>
      <c r="E19" s="21"/>
      <c r="F19" s="21"/>
      <c r="G19" s="21"/>
      <c r="H19" s="21"/>
      <c r="I19" s="21"/>
      <c r="J19" s="21"/>
      <c r="K19" s="21"/>
      <c r="M19" s="20"/>
      <c r="O19" s="19"/>
      <c r="P19" s="19"/>
    </row>
    <row r="20" spans="1:31" x14ac:dyDescent="0.2">
      <c r="A20" s="20"/>
      <c r="D20" s="21"/>
      <c r="E20" s="21"/>
      <c r="F20" s="21"/>
      <c r="G20" s="21"/>
      <c r="H20" s="21"/>
      <c r="I20" s="21"/>
      <c r="J20" s="21"/>
      <c r="K20" s="21"/>
      <c r="L20" s="20"/>
      <c r="M20" s="20"/>
      <c r="O20" s="19"/>
      <c r="P20" s="19"/>
    </row>
    <row r="21" spans="1:31" x14ac:dyDescent="0.2">
      <c r="A21" s="20"/>
      <c r="D21" s="21"/>
      <c r="E21" s="21"/>
      <c r="F21" s="21"/>
      <c r="G21" s="21"/>
      <c r="H21" s="21"/>
      <c r="I21" s="21"/>
      <c r="J21" s="21"/>
      <c r="K21" s="21"/>
      <c r="L21" s="20"/>
      <c r="M21" s="20"/>
      <c r="O21" s="19"/>
      <c r="P21" s="19"/>
    </row>
    <row r="22" spans="1:31" x14ac:dyDescent="0.2">
      <c r="A22" s="20"/>
      <c r="D22" s="21"/>
      <c r="E22" s="21"/>
      <c r="F22" s="21"/>
      <c r="G22" s="21"/>
      <c r="H22" s="21"/>
      <c r="I22" s="21"/>
      <c r="J22" s="21"/>
      <c r="K22" s="21"/>
      <c r="L22" s="20"/>
      <c r="M22" s="20"/>
    </row>
    <row r="23" spans="1:31" ht="13.5" thickBot="1" x14ac:dyDescent="0.25">
      <c r="A23" s="20"/>
      <c r="D23" s="22"/>
      <c r="E23" s="22"/>
      <c r="F23" s="22"/>
      <c r="G23" s="22"/>
      <c r="H23" s="22"/>
      <c r="I23" s="22"/>
      <c r="J23" s="22"/>
      <c r="K23" s="22"/>
      <c r="M23" s="20"/>
    </row>
    <row r="24" spans="1:31" s="7" customFormat="1" ht="13.5" thickBot="1" x14ac:dyDescent="0.25">
      <c r="A24" s="7" t="s">
        <v>5</v>
      </c>
      <c r="D24" s="23">
        <f>SUM(D8:D22)</f>
        <v>39526700</v>
      </c>
      <c r="E24" s="23">
        <f>SUM(E8:E22)</f>
        <v>33204300</v>
      </c>
      <c r="F24" s="30">
        <f>SUM(F8:F22)</f>
        <v>33681600</v>
      </c>
      <c r="G24" s="30">
        <f>SUM(G8:G22)</f>
        <v>36033000</v>
      </c>
      <c r="H24" s="43"/>
      <c r="I24" s="30">
        <f>SUM(I8:I22)</f>
        <v>38876800</v>
      </c>
      <c r="J24" s="43"/>
      <c r="K24" s="30">
        <f>SUM(K8:K22)</f>
        <v>39972300</v>
      </c>
      <c r="M24" s="24"/>
      <c r="N24" s="25"/>
      <c r="O24" s="25"/>
      <c r="P24" s="25"/>
      <c r="AE24" s="8"/>
    </row>
    <row r="25" spans="1:31" x14ac:dyDescent="0.2">
      <c r="D25" s="26"/>
      <c r="E25" s="26"/>
      <c r="F25" s="26"/>
      <c r="G25" s="26"/>
      <c r="H25" s="26"/>
      <c r="I25" s="26"/>
      <c r="J25" s="26"/>
      <c r="K25" s="26"/>
      <c r="M25" s="20"/>
    </row>
    <row r="26" spans="1:31" x14ac:dyDescent="0.2">
      <c r="D26" s="4"/>
      <c r="E26" s="4"/>
      <c r="F26" s="4"/>
      <c r="G26" s="4"/>
      <c r="H26" s="4"/>
      <c r="I26" s="4"/>
      <c r="J26" s="4"/>
      <c r="K26" s="4"/>
    </row>
    <row r="27" spans="1:31" x14ac:dyDescent="0.2">
      <c r="A27" s="1" t="s">
        <v>10</v>
      </c>
      <c r="D27" s="4"/>
      <c r="E27" s="4"/>
      <c r="F27" s="4"/>
      <c r="G27" s="4"/>
      <c r="H27" s="4"/>
      <c r="I27" s="4"/>
      <c r="J27" s="4"/>
      <c r="K27" s="4"/>
    </row>
    <row r="28" spans="1:31" x14ac:dyDescent="0.2">
      <c r="A28" s="2" t="s">
        <v>8</v>
      </c>
      <c r="D28" s="4">
        <f>D8+D10</f>
        <v>22353500</v>
      </c>
      <c r="E28" s="4">
        <f>E8+E10</f>
        <v>22633300</v>
      </c>
      <c r="F28" s="4">
        <f>F8+F10</f>
        <v>23475600</v>
      </c>
      <c r="G28" s="4">
        <f>G8+G10</f>
        <v>25501000</v>
      </c>
      <c r="H28" s="4"/>
      <c r="I28" s="4">
        <f>I8+I10</f>
        <v>27772100</v>
      </c>
      <c r="J28" s="4"/>
      <c r="K28" s="4">
        <f>K8+K10</f>
        <v>28757600</v>
      </c>
      <c r="L28" s="2" t="s">
        <v>53</v>
      </c>
      <c r="M28" s="3"/>
    </row>
    <row r="29" spans="1:31" x14ac:dyDescent="0.2">
      <c r="A29" s="2" t="s">
        <v>9</v>
      </c>
      <c r="D29" s="4" t="e">
        <f>D9+D11+#REF!+#REF!</f>
        <v>#REF!</v>
      </c>
      <c r="E29" s="4" t="e">
        <f>E9+E11+#REF!+#REF!</f>
        <v>#REF!</v>
      </c>
      <c r="F29" s="4">
        <f>F9+F11+F12</f>
        <v>5506000</v>
      </c>
      <c r="G29" s="4">
        <f>G9+G11+G12</f>
        <v>5832000</v>
      </c>
      <c r="H29" s="4"/>
      <c r="I29" s="4">
        <f>I9+I11+I12</f>
        <v>6393700</v>
      </c>
      <c r="J29" s="4"/>
      <c r="K29" s="4">
        <f>K9+K11+K12+K13</f>
        <v>6514700</v>
      </c>
      <c r="L29" s="2" t="s">
        <v>54</v>
      </c>
      <c r="M29" s="3"/>
    </row>
    <row r="30" spans="1:31" x14ac:dyDescent="0.2">
      <c r="A30" s="2" t="s">
        <v>20</v>
      </c>
      <c r="D30" s="4" t="e">
        <f>#REF!</f>
        <v>#REF!</v>
      </c>
      <c r="E30" s="4" t="e">
        <f>#REF!</f>
        <v>#REF!</v>
      </c>
      <c r="F30" s="4">
        <v>0</v>
      </c>
      <c r="G30" s="4">
        <v>0</v>
      </c>
      <c r="H30" s="4"/>
      <c r="I30" s="4">
        <v>0</v>
      </c>
      <c r="J30" s="4"/>
      <c r="K30" s="4">
        <v>0</v>
      </c>
      <c r="L30" s="2" t="s">
        <v>34</v>
      </c>
    </row>
    <row r="31" spans="1:31" x14ac:dyDescent="0.2">
      <c r="A31" s="2" t="s">
        <v>21</v>
      </c>
      <c r="D31" s="4">
        <f>D16</f>
        <v>9697000</v>
      </c>
      <c r="E31" s="4">
        <f>E15+E16</f>
        <v>3700000</v>
      </c>
      <c r="F31" s="4">
        <f>F15+F16</f>
        <v>3700000</v>
      </c>
      <c r="G31" s="4">
        <f>G15+G16</f>
        <v>3700000</v>
      </c>
      <c r="H31" s="4"/>
      <c r="I31" s="4">
        <f>I15+I16</f>
        <v>3700000</v>
      </c>
      <c r="J31" s="4"/>
      <c r="K31" s="4">
        <f>K15+K16</f>
        <v>3700000</v>
      </c>
      <c r="L31" s="2" t="s">
        <v>56</v>
      </c>
    </row>
    <row r="32" spans="1:31" x14ac:dyDescent="0.2">
      <c r="A32" s="20" t="s">
        <v>22</v>
      </c>
      <c r="D32" s="4">
        <f>D18</f>
        <v>1755200</v>
      </c>
      <c r="E32" s="4">
        <f>E18</f>
        <v>1000000</v>
      </c>
      <c r="F32" s="4">
        <f>F18</f>
        <v>1000000</v>
      </c>
      <c r="G32" s="4">
        <f>G18</f>
        <v>1000000</v>
      </c>
      <c r="H32" s="4"/>
      <c r="I32" s="4">
        <f>I18</f>
        <v>1000000</v>
      </c>
      <c r="J32" s="4"/>
      <c r="K32" s="4">
        <f>K18</f>
        <v>1000000</v>
      </c>
      <c r="L32" s="2" t="s">
        <v>55</v>
      </c>
    </row>
    <row r="33" spans="1:11" hidden="1" x14ac:dyDescent="0.2">
      <c r="A33" s="2" t="s">
        <v>19</v>
      </c>
      <c r="D33" s="4"/>
      <c r="E33" s="4"/>
      <c r="F33" s="4"/>
      <c r="G33" s="4"/>
      <c r="H33" s="4"/>
      <c r="I33" s="4"/>
      <c r="J33" s="4"/>
      <c r="K33" s="4"/>
    </row>
    <row r="34" spans="1:11" ht="13.5" thickBot="1" x14ac:dyDescent="0.25">
      <c r="D34" s="27" t="e">
        <f>SUM(D28:D33)</f>
        <v>#REF!</v>
      </c>
      <c r="E34" s="27" t="e">
        <f>SUM(E28:E33)</f>
        <v>#REF!</v>
      </c>
      <c r="F34" s="29">
        <f>SUM(F28:F33)</f>
        <v>33681600</v>
      </c>
      <c r="G34" s="29">
        <f>SUM(G28:G33)</f>
        <v>36033000</v>
      </c>
      <c r="H34" s="42"/>
      <c r="I34" s="29">
        <f>SUM(I28:I33)</f>
        <v>38865800</v>
      </c>
      <c r="J34" s="42"/>
      <c r="K34" s="29">
        <f>SUM(K28:K33)</f>
        <v>39972300</v>
      </c>
    </row>
    <row r="35" spans="1:11" ht="13.5" thickTop="1" x14ac:dyDescent="0.2">
      <c r="D35" s="28"/>
      <c r="E35" s="28"/>
      <c r="F35" s="28"/>
      <c r="G35" s="28"/>
      <c r="H35" s="28"/>
      <c r="I35" s="28"/>
      <c r="J35" s="28"/>
      <c r="K35" s="28"/>
    </row>
    <row r="38" spans="1:11" x14ac:dyDescent="0.2">
      <c r="A38" s="2" t="s">
        <v>34</v>
      </c>
      <c r="C38" s="3" t="s">
        <v>34</v>
      </c>
    </row>
    <row r="39" spans="1:11" x14ac:dyDescent="0.2">
      <c r="A39" s="2" t="s">
        <v>34</v>
      </c>
      <c r="C39" s="3" t="s">
        <v>34</v>
      </c>
    </row>
    <row r="40" spans="1:11" x14ac:dyDescent="0.2">
      <c r="A40" s="2" t="s">
        <v>34</v>
      </c>
      <c r="C40" s="3" t="s">
        <v>34</v>
      </c>
    </row>
    <row r="41" spans="1:11" x14ac:dyDescent="0.2">
      <c r="A41" s="2" t="s">
        <v>34</v>
      </c>
      <c r="C41" s="3" t="s">
        <v>34</v>
      </c>
    </row>
  </sheetData>
  <mergeCells count="2">
    <mergeCell ref="T6:U6"/>
    <mergeCell ref="N6:P6"/>
  </mergeCells>
  <phoneticPr fontId="7" type="noConversion"/>
  <pageMargins left="0.39370078740157483" right="0.39370078740157483" top="1.5354330708661419" bottom="0.94488188976377963" header="0.31496062992125984" footer="0.70866141732283472"/>
  <pageSetup paperSize="9" orientation="landscape"/>
  <headerFooter>
    <oddFooter>&amp;L&amp;F&amp;C&amp;P&amp;R&amp;D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specificatie</vt:lpstr>
      <vt:lpstr>specificatie!Afdrukbereik</vt:lpstr>
    </vt:vector>
  </TitlesOfParts>
  <Company>UMG 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Wolterbeek, J (Jeroen)</dc:creator>
  <cp:lastModifiedBy>John van der Woude</cp:lastModifiedBy>
  <cp:lastPrinted>2021-08-19T07:35:03Z</cp:lastPrinted>
  <dcterms:created xsi:type="dcterms:W3CDTF">2017-09-18T11:09:10Z</dcterms:created>
  <dcterms:modified xsi:type="dcterms:W3CDTF">2025-09-22T18:00:32Z</dcterms:modified>
</cp:coreProperties>
</file>