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6620220209 Gemeente Pekela  Adviesdiensten/011_Bestek armatuurvervanging leverancier/02_Cor/NVI1/"/>
    </mc:Choice>
  </mc:AlternateContent>
  <xr:revisionPtr revIDLastSave="66" documentId="8_{3C77C1A3-04C0-4787-95E6-A43BC917256B}" xr6:coauthVersionLast="47" xr6:coauthVersionMax="47" xr10:uidLastSave="{14BF4146-0FCC-4675-B3CA-D3375220B9D5}"/>
  <bookViews>
    <workbookView xWindow="912" yWindow="1440" windowWidth="20556" windowHeight="8988" tabRatio="670" activeTab="5" xr2:uid="{3202B32F-328C-7245-8EDC-B2A3DBFBEC8E}"/>
  </bookViews>
  <sheets>
    <sheet name="Toelichting" sheetId="25" r:id="rId1"/>
    <sheet name="Armatuurdata Paaltop A" sheetId="21" r:id="rId2"/>
    <sheet name="Armatuurdata Paaltop B" sheetId="22" r:id="rId3"/>
    <sheet name="Armatuurdata Paaltop C" sheetId="30" r:id="rId4"/>
    <sheet name="Armatuurdata Paaltop D" sheetId="31" r:id="rId5"/>
    <sheet name="Technische aspecten" sheetId="10" r:id="rId6"/>
    <sheet name="Aspecten leverancier" sheetId="26" r:id="rId7"/>
    <sheet name="Score energiegebruik per km" sheetId="28" r:id="rId8"/>
    <sheet name="Samenvating EMVI" sheetId="27" r:id="rId9"/>
  </sheets>
  <definedNames>
    <definedName name="A_leverancier">'Aspecten leverancier'!$M$35</definedName>
    <definedName name="Aantal_A">'Technische aspecten'!$K$27</definedName>
    <definedName name="_xlnm.Print_Area" localSheetId="1">'Armatuurdata Paaltop A'!$A$2:$E$59</definedName>
    <definedName name="_xlnm.Print_Area" localSheetId="2">'Armatuurdata Paaltop B'!$A$2:$E$59</definedName>
    <definedName name="_xlnm.Print_Area" localSheetId="3">'Armatuurdata Paaltop C'!$A$2:$E$59</definedName>
    <definedName name="_xlnm.Print_Area" localSheetId="4">'Armatuurdata Paaltop D'!$A$2:$E$59</definedName>
    <definedName name="afstand">#REF!</definedName>
    <definedName name="CO_2">'Aspecten leverancier'!$B$2:$C$8</definedName>
    <definedName name="G_">'Technische aspecten'!$N$16</definedName>
    <definedName name="LCA_T">'Technische aspecten'!$T$16</definedName>
    <definedName name="Levertijd">#REF!</definedName>
    <definedName name="Maat_T">#REF!</definedName>
    <definedName name="MKI">#REF!</definedName>
    <definedName name="mvo">'Aspecten leverancier'!$B$11:$C$16</definedName>
    <definedName name="P_Profel_1">'Score energiegebruik per km'!$C$4:$M$4</definedName>
    <definedName name="P_Profel_10">'Score energiegebruik per km'!#REF!</definedName>
    <definedName name="P_Profel_2">'Score energiegebruik per km'!$C$5:$M$5</definedName>
    <definedName name="P_Profel_3">'Score energiegebruik per km'!$C$6:$M$6</definedName>
    <definedName name="P_Profel_4">'Score energiegebruik per km'!$C$7:$M$7</definedName>
    <definedName name="P_Profel_5">'Score energiegebruik per km'!$C$8:$M$8</definedName>
    <definedName name="P_Profel_6">'Score energiegebruik per km'!$C$9:$M$9</definedName>
    <definedName name="P_Profel_7">'Score energiegebruik per km'!$C$10:$M$10</definedName>
    <definedName name="P_Profel_8">'Score energiegebruik per km'!$C$11:$M$11</definedName>
    <definedName name="P_Profel_9">'Score energiegebruik per km'!#REF!</definedName>
    <definedName name="Pt">'Technische aspecten'!$J$16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  <definedName name="Uh">'Technische aspecten'!$R$16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0" l="1"/>
  <c r="P11" i="10"/>
  <c r="Q11" i="10" s="1"/>
  <c r="P10" i="10"/>
  <c r="Q10" i="10" s="1"/>
  <c r="P9" i="10"/>
  <c r="Q9" i="10" s="1"/>
  <c r="P8" i="10"/>
  <c r="Q8" i="10" s="1"/>
  <c r="C19" i="27"/>
  <c r="C20" i="27"/>
  <c r="C21" i="27"/>
  <c r="D32" i="27"/>
  <c r="C29" i="27"/>
  <c r="P26" i="26" l="1"/>
  <c r="G35" i="10"/>
  <c r="G34" i="10"/>
  <c r="G33" i="10"/>
  <c r="G32" i="10"/>
  <c r="E29" i="27"/>
  <c r="A26" i="27"/>
  <c r="A27" i="27" s="1"/>
  <c r="A28" i="27" s="1"/>
  <c r="A29" i="27" s="1"/>
  <c r="C23" i="27"/>
  <c r="E23" i="27" s="1"/>
  <c r="G36" i="10" l="1"/>
  <c r="C25" i="27" s="1"/>
  <c r="D36" i="26"/>
  <c r="D35" i="26"/>
  <c r="D34" i="26"/>
  <c r="D33" i="26"/>
  <c r="D32" i="26"/>
  <c r="D31" i="26"/>
  <c r="D30" i="26"/>
  <c r="D29" i="26"/>
  <c r="C30" i="26"/>
  <c r="C31" i="26" s="1"/>
  <c r="C32" i="26" s="1"/>
  <c r="C33" i="26" s="1"/>
  <c r="C34" i="26" s="1"/>
  <c r="C35" i="26" s="1"/>
  <c r="C36" i="26" s="1"/>
  <c r="C29" i="26"/>
  <c r="J6" i="26"/>
  <c r="A20" i="27"/>
  <c r="A21" i="27" s="1"/>
  <c r="A22" i="27" s="1"/>
  <c r="A23" i="27" s="1"/>
  <c r="A24" i="27" s="1"/>
  <c r="A25" i="27" s="1"/>
  <c r="C11" i="27"/>
  <c r="K6" i="26" l="1"/>
  <c r="E19" i="27"/>
  <c r="E25" i="27"/>
  <c r="L22" i="28"/>
  <c r="K21" i="28"/>
  <c r="K20" i="28"/>
  <c r="J19" i="28"/>
  <c r="E18" i="28"/>
  <c r="F16" i="28"/>
  <c r="K15" i="28"/>
  <c r="G17" i="28"/>
  <c r="E15" i="28"/>
  <c r="J31" i="26"/>
  <c r="K31" i="26" s="1"/>
  <c r="C30" i="27" s="1"/>
  <c r="E30" i="27" s="1"/>
  <c r="Q26" i="26"/>
  <c r="J26" i="26"/>
  <c r="C24" i="26"/>
  <c r="C23" i="26"/>
  <c r="C22" i="26"/>
  <c r="J21" i="26"/>
  <c r="C21" i="26"/>
  <c r="P16" i="26"/>
  <c r="Q16" i="26" s="1"/>
  <c r="C28" i="27" s="1"/>
  <c r="J16" i="26"/>
  <c r="J11" i="26"/>
  <c r="E27" i="10"/>
  <c r="K27" i="10" s="1"/>
  <c r="C24" i="27" s="1"/>
  <c r="E24" i="27" s="1"/>
  <c r="E16" i="10"/>
  <c r="Q16" i="10" s="1"/>
  <c r="K11" i="26" l="1"/>
  <c r="E20" i="27"/>
  <c r="K16" i="26"/>
  <c r="E21" i="27"/>
  <c r="D18" i="28"/>
  <c r="H18" i="28"/>
  <c r="F8" i="10"/>
  <c r="F10" i="10"/>
  <c r="F11" i="10"/>
  <c r="K21" i="26"/>
  <c r="C26" i="27" s="1"/>
  <c r="E26" i="27" s="1"/>
  <c r="K26" i="26"/>
  <c r="D4" i="27" a="1"/>
  <c r="D4" i="27" s="1"/>
  <c r="G4" i="27" s="1"/>
  <c r="F15" i="28"/>
  <c r="K18" i="28"/>
  <c r="G16" i="28"/>
  <c r="M21" i="28"/>
  <c r="C22" i="28"/>
  <c r="K15" i="10" s="1"/>
  <c r="L15" i="10" s="1"/>
  <c r="H17" i="28"/>
  <c r="M22" i="28"/>
  <c r="I17" i="28"/>
  <c r="J17" i="28"/>
  <c r="M17" i="28"/>
  <c r="I18" i="28"/>
  <c r="J18" i="28"/>
  <c r="L18" i="28"/>
  <c r="D20" i="28"/>
  <c r="E21" i="28"/>
  <c r="F21" i="28"/>
  <c r="L21" i="28"/>
  <c r="H16" i="28"/>
  <c r="L16" i="28"/>
  <c r="M16" i="28"/>
  <c r="F22" i="28"/>
  <c r="C17" i="28"/>
  <c r="K10" i="10" s="1"/>
  <c r="L10" i="10" s="1"/>
  <c r="G22" i="28"/>
  <c r="D17" i="28"/>
  <c r="H22" i="28"/>
  <c r="C18" i="28"/>
  <c r="K11" i="10" s="1"/>
  <c r="L11" i="10" s="1"/>
  <c r="G15" i="28"/>
  <c r="K19" i="28"/>
  <c r="L20" i="28"/>
  <c r="H15" i="28"/>
  <c r="I16" i="28"/>
  <c r="L19" i="28"/>
  <c r="M20" i="28"/>
  <c r="I15" i="28"/>
  <c r="J16" i="28"/>
  <c r="K17" i="28"/>
  <c r="M19" i="28"/>
  <c r="C21" i="28"/>
  <c r="K14" i="10" s="1"/>
  <c r="L14" i="10" s="1"/>
  <c r="D22" i="28"/>
  <c r="J15" i="28"/>
  <c r="K16" i="28"/>
  <c r="L17" i="28"/>
  <c r="M18" i="28"/>
  <c r="C20" i="28"/>
  <c r="K13" i="10" s="1"/>
  <c r="L13" i="10" s="1"/>
  <c r="D21" i="28"/>
  <c r="E22" i="28"/>
  <c r="C19" i="28"/>
  <c r="K12" i="10" s="1"/>
  <c r="L12" i="10" s="1"/>
  <c r="L15" i="28"/>
  <c r="D19" i="28"/>
  <c r="E20" i="28"/>
  <c r="M15" i="28"/>
  <c r="E19" i="28"/>
  <c r="F20" i="28"/>
  <c r="G21" i="28"/>
  <c r="C16" i="28"/>
  <c r="K9" i="10" s="1"/>
  <c r="L9" i="10" s="1"/>
  <c r="F19" i="28"/>
  <c r="G20" i="28"/>
  <c r="H21" i="28"/>
  <c r="I22" i="28"/>
  <c r="C15" i="28"/>
  <c r="K8" i="10" s="1"/>
  <c r="L8" i="10" s="1"/>
  <c r="D16" i="28"/>
  <c r="E17" i="28"/>
  <c r="F18" i="28"/>
  <c r="G19" i="28"/>
  <c r="H20" i="28"/>
  <c r="I21" i="28"/>
  <c r="J22" i="28"/>
  <c r="D15" i="28"/>
  <c r="E16" i="28"/>
  <c r="F17" i="28"/>
  <c r="G18" i="28"/>
  <c r="H19" i="28"/>
  <c r="I20" i="28"/>
  <c r="J21" i="28"/>
  <c r="K22" i="28"/>
  <c r="I19" i="28"/>
  <c r="J20" i="28"/>
  <c r="F9" i="10"/>
  <c r="E28" i="27" l="1"/>
  <c r="C27" i="27"/>
  <c r="E27" i="27" s="1"/>
  <c r="M35" i="26"/>
  <c r="D5" i="27" s="1"/>
  <c r="G5" i="27" s="1"/>
  <c r="L16" i="10"/>
  <c r="C22" i="27" s="1"/>
  <c r="E22" i="27" s="1"/>
  <c r="E32" i="27" s="1"/>
  <c r="E34" i="27" s="1"/>
  <c r="C10" i="27" l="1"/>
  <c r="D3" i="27"/>
  <c r="G3" i="27" s="1"/>
  <c r="G7" i="27" s="1"/>
  <c r="C12" i="2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<sst xmlns="http://schemas.openxmlformats.org/spreadsheetml/2006/main" count="523" uniqueCount="225">
  <si>
    <t>Kleurtemperatuur</t>
  </si>
  <si>
    <t>EN 60598-1</t>
  </si>
  <si>
    <t>Rendement armatuur</t>
  </si>
  <si>
    <t>%</t>
  </si>
  <si>
    <t>K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</si>
  <si>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</si>
  <si>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</si>
  <si>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</si>
  <si>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</si>
  <si>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</si>
  <si>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</si>
  <si>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</si>
  <si>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</si>
  <si>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</si>
  <si>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</si>
  <si>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</si>
  <si>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</si>
  <si>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</si>
  <si>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</si>
  <si>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</si>
  <si>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</si>
  <si>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</si>
  <si>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</si>
  <si>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</si>
  <si>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</si>
  <si>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</si>
  <si>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</si>
  <si>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</si>
  <si>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</si>
  <si>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</si>
  <si>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</si>
  <si>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</si>
  <si>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</si>
  <si>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</si>
  <si>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</si>
  <si>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</si>
  <si>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</si>
  <si>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</si>
  <si>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</si>
  <si>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</si>
  <si>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</si>
  <si>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</si>
  <si>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</si>
  <si>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</si>
  <si>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</si>
  <si>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</si>
  <si>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</si>
  <si>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</si>
  <si>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</si>
  <si>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</si>
  <si>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</si>
  <si>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</si>
  <si>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</si>
  <si>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</si>
  <si>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</si>
  <si>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</si>
  <si>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</si>
  <si>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</si>
  <si>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</si>
  <si>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Stroom bij een starthoek van de spanning van 90 graden.</t>
  </si>
  <si>
    <t>4. Elektrische parameters</t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</si>
  <si>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</si>
  <si>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</si>
  <si>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Zie EVO bestand</t>
  </si>
  <si>
    <t>Vermogen per km volgens EVO bestand</t>
  </si>
  <si>
    <t>Profiel</t>
  </si>
  <si>
    <t>score</t>
  </si>
  <si>
    <t>Vermogen per km</t>
  </si>
  <si>
    <t>percentage</t>
  </si>
  <si>
    <t>gewogen</t>
  </si>
  <si>
    <t>Totaal</t>
  </si>
  <si>
    <t>Score maatschappelijk</t>
  </si>
  <si>
    <t>MVO ladder</t>
  </si>
  <si>
    <t>Trede</t>
  </si>
  <si>
    <t>Dit dient per armatuurfamilie te worden ingevuld.</t>
  </si>
  <si>
    <t>Typecodering leverancier</t>
  </si>
  <si>
    <t>Duurzaam internationaal ondernemen (zie par 2.2.1)</t>
  </si>
  <si>
    <t>max score</t>
  </si>
  <si>
    <t>Beschrijving van scores</t>
  </si>
  <si>
    <t>Aantal armatuurtypes</t>
  </si>
  <si>
    <t>Prijs</t>
  </si>
  <si>
    <t>Levertijd</t>
  </si>
  <si>
    <t>Code in dit document</t>
  </si>
  <si>
    <t>Schijnbaar vermogen</t>
  </si>
  <si>
    <t>Ps=U*I*sin(phi)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</si>
  <si>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</si>
  <si>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</si>
  <si>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Aantal types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</si>
  <si>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</si>
  <si>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</si>
  <si>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</si>
  <si>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</si>
  <si>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</si>
  <si>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</si>
  <si>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</si>
  <si>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>max abs score</t>
  </si>
  <si>
    <t>score obv 1-10</t>
  </si>
  <si>
    <t>Prijsbepaling:</t>
  </si>
  <si>
    <t>Vervolgens wordt per % prijstijging tov de laagste inschrijver, 1 punt van de maximum score afgetrokken</t>
  </si>
  <si>
    <t>75%  v.h. Vermogen</t>
  </si>
  <si>
    <t>Samenwerking met gemeente</t>
  </si>
  <si>
    <t>Visie op duurzaamheid</t>
  </si>
  <si>
    <t>NPR-klasse</t>
  </si>
  <si>
    <t>P6</t>
  </si>
  <si>
    <t>P5</t>
  </si>
  <si>
    <t>PERCEEL 1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</si>
  <si>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</si>
  <si>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</si>
  <si>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In deze bijlage worden de voor de gemeente relevante aspecten benoemd en gescoord.</t>
  </si>
  <si>
    <t>Onderstaand een toelichting en uitleg voor deze bijlage, per tabblad</t>
  </si>
  <si>
    <t>Dit document bevat de volgende tabbaden</t>
  </si>
  <si>
    <t>Deze pagina</t>
  </si>
  <si>
    <t>Technische aspecten</t>
  </si>
  <si>
    <t>Lidmaatschap OVLNL</t>
  </si>
  <si>
    <t>invullen ja of nee</t>
  </si>
  <si>
    <t>ISO 14001</t>
  </si>
  <si>
    <t>De laagste prijs krijgt de volledige score van 30 punten</t>
  </si>
  <si>
    <t>nu</t>
  </si>
  <si>
    <t>nalevering</t>
  </si>
  <si>
    <t>goed</t>
  </si>
  <si>
    <t>voldoende</t>
  </si>
  <si>
    <t>matig</t>
  </si>
  <si>
    <t>slecht</t>
  </si>
  <si>
    <t>Beoordeling vermogen per kilometer per profiel per inschrijver</t>
  </si>
  <si>
    <t>getallen ter voorbeeld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</si>
  <si>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</si>
  <si>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</si>
  <si>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</si>
  <si>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</si>
  <si>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</si>
  <si>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</si>
  <si>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</si>
  <si>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Inschrijver 8</t>
  </si>
  <si>
    <t>Inschrijver 9</t>
  </si>
  <si>
    <t>Inschrijver 10</t>
  </si>
  <si>
    <t>Inschrijver 11</t>
  </si>
  <si>
    <t>Bijbehorende score</t>
  </si>
  <si>
    <t>Score Aspecten leverancier</t>
  </si>
  <si>
    <t>Opgegeven vermogen per km volgens EVO bestand</t>
  </si>
  <si>
    <t>Totaal EMVI aspecten</t>
  </si>
  <si>
    <t>NB in de dialux bestanden mogen geen wijzigingen worden aangebracht anders dan:</t>
  </si>
  <si>
    <t>-</t>
  </si>
  <si>
    <t>aanpassing van de elevatiehoek</t>
  </si>
  <si>
    <t>aanpassing van de montagehoogte indien de armatuurvorm daartoe aanleiding geeft.</t>
  </si>
  <si>
    <t>aanpassing van de lichtterugvalfactor. De gehanteerde waarde dient onderbouwd te worden met verifieerbare cijfers ten aanzien</t>
  </si>
  <si>
    <t>lichterugval van led en armatuur alsmeden de vervuiling van de materialen.</t>
  </si>
  <si>
    <t>(wordt niet op dit blad  verrekend maar elders)</t>
  </si>
  <si>
    <t>vermogen/km</t>
  </si>
  <si>
    <t>aan de opgave van de overige inschrijvers.</t>
  </si>
  <si>
    <t xml:space="preserve">ook cijfers van de andere inschrijvers zijn </t>
  </si>
  <si>
    <t>ingevuld.</t>
  </si>
  <si>
    <t>De score van vermogen wordt gerelateerd</t>
  </si>
  <si>
    <t>De score wordt dus pas zichtbaar nadat</t>
  </si>
  <si>
    <t>Totaal EMVI</t>
  </si>
  <si>
    <t>Score aspecten</t>
  </si>
  <si>
    <t>CO2 prestatieladder</t>
  </si>
  <si>
    <t>MVO prestatieladder</t>
  </si>
  <si>
    <t>Energiegebruik</t>
  </si>
  <si>
    <t>Aantal optieken</t>
  </si>
  <si>
    <t>Herstelbaarheid</t>
  </si>
  <si>
    <t>Levertijd project</t>
  </si>
  <si>
    <t>Levertijd na project</t>
  </si>
  <si>
    <t>Score</t>
  </si>
  <si>
    <t>Weegfactor</t>
  </si>
  <si>
    <t>CO2 ladder</t>
  </si>
  <si>
    <t>x</t>
  </si>
  <si>
    <t>Repareerbaarheid</t>
  </si>
  <si>
    <t>Beschikbaarheid</t>
  </si>
  <si>
    <t>Firm-/software</t>
  </si>
  <si>
    <t>Elektrische onderdelen</t>
  </si>
  <si>
    <t>Mechanische onderdelen</t>
  </si>
  <si>
    <t>klasse</t>
  </si>
  <si>
    <t>B</t>
  </si>
  <si>
    <t>C</t>
  </si>
  <si>
    <t>D</t>
  </si>
  <si>
    <t>E</t>
  </si>
  <si>
    <t>Scores</t>
  </si>
  <si>
    <t>Beschikbaarheid Elektrische onderdelen</t>
  </si>
  <si>
    <t>Beschikbaarheid mechanische onderdelen</t>
  </si>
  <si>
    <t>Firm-software</t>
  </si>
  <si>
    <t>Totaal score</t>
  </si>
  <si>
    <t>Repareerbaarheid armaturen</t>
  </si>
  <si>
    <t>Samenwerking gemeente &lt;&gt;  aannemer &lt;&gt; leverancier</t>
  </si>
  <si>
    <t>weken</t>
  </si>
  <si>
    <t xml:space="preserve">Levertijd nalevering </t>
  </si>
  <si>
    <t>Samenwerking met gemeente/aannemer</t>
  </si>
  <si>
    <t>Score teruggerekend naar</t>
  </si>
  <si>
    <t>punten</t>
  </si>
  <si>
    <t>Deze bijlage vormt een belangrijk hulpmiddel bij de beoordeling.</t>
  </si>
  <si>
    <t>Alle inhoudelijke eisen en definities zijn volledig vastgelegd in het PvE. Dit Excelbestand dient uitsluitend ter ondersteuning van de scoreberekening.</t>
  </si>
  <si>
    <t>Hier voert de inschrijver de technische gegevens in per armatuurtype.</t>
  </si>
  <si>
    <t>berekening van energiegebruik per km en variatie in armatuurtypes (optieken), conform hoofdstuk 4 van het PvE.</t>
  </si>
  <si>
    <t>Aspecten leverancier</t>
  </si>
  <si>
    <t>weging van maatschappelijke criteria, zoals ISO 14001, CO₂-prestatieladder, MVO-prestatieladder en SROI.</t>
  </si>
  <si>
    <t>Samenvatting EMVI</t>
  </si>
  <si>
    <t>overzicht van de maximale scores per criterium, inclusief eventuele aftrekken</t>
  </si>
  <si>
    <t>Belangrijke aandachtspunten</t>
  </si>
  <si>
    <r>
      <t xml:space="preserve">Dit document </t>
    </r>
    <r>
      <rPr>
        <b/>
        <sz val="11"/>
        <color theme="1"/>
        <rFont val="Calibri"/>
        <family val="2"/>
        <scheme val="minor"/>
      </rPr>
      <t>wijst alleen de weg in de berekeningen</t>
    </r>
    <r>
      <rPr>
        <sz val="11"/>
        <color theme="1"/>
        <rFont val="Calibri"/>
        <family val="2"/>
        <scheme val="minor"/>
      </rPr>
      <t>. Voor de inhoudelijke eisen blijft het PvE leidend.</t>
    </r>
  </si>
  <si>
    <r>
      <t>Weegfactoren en formules</t>
    </r>
    <r>
      <rPr>
        <sz val="11"/>
        <color theme="1"/>
        <rFont val="Calibri"/>
        <family val="2"/>
        <scheme val="minor"/>
      </rPr>
      <t xml:space="preserve"> zijn rechtstreeks overgenomen uit het PvE.</t>
    </r>
  </si>
  <si>
    <r>
      <t>Negatieve correctie</t>
    </r>
    <r>
      <rPr>
        <sz val="11"/>
        <color theme="1"/>
        <rFont val="Calibri"/>
        <family val="2"/>
        <scheme val="minor"/>
      </rPr>
      <t>: het niet voldoen aan duurzaam internationaal ondernemen leidt tot puntenaftrek (zie PvE hoofdstuk 4).</t>
    </r>
  </si>
  <si>
    <r>
      <t>Controleberekeningen</t>
    </r>
    <r>
      <rPr>
        <sz val="11"/>
        <color theme="1"/>
        <rFont val="Calibri"/>
        <family val="2"/>
        <scheme val="minor"/>
      </rPr>
      <t>: scores worden pas definitief na controle en validatie door de Aanbestedende dienst.</t>
    </r>
  </si>
  <si>
    <t>Profiel P1</t>
  </si>
  <si>
    <t>Profiel P2</t>
  </si>
  <si>
    <t>Profiel P3</t>
  </si>
  <si>
    <t>Profiel P4</t>
  </si>
  <si>
    <t>Armatuurtype A</t>
  </si>
  <si>
    <t>Armatuurtype B</t>
  </si>
  <si>
    <t>Armatuurtype C</t>
  </si>
  <si>
    <t>Armatuurtype D</t>
  </si>
  <si>
    <t>Paaltop A</t>
  </si>
  <si>
    <t>Paaltop C</t>
  </si>
  <si>
    <t>Paaltop D</t>
  </si>
  <si>
    <t>Paaltop B</t>
  </si>
  <si>
    <t>Toelichting / instructie bij deze bijlage 2.2</t>
  </si>
  <si>
    <t>Aantal</t>
  </si>
  <si>
    <t>PERCEEL 2</t>
  </si>
  <si>
    <t>Armatuurdata Paaltop A/B/C/D</t>
  </si>
  <si>
    <t>*: type aangeven met A, B, C etc</t>
  </si>
  <si>
    <t>Voldoen aan duurzaam internationaal ondernemen</t>
  </si>
  <si>
    <t>wordt ingevuld door AD met cijfer 1, 4 of 10</t>
  </si>
  <si>
    <t>behorend bij NVI1</t>
  </si>
  <si>
    <t>ISO14001</t>
  </si>
  <si>
    <t>TI</t>
  </si>
  <si>
    <t>waardering</t>
  </si>
  <si>
    <t>Gewogen TI op schaal 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</si>
</sst>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  <numFmt numFmtId="167" formatCode="#,##0.0_ ;\-#,##0.0\ "/>
  </numFmts>
  <fonts count="3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b/>
      <sz val="12"/>
      <color theme="1"/>
      <name val="Segoe U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  <font>
      <sz val="11"/>
      <name val="Segoe UI"/>
      <family val="2"/>
    </font>
    <font>
      <sz val="11"/>
      <color rgb="FF0000FF"/>
      <name val="Segoe UI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Segoe UI"/>
      <family val="2"/>
    </font>
    <font>
      <sz val="11"/>
      <color rgb="FFFF0000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5E3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CE6A2"/>
        <bgColor indexed="64"/>
      </patternFill>
    </fill>
    <fill>
      <patternFill patternType="solid">
        <fgColor rgb="FFFFDBC9"/>
        <bgColor indexed="64"/>
      </patternFill>
    </fill>
    <fill>
      <patternFill patternType="solid">
        <fgColor rgb="FFFFAE85"/>
        <bgColor indexed="64"/>
      </patternFill>
    </fill>
    <fill>
      <patternFill patternType="solid">
        <fgColor rgb="FFFFB1C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0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9" borderId="8" xfId="0" applyFont="1" applyFill="1" applyBorder="1"/>
    <xf numFmtId="0" fontId="6" fillId="9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8" borderId="0" xfId="0" applyFont="1" applyFill="1"/>
    <xf numFmtId="0" fontId="12" fillId="9" borderId="8" xfId="0" applyFont="1" applyFill="1" applyBorder="1"/>
    <xf numFmtId="0" fontId="12" fillId="9" borderId="10" xfId="0" applyFont="1" applyFill="1" applyBorder="1"/>
    <xf numFmtId="0" fontId="7" fillId="8" borderId="8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3" fillId="0" borderId="0" xfId="0" applyFont="1"/>
    <xf numFmtId="0" fontId="1" fillId="0" borderId="0" xfId="0" applyFont="1"/>
    <xf numFmtId="0" fontId="0" fillId="2" borderId="0" xfId="0" applyFill="1"/>
    <xf numFmtId="0" fontId="0" fillId="7" borderId="0" xfId="0" applyFill="1"/>
    <xf numFmtId="0" fontId="8" fillId="0" borderId="0" xfId="0" applyFont="1"/>
    <xf numFmtId="0" fontId="0" fillId="10" borderId="0" xfId="0" applyFill="1"/>
    <xf numFmtId="164" fontId="14" fillId="8" borderId="13" xfId="1" applyNumberFormat="1" applyFont="1" applyFill="1" applyBorder="1"/>
    <xf numFmtId="165" fontId="14" fillId="6" borderId="14" xfId="1" applyNumberFormat="1" applyFont="1" applyFill="1" applyBorder="1"/>
    <xf numFmtId="164" fontId="14" fillId="8" borderId="13" xfId="0" applyNumberFormat="1" applyFont="1" applyFill="1" applyBorder="1"/>
    <xf numFmtId="164" fontId="14" fillId="6" borderId="14" xfId="1" applyNumberFormat="1" applyFont="1" applyFill="1" applyBorder="1"/>
    <xf numFmtId="164" fontId="0" fillId="0" borderId="0" xfId="0" applyNumberFormat="1"/>
    <xf numFmtId="0" fontId="1" fillId="11" borderId="12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7" fillId="0" borderId="0" xfId="0" applyFont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17" fillId="0" borderId="0" xfId="0" applyFont="1"/>
    <xf numFmtId="0" fontId="18" fillId="0" borderId="0" xfId="0" applyFont="1"/>
    <xf numFmtId="0" fontId="3" fillId="8" borderId="8" xfId="0" applyFont="1" applyFill="1" applyBorder="1" applyProtection="1">
      <protection locked="0"/>
    </xf>
    <xf numFmtId="0" fontId="6" fillId="9" borderId="0" xfId="0" applyFont="1" applyFill="1" applyProtection="1">
      <protection locked="0"/>
    </xf>
    <xf numFmtId="0" fontId="6" fillId="9" borderId="8" xfId="0" applyFont="1" applyFill="1" applyBorder="1" applyProtection="1">
      <protection locked="0"/>
    </xf>
    <xf numFmtId="164" fontId="3" fillId="8" borderId="8" xfId="1" applyNumberFormat="1" applyFont="1" applyFill="1" applyBorder="1" applyProtection="1">
      <protection locked="0"/>
    </xf>
    <xf numFmtId="0" fontId="1" fillId="11" borderId="1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9" fontId="1" fillId="4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/>
    <xf numFmtId="164" fontId="1" fillId="2" borderId="0" xfId="1" applyNumberFormat="1" applyFont="1" applyFill="1" applyProtection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9" fillId="0" borderId="0" xfId="0" applyFont="1"/>
    <xf numFmtId="43" fontId="1" fillId="0" borderId="0" xfId="0" applyNumberFormat="1" applyFont="1"/>
    <xf numFmtId="0" fontId="1" fillId="10" borderId="0" xfId="0" applyFont="1" applyFill="1"/>
    <xf numFmtId="0" fontId="1" fillId="10" borderId="0" xfId="0" applyFont="1" applyFill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3" fillId="8" borderId="8" xfId="0" quotePrefix="1" applyFont="1" applyFill="1" applyBorder="1" applyProtection="1">
      <protection locked="0"/>
    </xf>
    <xf numFmtId="0" fontId="8" fillId="13" borderId="0" xfId="0" applyFont="1" applyFill="1"/>
    <xf numFmtId="0" fontId="5" fillId="2" borderId="0" xfId="0" applyFont="1" applyFill="1"/>
    <xf numFmtId="0" fontId="15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5" fillId="4" borderId="0" xfId="0" applyFont="1" applyFill="1" applyAlignment="1">
      <alignment wrapText="1"/>
    </xf>
    <xf numFmtId="0" fontId="23" fillId="0" borderId="0" xfId="0" applyFont="1"/>
    <xf numFmtId="0" fontId="24" fillId="0" borderId="0" xfId="0" applyFont="1"/>
    <xf numFmtId="0" fontId="0" fillId="3" borderId="0" xfId="0" applyFill="1"/>
    <xf numFmtId="0" fontId="8" fillId="3" borderId="0" xfId="0" applyFont="1" applyFill="1"/>
    <xf numFmtId="0" fontId="0" fillId="14" borderId="0" xfId="0" applyFill="1"/>
    <xf numFmtId="0" fontId="8" fillId="14" borderId="0" xfId="0" applyFont="1" applyFill="1"/>
    <xf numFmtId="0" fontId="0" fillId="13" borderId="0" xfId="0" applyFill="1"/>
    <xf numFmtId="0" fontId="1" fillId="15" borderId="0" xfId="0" applyFont="1" applyFill="1"/>
    <xf numFmtId="0" fontId="1" fillId="15" borderId="0" xfId="0" applyFont="1" applyFill="1" applyAlignment="1">
      <alignment horizontal="center"/>
    </xf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2" fontId="15" fillId="5" borderId="0" xfId="0" applyNumberFormat="1" applyFont="1" applyFill="1"/>
    <xf numFmtId="0" fontId="8" fillId="19" borderId="19" xfId="0" applyFont="1" applyFill="1" applyBorder="1"/>
    <xf numFmtId="1" fontId="8" fillId="19" borderId="19" xfId="1" applyNumberFormat="1" applyFont="1" applyFill="1" applyBorder="1"/>
    <xf numFmtId="164" fontId="8" fillId="19" borderId="19" xfId="1" applyNumberFormat="1" applyFont="1" applyFill="1" applyBorder="1"/>
    <xf numFmtId="166" fontId="21" fillId="19" borderId="19" xfId="0" applyNumberFormat="1" applyFont="1" applyFill="1" applyBorder="1"/>
    <xf numFmtId="0" fontId="8" fillId="12" borderId="19" xfId="0" applyFont="1" applyFill="1" applyBorder="1"/>
    <xf numFmtId="1" fontId="20" fillId="12" borderId="19" xfId="1" applyNumberFormat="1" applyFont="1" applyFill="1" applyBorder="1"/>
    <xf numFmtId="164" fontId="8" fillId="12" borderId="19" xfId="1" applyNumberFormat="1" applyFont="1" applyFill="1" applyBorder="1"/>
    <xf numFmtId="166" fontId="21" fillId="12" borderId="19" xfId="0" applyNumberFormat="1" applyFont="1" applyFill="1" applyBorder="1"/>
    <xf numFmtId="0" fontId="20" fillId="19" borderId="19" xfId="0" applyFont="1" applyFill="1" applyBorder="1"/>
    <xf numFmtId="1" fontId="20" fillId="19" borderId="19" xfId="1" applyNumberFormat="1" applyFont="1" applyFill="1" applyBorder="1"/>
    <xf numFmtId="164" fontId="20" fillId="19" borderId="19" xfId="1" applyNumberFormat="1" applyFont="1" applyFill="1" applyBorder="1"/>
    <xf numFmtId="1" fontId="8" fillId="12" borderId="19" xfId="1" applyNumberFormat="1" applyFont="1" applyFill="1" applyBorder="1"/>
    <xf numFmtId="0" fontId="1" fillId="22" borderId="0" xfId="0" applyFont="1" applyFill="1"/>
    <xf numFmtId="0" fontId="0" fillId="22" borderId="0" xfId="0" applyFill="1"/>
    <xf numFmtId="0" fontId="0" fillId="23" borderId="0" xfId="0" applyFill="1"/>
    <xf numFmtId="165" fontId="14" fillId="23" borderId="0" xfId="1" applyNumberFormat="1" applyFont="1" applyFill="1" applyBorder="1"/>
    <xf numFmtId="0" fontId="0" fillId="2" borderId="8" xfId="0" applyFill="1" applyBorder="1" applyProtection="1">
      <protection locked="0"/>
    </xf>
    <xf numFmtId="0" fontId="0" fillId="7" borderId="8" xfId="0" applyFill="1" applyBorder="1" applyProtection="1">
      <protection locked="0"/>
    </xf>
    <xf numFmtId="164" fontId="14" fillId="6" borderId="8" xfId="1" applyNumberFormat="1" applyFont="1" applyFill="1" applyBorder="1" applyProtection="1"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23" borderId="8" xfId="0" applyFont="1" applyFill="1" applyBorder="1" applyAlignment="1" applyProtection="1">
      <alignment horizontal="center"/>
      <protection locked="0"/>
    </xf>
    <xf numFmtId="0" fontId="1" fillId="24" borderId="0" xfId="0" applyFont="1" applyFill="1"/>
    <xf numFmtId="0" fontId="0" fillId="24" borderId="0" xfId="0" applyFill="1"/>
    <xf numFmtId="0" fontId="0" fillId="25" borderId="0" xfId="0" applyFill="1"/>
    <xf numFmtId="165" fontId="14" fillId="25" borderId="0" xfId="1" applyNumberFormat="1" applyFont="1" applyFill="1" applyBorder="1"/>
    <xf numFmtId="0" fontId="25" fillId="0" borderId="0" xfId="0" applyFont="1"/>
    <xf numFmtId="0" fontId="0" fillId="4" borderId="0" xfId="0" applyFill="1"/>
    <xf numFmtId="0" fontId="0" fillId="13" borderId="2" xfId="0" applyFill="1" applyBorder="1" applyAlignment="1">
      <alignment horizontal="center"/>
    </xf>
    <xf numFmtId="0" fontId="0" fillId="26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27" borderId="2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9" borderId="2" xfId="0" applyFill="1" applyBorder="1" applyAlignment="1">
      <alignment horizontal="center"/>
    </xf>
    <xf numFmtId="0" fontId="0" fillId="30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166" fontId="26" fillId="13" borderId="19" xfId="0" applyNumberFormat="1" applyFont="1" applyFill="1" applyBorder="1" applyAlignment="1">
      <alignment horizontal="center"/>
    </xf>
    <xf numFmtId="166" fontId="26" fillId="26" borderId="19" xfId="0" applyNumberFormat="1" applyFont="1" applyFill="1" applyBorder="1" applyAlignment="1">
      <alignment horizontal="center"/>
    </xf>
    <xf numFmtId="166" fontId="26" fillId="2" borderId="19" xfId="0" applyNumberFormat="1" applyFont="1" applyFill="1" applyBorder="1" applyAlignment="1">
      <alignment horizontal="center"/>
    </xf>
    <xf numFmtId="166" fontId="26" fillId="3" borderId="19" xfId="0" applyNumberFormat="1" applyFont="1" applyFill="1" applyBorder="1" applyAlignment="1">
      <alignment horizontal="center"/>
    </xf>
    <xf numFmtId="166" fontId="26" fillId="12" borderId="19" xfId="0" applyNumberFormat="1" applyFont="1" applyFill="1" applyBorder="1" applyAlignment="1">
      <alignment horizontal="center"/>
    </xf>
    <xf numFmtId="166" fontId="26" fillId="27" borderId="19" xfId="0" applyNumberFormat="1" applyFont="1" applyFill="1" applyBorder="1" applyAlignment="1">
      <alignment horizontal="center"/>
    </xf>
    <xf numFmtId="166" fontId="26" fillId="28" borderId="19" xfId="0" applyNumberFormat="1" applyFont="1" applyFill="1" applyBorder="1" applyAlignment="1">
      <alignment horizontal="center"/>
    </xf>
    <xf numFmtId="166" fontId="26" fillId="6" borderId="19" xfId="0" applyNumberFormat="1" applyFont="1" applyFill="1" applyBorder="1" applyAlignment="1">
      <alignment horizontal="center"/>
    </xf>
    <xf numFmtId="166" fontId="26" fillId="24" borderId="19" xfId="0" applyNumberFormat="1" applyFont="1" applyFill="1" applyBorder="1" applyAlignment="1">
      <alignment horizontal="center"/>
    </xf>
    <xf numFmtId="166" fontId="26" fillId="29" borderId="19" xfId="0" applyNumberFormat="1" applyFont="1" applyFill="1" applyBorder="1" applyAlignment="1">
      <alignment horizontal="center"/>
    </xf>
    <xf numFmtId="166" fontId="26" fillId="30" borderId="19" xfId="0" applyNumberFormat="1" applyFont="1" applyFill="1" applyBorder="1" applyAlignment="1">
      <alignment horizontal="center"/>
    </xf>
    <xf numFmtId="0" fontId="1" fillId="11" borderId="16" xfId="0" applyFont="1" applyFill="1" applyBorder="1" applyAlignment="1" applyProtection="1">
      <alignment horizontal="left"/>
      <protection locked="0"/>
    </xf>
    <xf numFmtId="0" fontId="1" fillId="11" borderId="17" xfId="0" applyFont="1" applyFill="1" applyBorder="1" applyAlignment="1" applyProtection="1">
      <alignment horizontal="left"/>
      <protection locked="0"/>
    </xf>
    <xf numFmtId="0" fontId="0" fillId="13" borderId="19" xfId="0" applyFill="1" applyBorder="1" applyAlignment="1" applyProtection="1">
      <alignment horizontal="center"/>
      <protection locked="0"/>
    </xf>
    <xf numFmtId="0" fontId="0" fillId="26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12" borderId="19" xfId="0" applyFill="1" applyBorder="1" applyAlignment="1" applyProtection="1">
      <alignment horizontal="center"/>
      <protection locked="0"/>
    </xf>
    <xf numFmtId="0" fontId="0" fillId="27" borderId="19" xfId="0" applyFill="1" applyBorder="1" applyAlignment="1" applyProtection="1">
      <alignment horizontal="center"/>
      <protection locked="0"/>
    </xf>
    <xf numFmtId="0" fontId="0" fillId="28" borderId="19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24" borderId="19" xfId="0" applyFill="1" applyBorder="1" applyAlignment="1" applyProtection="1">
      <alignment horizontal="center"/>
      <protection locked="0"/>
    </xf>
    <xf numFmtId="0" fontId="0" fillId="29" borderId="19" xfId="0" applyFill="1" applyBorder="1" applyAlignment="1" applyProtection="1">
      <alignment horizontal="center"/>
      <protection locked="0"/>
    </xf>
    <xf numFmtId="0" fontId="0" fillId="30" borderId="19" xfId="0" applyFill="1" applyBorder="1" applyAlignment="1" applyProtection="1">
      <alignment horizontal="center"/>
      <protection locked="0"/>
    </xf>
    <xf numFmtId="0" fontId="27" fillId="0" borderId="0" xfId="0" applyFont="1"/>
    <xf numFmtId="0" fontId="8" fillId="11" borderId="0" xfId="0" applyFont="1" applyFill="1"/>
    <xf numFmtId="0" fontId="21" fillId="11" borderId="0" xfId="0" applyFont="1" applyFill="1"/>
    <xf numFmtId="0" fontId="21" fillId="4" borderId="0" xfId="0" applyFont="1" applyFill="1"/>
    <xf numFmtId="0" fontId="8" fillId="4" borderId="0" xfId="0" applyFont="1" applyFill="1"/>
    <xf numFmtId="164" fontId="28" fillId="6" borderId="14" xfId="1" applyNumberFormat="1" applyFont="1" applyFill="1" applyBorder="1"/>
    <xf numFmtId="164" fontId="8" fillId="0" borderId="0" xfId="0" applyNumberFormat="1" applyFont="1"/>
    <xf numFmtId="0" fontId="8" fillId="12" borderId="1" xfId="0" applyFont="1" applyFill="1" applyBorder="1"/>
    <xf numFmtId="0" fontId="8" fillId="12" borderId="4" xfId="0" applyFont="1" applyFill="1" applyBorder="1" applyAlignment="1">
      <alignment horizontal="right" wrapText="1"/>
    </xf>
    <xf numFmtId="0" fontId="21" fillId="12" borderId="6" xfId="0" applyFont="1" applyFill="1" applyBorder="1" applyAlignment="1">
      <alignment horizontal="right" wrapText="1"/>
    </xf>
    <xf numFmtId="0" fontId="8" fillId="19" borderId="13" xfId="0" applyFont="1" applyFill="1" applyBorder="1"/>
    <xf numFmtId="0" fontId="8" fillId="12" borderId="13" xfId="0" applyFont="1" applyFill="1" applyBorder="1"/>
    <xf numFmtId="0" fontId="8" fillId="19" borderId="3" xfId="0" applyFont="1" applyFill="1" applyBorder="1"/>
    <xf numFmtId="0" fontId="8" fillId="19" borderId="10" xfId="0" applyFont="1" applyFill="1" applyBorder="1"/>
    <xf numFmtId="1" fontId="8" fillId="19" borderId="10" xfId="1" applyNumberFormat="1" applyFont="1" applyFill="1" applyBorder="1"/>
    <xf numFmtId="164" fontId="8" fillId="19" borderId="10" xfId="1" applyNumberFormat="1" applyFont="1" applyFill="1" applyBorder="1"/>
    <xf numFmtId="166" fontId="21" fillId="19" borderId="10" xfId="0" applyNumberFormat="1" applyFont="1" applyFill="1" applyBorder="1"/>
    <xf numFmtId="0" fontId="8" fillId="20" borderId="1" xfId="0" applyFont="1" applyFill="1" applyBorder="1"/>
    <xf numFmtId="0" fontId="8" fillId="20" borderId="2" xfId="0" applyFont="1" applyFill="1" applyBorder="1"/>
    <xf numFmtId="0" fontId="8" fillId="21" borderId="13" xfId="0" applyFont="1" applyFill="1" applyBorder="1"/>
    <xf numFmtId="166" fontId="8" fillId="21" borderId="19" xfId="0" applyNumberFormat="1" applyFont="1" applyFill="1" applyBorder="1"/>
    <xf numFmtId="0" fontId="8" fillId="20" borderId="13" xfId="0" applyFont="1" applyFill="1" applyBorder="1"/>
    <xf numFmtId="0" fontId="8" fillId="20" borderId="19" xfId="0" applyFont="1" applyFill="1" applyBorder="1"/>
    <xf numFmtId="0" fontId="8" fillId="21" borderId="3" xfId="0" applyFont="1" applyFill="1" applyBorder="1"/>
    <xf numFmtId="3" fontId="3" fillId="8" borderId="8" xfId="0" applyNumberFormat="1" applyFont="1" applyFill="1" applyBorder="1" applyProtection="1">
      <protection locked="0"/>
    </xf>
    <xf numFmtId="167" fontId="1" fillId="31" borderId="0" xfId="1" applyNumberFormat="1" applyFont="1" applyFill="1" applyAlignment="1" applyProtection="1"/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32" borderId="23" xfId="0" applyFill="1" applyBorder="1" applyAlignment="1">
      <alignment horizontal="center"/>
    </xf>
    <xf numFmtId="0" fontId="0" fillId="32" borderId="24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34" borderId="24" xfId="0" applyFill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35" borderId="26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6" fontId="26" fillId="13" borderId="0" xfId="0" applyNumberFormat="1" applyFont="1" applyFill="1" applyAlignment="1">
      <alignment horizontal="center"/>
    </xf>
    <xf numFmtId="166" fontId="26" fillId="26" borderId="0" xfId="0" applyNumberFormat="1" applyFont="1" applyFill="1" applyAlignment="1">
      <alignment horizontal="center"/>
    </xf>
    <xf numFmtId="166" fontId="26" fillId="2" borderId="0" xfId="0" applyNumberFormat="1" applyFont="1" applyFill="1" applyAlignment="1">
      <alignment horizontal="center"/>
    </xf>
    <xf numFmtId="166" fontId="26" fillId="3" borderId="0" xfId="0" applyNumberFormat="1" applyFont="1" applyFill="1" applyAlignment="1">
      <alignment horizontal="center"/>
    </xf>
    <xf numFmtId="166" fontId="26" fillId="12" borderId="0" xfId="0" applyNumberFormat="1" applyFont="1" applyFill="1" applyAlignment="1">
      <alignment horizontal="center"/>
    </xf>
    <xf numFmtId="166" fontId="26" fillId="27" borderId="0" xfId="0" applyNumberFormat="1" applyFont="1" applyFill="1" applyAlignment="1">
      <alignment horizontal="center"/>
    </xf>
    <xf numFmtId="166" fontId="26" fillId="28" borderId="0" xfId="0" applyNumberFormat="1" applyFont="1" applyFill="1" applyAlignment="1">
      <alignment horizontal="center"/>
    </xf>
    <xf numFmtId="166" fontId="26" fillId="6" borderId="0" xfId="0" applyNumberFormat="1" applyFont="1" applyFill="1" applyAlignment="1">
      <alignment horizontal="center"/>
    </xf>
    <xf numFmtId="166" fontId="26" fillId="24" borderId="0" xfId="0" applyNumberFormat="1" applyFont="1" applyFill="1" applyAlignment="1">
      <alignment horizontal="center"/>
    </xf>
    <xf numFmtId="166" fontId="26" fillId="29" borderId="0" xfId="0" applyNumberFormat="1" applyFont="1" applyFill="1" applyAlignment="1">
      <alignment horizontal="center"/>
    </xf>
    <xf numFmtId="166" fontId="26" fillId="30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0" fillId="26" borderId="19" xfId="0" applyFont="1" applyFill="1" applyBorder="1" applyAlignment="1">
      <alignment horizontal="center"/>
    </xf>
    <xf numFmtId="0" fontId="8" fillId="20" borderId="19" xfId="0" applyFont="1" applyFill="1" applyBorder="1" applyAlignment="1">
      <alignment horizontal="center"/>
    </xf>
    <xf numFmtId="0" fontId="8" fillId="26" borderId="19" xfId="0" applyFont="1" applyFill="1" applyBorder="1" applyAlignment="1">
      <alignment horizontal="center"/>
    </xf>
    <xf numFmtId="0" fontId="20" fillId="26" borderId="2" xfId="0" applyFont="1" applyFill="1" applyBorder="1" applyAlignment="1">
      <alignment horizontal="center"/>
    </xf>
    <xf numFmtId="0" fontId="8" fillId="20" borderId="2" xfId="0" applyFont="1" applyFill="1" applyBorder="1" applyAlignment="1">
      <alignment horizontal="center"/>
    </xf>
    <xf numFmtId="0" fontId="8" fillId="26" borderId="2" xfId="0" applyFont="1" applyFill="1" applyBorder="1" applyAlignment="1">
      <alignment horizontal="center"/>
    </xf>
    <xf numFmtId="0" fontId="8" fillId="20" borderId="3" xfId="0" applyFont="1" applyFill="1" applyBorder="1"/>
    <xf numFmtId="0" fontId="8" fillId="26" borderId="10" xfId="0" applyFont="1" applyFill="1" applyBorder="1" applyAlignment="1">
      <alignment horizontal="center"/>
    </xf>
    <xf numFmtId="0" fontId="8" fillId="20" borderId="1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24" borderId="0" xfId="0" applyFont="1" applyFill="1"/>
    <xf numFmtId="0" fontId="29" fillId="36" borderId="0" xfId="0" applyFont="1" applyFill="1"/>
    <xf numFmtId="0" fontId="0" fillId="2" borderId="11" xfId="0" applyFill="1" applyBorder="1" applyAlignment="1">
      <alignment horizontal="center"/>
    </xf>
    <xf numFmtId="0" fontId="30" fillId="0" borderId="0" xfId="0" applyFont="1"/>
    <xf numFmtId="164" fontId="8" fillId="0" borderId="0" xfId="1" applyNumberFormat="1" applyFont="1"/>
    <xf numFmtId="166" fontId="8" fillId="21" borderId="10" xfId="0" applyNumberFormat="1" applyFont="1" applyFill="1" applyBorder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4" fontId="8" fillId="0" borderId="9" xfId="0" applyNumberFormat="1" applyFont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0" xfId="0" applyFill="1" applyBorder="1" applyAlignment="1">
      <alignment horizontal="center"/>
    </xf>
    <xf numFmtId="0" fontId="15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11" borderId="15" xfId="0" applyFont="1" applyFill="1" applyBorder="1" applyAlignment="1" applyProtection="1">
      <alignment horizontal="left"/>
      <protection locked="0"/>
    </xf>
    <xf numFmtId="0" fontId="1" fillId="11" borderId="16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horizontal="right"/>
    </xf>
    <xf numFmtId="0" fontId="1" fillId="37" borderId="0" xfId="0" applyFont="1" applyFill="1"/>
    <xf numFmtId="0" fontId="15" fillId="17" borderId="0" xfId="0" applyFont="1" applyFill="1" applyAlignment="1">
      <alignment horizontal="right"/>
    </xf>
    <xf numFmtId="167" fontId="15" fillId="17" borderId="0" xfId="1" applyNumberFormat="1" applyFont="1" applyFill="1" applyAlignment="1" applyProtection="1"/>
  </cellXfs>
  <cellStyles count="3">
    <cellStyle name="Komma" xfId="1" builtinId="3"/>
    <cellStyle name="Procent" xfId="2" builtinId="5"/>
    <cellStyle name="Standaard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  <color rgb="FFFFEBFF"/>
      <color rgb="FFFFDE75"/>
      <color rgb="FFB9D0FF"/>
      <color rgb="FFFFFAEB"/>
      <color rgb="FFFFFF8F"/>
      <color rgb="FF008000"/>
      <color rgb="FFD1CF69"/>
      <color rgb="FFA3A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594B-B1E4-4870-9309-51DAAE647663}">
  <sheetPr>
    <tabColor theme="5" tint="0.59999389629810485"/>
    <pageSetUpPr fitToPage="1"/>
  </sheetPr>
  <dimension ref="A2:N34"/>
  <sheetViews>
    <sheetView workbookViewId="0">
      <selection activeCell="B3" sqref="B3"/>
    </sheetView>
  </sheetViews>
  <sheetFormatPr defaultColWidth="8.85546875" defaultRowHeight="16.5" x14ac:dyDescent="0.3"/>
  <cols>
    <col min="1" max="1" width="8.85546875" style="23"/>
    <col min="2" max="2" width="16.28515625" style="23" customWidth="1"/>
    <col min="3" max="3" width="8.85546875" style="23"/>
    <col min="4" max="4" width="19.28515625" style="23" customWidth="1"/>
    <col min="5" max="12" width="8.85546875" style="23"/>
    <col min="13" max="13" width="26.7109375" style="23" customWidth="1"/>
    <col min="14" max="16384" width="8.85546875" style="23"/>
  </cols>
  <sheetData>
    <row r="2" spans="2:14" x14ac:dyDescent="0.3">
      <c r="B2" s="32" t="s">
        <v>213</v>
      </c>
    </row>
    <row r="3" spans="2:14" x14ac:dyDescent="0.3">
      <c r="B3" s="217" t="s">
        <v>220</v>
      </c>
    </row>
    <row r="4" spans="2:14" x14ac:dyDescent="0.3">
      <c r="B4" t="s">
        <v>106</v>
      </c>
    </row>
    <row r="5" spans="2:14" x14ac:dyDescent="0.3">
      <c r="B5" t="s">
        <v>107</v>
      </c>
    </row>
    <row r="6" spans="2:14" x14ac:dyDescent="0.3">
      <c r="B6" t="s">
        <v>188</v>
      </c>
    </row>
    <row r="7" spans="2:14" x14ac:dyDescent="0.3">
      <c r="B7"/>
    </row>
    <row r="8" spans="2:14" x14ac:dyDescent="0.3">
      <c r="B8" t="s">
        <v>108</v>
      </c>
    </row>
    <row r="9" spans="2:14" x14ac:dyDescent="0.3">
      <c r="B9" t="s">
        <v>109</v>
      </c>
    </row>
    <row r="10" spans="2:14" x14ac:dyDescent="0.3">
      <c r="B10" s="23" t="s">
        <v>189</v>
      </c>
    </row>
    <row r="11" spans="2:14" x14ac:dyDescent="0.3">
      <c r="B11" t="s">
        <v>110</v>
      </c>
      <c r="C11"/>
      <c r="D11"/>
      <c r="E11"/>
      <c r="F11"/>
      <c r="G11"/>
    </row>
    <row r="12" spans="2:14" x14ac:dyDescent="0.3">
      <c r="B12"/>
      <c r="C12"/>
      <c r="D12"/>
      <c r="E12"/>
      <c r="F12"/>
      <c r="G12"/>
    </row>
    <row r="13" spans="2:14" x14ac:dyDescent="0.3">
      <c r="B13"/>
      <c r="C13" s="72" t="s">
        <v>9</v>
      </c>
      <c r="D13" s="72"/>
      <c r="E13" s="72" t="s">
        <v>111</v>
      </c>
      <c r="F13" s="72"/>
      <c r="G13" s="72"/>
      <c r="H13" s="73"/>
      <c r="I13" s="73"/>
      <c r="J13" s="73"/>
      <c r="K13" s="73"/>
      <c r="L13" s="73"/>
      <c r="M13" s="73"/>
      <c r="N13" s="73"/>
    </row>
    <row r="14" spans="2:14" x14ac:dyDescent="0.3">
      <c r="B14"/>
    </row>
    <row r="15" spans="2:14" x14ac:dyDescent="0.3">
      <c r="B15"/>
      <c r="C15" s="74" t="s">
        <v>216</v>
      </c>
      <c r="D15" s="74"/>
      <c r="E15" s="74" t="s">
        <v>190</v>
      </c>
      <c r="F15" s="74"/>
      <c r="G15" s="74"/>
      <c r="H15" s="75"/>
      <c r="I15" s="75"/>
      <c r="J15" s="75"/>
      <c r="K15" s="75"/>
      <c r="L15" s="75"/>
      <c r="M15" s="75"/>
      <c r="N15" s="75"/>
    </row>
    <row r="16" spans="2:14" x14ac:dyDescent="0.3">
      <c r="B16"/>
      <c r="C16"/>
      <c r="D16"/>
      <c r="E16"/>
      <c r="F16"/>
      <c r="G16"/>
    </row>
    <row r="17" spans="1:14" x14ac:dyDescent="0.3">
      <c r="B17"/>
      <c r="C17" s="76" t="s">
        <v>112</v>
      </c>
      <c r="D17" s="76"/>
      <c r="E17" s="76" t="s">
        <v>191</v>
      </c>
      <c r="F17" s="76"/>
      <c r="G17" s="76"/>
      <c r="H17" s="64"/>
      <c r="I17" s="64"/>
      <c r="J17" s="64"/>
      <c r="K17" s="64"/>
      <c r="L17" s="64"/>
      <c r="M17" s="64"/>
      <c r="N17" s="64"/>
    </row>
    <row r="18" spans="1:14" x14ac:dyDescent="0.3"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x14ac:dyDescent="0.3">
      <c r="C19" s="214" t="s">
        <v>192</v>
      </c>
      <c r="D19" s="214"/>
      <c r="E19" s="214" t="s">
        <v>193</v>
      </c>
      <c r="F19" s="214"/>
      <c r="G19" s="214"/>
      <c r="H19" s="214"/>
      <c r="I19" s="214"/>
      <c r="J19" s="214"/>
      <c r="K19" s="214"/>
      <c r="L19" s="214"/>
      <c r="M19" s="214"/>
      <c r="N19" s="214"/>
    </row>
    <row r="20" spans="1:14" x14ac:dyDescent="0.3"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</row>
    <row r="21" spans="1:14" x14ac:dyDescent="0.3">
      <c r="C21" s="215" t="s">
        <v>194</v>
      </c>
      <c r="D21" s="215"/>
      <c r="E21" s="215" t="s">
        <v>195</v>
      </c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x14ac:dyDescent="0.3"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</row>
    <row r="23" spans="1:14" x14ac:dyDescent="0.3">
      <c r="C23" s="155" t="s">
        <v>140</v>
      </c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6"/>
    </row>
    <row r="24" spans="1:14" x14ac:dyDescent="0.3">
      <c r="C24" s="155" t="s">
        <v>141</v>
      </c>
      <c r="D24" s="155" t="s">
        <v>142</v>
      </c>
      <c r="E24" s="155"/>
      <c r="F24" s="155"/>
      <c r="G24" s="155"/>
      <c r="H24" s="155"/>
      <c r="I24" s="155"/>
      <c r="J24" s="155"/>
      <c r="K24" s="155"/>
      <c r="L24" s="155"/>
      <c r="M24" s="155"/>
      <c r="N24" s="156"/>
    </row>
    <row r="25" spans="1:14" x14ac:dyDescent="0.3">
      <c r="C25" s="155" t="s">
        <v>141</v>
      </c>
      <c r="D25" s="155" t="s">
        <v>143</v>
      </c>
      <c r="E25" s="155"/>
      <c r="F25" s="155"/>
      <c r="G25" s="155"/>
      <c r="H25" s="155"/>
      <c r="I25" s="155"/>
      <c r="J25" s="155"/>
      <c r="K25" s="155"/>
      <c r="L25" s="155"/>
      <c r="M25" s="155"/>
      <c r="N25" s="156"/>
    </row>
    <row r="26" spans="1:14" x14ac:dyDescent="0.3">
      <c r="C26" s="155" t="s">
        <v>141</v>
      </c>
      <c r="D26" s="155" t="s">
        <v>144</v>
      </c>
      <c r="E26" s="155"/>
      <c r="F26" s="155"/>
      <c r="G26" s="155"/>
      <c r="H26" s="155"/>
      <c r="I26" s="155"/>
      <c r="J26" s="155"/>
      <c r="K26" s="155"/>
      <c r="L26" s="155"/>
      <c r="M26" s="155"/>
      <c r="N26" s="156"/>
    </row>
    <row r="27" spans="1:14" x14ac:dyDescent="0.3">
      <c r="C27" s="155"/>
      <c r="D27" s="155" t="s">
        <v>145</v>
      </c>
      <c r="E27" s="155"/>
      <c r="F27" s="155"/>
      <c r="G27" s="155"/>
      <c r="H27" s="155"/>
      <c r="I27" s="155"/>
      <c r="J27" s="155"/>
      <c r="K27" s="155"/>
      <c r="L27" s="155"/>
      <c r="M27" s="155"/>
      <c r="N27" s="156"/>
    </row>
    <row r="28" spans="1:14" x14ac:dyDescent="0.3"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3"/>
    </row>
    <row r="30" spans="1:14" x14ac:dyDescent="0.3">
      <c r="A30" s="37"/>
      <c r="B30" t="s">
        <v>196</v>
      </c>
      <c r="C30" s="37"/>
      <c r="D30" s="37"/>
      <c r="E30" s="37"/>
    </row>
    <row r="31" spans="1:14" x14ac:dyDescent="0.3">
      <c r="A31" s="37"/>
      <c r="B31" s="37"/>
      <c r="C31" t="s">
        <v>197</v>
      </c>
      <c r="D31" s="37"/>
      <c r="E31" s="37"/>
    </row>
    <row r="32" spans="1:14" x14ac:dyDescent="0.3">
      <c r="C32" s="114" t="s">
        <v>198</v>
      </c>
    </row>
    <row r="33" spans="3:3" x14ac:dyDescent="0.3">
      <c r="C33" s="114" t="s">
        <v>199</v>
      </c>
    </row>
    <row r="34" spans="3:3" x14ac:dyDescent="0.3">
      <c r="C34" s="114" t="s">
        <v>200</v>
      </c>
    </row>
  </sheetData>
  <sheetProtection algorithmName="SHA-512" hashValue="Z0woec6iUT4ordFLHEOsBmlvxiX64dnY6Jv7pwXhowGSzziFAxA9ZLm4pPFkQUtF1g3S+MKRz/VdQQkSgMRIPw==" saltValue="nmJv3P8Vxi+mc59YJupefA==" spinCount="100000" sheet="1" objects="1" scenarios="1"/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27AA-FAE4-47D4-B1C0-1C0682390765}">
  <sheetPr>
    <tabColor rgb="FFB9D0FF"/>
    <pageSetUpPr fitToPage="1"/>
  </sheetPr>
  <dimension ref="A1:E89"/>
  <sheetViews>
    <sheetView zoomScaleNormal="100" zoomScalePageLayoutView="90" workbookViewId="0">
      <selection activeCell="E7" sqref="E7:E25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105</v>
      </c>
    </row>
    <row r="2" spans="1:5" s="1" customFormat="1" ht="25.5" x14ac:dyDescent="0.5">
      <c r="A2" s="1" t="s">
        <v>5</v>
      </c>
      <c r="C2" s="65" t="s">
        <v>209</v>
      </c>
    </row>
    <row r="3" spans="1:5" ht="25.5" x14ac:dyDescent="0.5">
      <c r="A3" s="2" t="s">
        <v>74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6</v>
      </c>
      <c r="C5" s="4" t="s">
        <v>7</v>
      </c>
      <c r="D5" s="17" t="s">
        <v>8</v>
      </c>
      <c r="E5" s="4" t="s">
        <v>9</v>
      </c>
    </row>
    <row r="6" spans="1:5" x14ac:dyDescent="0.3">
      <c r="A6" s="15" t="s">
        <v>10</v>
      </c>
      <c r="B6" s="6"/>
      <c r="C6" s="6"/>
      <c r="D6" s="6"/>
      <c r="E6" s="6"/>
    </row>
    <row r="7" spans="1:5" x14ac:dyDescent="0.3">
      <c r="A7" s="4"/>
      <c r="B7" s="4" t="s">
        <v>11</v>
      </c>
      <c r="C7" s="4"/>
      <c r="D7" s="38"/>
      <c r="E7" s="4"/>
    </row>
    <row r="8" spans="1:5" x14ac:dyDescent="0.3">
      <c r="A8" s="4"/>
      <c r="B8" s="4" t="s">
        <v>12</v>
      </c>
      <c r="C8" s="4"/>
      <c r="D8" s="38"/>
      <c r="E8" s="4"/>
    </row>
    <row r="9" spans="1:5" x14ac:dyDescent="0.3">
      <c r="A9" s="4"/>
      <c r="B9" s="4" t="s">
        <v>13</v>
      </c>
      <c r="C9" s="4"/>
      <c r="D9" s="38"/>
      <c r="E9" s="4"/>
    </row>
    <row r="10" spans="1:5" x14ac:dyDescent="0.3">
      <c r="A10" s="4"/>
      <c r="B10" s="4" t="s">
        <v>14</v>
      </c>
      <c r="C10" s="4"/>
      <c r="D10" s="38"/>
      <c r="E10" s="4"/>
    </row>
    <row r="11" spans="1:5" x14ac:dyDescent="0.3">
      <c r="A11" s="4"/>
      <c r="B11" s="4" t="s">
        <v>15</v>
      </c>
      <c r="C11" s="4"/>
      <c r="D11" s="38"/>
      <c r="E11" s="4"/>
    </row>
    <row r="12" spans="1:5" x14ac:dyDescent="0.3">
      <c r="A12" s="4"/>
      <c r="B12" s="4" t="s">
        <v>16</v>
      </c>
      <c r="C12" s="4"/>
      <c r="D12" s="38"/>
      <c r="E12" s="4"/>
    </row>
    <row r="13" spans="1:5" x14ac:dyDescent="0.3">
      <c r="A13" s="4"/>
      <c r="B13" s="4" t="s">
        <v>17</v>
      </c>
      <c r="C13" s="4"/>
      <c r="D13" s="38"/>
      <c r="E13" s="4"/>
    </row>
    <row r="14" spans="1:5" x14ac:dyDescent="0.3">
      <c r="A14" s="15" t="s">
        <v>18</v>
      </c>
      <c r="B14" s="6"/>
      <c r="C14" s="6"/>
      <c r="D14" s="39"/>
      <c r="E14" s="6"/>
    </row>
    <row r="15" spans="1:5" x14ac:dyDescent="0.3">
      <c r="A15" s="4"/>
      <c r="B15" s="4" t="s">
        <v>62</v>
      </c>
      <c r="C15" s="4" t="s">
        <v>20</v>
      </c>
      <c r="D15" s="176"/>
      <c r="E15" s="7"/>
    </row>
    <row r="16" spans="1:5" x14ac:dyDescent="0.3">
      <c r="A16" s="4"/>
      <c r="B16" s="4" t="s">
        <v>19</v>
      </c>
      <c r="C16" s="4" t="s">
        <v>20</v>
      </c>
      <c r="D16" s="176"/>
      <c r="E16" s="7"/>
    </row>
    <row r="17" spans="1:5" x14ac:dyDescent="0.3">
      <c r="A17" s="15" t="s">
        <v>21</v>
      </c>
      <c r="B17" s="5"/>
      <c r="C17" s="5"/>
      <c r="D17" s="40"/>
      <c r="E17" s="5"/>
    </row>
    <row r="18" spans="1:5" x14ac:dyDescent="0.3">
      <c r="A18" s="4"/>
      <c r="B18" s="4" t="s">
        <v>55</v>
      </c>
      <c r="C18" s="4" t="s">
        <v>22</v>
      </c>
      <c r="D18" s="38"/>
      <c r="E18" s="4"/>
    </row>
    <row r="19" spans="1:5" x14ac:dyDescent="0.3">
      <c r="A19" s="4"/>
      <c r="B19" s="8" t="s">
        <v>2</v>
      </c>
      <c r="C19" s="8" t="s">
        <v>23</v>
      </c>
      <c r="D19" s="38"/>
      <c r="E19" s="4"/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4</v>
      </c>
      <c r="D21" s="38"/>
      <c r="E21" s="4"/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56</v>
      </c>
      <c r="C23" s="8"/>
      <c r="D23" s="63"/>
      <c r="E23" s="8"/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57</v>
      </c>
      <c r="C25" s="8" t="s">
        <v>24</v>
      </c>
      <c r="D25" s="38"/>
      <c r="E25" s="8"/>
    </row>
    <row r="26" spans="1:5" x14ac:dyDescent="0.3">
      <c r="A26" s="15" t="s">
        <v>60</v>
      </c>
      <c r="B26" s="6"/>
      <c r="C26" s="6"/>
      <c r="D26" s="39"/>
      <c r="E26" s="6"/>
    </row>
    <row r="27" spans="1:5" x14ac:dyDescent="0.3">
      <c r="A27" s="4"/>
      <c r="B27" s="4" t="s">
        <v>25</v>
      </c>
      <c r="C27" s="4" t="s">
        <v>26</v>
      </c>
      <c r="D27" s="38"/>
      <c r="E27" s="4" t="s">
        <v>59</v>
      </c>
    </row>
    <row r="28" spans="1:5" x14ac:dyDescent="0.3">
      <c r="A28" s="4"/>
      <c r="B28" s="4" t="s">
        <v>27</v>
      </c>
      <c r="C28" s="4" t="s">
        <v>28</v>
      </c>
      <c r="D28" s="38"/>
      <c r="E28" s="4" t="s">
        <v>1</v>
      </c>
    </row>
    <row r="29" spans="1:5" x14ac:dyDescent="0.3">
      <c r="A29" s="4"/>
      <c r="B29" s="4" t="s">
        <v>83</v>
      </c>
      <c r="C29" s="4" t="s">
        <v>28</v>
      </c>
      <c r="D29" s="38"/>
      <c r="E29" s="4" t="s">
        <v>84</v>
      </c>
    </row>
    <row r="30" spans="1:5" x14ac:dyDescent="0.3">
      <c r="A30" s="4"/>
      <c r="B30" s="4" t="s">
        <v>67</v>
      </c>
      <c r="C30" s="4" t="s">
        <v>28</v>
      </c>
      <c r="D30" s="41"/>
      <c r="E30" s="4" t="s">
        <v>63</v>
      </c>
    </row>
    <row r="31" spans="1:5" x14ac:dyDescent="0.3">
      <c r="A31" s="4"/>
      <c r="B31" s="4" t="s">
        <v>29</v>
      </c>
      <c r="C31" s="4" t="s">
        <v>30</v>
      </c>
      <c r="D31" s="38"/>
      <c r="E31" s="4"/>
    </row>
    <row r="32" spans="1:5" x14ac:dyDescent="0.3">
      <c r="A32" s="4"/>
      <c r="B32" s="9" t="s">
        <v>99</v>
      </c>
      <c r="C32" s="4" t="s">
        <v>30</v>
      </c>
      <c r="D32" s="38"/>
      <c r="E32" s="4"/>
    </row>
    <row r="33" spans="1:5" x14ac:dyDescent="0.3">
      <c r="A33" s="4"/>
      <c r="B33" s="9" t="s">
        <v>31</v>
      </c>
      <c r="C33" s="4" t="s">
        <v>30</v>
      </c>
      <c r="D33" s="38"/>
    </row>
    <row r="34" spans="1:5" x14ac:dyDescent="0.3">
      <c r="A34" s="4"/>
      <c r="B34" s="10" t="s">
        <v>32</v>
      </c>
      <c r="C34" s="4"/>
      <c r="D34" s="38"/>
      <c r="E34" s="4" t="s">
        <v>33</v>
      </c>
    </row>
    <row r="35" spans="1:5" x14ac:dyDescent="0.3">
      <c r="A35" s="4"/>
      <c r="B35" s="4" t="s">
        <v>34</v>
      </c>
      <c r="C35" s="4" t="s">
        <v>26</v>
      </c>
      <c r="D35" s="38"/>
      <c r="E35" s="4"/>
    </row>
    <row r="36" spans="1:5" x14ac:dyDescent="0.3">
      <c r="A36" s="4"/>
      <c r="B36" s="4" t="s">
        <v>35</v>
      </c>
      <c r="C36" s="4" t="s">
        <v>36</v>
      </c>
      <c r="D36" s="38"/>
      <c r="E36" s="4"/>
    </row>
    <row r="37" spans="1:5" x14ac:dyDescent="0.3">
      <c r="A37" s="4"/>
      <c r="B37" s="4" t="s">
        <v>37</v>
      </c>
      <c r="C37" s="4" t="s">
        <v>38</v>
      </c>
      <c r="D37" s="38"/>
      <c r="E37" s="4" t="s">
        <v>39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40</v>
      </c>
      <c r="B39" s="6"/>
      <c r="C39" s="6"/>
      <c r="D39" s="39"/>
      <c r="E39" s="6"/>
    </row>
    <row r="40" spans="1:5" x14ac:dyDescent="0.3">
      <c r="A40" s="4"/>
      <c r="B40" s="4" t="s">
        <v>41</v>
      </c>
      <c r="C40" s="4"/>
      <c r="D40" s="38"/>
      <c r="E40" s="4"/>
    </row>
    <row r="41" spans="1:5" x14ac:dyDescent="0.3">
      <c r="A41" s="4"/>
      <c r="B41" s="4" t="s">
        <v>42</v>
      </c>
      <c r="C41" s="4"/>
      <c r="D41" s="38"/>
      <c r="E41" s="4" t="s">
        <v>43</v>
      </c>
    </row>
    <row r="42" spans="1:5" x14ac:dyDescent="0.3">
      <c r="A42" s="4"/>
      <c r="B42" s="4" t="s">
        <v>44</v>
      </c>
      <c r="C42" s="4"/>
      <c r="D42" s="38"/>
      <c r="E42" s="4" t="s">
        <v>45</v>
      </c>
    </row>
    <row r="43" spans="1:5" x14ac:dyDescent="0.3">
      <c r="A43" s="4"/>
      <c r="B43" s="4" t="s">
        <v>46</v>
      </c>
      <c r="C43" s="4"/>
      <c r="D43" s="38"/>
      <c r="E43" s="4" t="s">
        <v>47</v>
      </c>
    </row>
    <row r="44" spans="1:5" x14ac:dyDescent="0.3">
      <c r="D44" s="3"/>
    </row>
    <row r="45" spans="1:5" ht="15.95" customHeight="1" x14ac:dyDescent="0.3">
      <c r="B45" s="228" t="s">
        <v>61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48</v>
      </c>
      <c r="C48" s="220"/>
      <c r="D48" s="221"/>
    </row>
    <row r="49" spans="2:4" x14ac:dyDescent="0.3">
      <c r="B49" s="12" t="s">
        <v>49</v>
      </c>
      <c r="C49" s="220"/>
      <c r="D49" s="221"/>
    </row>
    <row r="50" spans="2:4" x14ac:dyDescent="0.3">
      <c r="B50" s="12" t="s">
        <v>50</v>
      </c>
      <c r="C50" s="220"/>
      <c r="D50" s="221"/>
    </row>
    <row r="51" spans="2:4" x14ac:dyDescent="0.3">
      <c r="B51" s="12" t="s">
        <v>51</v>
      </c>
      <c r="C51" s="220"/>
      <c r="D51" s="221"/>
    </row>
    <row r="52" spans="2:4" x14ac:dyDescent="0.3">
      <c r="B52" s="12" t="s">
        <v>52</v>
      </c>
      <c r="C52" s="234"/>
      <c r="D52" s="221"/>
    </row>
    <row r="53" spans="2:4" x14ac:dyDescent="0.3">
      <c r="B53" s="12" t="s">
        <v>53</v>
      </c>
      <c r="C53" s="220"/>
      <c r="D53" s="221"/>
    </row>
    <row r="54" spans="2:4" x14ac:dyDescent="0.3">
      <c r="B54" s="222" t="s">
        <v>54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aSu+iwrvzBPVqzbcR+Ub43FLdIG1otX00OxlEAO/tIKw5sw0cYpI4AqRRXdgalERexEjLYbbBj9zccY8GMHr0w==" saltValue="U0F+odKeIwFz+1IiCjDcNg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9" priority="5">
      <formula>LEN(TRIM(D7))=0</formula>
    </cfRule>
  </conditionalFormatting>
  <conditionalFormatting sqref="D15:D16">
    <cfRule type="containsBlanks" dxfId="18" priority="4">
      <formula>LEN(TRIM(D15))=0</formula>
    </cfRule>
  </conditionalFormatting>
  <conditionalFormatting sqref="D18:D25">
    <cfRule type="containsBlanks" dxfId="17" priority="3">
      <formula>LEN(TRIM(D18))=0</formula>
    </cfRule>
  </conditionalFormatting>
  <conditionalFormatting sqref="D27:D38">
    <cfRule type="containsBlanks" dxfId="16" priority="2">
      <formula>LEN(TRIM(D27))=0</formula>
    </cfRule>
  </conditionalFormatting>
  <conditionalFormatting sqref="D40:D43">
    <cfRule type="containsBlanks" dxfId="15" priority="1">
      <formula>LEN(TRIM(D40))=0</formula>
    </cfRule>
  </conditionalFormatting>
  <hyperlinks>
    <hyperlink ref="B27" r:id="rId1" location="elektrisch" xr:uid="{62B75052-7306-4E13-8CCF-481379D2B4B6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B3F2-AF86-4C1E-A1E3-47718EE8F269}">
  <sheetPr>
    <tabColor rgb="FFB9D0FF"/>
    <pageSetUpPr fitToPage="1"/>
  </sheetPr>
  <dimension ref="A1:E89"/>
  <sheetViews>
    <sheetView zoomScaleNormal="100" zoomScalePageLayoutView="90" workbookViewId="0">
      <selection activeCell="C3" sqref="C3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105</v>
      </c>
    </row>
    <row r="2" spans="1:5" s="1" customFormat="1" ht="25.5" x14ac:dyDescent="0.5">
      <c r="A2" s="1" t="s">
        <v>5</v>
      </c>
      <c r="C2" s="65" t="s">
        <v>212</v>
      </c>
    </row>
    <row r="3" spans="1:5" ht="25.5" x14ac:dyDescent="0.5">
      <c r="A3" s="2" t="s">
        <v>74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6</v>
      </c>
      <c r="C5" s="4" t="s">
        <v>7</v>
      </c>
      <c r="D5" s="17" t="s">
        <v>8</v>
      </c>
      <c r="E5" s="4" t="s">
        <v>9</v>
      </c>
    </row>
    <row r="6" spans="1:5" x14ac:dyDescent="0.3">
      <c r="A6" s="15" t="s">
        <v>10</v>
      </c>
      <c r="B6" s="6"/>
      <c r="C6" s="6"/>
      <c r="D6" s="6"/>
      <c r="E6" s="6"/>
    </row>
    <row r="7" spans="1:5" x14ac:dyDescent="0.3">
      <c r="A7" s="4"/>
      <c r="B7" s="4" t="s">
        <v>11</v>
      </c>
      <c r="C7" s="4"/>
      <c r="D7" s="38"/>
      <c r="E7" s="4"/>
    </row>
    <row r="8" spans="1:5" x14ac:dyDescent="0.3">
      <c r="A8" s="4"/>
      <c r="B8" s="4" t="s">
        <v>12</v>
      </c>
      <c r="C8" s="4"/>
      <c r="D8" s="38"/>
      <c r="E8" s="4"/>
    </row>
    <row r="9" spans="1:5" x14ac:dyDescent="0.3">
      <c r="A9" s="4"/>
      <c r="B9" s="4" t="s">
        <v>13</v>
      </c>
      <c r="C9" s="4"/>
      <c r="D9" s="38"/>
      <c r="E9" s="4"/>
    </row>
    <row r="10" spans="1:5" x14ac:dyDescent="0.3">
      <c r="A10" s="4"/>
      <c r="B10" s="4" t="s">
        <v>14</v>
      </c>
      <c r="C10" s="4"/>
      <c r="D10" s="38"/>
      <c r="E10" s="4"/>
    </row>
    <row r="11" spans="1:5" x14ac:dyDescent="0.3">
      <c r="A11" s="4"/>
      <c r="B11" s="4" t="s">
        <v>15</v>
      </c>
      <c r="C11" s="4"/>
      <c r="D11" s="38"/>
      <c r="E11" s="4"/>
    </row>
    <row r="12" spans="1:5" x14ac:dyDescent="0.3">
      <c r="A12" s="4"/>
      <c r="B12" s="4" t="s">
        <v>16</v>
      </c>
      <c r="C12" s="4"/>
      <c r="D12" s="38"/>
      <c r="E12" s="4"/>
    </row>
    <row r="13" spans="1:5" x14ac:dyDescent="0.3">
      <c r="A13" s="4"/>
      <c r="B13" s="4" t="s">
        <v>17</v>
      </c>
      <c r="C13" s="4"/>
      <c r="D13" s="38"/>
      <c r="E13" s="4"/>
    </row>
    <row r="14" spans="1:5" x14ac:dyDescent="0.3">
      <c r="A14" s="15" t="s">
        <v>18</v>
      </c>
      <c r="B14" s="6"/>
      <c r="C14" s="6"/>
      <c r="D14" s="39"/>
      <c r="E14" s="6"/>
    </row>
    <row r="15" spans="1:5" x14ac:dyDescent="0.3">
      <c r="A15" s="4"/>
      <c r="B15" s="4" t="s">
        <v>62</v>
      </c>
      <c r="C15" s="4" t="s">
        <v>20</v>
      </c>
      <c r="D15" s="38"/>
      <c r="E15" s="7"/>
    </row>
    <row r="16" spans="1:5" x14ac:dyDescent="0.3">
      <c r="A16" s="4"/>
      <c r="B16" s="4" t="s">
        <v>19</v>
      </c>
      <c r="C16" s="4" t="s">
        <v>20</v>
      </c>
      <c r="D16" s="38"/>
      <c r="E16" s="7"/>
    </row>
    <row r="17" spans="1:5" x14ac:dyDescent="0.3">
      <c r="A17" s="15" t="s">
        <v>21</v>
      </c>
      <c r="B17" s="5"/>
      <c r="C17" s="5"/>
      <c r="D17" s="40"/>
      <c r="E17" s="5"/>
    </row>
    <row r="18" spans="1:5" x14ac:dyDescent="0.3">
      <c r="A18" s="4"/>
      <c r="B18" s="4" t="s">
        <v>55</v>
      </c>
      <c r="C18" s="4" t="s">
        <v>22</v>
      </c>
      <c r="D18" s="38"/>
      <c r="E18" s="4"/>
    </row>
    <row r="19" spans="1:5" x14ac:dyDescent="0.3">
      <c r="A19" s="4"/>
      <c r="B19" s="8" t="s">
        <v>2</v>
      </c>
      <c r="C19" s="8" t="s">
        <v>23</v>
      </c>
      <c r="D19" s="38"/>
      <c r="E19" s="4"/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4</v>
      </c>
      <c r="D21" s="38"/>
      <c r="E21" s="4"/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56</v>
      </c>
      <c r="C23" s="8"/>
      <c r="D23" s="63"/>
      <c r="E23" s="8"/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57</v>
      </c>
      <c r="C25" s="8" t="s">
        <v>24</v>
      </c>
      <c r="D25" s="38"/>
      <c r="E25" s="8"/>
    </row>
    <row r="26" spans="1:5" x14ac:dyDescent="0.3">
      <c r="A26" s="15" t="s">
        <v>60</v>
      </c>
      <c r="B26" s="6"/>
      <c r="C26" s="6"/>
      <c r="D26" s="39"/>
      <c r="E26" s="6"/>
    </row>
    <row r="27" spans="1:5" x14ac:dyDescent="0.3">
      <c r="A27" s="4"/>
      <c r="B27" s="4" t="s">
        <v>25</v>
      </c>
      <c r="C27" s="4" t="s">
        <v>26</v>
      </c>
      <c r="D27" s="38"/>
      <c r="E27" s="4" t="s">
        <v>59</v>
      </c>
    </row>
    <row r="28" spans="1:5" x14ac:dyDescent="0.3">
      <c r="A28" s="4"/>
      <c r="B28" s="4" t="s">
        <v>27</v>
      </c>
      <c r="C28" s="4" t="s">
        <v>28</v>
      </c>
      <c r="D28" s="38"/>
      <c r="E28" s="4" t="s">
        <v>1</v>
      </c>
    </row>
    <row r="29" spans="1:5" x14ac:dyDescent="0.3">
      <c r="A29" s="4"/>
      <c r="B29" s="4" t="s">
        <v>83</v>
      </c>
      <c r="C29" s="4" t="s">
        <v>28</v>
      </c>
      <c r="D29" s="38"/>
      <c r="E29" s="4" t="s">
        <v>84</v>
      </c>
    </row>
    <row r="30" spans="1:5" x14ac:dyDescent="0.3">
      <c r="A30" s="4"/>
      <c r="B30" s="4" t="s">
        <v>67</v>
      </c>
      <c r="C30" s="4" t="s">
        <v>28</v>
      </c>
      <c r="D30" s="41"/>
      <c r="E30" s="4" t="s">
        <v>63</v>
      </c>
    </row>
    <row r="31" spans="1:5" x14ac:dyDescent="0.3">
      <c r="A31" s="4"/>
      <c r="B31" s="4" t="s">
        <v>29</v>
      </c>
      <c r="C31" s="4" t="s">
        <v>30</v>
      </c>
      <c r="D31" s="38"/>
      <c r="E31" s="4"/>
    </row>
    <row r="32" spans="1:5" x14ac:dyDescent="0.3">
      <c r="A32" s="4"/>
      <c r="B32" s="9" t="s">
        <v>99</v>
      </c>
      <c r="C32" s="4" t="s">
        <v>30</v>
      </c>
      <c r="D32" s="38"/>
      <c r="E32" s="4"/>
    </row>
    <row r="33" spans="1:5" x14ac:dyDescent="0.3">
      <c r="A33" s="4"/>
      <c r="B33" s="9" t="s">
        <v>31</v>
      </c>
      <c r="C33" s="4" t="s">
        <v>30</v>
      </c>
      <c r="D33" s="38"/>
    </row>
    <row r="34" spans="1:5" x14ac:dyDescent="0.3">
      <c r="A34" s="4"/>
      <c r="B34" s="10" t="s">
        <v>32</v>
      </c>
      <c r="C34" s="4"/>
      <c r="D34" s="38"/>
      <c r="E34" s="4" t="s">
        <v>33</v>
      </c>
    </row>
    <row r="35" spans="1:5" x14ac:dyDescent="0.3">
      <c r="A35" s="4"/>
      <c r="B35" s="4" t="s">
        <v>34</v>
      </c>
      <c r="C35" s="4" t="s">
        <v>26</v>
      </c>
      <c r="D35" s="38"/>
      <c r="E35" s="4"/>
    </row>
    <row r="36" spans="1:5" x14ac:dyDescent="0.3">
      <c r="A36" s="4"/>
      <c r="B36" s="4" t="s">
        <v>35</v>
      </c>
      <c r="C36" s="4" t="s">
        <v>36</v>
      </c>
      <c r="D36" s="38"/>
      <c r="E36" s="4"/>
    </row>
    <row r="37" spans="1:5" x14ac:dyDescent="0.3">
      <c r="A37" s="4"/>
      <c r="B37" s="4" t="s">
        <v>37</v>
      </c>
      <c r="C37" s="4" t="s">
        <v>38</v>
      </c>
      <c r="D37" s="38"/>
      <c r="E37" s="4" t="s">
        <v>39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40</v>
      </c>
      <c r="B39" s="6"/>
      <c r="C39" s="6"/>
      <c r="D39" s="39"/>
      <c r="E39" s="6"/>
    </row>
    <row r="40" spans="1:5" x14ac:dyDescent="0.3">
      <c r="A40" s="4"/>
      <c r="B40" s="4" t="s">
        <v>41</v>
      </c>
      <c r="C40" s="4"/>
      <c r="D40" s="38"/>
      <c r="E40" s="4"/>
    </row>
    <row r="41" spans="1:5" x14ac:dyDescent="0.3">
      <c r="A41" s="4"/>
      <c r="B41" s="4" t="s">
        <v>42</v>
      </c>
      <c r="C41" s="4"/>
      <c r="D41" s="38"/>
      <c r="E41" s="4" t="s">
        <v>43</v>
      </c>
    </row>
    <row r="42" spans="1:5" x14ac:dyDescent="0.3">
      <c r="A42" s="4"/>
      <c r="B42" s="4" t="s">
        <v>44</v>
      </c>
      <c r="C42" s="4"/>
      <c r="D42" s="38"/>
      <c r="E42" s="4" t="s">
        <v>45</v>
      </c>
    </row>
    <row r="43" spans="1:5" x14ac:dyDescent="0.3">
      <c r="A43" s="4"/>
      <c r="B43" s="4" t="s">
        <v>46</v>
      </c>
      <c r="C43" s="4"/>
      <c r="D43" s="38"/>
      <c r="E43" s="4" t="s">
        <v>47</v>
      </c>
    </row>
    <row r="44" spans="1:5" x14ac:dyDescent="0.3">
      <c r="D44" s="3"/>
    </row>
    <row r="45" spans="1:5" ht="15.95" customHeight="1" x14ac:dyDescent="0.3">
      <c r="B45" s="228" t="s">
        <v>61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48</v>
      </c>
      <c r="C48" s="220"/>
      <c r="D48" s="221"/>
    </row>
    <row r="49" spans="2:4" x14ac:dyDescent="0.3">
      <c r="B49" s="12" t="s">
        <v>49</v>
      </c>
      <c r="C49" s="220"/>
      <c r="D49" s="221"/>
    </row>
    <row r="50" spans="2:4" x14ac:dyDescent="0.3">
      <c r="B50" s="12" t="s">
        <v>50</v>
      </c>
      <c r="C50" s="220"/>
      <c r="D50" s="221"/>
    </row>
    <row r="51" spans="2:4" x14ac:dyDescent="0.3">
      <c r="B51" s="12" t="s">
        <v>51</v>
      </c>
      <c r="C51" s="220"/>
      <c r="D51" s="221"/>
    </row>
    <row r="52" spans="2:4" x14ac:dyDescent="0.3">
      <c r="B52" s="12" t="s">
        <v>52</v>
      </c>
      <c r="C52" s="234"/>
      <c r="D52" s="221"/>
    </row>
    <row r="53" spans="2:4" x14ac:dyDescent="0.3">
      <c r="B53" s="12" t="s">
        <v>53</v>
      </c>
      <c r="C53" s="220"/>
      <c r="D53" s="221"/>
    </row>
    <row r="54" spans="2:4" x14ac:dyDescent="0.3">
      <c r="B54" s="222" t="s">
        <v>54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hAAEuTs5Lpo8DWfYbWfYojCufGYbO8jF7H4OGWShfOxoACNL4OAzqB227BO6zkOV70o+QG0Rv052GQsV9q/eRg==" saltValue="3ddzwULmBPWgykmQ8BZBzw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4" priority="5">
      <formula>LEN(TRIM(D7))=0</formula>
    </cfRule>
  </conditionalFormatting>
  <conditionalFormatting sqref="D15:D16">
    <cfRule type="containsBlanks" dxfId="13" priority="4">
      <formula>LEN(TRIM(D15))=0</formula>
    </cfRule>
  </conditionalFormatting>
  <conditionalFormatting sqref="D18:D25">
    <cfRule type="containsBlanks" dxfId="12" priority="3">
      <formula>LEN(TRIM(D18))=0</formula>
    </cfRule>
  </conditionalFormatting>
  <conditionalFormatting sqref="D27:D38">
    <cfRule type="containsBlanks" dxfId="11" priority="2">
      <formula>LEN(TRIM(D27))=0</formula>
    </cfRule>
  </conditionalFormatting>
  <conditionalFormatting sqref="D40:D43">
    <cfRule type="containsBlanks" dxfId="10" priority="1">
      <formula>LEN(TRIM(D40))=0</formula>
    </cfRule>
  </conditionalFormatting>
  <hyperlinks>
    <hyperlink ref="B27" r:id="rId1" location="elektrisch" xr:uid="{865D9F1A-665B-4B7D-8256-73F662F29CAA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59C2-7EAC-436A-BC4B-5E370C90D68B}">
  <sheetPr>
    <tabColor rgb="FFB9D0FF"/>
    <pageSetUpPr fitToPage="1"/>
  </sheetPr>
  <dimension ref="A1:E89"/>
  <sheetViews>
    <sheetView zoomScaleNormal="100" zoomScalePageLayoutView="90" workbookViewId="0">
      <selection activeCell="C2" sqref="C2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105</v>
      </c>
    </row>
    <row r="2" spans="1:5" s="1" customFormat="1" ht="25.5" x14ac:dyDescent="0.5">
      <c r="A2" s="1" t="s">
        <v>5</v>
      </c>
      <c r="C2" s="65" t="s">
        <v>210</v>
      </c>
    </row>
    <row r="3" spans="1:5" ht="25.5" x14ac:dyDescent="0.5">
      <c r="A3" s="2" t="s">
        <v>74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6</v>
      </c>
      <c r="C5" s="4" t="s">
        <v>7</v>
      </c>
      <c r="D5" s="17" t="s">
        <v>8</v>
      </c>
      <c r="E5" s="4" t="s">
        <v>9</v>
      </c>
    </row>
    <row r="6" spans="1:5" x14ac:dyDescent="0.3">
      <c r="A6" s="15" t="s">
        <v>10</v>
      </c>
      <c r="B6" s="6"/>
      <c r="C6" s="6"/>
      <c r="D6" s="6"/>
      <c r="E6" s="6"/>
    </row>
    <row r="7" spans="1:5" x14ac:dyDescent="0.3">
      <c r="A7" s="4"/>
      <c r="B7" s="4" t="s">
        <v>11</v>
      </c>
      <c r="C7" s="4"/>
      <c r="D7" s="38"/>
      <c r="E7" s="4"/>
    </row>
    <row r="8" spans="1:5" x14ac:dyDescent="0.3">
      <c r="A8" s="4"/>
      <c r="B8" s="4" t="s">
        <v>12</v>
      </c>
      <c r="C8" s="4"/>
      <c r="D8" s="38"/>
      <c r="E8" s="4"/>
    </row>
    <row r="9" spans="1:5" x14ac:dyDescent="0.3">
      <c r="A9" s="4"/>
      <c r="B9" s="4" t="s">
        <v>13</v>
      </c>
      <c r="C9" s="4"/>
      <c r="D9" s="38"/>
      <c r="E9" s="4"/>
    </row>
    <row r="10" spans="1:5" x14ac:dyDescent="0.3">
      <c r="A10" s="4"/>
      <c r="B10" s="4" t="s">
        <v>14</v>
      </c>
      <c r="C10" s="4"/>
      <c r="D10" s="38"/>
      <c r="E10" s="4"/>
    </row>
    <row r="11" spans="1:5" x14ac:dyDescent="0.3">
      <c r="A11" s="4"/>
      <c r="B11" s="4" t="s">
        <v>15</v>
      </c>
      <c r="C11" s="4"/>
      <c r="D11" s="38"/>
      <c r="E11" s="4"/>
    </row>
    <row r="12" spans="1:5" x14ac:dyDescent="0.3">
      <c r="A12" s="4"/>
      <c r="B12" s="4" t="s">
        <v>16</v>
      </c>
      <c r="C12" s="4"/>
      <c r="D12" s="38"/>
      <c r="E12" s="4"/>
    </row>
    <row r="13" spans="1:5" x14ac:dyDescent="0.3">
      <c r="A13" s="4"/>
      <c r="B13" s="4" t="s">
        <v>17</v>
      </c>
      <c r="C13" s="4"/>
      <c r="D13" s="38"/>
      <c r="E13" s="4"/>
    </row>
    <row r="14" spans="1:5" x14ac:dyDescent="0.3">
      <c r="A14" s="15" t="s">
        <v>18</v>
      </c>
      <c r="B14" s="6"/>
      <c r="C14" s="6"/>
      <c r="D14" s="39"/>
      <c r="E14" s="6"/>
    </row>
    <row r="15" spans="1:5" x14ac:dyDescent="0.3">
      <c r="A15" s="4"/>
      <c r="B15" s="4" t="s">
        <v>62</v>
      </c>
      <c r="C15" s="4" t="s">
        <v>20</v>
      </c>
      <c r="D15" s="176"/>
      <c r="E15" s="7"/>
    </row>
    <row r="16" spans="1:5" x14ac:dyDescent="0.3">
      <c r="A16" s="4"/>
      <c r="B16" s="4" t="s">
        <v>19</v>
      </c>
      <c r="C16" s="4" t="s">
        <v>20</v>
      </c>
      <c r="D16" s="176"/>
      <c r="E16" s="7"/>
    </row>
    <row r="17" spans="1:5" x14ac:dyDescent="0.3">
      <c r="A17" s="15" t="s">
        <v>21</v>
      </c>
      <c r="B17" s="5"/>
      <c r="C17" s="5"/>
      <c r="D17" s="40"/>
      <c r="E17" s="5"/>
    </row>
    <row r="18" spans="1:5" x14ac:dyDescent="0.3">
      <c r="A18" s="4"/>
      <c r="B18" s="4" t="s">
        <v>55</v>
      </c>
      <c r="C18" s="4" t="s">
        <v>22</v>
      </c>
      <c r="D18" s="38"/>
      <c r="E18" s="4"/>
    </row>
    <row r="19" spans="1:5" x14ac:dyDescent="0.3">
      <c r="A19" s="4"/>
      <c r="B19" s="8" t="s">
        <v>2</v>
      </c>
      <c r="C19" s="8" t="s">
        <v>23</v>
      </c>
      <c r="D19" s="38"/>
      <c r="E19" s="4"/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4</v>
      </c>
      <c r="D21" s="38"/>
      <c r="E21" s="4"/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56</v>
      </c>
      <c r="C23" s="8"/>
      <c r="D23" s="63"/>
      <c r="E23" s="8"/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57</v>
      </c>
      <c r="C25" s="8" t="s">
        <v>24</v>
      </c>
      <c r="D25" s="38"/>
      <c r="E25" s="8"/>
    </row>
    <row r="26" spans="1:5" x14ac:dyDescent="0.3">
      <c r="A26" s="15" t="s">
        <v>60</v>
      </c>
      <c r="B26" s="6"/>
      <c r="C26" s="6"/>
      <c r="D26" s="39"/>
      <c r="E26" s="6"/>
    </row>
    <row r="27" spans="1:5" x14ac:dyDescent="0.3">
      <c r="A27" s="4"/>
      <c r="B27" s="4" t="s">
        <v>25</v>
      </c>
      <c r="C27" s="4" t="s">
        <v>26</v>
      </c>
      <c r="D27" s="38"/>
      <c r="E27" s="4" t="s">
        <v>59</v>
      </c>
    </row>
    <row r="28" spans="1:5" x14ac:dyDescent="0.3">
      <c r="A28" s="4"/>
      <c r="B28" s="4" t="s">
        <v>27</v>
      </c>
      <c r="C28" s="4" t="s">
        <v>28</v>
      </c>
      <c r="D28" s="38"/>
      <c r="E28" s="4" t="s">
        <v>1</v>
      </c>
    </row>
    <row r="29" spans="1:5" x14ac:dyDescent="0.3">
      <c r="A29" s="4"/>
      <c r="B29" s="4" t="s">
        <v>83</v>
      </c>
      <c r="C29" s="4" t="s">
        <v>28</v>
      </c>
      <c r="D29" s="38"/>
      <c r="E29" s="4" t="s">
        <v>84</v>
      </c>
    </row>
    <row r="30" spans="1:5" x14ac:dyDescent="0.3">
      <c r="A30" s="4"/>
      <c r="B30" s="4" t="s">
        <v>67</v>
      </c>
      <c r="C30" s="4" t="s">
        <v>28</v>
      </c>
      <c r="D30" s="41"/>
      <c r="E30" s="4" t="s">
        <v>63</v>
      </c>
    </row>
    <row r="31" spans="1:5" x14ac:dyDescent="0.3">
      <c r="A31" s="4"/>
      <c r="B31" s="4" t="s">
        <v>29</v>
      </c>
      <c r="C31" s="4" t="s">
        <v>30</v>
      </c>
      <c r="D31" s="38"/>
      <c r="E31" s="4"/>
    </row>
    <row r="32" spans="1:5" x14ac:dyDescent="0.3">
      <c r="A32" s="4"/>
      <c r="B32" s="9" t="s">
        <v>99</v>
      </c>
      <c r="C32" s="4" t="s">
        <v>30</v>
      </c>
      <c r="D32" s="38"/>
      <c r="E32" s="4"/>
    </row>
    <row r="33" spans="1:5" x14ac:dyDescent="0.3">
      <c r="A33" s="4"/>
      <c r="B33" s="9" t="s">
        <v>31</v>
      </c>
      <c r="C33" s="4" t="s">
        <v>30</v>
      </c>
      <c r="D33" s="38"/>
    </row>
    <row r="34" spans="1:5" x14ac:dyDescent="0.3">
      <c r="A34" s="4"/>
      <c r="B34" s="10" t="s">
        <v>32</v>
      </c>
      <c r="C34" s="4"/>
      <c r="D34" s="38"/>
      <c r="E34" s="4" t="s">
        <v>33</v>
      </c>
    </row>
    <row r="35" spans="1:5" x14ac:dyDescent="0.3">
      <c r="A35" s="4"/>
      <c r="B35" s="4" t="s">
        <v>34</v>
      </c>
      <c r="C35" s="4" t="s">
        <v>26</v>
      </c>
      <c r="D35" s="38"/>
      <c r="E35" s="4"/>
    </row>
    <row r="36" spans="1:5" x14ac:dyDescent="0.3">
      <c r="A36" s="4"/>
      <c r="B36" s="4" t="s">
        <v>35</v>
      </c>
      <c r="C36" s="4" t="s">
        <v>36</v>
      </c>
      <c r="D36" s="38"/>
      <c r="E36" s="4"/>
    </row>
    <row r="37" spans="1:5" x14ac:dyDescent="0.3">
      <c r="A37" s="4"/>
      <c r="B37" s="4" t="s">
        <v>37</v>
      </c>
      <c r="C37" s="4" t="s">
        <v>38</v>
      </c>
      <c r="D37" s="38"/>
      <c r="E37" s="4" t="s">
        <v>39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40</v>
      </c>
      <c r="B39" s="6"/>
      <c r="C39" s="6"/>
      <c r="D39" s="39"/>
      <c r="E39" s="6"/>
    </row>
    <row r="40" spans="1:5" x14ac:dyDescent="0.3">
      <c r="A40" s="4"/>
      <c r="B40" s="4" t="s">
        <v>41</v>
      </c>
      <c r="C40" s="4"/>
      <c r="D40" s="38"/>
      <c r="E40" s="4"/>
    </row>
    <row r="41" spans="1:5" x14ac:dyDescent="0.3">
      <c r="A41" s="4"/>
      <c r="B41" s="4" t="s">
        <v>42</v>
      </c>
      <c r="C41" s="4"/>
      <c r="D41" s="38"/>
      <c r="E41" s="4" t="s">
        <v>43</v>
      </c>
    </row>
    <row r="42" spans="1:5" x14ac:dyDescent="0.3">
      <c r="A42" s="4"/>
      <c r="B42" s="4" t="s">
        <v>44</v>
      </c>
      <c r="C42" s="4"/>
      <c r="D42" s="38"/>
      <c r="E42" s="4" t="s">
        <v>45</v>
      </c>
    </row>
    <row r="43" spans="1:5" x14ac:dyDescent="0.3">
      <c r="A43" s="4"/>
      <c r="B43" s="4" t="s">
        <v>46</v>
      </c>
      <c r="C43" s="4"/>
      <c r="D43" s="38"/>
      <c r="E43" s="4" t="s">
        <v>47</v>
      </c>
    </row>
    <row r="44" spans="1:5" x14ac:dyDescent="0.3">
      <c r="D44" s="3"/>
    </row>
    <row r="45" spans="1:5" ht="15.95" customHeight="1" x14ac:dyDescent="0.3">
      <c r="B45" s="228" t="s">
        <v>61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48</v>
      </c>
      <c r="C48" s="220"/>
      <c r="D48" s="221"/>
    </row>
    <row r="49" spans="2:4" x14ac:dyDescent="0.3">
      <c r="B49" s="12" t="s">
        <v>49</v>
      </c>
      <c r="C49" s="220"/>
      <c r="D49" s="221"/>
    </row>
    <row r="50" spans="2:4" x14ac:dyDescent="0.3">
      <c r="B50" s="12" t="s">
        <v>50</v>
      </c>
      <c r="C50" s="220"/>
      <c r="D50" s="221"/>
    </row>
    <row r="51" spans="2:4" x14ac:dyDescent="0.3">
      <c r="B51" s="12" t="s">
        <v>51</v>
      </c>
      <c r="C51" s="220"/>
      <c r="D51" s="221"/>
    </row>
    <row r="52" spans="2:4" x14ac:dyDescent="0.3">
      <c r="B52" s="12" t="s">
        <v>52</v>
      </c>
      <c r="C52" s="234"/>
      <c r="D52" s="221"/>
    </row>
    <row r="53" spans="2:4" x14ac:dyDescent="0.3">
      <c r="B53" s="12" t="s">
        <v>53</v>
      </c>
      <c r="C53" s="220"/>
      <c r="D53" s="221"/>
    </row>
    <row r="54" spans="2:4" x14ac:dyDescent="0.3">
      <c r="B54" s="222" t="s">
        <v>54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4pmBGMkVS1U+HM7u87FdCfyAwZ84anR2638bZ5CdhzBD5OyelU+sGWo2BrXmkhb+oAsIgZT+MqfOv//navy2uQ==" saltValue="+Vd1vf116PeSsvZ7kXNj7g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9" priority="5">
      <formula>LEN(TRIM(D7))=0</formula>
    </cfRule>
  </conditionalFormatting>
  <conditionalFormatting sqref="D15:D16">
    <cfRule type="containsBlanks" dxfId="8" priority="4">
      <formula>LEN(TRIM(D15))=0</formula>
    </cfRule>
  </conditionalFormatting>
  <conditionalFormatting sqref="D18:D25">
    <cfRule type="containsBlanks" dxfId="7" priority="3">
      <formula>LEN(TRIM(D18))=0</formula>
    </cfRule>
  </conditionalFormatting>
  <conditionalFormatting sqref="D27:D38">
    <cfRule type="containsBlanks" dxfId="6" priority="2">
      <formula>LEN(TRIM(D27))=0</formula>
    </cfRule>
  </conditionalFormatting>
  <conditionalFormatting sqref="D40:D43">
    <cfRule type="containsBlanks" dxfId="5" priority="1">
      <formula>LEN(TRIM(D40))=0</formula>
    </cfRule>
  </conditionalFormatting>
  <hyperlinks>
    <hyperlink ref="B27" r:id="rId1" location="elektrisch" xr:uid="{9C75D33D-8AB2-4CC2-8232-24C8C3807AEA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2ACB-182A-4976-91B6-FD7ED709D2C6}">
  <sheetPr>
    <tabColor rgb="FFB9D0FF"/>
    <pageSetUpPr fitToPage="1"/>
  </sheetPr>
  <dimension ref="A1:E89"/>
  <sheetViews>
    <sheetView zoomScaleNormal="100" zoomScalePageLayoutView="90" workbookViewId="0">
      <selection activeCell="C3" sqref="C3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ht="20.25" x14ac:dyDescent="0.35">
      <c r="A1" s="71" t="s">
        <v>105</v>
      </c>
    </row>
    <row r="2" spans="1:5" s="1" customFormat="1" ht="25.5" x14ac:dyDescent="0.5">
      <c r="A2" s="1" t="s">
        <v>5</v>
      </c>
      <c r="C2" s="65" t="s">
        <v>211</v>
      </c>
    </row>
    <row r="3" spans="1:5" ht="25.5" x14ac:dyDescent="0.5">
      <c r="A3" s="2" t="s">
        <v>74</v>
      </c>
      <c r="C3" s="1"/>
      <c r="D3" s="1"/>
      <c r="E3" s="1"/>
    </row>
    <row r="4" spans="1:5" ht="25.5" x14ac:dyDescent="0.5">
      <c r="A4" s="2"/>
      <c r="C4" s="1"/>
      <c r="D4" s="1"/>
      <c r="E4" s="1"/>
    </row>
    <row r="5" spans="1:5" ht="38.450000000000003" customHeight="1" x14ac:dyDescent="0.3">
      <c r="A5" s="4"/>
      <c r="B5" s="4" t="s">
        <v>6</v>
      </c>
      <c r="C5" s="4" t="s">
        <v>7</v>
      </c>
      <c r="D5" s="17" t="s">
        <v>8</v>
      </c>
      <c r="E5" s="4" t="s">
        <v>9</v>
      </c>
    </row>
    <row r="6" spans="1:5" x14ac:dyDescent="0.3">
      <c r="A6" s="15" t="s">
        <v>10</v>
      </c>
      <c r="B6" s="6"/>
      <c r="C6" s="6"/>
      <c r="D6" s="6"/>
      <c r="E6" s="6"/>
    </row>
    <row r="7" spans="1:5" x14ac:dyDescent="0.3">
      <c r="A7" s="4"/>
      <c r="B7" s="4" t="s">
        <v>11</v>
      </c>
      <c r="C7" s="4"/>
      <c r="D7" s="38"/>
      <c r="E7" s="4"/>
    </row>
    <row r="8" spans="1:5" x14ac:dyDescent="0.3">
      <c r="A8" s="4"/>
      <c r="B8" s="4" t="s">
        <v>12</v>
      </c>
      <c r="C8" s="4"/>
      <c r="D8" s="38"/>
      <c r="E8" s="4"/>
    </row>
    <row r="9" spans="1:5" x14ac:dyDescent="0.3">
      <c r="A9" s="4"/>
      <c r="B9" s="4" t="s">
        <v>13</v>
      </c>
      <c r="C9" s="4"/>
      <c r="D9" s="38"/>
      <c r="E9" s="4"/>
    </row>
    <row r="10" spans="1:5" x14ac:dyDescent="0.3">
      <c r="A10" s="4"/>
      <c r="B10" s="4" t="s">
        <v>14</v>
      </c>
      <c r="C10" s="4"/>
      <c r="D10" s="38"/>
      <c r="E10" s="4"/>
    </row>
    <row r="11" spans="1:5" x14ac:dyDescent="0.3">
      <c r="A11" s="4"/>
      <c r="B11" s="4" t="s">
        <v>15</v>
      </c>
      <c r="C11" s="4"/>
      <c r="D11" s="38"/>
      <c r="E11" s="4"/>
    </row>
    <row r="12" spans="1:5" x14ac:dyDescent="0.3">
      <c r="A12" s="4"/>
      <c r="B12" s="4" t="s">
        <v>16</v>
      </c>
      <c r="C12" s="4"/>
      <c r="D12" s="38"/>
      <c r="E12" s="4"/>
    </row>
    <row r="13" spans="1:5" x14ac:dyDescent="0.3">
      <c r="A13" s="4"/>
      <c r="B13" s="4" t="s">
        <v>17</v>
      </c>
      <c r="C13" s="4"/>
      <c r="D13" s="38"/>
      <c r="E13" s="4"/>
    </row>
    <row r="14" spans="1:5" x14ac:dyDescent="0.3">
      <c r="A14" s="15" t="s">
        <v>18</v>
      </c>
      <c r="B14" s="6"/>
      <c r="C14" s="6"/>
      <c r="D14" s="39"/>
      <c r="E14" s="6"/>
    </row>
    <row r="15" spans="1:5" x14ac:dyDescent="0.3">
      <c r="A15" s="4"/>
      <c r="B15" s="4" t="s">
        <v>62</v>
      </c>
      <c r="C15" s="4" t="s">
        <v>20</v>
      </c>
      <c r="D15" s="38"/>
      <c r="E15" s="7"/>
    </row>
    <row r="16" spans="1:5" x14ac:dyDescent="0.3">
      <c r="A16" s="4"/>
      <c r="B16" s="4" t="s">
        <v>19</v>
      </c>
      <c r="C16" s="4" t="s">
        <v>20</v>
      </c>
      <c r="D16" s="38"/>
      <c r="E16" s="7"/>
    </row>
    <row r="17" spans="1:5" x14ac:dyDescent="0.3">
      <c r="A17" s="15" t="s">
        <v>21</v>
      </c>
      <c r="B17" s="5"/>
      <c r="C17" s="5"/>
      <c r="D17" s="40"/>
      <c r="E17" s="5"/>
    </row>
    <row r="18" spans="1:5" x14ac:dyDescent="0.3">
      <c r="A18" s="4"/>
      <c r="B18" s="4" t="s">
        <v>55</v>
      </c>
      <c r="C18" s="4" t="s">
        <v>22</v>
      </c>
      <c r="D18" s="38"/>
      <c r="E18" s="4"/>
    </row>
    <row r="19" spans="1:5" x14ac:dyDescent="0.3">
      <c r="A19" s="4"/>
      <c r="B19" s="8" t="s">
        <v>2</v>
      </c>
      <c r="C19" s="8" t="s">
        <v>23</v>
      </c>
      <c r="D19" s="38"/>
      <c r="E19" s="4"/>
    </row>
    <row r="20" spans="1:5" x14ac:dyDescent="0.3">
      <c r="A20" s="4"/>
      <c r="B20" s="8"/>
      <c r="C20" s="8"/>
      <c r="D20" s="38"/>
      <c r="E20" s="8"/>
    </row>
    <row r="21" spans="1:5" x14ac:dyDescent="0.3">
      <c r="A21" s="4"/>
      <c r="B21" s="4" t="s">
        <v>0</v>
      </c>
      <c r="C21" s="4" t="s">
        <v>4</v>
      </c>
      <c r="D21" s="38"/>
      <c r="E21" s="4"/>
    </row>
    <row r="22" spans="1:5" x14ac:dyDescent="0.3">
      <c r="A22" s="4"/>
      <c r="B22" s="4"/>
      <c r="C22" s="4"/>
      <c r="D22" s="38"/>
      <c r="E22" s="4"/>
    </row>
    <row r="23" spans="1:5" x14ac:dyDescent="0.3">
      <c r="A23" s="4"/>
      <c r="B23" s="8" t="s">
        <v>56</v>
      </c>
      <c r="C23" s="8"/>
      <c r="D23" s="63"/>
      <c r="E23" s="8"/>
    </row>
    <row r="24" spans="1:5" x14ac:dyDescent="0.3">
      <c r="A24" s="4"/>
      <c r="B24" s="8"/>
      <c r="C24" s="8"/>
      <c r="D24" s="38"/>
      <c r="E24" s="8"/>
    </row>
    <row r="25" spans="1:5" x14ac:dyDescent="0.3">
      <c r="A25" s="4"/>
      <c r="B25" s="8" t="s">
        <v>57</v>
      </c>
      <c r="C25" s="8" t="s">
        <v>24</v>
      </c>
      <c r="D25" s="38"/>
      <c r="E25" s="8"/>
    </row>
    <row r="26" spans="1:5" x14ac:dyDescent="0.3">
      <c r="A26" s="15" t="s">
        <v>60</v>
      </c>
      <c r="B26" s="6"/>
      <c r="C26" s="6"/>
      <c r="D26" s="39"/>
      <c r="E26" s="6"/>
    </row>
    <row r="27" spans="1:5" x14ac:dyDescent="0.3">
      <c r="A27" s="4"/>
      <c r="B27" s="4" t="s">
        <v>25</v>
      </c>
      <c r="C27" s="4" t="s">
        <v>26</v>
      </c>
      <c r="D27" s="38"/>
      <c r="E27" s="4" t="s">
        <v>59</v>
      </c>
    </row>
    <row r="28" spans="1:5" x14ac:dyDescent="0.3">
      <c r="A28" s="4"/>
      <c r="B28" s="4" t="s">
        <v>27</v>
      </c>
      <c r="C28" s="4" t="s">
        <v>28</v>
      </c>
      <c r="D28" s="38"/>
      <c r="E28" s="4" t="s">
        <v>1</v>
      </c>
    </row>
    <row r="29" spans="1:5" x14ac:dyDescent="0.3">
      <c r="A29" s="4"/>
      <c r="B29" s="4" t="s">
        <v>83</v>
      </c>
      <c r="C29" s="4" t="s">
        <v>28</v>
      </c>
      <c r="D29" s="38"/>
      <c r="E29" s="4" t="s">
        <v>84</v>
      </c>
    </row>
    <row r="30" spans="1:5" x14ac:dyDescent="0.3">
      <c r="A30" s="4"/>
      <c r="B30" s="4" t="s">
        <v>67</v>
      </c>
      <c r="C30" s="4" t="s">
        <v>28</v>
      </c>
      <c r="D30" s="41"/>
      <c r="E30" s="4" t="s">
        <v>63</v>
      </c>
    </row>
    <row r="31" spans="1:5" x14ac:dyDescent="0.3">
      <c r="A31" s="4"/>
      <c r="B31" s="4" t="s">
        <v>29</v>
      </c>
      <c r="C31" s="4" t="s">
        <v>30</v>
      </c>
      <c r="D31" s="38"/>
      <c r="E31" s="4"/>
    </row>
    <row r="32" spans="1:5" x14ac:dyDescent="0.3">
      <c r="A32" s="4"/>
      <c r="B32" s="9" t="s">
        <v>99</v>
      </c>
      <c r="C32" s="4" t="s">
        <v>30</v>
      </c>
      <c r="D32" s="38"/>
      <c r="E32" s="4"/>
    </row>
    <row r="33" spans="1:5" x14ac:dyDescent="0.3">
      <c r="A33" s="4"/>
      <c r="B33" s="9" t="s">
        <v>31</v>
      </c>
      <c r="C33" s="4" t="s">
        <v>30</v>
      </c>
      <c r="D33" s="38"/>
    </row>
    <row r="34" spans="1:5" x14ac:dyDescent="0.3">
      <c r="A34" s="4"/>
      <c r="B34" s="10" t="s">
        <v>32</v>
      </c>
      <c r="C34" s="4"/>
      <c r="D34" s="38"/>
      <c r="E34" s="4" t="s">
        <v>33</v>
      </c>
    </row>
    <row r="35" spans="1:5" x14ac:dyDescent="0.3">
      <c r="A35" s="4"/>
      <c r="B35" s="4" t="s">
        <v>34</v>
      </c>
      <c r="C35" s="4" t="s">
        <v>26</v>
      </c>
      <c r="D35" s="38"/>
      <c r="E35" s="4"/>
    </row>
    <row r="36" spans="1:5" x14ac:dyDescent="0.3">
      <c r="A36" s="4"/>
      <c r="B36" s="4" t="s">
        <v>35</v>
      </c>
      <c r="C36" s="4" t="s">
        <v>36</v>
      </c>
      <c r="D36" s="38"/>
      <c r="E36" s="4"/>
    </row>
    <row r="37" spans="1:5" x14ac:dyDescent="0.3">
      <c r="A37" s="4"/>
      <c r="B37" s="4" t="s">
        <v>37</v>
      </c>
      <c r="C37" s="4" t="s">
        <v>38</v>
      </c>
      <c r="D37" s="38"/>
      <c r="E37" s="4" t="s">
        <v>39</v>
      </c>
    </row>
    <row r="38" spans="1:5" x14ac:dyDescent="0.3">
      <c r="A38" s="4"/>
      <c r="B38" s="4"/>
      <c r="C38" s="4"/>
      <c r="D38" s="38"/>
      <c r="E38" s="4"/>
    </row>
    <row r="39" spans="1:5" x14ac:dyDescent="0.3">
      <c r="A39" s="16" t="s">
        <v>40</v>
      </c>
      <c r="B39" s="6"/>
      <c r="C39" s="6"/>
      <c r="D39" s="39"/>
      <c r="E39" s="6"/>
    </row>
    <row r="40" spans="1:5" x14ac:dyDescent="0.3">
      <c r="A40" s="4"/>
      <c r="B40" s="4" t="s">
        <v>41</v>
      </c>
      <c r="C40" s="4"/>
      <c r="D40" s="38"/>
      <c r="E40" s="4"/>
    </row>
    <row r="41" spans="1:5" x14ac:dyDescent="0.3">
      <c r="A41" s="4"/>
      <c r="B41" s="4" t="s">
        <v>42</v>
      </c>
      <c r="C41" s="4"/>
      <c r="D41" s="38"/>
      <c r="E41" s="4" t="s">
        <v>43</v>
      </c>
    </row>
    <row r="42" spans="1:5" x14ac:dyDescent="0.3">
      <c r="A42" s="4"/>
      <c r="B42" s="4" t="s">
        <v>44</v>
      </c>
      <c r="C42" s="4"/>
      <c r="D42" s="38"/>
      <c r="E42" s="4" t="s">
        <v>45</v>
      </c>
    </row>
    <row r="43" spans="1:5" x14ac:dyDescent="0.3">
      <c r="A43" s="4"/>
      <c r="B43" s="4" t="s">
        <v>46</v>
      </c>
      <c r="C43" s="4"/>
      <c r="D43" s="38"/>
      <c r="E43" s="4" t="s">
        <v>47</v>
      </c>
    </row>
    <row r="44" spans="1:5" x14ac:dyDescent="0.3">
      <c r="D44" s="3"/>
    </row>
    <row r="45" spans="1:5" ht="15.95" customHeight="1" x14ac:dyDescent="0.3">
      <c r="B45" s="228" t="s">
        <v>61</v>
      </c>
      <c r="C45" s="229"/>
      <c r="D45" s="230"/>
    </row>
    <row r="46" spans="1:5" ht="41.1" customHeight="1" x14ac:dyDescent="0.3">
      <c r="B46" s="231"/>
      <c r="C46" s="232"/>
      <c r="D46" s="233"/>
    </row>
    <row r="47" spans="1:5" ht="21.6" customHeight="1" x14ac:dyDescent="0.3">
      <c r="B47" s="11"/>
      <c r="C47" s="11"/>
      <c r="D47" s="11"/>
    </row>
    <row r="48" spans="1:5" x14ac:dyDescent="0.3">
      <c r="B48" s="12" t="s">
        <v>48</v>
      </c>
      <c r="C48" s="220"/>
      <c r="D48" s="221"/>
    </row>
    <row r="49" spans="2:4" x14ac:dyDescent="0.3">
      <c r="B49" s="12" t="s">
        <v>49</v>
      </c>
      <c r="C49" s="220"/>
      <c r="D49" s="221"/>
    </row>
    <row r="50" spans="2:4" x14ac:dyDescent="0.3">
      <c r="B50" s="12" t="s">
        <v>50</v>
      </c>
      <c r="C50" s="220"/>
      <c r="D50" s="221"/>
    </row>
    <row r="51" spans="2:4" x14ac:dyDescent="0.3">
      <c r="B51" s="12" t="s">
        <v>51</v>
      </c>
      <c r="C51" s="220"/>
      <c r="D51" s="221"/>
    </row>
    <row r="52" spans="2:4" x14ac:dyDescent="0.3">
      <c r="B52" s="12" t="s">
        <v>52</v>
      </c>
      <c r="C52" s="234"/>
      <c r="D52" s="221"/>
    </row>
    <row r="53" spans="2:4" x14ac:dyDescent="0.3">
      <c r="B53" s="12" t="s">
        <v>53</v>
      </c>
      <c r="C53" s="220"/>
      <c r="D53" s="221"/>
    </row>
    <row r="54" spans="2:4" x14ac:dyDescent="0.3">
      <c r="B54" s="222" t="s">
        <v>54</v>
      </c>
      <c r="C54" s="224"/>
      <c r="D54" s="225"/>
    </row>
    <row r="55" spans="2:4" x14ac:dyDescent="0.3">
      <c r="B55" s="223"/>
      <c r="C55" s="226"/>
      <c r="D55" s="227"/>
    </row>
    <row r="56" spans="2:4" x14ac:dyDescent="0.3">
      <c r="B56" s="13"/>
      <c r="D56" s="3"/>
    </row>
    <row r="57" spans="2:4" ht="15.95" customHeight="1" x14ac:dyDescent="0.3">
      <c r="B57" s="13"/>
      <c r="D57" s="3"/>
    </row>
    <row r="58" spans="2:4" ht="15.95" hidden="1" customHeight="1" x14ac:dyDescent="0.3">
      <c r="B58" s="13"/>
      <c r="D58" s="3"/>
    </row>
    <row r="59" spans="2:4" hidden="1" x14ac:dyDescent="0.3">
      <c r="D59" s="3"/>
    </row>
    <row r="60" spans="2:4" hidden="1" x14ac:dyDescent="0.3">
      <c r="D60" s="3"/>
    </row>
    <row r="61" spans="2:4" x14ac:dyDescent="0.3"/>
    <row r="62" spans="2:4" x14ac:dyDescent="0.3"/>
    <row r="63" spans="2:4" x14ac:dyDescent="0.3"/>
    <row r="64" spans="2:4" x14ac:dyDescent="0.3"/>
    <row r="65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</sheetData>
  <sheetProtection algorithmName="SHA-512" hashValue="wdwk9Iy2GQgX6Nv36WdB4WaY2o5oT//yWNtap3PtbZcB+4zHQEfC9a5PFk5mbGhT4emZGvI140G5//87eFJn+Q==" saltValue="HzUVJs5YOZkgIZEyTLtz+g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4" priority="5">
      <formula>LEN(TRIM(D7))=0</formula>
    </cfRule>
  </conditionalFormatting>
  <conditionalFormatting sqref="D15:D16">
    <cfRule type="containsBlanks" dxfId="3" priority="4">
      <formula>LEN(TRIM(D15))=0</formula>
    </cfRule>
  </conditionalFormatting>
  <conditionalFormatting sqref="D18:D25">
    <cfRule type="containsBlanks" dxfId="2" priority="3">
      <formula>LEN(TRIM(D18))=0</formula>
    </cfRule>
  </conditionalFormatting>
  <conditionalFormatting sqref="D27:D38">
    <cfRule type="containsBlanks" dxfId="1" priority="2">
      <formula>LEN(TRIM(D27))=0</formula>
    </cfRule>
  </conditionalFormatting>
  <conditionalFormatting sqref="D40:D43">
    <cfRule type="containsBlanks" dxfId="0" priority="1">
      <formula>LEN(TRIM(D40))=0</formula>
    </cfRule>
  </conditionalFormatting>
  <hyperlinks>
    <hyperlink ref="B27" r:id="rId1" location="elektrisch" xr:uid="{DCA61E68-6735-4027-9E64-74986B417CE1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theme="9" tint="0.59999389629810485"/>
    <pageSetUpPr fitToPage="1"/>
  </sheetPr>
  <dimension ref="A1:W47"/>
  <sheetViews>
    <sheetView tabSelected="1" topLeftCell="A11" zoomScaleNormal="100" workbookViewId="0">
      <selection activeCell="AC49" sqref="AC49"/>
    </sheetView>
  </sheetViews>
  <sheetFormatPr defaultColWidth="8.85546875" defaultRowHeight="15" x14ac:dyDescent="0.25"/>
  <cols>
    <col min="1" max="2" width="2.85546875" style="20" customWidth="1"/>
    <col min="3" max="3" width="19.42578125" style="20" customWidth="1"/>
    <col min="4" max="4" width="8" style="20" customWidth="1"/>
    <col min="5" max="5" width="9" style="20" customWidth="1"/>
    <col min="6" max="6" width="10.42578125" style="20" bestFit="1" customWidth="1"/>
    <col min="7" max="7" width="14.140625" style="43" customWidth="1"/>
    <col min="8" max="8" width="3.140625" style="43" customWidth="1"/>
    <col min="9" max="9" width="14.140625" style="43" customWidth="1"/>
    <col min="10" max="10" width="3.5703125" style="43" customWidth="1"/>
    <col min="11" max="11" width="10" style="20" customWidth="1"/>
    <col min="12" max="12" width="10.5703125" style="20" customWidth="1"/>
    <col min="13" max="13" width="3.5703125" style="20" customWidth="1"/>
    <col min="14" max="14" width="6.140625" style="20" customWidth="1"/>
    <col min="15" max="16" width="8.85546875" style="20"/>
    <col min="17" max="22" width="11.140625" style="20" customWidth="1"/>
    <col min="23" max="16384" width="8.85546875" style="20"/>
  </cols>
  <sheetData>
    <row r="1" spans="3:17" ht="18.75" x14ac:dyDescent="0.3">
      <c r="C1" s="70" t="s">
        <v>215</v>
      </c>
      <c r="D1" s="19"/>
      <c r="H1" s="44" t="s">
        <v>151</v>
      </c>
      <c r="I1" s="44"/>
      <c r="J1" s="45"/>
      <c r="K1" s="44"/>
      <c r="L1" s="44"/>
    </row>
    <row r="2" spans="3:17" x14ac:dyDescent="0.25">
      <c r="H2" s="44" t="s">
        <v>148</v>
      </c>
      <c r="I2" s="44"/>
      <c r="J2" s="45"/>
      <c r="K2" s="44"/>
      <c r="L2" s="44"/>
    </row>
    <row r="3" spans="3:17" x14ac:dyDescent="0.25">
      <c r="H3" s="44" t="s">
        <v>152</v>
      </c>
      <c r="I3" s="44"/>
      <c r="J3" s="44"/>
      <c r="K3" s="44"/>
      <c r="L3" s="44"/>
    </row>
    <row r="4" spans="3:17" x14ac:dyDescent="0.25">
      <c r="D4" s="68"/>
      <c r="H4" s="44" t="s">
        <v>149</v>
      </c>
      <c r="I4" s="44"/>
      <c r="J4" s="44"/>
      <c r="K4" s="44"/>
      <c r="L4" s="44"/>
    </row>
    <row r="5" spans="3:17" x14ac:dyDescent="0.25">
      <c r="D5" s="68"/>
      <c r="H5" s="44" t="s">
        <v>150</v>
      </c>
      <c r="I5" s="44"/>
      <c r="J5" s="44"/>
      <c r="K5" s="44"/>
      <c r="L5" s="44"/>
    </row>
    <row r="6" spans="3:17" x14ac:dyDescent="0.25">
      <c r="C6" s="20" t="s">
        <v>64</v>
      </c>
      <c r="D6" s="68"/>
      <c r="O6" s="20" t="s">
        <v>222</v>
      </c>
    </row>
    <row r="7" spans="3:17" ht="30.75" customHeight="1" x14ac:dyDescent="0.25">
      <c r="C7" s="46" t="s">
        <v>65</v>
      </c>
      <c r="D7" s="66" t="s">
        <v>102</v>
      </c>
      <c r="E7" s="69" t="s">
        <v>214</v>
      </c>
      <c r="F7" s="46" t="s">
        <v>68</v>
      </c>
      <c r="G7" s="47" t="s">
        <v>86</v>
      </c>
      <c r="H7" s="47"/>
      <c r="I7" s="47" t="s">
        <v>147</v>
      </c>
      <c r="J7" s="48"/>
      <c r="K7" s="49" t="s">
        <v>66</v>
      </c>
      <c r="L7" s="49" t="s">
        <v>69</v>
      </c>
      <c r="N7" s="247"/>
      <c r="O7" s="247" t="s">
        <v>3</v>
      </c>
      <c r="P7" s="83" t="s">
        <v>223</v>
      </c>
      <c r="Q7" s="247"/>
    </row>
    <row r="8" spans="3:17" ht="15" customHeight="1" x14ac:dyDescent="0.25">
      <c r="C8" s="44" t="s">
        <v>201</v>
      </c>
      <c r="D8" s="54" t="s">
        <v>103</v>
      </c>
      <c r="E8" s="44">
        <v>600</v>
      </c>
      <c r="F8" s="50">
        <f t="shared" ref="F8:F11" si="0">E8/$E$16</f>
        <v>0.41379310344827586</v>
      </c>
      <c r="G8" s="42"/>
      <c r="H8" s="47"/>
      <c r="I8" s="30"/>
      <c r="J8" s="51"/>
      <c r="K8" s="30" t="str">
        <f>'Score energiegebruik per km'!C15</f>
        <v/>
      </c>
      <c r="L8" s="53" t="str">
        <f t="shared" ref="L8:L15" si="1">IFERROR(E8*K8,"-")</f>
        <v>-</v>
      </c>
      <c r="N8" s="247"/>
      <c r="O8" s="30"/>
      <c r="P8" s="83">
        <f t="shared" ref="P8" si="2">IF(O8="",0,IF(O8&lt;20,10,10-(O8-20)/2.5))</f>
        <v>0</v>
      </c>
      <c r="Q8" s="247">
        <f>IFERROR(P8*E8,"")</f>
        <v>0</v>
      </c>
    </row>
    <row r="9" spans="3:17" ht="15" customHeight="1" x14ac:dyDescent="0.25">
      <c r="C9" s="44" t="s">
        <v>202</v>
      </c>
      <c r="D9" s="54" t="s">
        <v>104</v>
      </c>
      <c r="E9" s="44">
        <v>300</v>
      </c>
      <c r="F9" s="50">
        <f t="shared" si="0"/>
        <v>0.20689655172413793</v>
      </c>
      <c r="G9" s="42"/>
      <c r="H9" s="47"/>
      <c r="I9" s="30"/>
      <c r="J9" s="51"/>
      <c r="K9" s="30" t="str">
        <f>'Score energiegebruik per km'!C16</f>
        <v/>
      </c>
      <c r="L9" s="53" t="str">
        <f t="shared" si="1"/>
        <v>-</v>
      </c>
      <c r="N9" s="247"/>
      <c r="O9" s="30"/>
      <c r="P9" s="83">
        <f>IF(O9="",0,IF(O9&lt;20,10,10-(O9-20)/2.5))</f>
        <v>0</v>
      </c>
      <c r="Q9" s="247">
        <f>IFERROR(P9*E9,"")</f>
        <v>0</v>
      </c>
    </row>
    <row r="10" spans="3:17" ht="15" customHeight="1" x14ac:dyDescent="0.25">
      <c r="C10" s="44" t="s">
        <v>203</v>
      </c>
      <c r="D10" s="54" t="s">
        <v>103</v>
      </c>
      <c r="E10" s="44">
        <v>200</v>
      </c>
      <c r="F10" s="50">
        <f t="shared" si="0"/>
        <v>0.13793103448275862</v>
      </c>
      <c r="G10" s="42"/>
      <c r="H10" s="47"/>
      <c r="I10" s="30"/>
      <c r="J10" s="51"/>
      <c r="K10" s="30" t="str">
        <f>'Score energiegebruik per km'!C17</f>
        <v/>
      </c>
      <c r="L10" s="53" t="str">
        <f t="shared" si="1"/>
        <v>-</v>
      </c>
      <c r="N10" s="247"/>
      <c r="O10" s="30"/>
      <c r="P10" s="83">
        <f t="shared" ref="P10:P11" si="3">IF(O10="",0,IF(O10&lt;20,10,10-(O10-20)/2.5))</f>
        <v>0</v>
      </c>
      <c r="Q10" s="247">
        <f>IFERROR(P10*E10,"")</f>
        <v>0</v>
      </c>
    </row>
    <row r="11" spans="3:17" ht="15" customHeight="1" x14ac:dyDescent="0.25">
      <c r="C11" s="44" t="s">
        <v>204</v>
      </c>
      <c r="D11" s="54" t="s">
        <v>103</v>
      </c>
      <c r="E11" s="44">
        <v>350</v>
      </c>
      <c r="F11" s="50">
        <f t="shared" si="0"/>
        <v>0.2413793103448276</v>
      </c>
      <c r="G11" s="42"/>
      <c r="H11" s="47"/>
      <c r="I11" s="30"/>
      <c r="J11" s="51"/>
      <c r="K11" s="30" t="str">
        <f>'Score energiegebruik per km'!C18</f>
        <v/>
      </c>
      <c r="L11" s="53" t="str">
        <f t="shared" si="1"/>
        <v>-</v>
      </c>
      <c r="N11" s="247"/>
      <c r="O11" s="30"/>
      <c r="P11" s="83">
        <f t="shared" si="3"/>
        <v>0</v>
      </c>
      <c r="Q11" s="247">
        <f>IFERROR(P11*E11,"")</f>
        <v>0</v>
      </c>
    </row>
    <row r="12" spans="3:17" hidden="1" x14ac:dyDescent="0.25">
      <c r="C12" s="44"/>
      <c r="D12" s="67"/>
      <c r="E12" s="44"/>
      <c r="F12" s="50"/>
      <c r="G12" s="42"/>
      <c r="H12" s="47"/>
      <c r="I12" s="30"/>
      <c r="J12" s="51"/>
      <c r="K12" s="30" t="str">
        <f>'Score energiegebruik per km'!C19</f>
        <v/>
      </c>
      <c r="L12" s="53" t="str">
        <f t="shared" si="1"/>
        <v>-</v>
      </c>
      <c r="P12" s="20">
        <f>IF(O12="",0,IF(O12&lt;20,10,10-(O12-$O$8)/2.5))</f>
        <v>0</v>
      </c>
    </row>
    <row r="13" spans="3:17" hidden="1" x14ac:dyDescent="0.25">
      <c r="C13" s="44"/>
      <c r="D13" s="54"/>
      <c r="E13" s="44"/>
      <c r="F13" s="50"/>
      <c r="G13" s="42"/>
      <c r="H13" s="47"/>
      <c r="I13" s="30"/>
      <c r="J13" s="51"/>
      <c r="K13" s="30" t="str">
        <f>'Score energiegebruik per km'!C20</f>
        <v/>
      </c>
      <c r="L13" s="53" t="str">
        <f t="shared" si="1"/>
        <v>-</v>
      </c>
    </row>
    <row r="14" spans="3:17" hidden="1" x14ac:dyDescent="0.25">
      <c r="C14" s="44"/>
      <c r="D14" s="54"/>
      <c r="E14" s="44"/>
      <c r="F14" s="50"/>
      <c r="G14" s="42"/>
      <c r="H14" s="47"/>
      <c r="I14" s="30"/>
      <c r="J14" s="51"/>
      <c r="K14" s="30" t="str">
        <f>'Score energiegebruik per km'!C21</f>
        <v/>
      </c>
      <c r="L14" s="53" t="str">
        <f t="shared" si="1"/>
        <v>-</v>
      </c>
    </row>
    <row r="15" spans="3:17" hidden="1" x14ac:dyDescent="0.25">
      <c r="C15" s="44"/>
      <c r="D15" s="54"/>
      <c r="E15" s="44"/>
      <c r="F15" s="50"/>
      <c r="G15" s="42"/>
      <c r="H15" s="47"/>
      <c r="I15" s="30"/>
      <c r="J15" s="51"/>
      <c r="K15" s="30" t="str">
        <f>'Score energiegebruik per km'!C22</f>
        <v/>
      </c>
      <c r="L15" s="53" t="str">
        <f t="shared" si="1"/>
        <v>-</v>
      </c>
    </row>
    <row r="16" spans="3:17" x14ac:dyDescent="0.25">
      <c r="C16" s="44" t="s">
        <v>70</v>
      </c>
      <c r="D16" s="54"/>
      <c r="E16" s="44">
        <f>SUM(E8:E15)</f>
        <v>1450</v>
      </c>
      <c r="F16" s="44"/>
      <c r="G16" s="54"/>
      <c r="H16" s="54"/>
      <c r="I16" s="54"/>
      <c r="J16" s="55"/>
      <c r="K16" s="52"/>
      <c r="L16" s="177">
        <f>SUM(L8:L15)/E16</f>
        <v>0</v>
      </c>
      <c r="N16" s="81"/>
      <c r="O16" s="81"/>
      <c r="P16" s="248" t="s">
        <v>224</v>
      </c>
      <c r="Q16" s="249">
        <f>SUM(Q8:Q15)/E16</f>
        <v>0</v>
      </c>
    </row>
    <row r="17" spans="3:23" x14ac:dyDescent="0.25">
      <c r="C17" s="19" t="s">
        <v>217</v>
      </c>
      <c r="D17" s="19"/>
    </row>
    <row r="18" spans="3:23" x14ac:dyDescent="0.25">
      <c r="C18" s="19"/>
    </row>
    <row r="19" spans="3:23" x14ac:dyDescent="0.25">
      <c r="C19" s="19"/>
    </row>
    <row r="20" spans="3:23" x14ac:dyDescent="0.25">
      <c r="C20" s="20" t="s">
        <v>85</v>
      </c>
      <c r="K20" s="20" t="s">
        <v>90</v>
      </c>
      <c r="O20" s="57"/>
    </row>
    <row r="21" spans="3:23" x14ac:dyDescent="0.25">
      <c r="C21" s="58" t="s">
        <v>82</v>
      </c>
      <c r="D21" s="58"/>
      <c r="E21" s="58" t="s">
        <v>75</v>
      </c>
      <c r="F21" s="58"/>
      <c r="G21" s="59"/>
      <c r="H21" s="59"/>
      <c r="I21" s="59"/>
      <c r="J21" s="59"/>
      <c r="K21" s="43"/>
    </row>
    <row r="22" spans="3:23" x14ac:dyDescent="0.25">
      <c r="C22" s="44" t="s">
        <v>205</v>
      </c>
      <c r="D22" s="44"/>
      <c r="E22" s="244" t="s">
        <v>165</v>
      </c>
      <c r="F22" s="245"/>
      <c r="G22" s="245"/>
      <c r="H22" s="139"/>
      <c r="I22" s="140"/>
      <c r="J22" s="60"/>
      <c r="K22" s="61" t="s">
        <v>91</v>
      </c>
    </row>
    <row r="23" spans="3:23" x14ac:dyDescent="0.25">
      <c r="C23" s="44" t="s">
        <v>206</v>
      </c>
      <c r="D23" s="44"/>
      <c r="E23" s="244"/>
      <c r="F23" s="245"/>
      <c r="G23" s="245"/>
      <c r="H23" s="139"/>
      <c r="I23" s="140"/>
      <c r="J23" s="60"/>
      <c r="K23" s="61" t="s">
        <v>92</v>
      </c>
    </row>
    <row r="24" spans="3:23" x14ac:dyDescent="0.25">
      <c r="C24" s="44" t="s">
        <v>207</v>
      </c>
      <c r="D24" s="44"/>
      <c r="E24" s="244"/>
      <c r="F24" s="245"/>
      <c r="G24" s="245"/>
      <c r="H24" s="139"/>
      <c r="I24" s="140"/>
      <c r="J24" s="60"/>
      <c r="K24" s="61" t="s">
        <v>93</v>
      </c>
    </row>
    <row r="25" spans="3:23" x14ac:dyDescent="0.25">
      <c r="C25" s="44" t="s">
        <v>208</v>
      </c>
      <c r="D25" s="44"/>
      <c r="E25" s="244"/>
      <c r="F25" s="245"/>
      <c r="G25" s="245"/>
      <c r="H25" s="139"/>
      <c r="I25" s="140"/>
      <c r="J25" s="60"/>
      <c r="K25" s="43" t="s">
        <v>94</v>
      </c>
    </row>
    <row r="26" spans="3:23" x14ac:dyDescent="0.25">
      <c r="C26" s="44"/>
      <c r="D26" s="31"/>
      <c r="E26" s="244"/>
      <c r="F26" s="245"/>
      <c r="G26" s="245"/>
      <c r="H26" s="139"/>
      <c r="I26" s="140"/>
      <c r="J26" s="62"/>
      <c r="K26" s="241" t="s">
        <v>66</v>
      </c>
      <c r="L26" s="241"/>
    </row>
    <row r="27" spans="3:23" x14ac:dyDescent="0.25">
      <c r="C27" s="44" t="s">
        <v>87</v>
      </c>
      <c r="D27" s="44"/>
      <c r="E27" s="243">
        <f>COUNTA(E22:G26)</f>
        <v>1</v>
      </c>
      <c r="F27" s="243"/>
      <c r="G27" s="243"/>
      <c r="H27" s="62"/>
      <c r="I27" s="62"/>
      <c r="J27" s="54"/>
      <c r="K27" s="242">
        <f>IF(E27=0,"",12-2*E27)</f>
        <v>10</v>
      </c>
      <c r="L27" s="242"/>
    </row>
    <row r="28" spans="3:23" x14ac:dyDescent="0.25">
      <c r="O28" t="s">
        <v>166</v>
      </c>
    </row>
    <row r="30" spans="3:23" x14ac:dyDescent="0.25">
      <c r="C30" t="s">
        <v>181</v>
      </c>
    </row>
    <row r="31" spans="3:23" x14ac:dyDescent="0.25">
      <c r="C31" s="115" t="s">
        <v>176</v>
      </c>
      <c r="D31" s="115"/>
      <c r="E31" s="115"/>
      <c r="F31" s="115"/>
      <c r="G31" s="115"/>
      <c r="H31" s="115"/>
      <c r="O31" s="235" t="s">
        <v>166</v>
      </c>
      <c r="P31" s="236"/>
      <c r="Q31" s="235" t="s">
        <v>167</v>
      </c>
      <c r="R31" s="237"/>
      <c r="S31" s="236" t="s">
        <v>167</v>
      </c>
      <c r="T31" s="236"/>
      <c r="U31" s="235" t="s">
        <v>168</v>
      </c>
      <c r="V31" s="237"/>
    </row>
    <row r="32" spans="3:23" x14ac:dyDescent="0.25">
      <c r="C32" s="115" t="s">
        <v>166</v>
      </c>
      <c r="D32" s="115"/>
      <c r="E32" s="115"/>
      <c r="F32" s="190"/>
      <c r="G32" s="216" t="str">
        <f>IFERROR(VLOOKUP(F32,O34:P38,2,FALSE),"")</f>
        <v/>
      </c>
      <c r="H32" s="115"/>
      <c r="L32"/>
      <c r="O32" s="238"/>
      <c r="P32" s="239"/>
      <c r="Q32" s="238" t="s">
        <v>169</v>
      </c>
      <c r="R32" s="240"/>
      <c r="S32" s="239" t="s">
        <v>170</v>
      </c>
      <c r="T32" s="239"/>
      <c r="U32" s="238"/>
      <c r="V32" s="240"/>
      <c r="W32"/>
    </row>
    <row r="33" spans="1:23" x14ac:dyDescent="0.25">
      <c r="A33" s="56"/>
      <c r="B33" s="56"/>
      <c r="C33" s="115" t="s">
        <v>177</v>
      </c>
      <c r="D33" s="115"/>
      <c r="E33" s="115"/>
      <c r="F33" s="190"/>
      <c r="G33" s="216" t="str">
        <f>IFERROR(VLOOKUP(F33,Q34:R38,2,FALSE),"")</f>
        <v/>
      </c>
      <c r="H33" s="115"/>
      <c r="L33"/>
      <c r="O33" s="178" t="s">
        <v>171</v>
      </c>
      <c r="P33" s="179" t="s">
        <v>66</v>
      </c>
      <c r="Q33" s="178" t="s">
        <v>171</v>
      </c>
      <c r="R33" s="179" t="s">
        <v>66</v>
      </c>
      <c r="S33" s="178" t="s">
        <v>171</v>
      </c>
      <c r="T33" s="179" t="s">
        <v>66</v>
      </c>
      <c r="U33" s="178" t="s">
        <v>171</v>
      </c>
      <c r="V33" s="179" t="s">
        <v>66</v>
      </c>
      <c r="W33"/>
    </row>
    <row r="34" spans="1:23" x14ac:dyDescent="0.25">
      <c r="A34" s="56"/>
      <c r="B34" s="56"/>
      <c r="C34" s="115" t="s">
        <v>178</v>
      </c>
      <c r="D34" s="115"/>
      <c r="E34" s="115"/>
      <c r="F34" s="190"/>
      <c r="G34" s="216" t="str">
        <f>IFERROR(VLOOKUP(F34,S34:T38,2,FALSE),"")</f>
        <v/>
      </c>
      <c r="H34" s="115"/>
      <c r="L34"/>
      <c r="O34" s="180" t="s">
        <v>26</v>
      </c>
      <c r="P34" s="181">
        <v>3</v>
      </c>
      <c r="Q34" s="180" t="s">
        <v>26</v>
      </c>
      <c r="R34" s="181">
        <v>3</v>
      </c>
      <c r="S34" s="180" t="s">
        <v>26</v>
      </c>
      <c r="T34" s="181">
        <v>3</v>
      </c>
      <c r="U34" s="180" t="s">
        <v>26</v>
      </c>
      <c r="V34" s="181">
        <v>3</v>
      </c>
    </row>
    <row r="35" spans="1:23" x14ac:dyDescent="0.25">
      <c r="C35" s="115" t="s">
        <v>179</v>
      </c>
      <c r="D35" s="115"/>
      <c r="E35" s="115"/>
      <c r="F35" s="190"/>
      <c r="G35" s="216" t="str">
        <f>IFERROR(VLOOKUP(F35,U33:V37,2,FALSE),"")</f>
        <v/>
      </c>
      <c r="H35" s="115"/>
      <c r="I35" s="191"/>
      <c r="L35"/>
      <c r="O35" s="182" t="s">
        <v>172</v>
      </c>
      <c r="P35" s="183">
        <v>1</v>
      </c>
      <c r="Q35" s="182" t="s">
        <v>172</v>
      </c>
      <c r="R35" s="183">
        <v>1</v>
      </c>
      <c r="S35" s="182" t="s">
        <v>172</v>
      </c>
      <c r="T35" s="183">
        <v>1</v>
      </c>
      <c r="U35" s="182" t="s">
        <v>172</v>
      </c>
      <c r="V35" s="183">
        <v>1</v>
      </c>
    </row>
    <row r="36" spans="1:23" x14ac:dyDescent="0.25">
      <c r="C36" s="115" t="s">
        <v>180</v>
      </c>
      <c r="D36" s="115"/>
      <c r="E36" s="115"/>
      <c r="F36" s="190"/>
      <c r="G36" s="216">
        <f>SUM(G32:G35)</f>
        <v>0</v>
      </c>
      <c r="H36" s="115"/>
      <c r="L36"/>
      <c r="O36" s="184" t="s">
        <v>173</v>
      </c>
      <c r="P36" s="185">
        <v>0</v>
      </c>
      <c r="Q36" s="184" t="s">
        <v>173</v>
      </c>
      <c r="R36" s="185">
        <v>0</v>
      </c>
      <c r="S36" s="184" t="s">
        <v>173</v>
      </c>
      <c r="T36" s="185">
        <v>0</v>
      </c>
      <c r="U36" s="184" t="s">
        <v>173</v>
      </c>
      <c r="V36" s="185">
        <v>0</v>
      </c>
    </row>
    <row r="37" spans="1:23" x14ac:dyDescent="0.25">
      <c r="C37" s="115"/>
      <c r="D37" s="115"/>
      <c r="E37" s="115"/>
      <c r="F37" s="115"/>
      <c r="G37" s="115"/>
      <c r="H37" s="115"/>
      <c r="L37"/>
      <c r="O37" s="186" t="s">
        <v>174</v>
      </c>
      <c r="P37" s="187">
        <v>0</v>
      </c>
      <c r="Q37" s="186" t="s">
        <v>174</v>
      </c>
      <c r="R37" s="187">
        <v>0</v>
      </c>
      <c r="S37" s="186" t="s">
        <v>174</v>
      </c>
      <c r="T37" s="187">
        <v>0</v>
      </c>
      <c r="U37" s="186" t="s">
        <v>174</v>
      </c>
      <c r="V37" s="187">
        <v>0</v>
      </c>
    </row>
    <row r="38" spans="1:23" x14ac:dyDescent="0.25">
      <c r="L38"/>
      <c r="O38" s="188" t="s">
        <v>175</v>
      </c>
      <c r="P38" s="189">
        <v>0</v>
      </c>
      <c r="Q38" s="188" t="s">
        <v>175</v>
      </c>
      <c r="R38" s="189">
        <v>0</v>
      </c>
      <c r="S38" s="188" t="s">
        <v>175</v>
      </c>
      <c r="T38" s="189">
        <v>0</v>
      </c>
      <c r="U38" s="188"/>
      <c r="V38" s="189"/>
    </row>
    <row r="39" spans="1:23" x14ac:dyDescent="0.25">
      <c r="C39"/>
      <c r="D39"/>
      <c r="E39"/>
      <c r="F39"/>
      <c r="G39"/>
      <c r="H39"/>
      <c r="I39"/>
      <c r="J39"/>
      <c r="K39"/>
      <c r="L39"/>
    </row>
    <row r="40" spans="1:23" x14ac:dyDescent="0.25">
      <c r="G40"/>
      <c r="H40"/>
      <c r="I40"/>
      <c r="J40"/>
      <c r="K40"/>
      <c r="L40"/>
    </row>
    <row r="41" spans="1:23" x14ac:dyDescent="0.25">
      <c r="G41"/>
      <c r="H41"/>
      <c r="I41"/>
      <c r="J41"/>
      <c r="K41"/>
      <c r="L41"/>
    </row>
    <row r="42" spans="1:23" x14ac:dyDescent="0.25">
      <c r="G42"/>
      <c r="H42"/>
      <c r="I42"/>
      <c r="J42"/>
      <c r="K42"/>
      <c r="L42"/>
    </row>
    <row r="43" spans="1:23" x14ac:dyDescent="0.25">
      <c r="G43"/>
      <c r="H43"/>
      <c r="I43"/>
      <c r="J43"/>
      <c r="K43"/>
      <c r="L43"/>
    </row>
    <row r="44" spans="1:23" x14ac:dyDescent="0.25">
      <c r="G44"/>
      <c r="H44"/>
      <c r="I44"/>
      <c r="J44"/>
      <c r="K44"/>
      <c r="L44"/>
    </row>
    <row r="45" spans="1:23" x14ac:dyDescent="0.25">
      <c r="G45"/>
      <c r="H45"/>
      <c r="I45"/>
      <c r="J45"/>
      <c r="K45"/>
      <c r="L45"/>
    </row>
    <row r="46" spans="1:23" x14ac:dyDescent="0.25">
      <c r="G46"/>
      <c r="H46"/>
      <c r="I46"/>
      <c r="J46"/>
      <c r="K46"/>
      <c r="L46"/>
    </row>
    <row r="47" spans="1:23" x14ac:dyDescent="0.25">
      <c r="C47"/>
      <c r="D47"/>
      <c r="E47"/>
      <c r="F47"/>
      <c r="G47"/>
      <c r="H47"/>
      <c r="I47"/>
      <c r="J47"/>
      <c r="K47"/>
      <c r="L47"/>
    </row>
  </sheetData>
  <sheetProtection algorithmName="SHA-512" hashValue="Bv6BC1zEY5auvYoBk3LxcT5qJJYVdOBS8C5U5Lkp6PpDOhBNVXzy7jjUlFP6BXSBgZF1Hi9g0WHffBZ5/QLkjw==" saltValue="w/Jpuiwd+uAcsJJTvRxxjw==" spinCount="100000" sheet="1" objects="1" scenarios="1"/>
  <mergeCells count="16">
    <mergeCell ref="K26:L26"/>
    <mergeCell ref="K27:L27"/>
    <mergeCell ref="E27:G27"/>
    <mergeCell ref="E22:G22"/>
    <mergeCell ref="E23:G23"/>
    <mergeCell ref="E24:G24"/>
    <mergeCell ref="E25:G25"/>
    <mergeCell ref="E26:G26"/>
    <mergeCell ref="O31:P31"/>
    <mergeCell ref="Q31:R31"/>
    <mergeCell ref="S31:T31"/>
    <mergeCell ref="U31:V31"/>
    <mergeCell ref="O32:P32"/>
    <mergeCell ref="Q32:R32"/>
    <mergeCell ref="S32:T32"/>
    <mergeCell ref="U32:V32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&amp;CParaaf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104-6905-4C60-8EED-8417ABB26D29}">
  <sheetPr>
    <tabColor rgb="FFFFCCFF"/>
    <pageSetUpPr fitToPage="1"/>
  </sheetPr>
  <dimension ref="A1:Q51"/>
  <sheetViews>
    <sheetView topLeftCell="G1" workbookViewId="0">
      <selection activeCell="K6" sqref="K6"/>
    </sheetView>
  </sheetViews>
  <sheetFormatPr defaultRowHeight="15" outlineLevelCol="1" x14ac:dyDescent="0.25"/>
  <cols>
    <col min="1" max="1" width="9.140625" hidden="1" customWidth="1" outlineLevel="1"/>
    <col min="2" max="2" width="10.5703125" hidden="1" customWidth="1" outlineLevel="1"/>
    <col min="3" max="6" width="9.140625" hidden="1" customWidth="1" outlineLevel="1"/>
    <col min="7" max="7" width="22" customWidth="1" collapsed="1"/>
    <col min="8" max="8" width="27.7109375" customWidth="1"/>
    <col min="9" max="9" width="9.140625" style="18"/>
    <col min="10" max="10" width="9.140625" hidden="1" customWidth="1" outlineLevel="1"/>
    <col min="11" max="11" width="8.85546875" collapsed="1"/>
    <col min="14" max="14" width="19.28515625" customWidth="1"/>
    <col min="16" max="16" width="9.140625" hidden="1" customWidth="1" outlineLevel="1"/>
    <col min="17" max="17" width="8.85546875" collapsed="1"/>
  </cols>
  <sheetData>
    <row r="1" spans="1:17" ht="15" customHeight="1" x14ac:dyDescent="0.25">
      <c r="A1" t="s">
        <v>71</v>
      </c>
      <c r="F1" t="s">
        <v>66</v>
      </c>
    </row>
    <row r="2" spans="1:17" ht="15" customHeight="1" x14ac:dyDescent="0.25">
      <c r="B2" s="21" t="s">
        <v>164</v>
      </c>
      <c r="C2" s="21"/>
      <c r="H2" s="20"/>
      <c r="I2" s="43"/>
      <c r="J2" s="20"/>
      <c r="K2" s="20"/>
      <c r="L2" s="20"/>
      <c r="M2" s="20"/>
      <c r="N2" s="20"/>
      <c r="O2" s="20"/>
      <c r="P2" s="20"/>
      <c r="Q2" s="20"/>
    </row>
    <row r="3" spans="1:17" ht="15" customHeight="1" x14ac:dyDescent="0.25">
      <c r="B3" s="21">
        <v>0</v>
      </c>
      <c r="C3" s="21">
        <v>0</v>
      </c>
      <c r="H3" s="20"/>
      <c r="I3" s="43"/>
      <c r="J3" s="20"/>
      <c r="K3" s="20"/>
      <c r="L3" s="20"/>
      <c r="M3" s="20"/>
      <c r="N3" s="20"/>
      <c r="O3" s="20"/>
      <c r="P3" s="20"/>
      <c r="Q3" s="20"/>
    </row>
    <row r="4" spans="1:17" ht="15" customHeight="1" x14ac:dyDescent="0.25">
      <c r="B4" s="21">
        <v>1</v>
      </c>
      <c r="C4" s="21">
        <v>0</v>
      </c>
      <c r="H4" s="20"/>
      <c r="I4" s="43"/>
      <c r="J4" s="20"/>
      <c r="K4" s="20"/>
      <c r="L4" s="20"/>
      <c r="M4" s="20"/>
      <c r="N4" s="20"/>
      <c r="O4" s="20"/>
      <c r="P4" s="20"/>
      <c r="Q4" s="20"/>
    </row>
    <row r="5" spans="1:17" ht="15" customHeight="1" x14ac:dyDescent="0.25">
      <c r="B5" s="21">
        <v>2</v>
      </c>
      <c r="C5" s="21">
        <v>0</v>
      </c>
      <c r="H5" s="77" t="s">
        <v>164</v>
      </c>
      <c r="I5" s="78"/>
      <c r="J5" s="77"/>
      <c r="K5" s="77"/>
      <c r="L5" s="20"/>
      <c r="M5" s="20"/>
      <c r="N5" s="20"/>
      <c r="O5" s="20"/>
      <c r="P5" s="20"/>
      <c r="Q5" s="20"/>
    </row>
    <row r="6" spans="1:17" ht="15" customHeight="1" x14ac:dyDescent="0.25">
      <c r="B6" s="21">
        <v>3</v>
      </c>
      <c r="C6" s="21">
        <v>1</v>
      </c>
      <c r="H6" s="79" t="s">
        <v>73</v>
      </c>
      <c r="I6" s="105"/>
      <c r="J6" s="79">
        <f>IFERROR(VLOOKUP(I6,CO_2,2,FALSE),"ongeldig")</f>
        <v>0</v>
      </c>
      <c r="K6" s="79" t="str">
        <f>IF(I6="","",J6)</f>
        <v/>
      </c>
      <c r="L6" s="20"/>
      <c r="M6" s="20"/>
      <c r="N6" s="20"/>
      <c r="O6" s="20"/>
      <c r="P6" s="20"/>
      <c r="Q6" s="20"/>
    </row>
    <row r="7" spans="1:17" ht="15" customHeight="1" x14ac:dyDescent="0.25">
      <c r="B7" s="21">
        <v>4</v>
      </c>
      <c r="C7" s="21">
        <v>3</v>
      </c>
      <c r="H7" s="79"/>
      <c r="I7" s="80"/>
      <c r="J7" s="79"/>
      <c r="K7" s="79"/>
      <c r="L7" s="20"/>
      <c r="M7" s="20"/>
      <c r="N7" s="20"/>
      <c r="O7" s="20"/>
      <c r="P7" s="20"/>
      <c r="Q7" s="20"/>
    </row>
    <row r="8" spans="1:17" ht="15" customHeight="1" x14ac:dyDescent="0.25">
      <c r="B8" s="21">
        <v>5</v>
      </c>
      <c r="C8" s="21">
        <v>5</v>
      </c>
      <c r="H8" s="20"/>
      <c r="I8" s="43"/>
      <c r="J8" s="20"/>
      <c r="K8" s="20"/>
      <c r="L8" s="20"/>
      <c r="M8" s="20"/>
      <c r="N8" s="20"/>
      <c r="O8" s="20"/>
      <c r="P8" s="20"/>
      <c r="Q8" s="20"/>
    </row>
    <row r="9" spans="1:17" ht="15" customHeight="1" x14ac:dyDescent="0.25">
      <c r="H9" s="20"/>
      <c r="I9" s="43"/>
      <c r="J9" s="20"/>
      <c r="K9" s="20"/>
      <c r="L9" s="20"/>
      <c r="M9" s="20"/>
      <c r="N9" s="20"/>
      <c r="O9" s="20"/>
      <c r="P9" s="20"/>
      <c r="Q9" s="20"/>
    </row>
    <row r="10" spans="1:17" ht="15.75" customHeight="1" x14ac:dyDescent="0.25">
      <c r="B10" s="21" t="s">
        <v>72</v>
      </c>
      <c r="C10" s="21"/>
      <c r="H10" s="77" t="s">
        <v>72</v>
      </c>
      <c r="I10" s="78"/>
      <c r="J10" s="77"/>
      <c r="K10" s="77"/>
      <c r="L10" s="20"/>
      <c r="M10" s="20"/>
      <c r="N10" s="77" t="s">
        <v>185</v>
      </c>
      <c r="O10" s="78"/>
      <c r="P10" s="77"/>
      <c r="Q10" s="77"/>
    </row>
    <row r="11" spans="1:17" x14ac:dyDescent="0.25">
      <c r="B11" s="21">
        <v>0</v>
      </c>
      <c r="C11" s="21">
        <v>0</v>
      </c>
      <c r="H11" s="79" t="s">
        <v>73</v>
      </c>
      <c r="I11" s="105"/>
      <c r="J11" s="79">
        <f>IFERROR(VLOOKUP(I11,mvo,2,FALSE),"ongeldig")</f>
        <v>0</v>
      </c>
      <c r="K11" s="79" t="str">
        <f>IF(I11="","",J11)</f>
        <v/>
      </c>
      <c r="L11" s="20"/>
      <c r="M11" s="20"/>
      <c r="N11" s="79"/>
      <c r="O11" s="109"/>
      <c r="P11" s="79"/>
      <c r="Q11" s="79"/>
    </row>
    <row r="12" spans="1:17" x14ac:dyDescent="0.25">
      <c r="B12" s="21">
        <v>1</v>
      </c>
      <c r="C12" s="21">
        <v>0</v>
      </c>
      <c r="H12" s="79"/>
      <c r="I12" s="80"/>
      <c r="J12" s="79"/>
      <c r="K12" s="79"/>
      <c r="L12" s="20"/>
      <c r="M12" s="20"/>
      <c r="N12" s="79" t="s">
        <v>219</v>
      </c>
      <c r="O12" s="80"/>
      <c r="P12" s="79"/>
      <c r="Q12" s="79"/>
    </row>
    <row r="13" spans="1:17" x14ac:dyDescent="0.25">
      <c r="B13" s="21">
        <v>2</v>
      </c>
      <c r="C13" s="21">
        <v>0</v>
      </c>
      <c r="H13" s="20"/>
      <c r="I13" s="43"/>
      <c r="J13" s="20"/>
      <c r="K13" s="20"/>
      <c r="L13" s="20"/>
      <c r="M13" s="20"/>
      <c r="N13" s="20"/>
      <c r="O13" s="43"/>
      <c r="P13" s="20"/>
      <c r="Q13" s="20"/>
    </row>
    <row r="14" spans="1:17" x14ac:dyDescent="0.25">
      <c r="B14" s="21">
        <v>3</v>
      </c>
      <c r="C14" s="21">
        <v>1</v>
      </c>
      <c r="H14" s="20"/>
      <c r="I14" s="43"/>
      <c r="J14" s="20"/>
      <c r="K14" s="20"/>
      <c r="L14" s="20"/>
      <c r="M14" s="20"/>
      <c r="N14" s="20"/>
      <c r="O14" s="43"/>
      <c r="P14" s="20"/>
      <c r="Q14" s="20"/>
    </row>
    <row r="15" spans="1:17" x14ac:dyDescent="0.25">
      <c r="B15" s="21">
        <v>4</v>
      </c>
      <c r="C15" s="21">
        <v>3</v>
      </c>
      <c r="H15" s="77" t="s">
        <v>58</v>
      </c>
      <c r="I15" s="78"/>
      <c r="J15" s="77"/>
      <c r="K15" s="77"/>
      <c r="L15" s="20"/>
      <c r="M15" s="20"/>
      <c r="N15" s="77" t="s">
        <v>113</v>
      </c>
      <c r="O15" s="78"/>
      <c r="P15" s="77"/>
      <c r="Q15" s="77"/>
    </row>
    <row r="16" spans="1:17" x14ac:dyDescent="0.25">
      <c r="B16" s="21">
        <v>5</v>
      </c>
      <c r="C16" s="21">
        <v>5</v>
      </c>
      <c r="H16" s="79" t="s">
        <v>3</v>
      </c>
      <c r="I16" s="106"/>
      <c r="J16" s="79" t="str">
        <f>IF((I16-10)&lt;0,"ongeldig",IF(I16&gt;30,10,((I16-10)/2)))</f>
        <v>ongeldig</v>
      </c>
      <c r="K16" s="79" t="str">
        <f>IF(I16="","",J16)</f>
        <v/>
      </c>
      <c r="L16" s="20"/>
      <c r="M16" s="20"/>
      <c r="N16" s="79"/>
      <c r="O16" s="108"/>
      <c r="P16" s="79">
        <f>IF(O16="ja",10,0)</f>
        <v>0</v>
      </c>
      <c r="Q16" s="79" t="str">
        <f>IF(O16="","",P16)</f>
        <v/>
      </c>
    </row>
    <row r="17" spans="2:17" x14ac:dyDescent="0.25">
      <c r="H17" s="79"/>
      <c r="I17" s="80"/>
      <c r="J17" s="79"/>
      <c r="K17" s="79"/>
      <c r="L17" s="20"/>
      <c r="M17" s="20"/>
      <c r="N17" s="79" t="s">
        <v>114</v>
      </c>
      <c r="O17" s="80"/>
      <c r="P17" s="79"/>
      <c r="Q17" s="79"/>
    </row>
    <row r="18" spans="2:17" x14ac:dyDescent="0.25">
      <c r="H18" s="20"/>
      <c r="I18" s="43"/>
      <c r="J18" s="20"/>
      <c r="K18" s="20"/>
      <c r="L18" s="20"/>
      <c r="M18" s="20"/>
      <c r="N18" s="20"/>
      <c r="O18" s="20"/>
      <c r="P18" s="20"/>
      <c r="Q18" s="20"/>
    </row>
    <row r="19" spans="2:17" x14ac:dyDescent="0.25">
      <c r="B19" s="22" t="s">
        <v>58</v>
      </c>
      <c r="C19" s="22"/>
      <c r="H19" s="20"/>
      <c r="I19" s="43"/>
      <c r="J19" s="20"/>
      <c r="K19" s="20"/>
      <c r="L19" s="20"/>
      <c r="M19" s="20"/>
      <c r="N19" s="20"/>
      <c r="O19" s="20"/>
      <c r="P19" s="20"/>
      <c r="Q19" s="20"/>
    </row>
    <row r="20" spans="2:17" x14ac:dyDescent="0.25">
      <c r="B20" s="22">
        <v>10</v>
      </c>
      <c r="C20" s="22">
        <v>0</v>
      </c>
      <c r="H20" s="77" t="s">
        <v>160</v>
      </c>
      <c r="I20" s="78"/>
      <c r="J20" s="77"/>
      <c r="K20" s="77"/>
      <c r="L20" s="20"/>
      <c r="M20" s="20"/>
      <c r="N20" s="20"/>
      <c r="O20" s="20"/>
      <c r="P20" s="20"/>
      <c r="Q20" s="20"/>
    </row>
    <row r="21" spans="2:17" x14ac:dyDescent="0.25">
      <c r="B21" s="22">
        <v>15</v>
      </c>
      <c r="C21" s="22">
        <f>(B21-10)/2</f>
        <v>2.5</v>
      </c>
      <c r="H21" s="79" t="s">
        <v>183</v>
      </c>
      <c r="I21" s="107"/>
      <c r="J21" s="79" t="e">
        <f>VLOOKUP(I21,B27:C37,2,FALSE)</f>
        <v>#N/A</v>
      </c>
      <c r="K21" s="79" t="str">
        <f>IF(I21="","",J21)</f>
        <v/>
      </c>
      <c r="L21" s="20"/>
      <c r="M21" s="20"/>
      <c r="N21" s="20"/>
      <c r="O21" s="20"/>
      <c r="P21" s="20"/>
      <c r="Q21" s="20"/>
    </row>
    <row r="22" spans="2:17" x14ac:dyDescent="0.25">
      <c r="B22" s="22">
        <v>20</v>
      </c>
      <c r="C22" s="22">
        <f>(B22-10)/2</f>
        <v>5</v>
      </c>
      <c r="H22" s="79"/>
      <c r="I22" s="80"/>
      <c r="J22" s="79"/>
      <c r="K22" s="79"/>
      <c r="L22" s="20"/>
      <c r="M22" s="20"/>
      <c r="N22" s="20"/>
      <c r="O22" s="20"/>
      <c r="P22" s="20"/>
      <c r="Q22" s="20"/>
    </row>
    <row r="23" spans="2:17" x14ac:dyDescent="0.25">
      <c r="B23" s="22">
        <v>25</v>
      </c>
      <c r="C23" s="22">
        <f>(B23-10)/2</f>
        <v>7.5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2:17" x14ac:dyDescent="0.25">
      <c r="B24" s="22">
        <v>30</v>
      </c>
      <c r="C24" s="22">
        <f>(B24-10)/2</f>
        <v>10</v>
      </c>
      <c r="H24" s="20"/>
      <c r="I24" s="43"/>
      <c r="J24" s="20"/>
      <c r="K24" s="20"/>
      <c r="L24" s="20"/>
      <c r="M24" s="20"/>
      <c r="N24" s="20"/>
      <c r="O24" s="20"/>
      <c r="P24" s="20"/>
      <c r="Q24" s="20"/>
    </row>
    <row r="25" spans="2:17" x14ac:dyDescent="0.25">
      <c r="H25" s="77" t="s">
        <v>184</v>
      </c>
      <c r="I25" s="78"/>
      <c r="J25" s="77"/>
      <c r="K25" s="77"/>
      <c r="L25" s="20"/>
      <c r="M25" s="20"/>
      <c r="N25" s="81" t="s">
        <v>76</v>
      </c>
      <c r="O25" s="82"/>
      <c r="P25" s="81"/>
      <c r="Q25" s="81"/>
    </row>
    <row r="26" spans="2:17" x14ac:dyDescent="0.25">
      <c r="B26" s="24" t="s">
        <v>81</v>
      </c>
      <c r="C26" s="24" t="s">
        <v>117</v>
      </c>
      <c r="D26" s="24" t="s">
        <v>118</v>
      </c>
      <c r="H26" s="79" t="s">
        <v>183</v>
      </c>
      <c r="I26" s="107"/>
      <c r="J26" s="79" t="e">
        <f>VLOOKUP(I26,B27:D37,3,FALSE)</f>
        <v>#N/A</v>
      </c>
      <c r="K26" s="79" t="str">
        <f>IF(I26="","",J26)</f>
        <v/>
      </c>
      <c r="L26" s="20"/>
      <c r="M26" s="20"/>
      <c r="N26" s="83"/>
      <c r="O26" s="108"/>
      <c r="P26" s="83" t="str">
        <f>IF(O26="ja",10,"")</f>
        <v/>
      </c>
      <c r="Q26" s="83" t="str">
        <f>IF(O26="","",P26)</f>
        <v/>
      </c>
    </row>
    <row r="27" spans="2:17" x14ac:dyDescent="0.25">
      <c r="B27" s="25"/>
      <c r="C27" s="157"/>
      <c r="D27" s="28"/>
      <c r="H27" s="79"/>
      <c r="I27" s="80"/>
      <c r="J27" s="79"/>
      <c r="K27" s="79"/>
      <c r="L27" s="20"/>
      <c r="M27" s="20"/>
      <c r="N27" s="83" t="s">
        <v>114</v>
      </c>
      <c r="O27" s="84"/>
      <c r="P27" s="83"/>
      <c r="Q27" s="83"/>
    </row>
    <row r="28" spans="2:17" x14ac:dyDescent="0.25">
      <c r="B28" s="25">
        <v>2</v>
      </c>
      <c r="C28" s="157">
        <v>10</v>
      </c>
      <c r="D28" s="28">
        <v>10</v>
      </c>
      <c r="H28" s="20"/>
      <c r="I28" s="20"/>
      <c r="J28" s="20"/>
      <c r="K28" s="20"/>
      <c r="L28" s="20"/>
      <c r="M28" s="20"/>
      <c r="N28" s="152" t="s">
        <v>146</v>
      </c>
      <c r="O28" s="20"/>
      <c r="P28" s="20"/>
      <c r="Q28" s="20"/>
    </row>
    <row r="29" spans="2:17" s="36" customFormat="1" x14ac:dyDescent="0.25">
      <c r="B29" s="25">
        <v>3</v>
      </c>
      <c r="C29" s="157">
        <f>C28-1</f>
        <v>9</v>
      </c>
      <c r="D29" s="28">
        <f>C28</f>
        <v>10</v>
      </c>
      <c r="H29" s="56"/>
      <c r="I29" s="85"/>
      <c r="J29" s="56"/>
      <c r="K29" s="56"/>
      <c r="L29" s="56"/>
      <c r="M29" s="56"/>
      <c r="N29" s="56"/>
      <c r="O29" s="56"/>
      <c r="P29" s="56"/>
      <c r="Q29" s="56"/>
    </row>
    <row r="30" spans="2:17" x14ac:dyDescent="0.25">
      <c r="B30" s="27">
        <v>4</v>
      </c>
      <c r="C30" s="157">
        <f t="shared" ref="C30:C36" si="0">C29-1</f>
        <v>8</v>
      </c>
      <c r="D30" s="28">
        <f t="shared" ref="D30:D36" si="1">C29</f>
        <v>9</v>
      </c>
      <c r="H30" s="77" t="s">
        <v>115</v>
      </c>
      <c r="I30" s="78"/>
      <c r="J30" s="77"/>
      <c r="K30" s="77"/>
      <c r="L30" s="20"/>
      <c r="M30" s="20"/>
      <c r="N30" s="20"/>
      <c r="O30" s="20"/>
      <c r="P30" s="20"/>
      <c r="Q30" s="20"/>
    </row>
    <row r="31" spans="2:17" x14ac:dyDescent="0.25">
      <c r="B31" s="27">
        <v>5</v>
      </c>
      <c r="C31" s="157">
        <f t="shared" si="0"/>
        <v>7</v>
      </c>
      <c r="D31" s="28">
        <f t="shared" si="1"/>
        <v>8</v>
      </c>
      <c r="H31" s="79"/>
      <c r="I31" s="108"/>
      <c r="J31" s="79">
        <f>IF(I31="ja",10,0)</f>
        <v>0</v>
      </c>
      <c r="K31" s="79" t="str">
        <f>IF(I31="","",J31)</f>
        <v/>
      </c>
      <c r="L31" s="20"/>
      <c r="M31" s="20"/>
      <c r="N31" s="20"/>
      <c r="O31" s="20"/>
      <c r="P31" s="20"/>
      <c r="Q31" s="20"/>
    </row>
    <row r="32" spans="2:17" x14ac:dyDescent="0.25">
      <c r="B32" s="27">
        <v>6</v>
      </c>
      <c r="C32" s="157">
        <f t="shared" si="0"/>
        <v>6</v>
      </c>
      <c r="D32" s="28">
        <f t="shared" si="1"/>
        <v>7</v>
      </c>
      <c r="H32" s="79" t="s">
        <v>114</v>
      </c>
      <c r="I32" s="80"/>
      <c r="J32" s="79"/>
      <c r="K32" s="79"/>
      <c r="N32" s="20"/>
      <c r="O32" s="20"/>
      <c r="P32" s="20"/>
      <c r="Q32" s="20"/>
    </row>
    <row r="33" spans="2:17" x14ac:dyDescent="0.25">
      <c r="B33" s="27">
        <v>7</v>
      </c>
      <c r="C33" s="157">
        <f t="shared" si="0"/>
        <v>5</v>
      </c>
      <c r="D33" s="28">
        <f t="shared" si="1"/>
        <v>6</v>
      </c>
      <c r="H33" s="20"/>
      <c r="I33" s="43"/>
      <c r="J33" s="20"/>
      <c r="N33" s="20"/>
      <c r="O33" s="20"/>
      <c r="P33" s="20"/>
      <c r="Q33" s="20"/>
    </row>
    <row r="34" spans="2:17" x14ac:dyDescent="0.25">
      <c r="B34" s="27">
        <v>8</v>
      </c>
      <c r="C34" s="157">
        <f t="shared" si="0"/>
        <v>4</v>
      </c>
      <c r="D34" s="28">
        <f t="shared" si="1"/>
        <v>5</v>
      </c>
      <c r="H34" s="20"/>
      <c r="I34" s="43"/>
      <c r="J34" s="20"/>
      <c r="K34" s="20"/>
      <c r="L34" s="20"/>
      <c r="M34" s="20"/>
      <c r="N34" s="20"/>
      <c r="O34" s="20"/>
      <c r="P34" s="20"/>
      <c r="Q34" s="20"/>
    </row>
    <row r="35" spans="2:17" x14ac:dyDescent="0.25">
      <c r="B35" s="27">
        <v>9</v>
      </c>
      <c r="C35" s="157">
        <f t="shared" si="0"/>
        <v>3</v>
      </c>
      <c r="D35" s="28">
        <f t="shared" si="1"/>
        <v>4</v>
      </c>
      <c r="K35" s="86" t="s">
        <v>88</v>
      </c>
      <c r="L35" s="87"/>
      <c r="M35" s="86">
        <f>SUM(K6:K32)+SUM(Q10:Q22)</f>
        <v>0</v>
      </c>
    </row>
    <row r="36" spans="2:17" x14ac:dyDescent="0.25">
      <c r="B36" s="27">
        <v>10</v>
      </c>
      <c r="C36" s="157">
        <f t="shared" si="0"/>
        <v>2</v>
      </c>
      <c r="D36" s="28">
        <f t="shared" si="1"/>
        <v>3</v>
      </c>
      <c r="E36" s="29"/>
      <c r="K36" s="246"/>
      <c r="L36" s="246"/>
      <c r="M36" s="88"/>
    </row>
    <row r="37" spans="2:17" x14ac:dyDescent="0.25">
      <c r="B37" s="27"/>
      <c r="C37" s="26"/>
      <c r="D37" s="26"/>
      <c r="E37" s="29"/>
    </row>
    <row r="38" spans="2:17" x14ac:dyDescent="0.25">
      <c r="E38" s="29"/>
    </row>
    <row r="39" spans="2:17" x14ac:dyDescent="0.25">
      <c r="E39" s="29"/>
    </row>
    <row r="40" spans="2:17" x14ac:dyDescent="0.25">
      <c r="B40" s="101" t="s">
        <v>100</v>
      </c>
      <c r="C40" s="102"/>
      <c r="D40" s="102"/>
      <c r="E40" s="29"/>
    </row>
    <row r="41" spans="2:17" x14ac:dyDescent="0.25">
      <c r="B41" s="103" t="s">
        <v>119</v>
      </c>
      <c r="C41" s="103">
        <v>5</v>
      </c>
      <c r="D41" s="104"/>
      <c r="E41" s="29"/>
    </row>
    <row r="42" spans="2:17" x14ac:dyDescent="0.25">
      <c r="B42" s="103" t="s">
        <v>120</v>
      </c>
      <c r="C42" s="103">
        <v>3</v>
      </c>
      <c r="D42" s="103"/>
      <c r="E42" s="29"/>
    </row>
    <row r="43" spans="2:17" x14ac:dyDescent="0.25">
      <c r="B43" s="103" t="s">
        <v>121</v>
      </c>
      <c r="C43" s="103">
        <v>1</v>
      </c>
      <c r="D43" s="103"/>
    </row>
    <row r="44" spans="2:17" x14ac:dyDescent="0.25">
      <c r="B44" s="103" t="s">
        <v>122</v>
      </c>
      <c r="C44" s="103">
        <v>0</v>
      </c>
      <c r="D44" s="103"/>
    </row>
    <row r="47" spans="2:17" x14ac:dyDescent="0.25">
      <c r="B47" s="110" t="s">
        <v>101</v>
      </c>
      <c r="C47" s="111"/>
      <c r="D47" s="111"/>
    </row>
    <row r="48" spans="2:17" x14ac:dyDescent="0.25">
      <c r="B48" s="112" t="s">
        <v>119</v>
      </c>
      <c r="C48" s="112">
        <v>5</v>
      </c>
      <c r="D48" s="113"/>
    </row>
    <row r="49" spans="1:11" x14ac:dyDescent="0.25">
      <c r="A49" s="36"/>
      <c r="B49" s="112" t="s">
        <v>120</v>
      </c>
      <c r="C49" s="112">
        <v>3</v>
      </c>
      <c r="D49" s="112"/>
      <c r="E49" s="36"/>
      <c r="K49" s="29"/>
    </row>
    <row r="50" spans="1:11" x14ac:dyDescent="0.25">
      <c r="A50" s="36"/>
      <c r="B50" s="112" t="s">
        <v>121</v>
      </c>
      <c r="C50" s="112">
        <v>1</v>
      </c>
      <c r="D50" s="112"/>
      <c r="E50" s="36"/>
    </row>
    <row r="51" spans="1:11" x14ac:dyDescent="0.25">
      <c r="B51" s="112" t="s">
        <v>122</v>
      </c>
      <c r="C51" s="112">
        <v>0</v>
      </c>
      <c r="D51" s="112"/>
    </row>
  </sheetData>
  <sheetProtection algorithmName="SHA-512" hashValue="cxi0HLy4GZ7flrAASQBbEd54ZN1KdWK960R79QHIHKzlYDTORufrXY2mILIMrodL6XnkIP0DGHKmQlmjSCqriA==" saltValue="MB/wPjmXcG71n0dzw/KUFA==" spinCount="100000" sheet="1" objects="1" scenarios="1"/>
  <mergeCells count="1">
    <mergeCell ref="K36:L36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BF04-C64E-4ADC-92D6-B37E4FD82127}">
  <sheetPr>
    <tabColor theme="9" tint="0.79998168889431442"/>
  </sheetPr>
  <dimension ref="A1:N24"/>
  <sheetViews>
    <sheetView workbookViewId="0">
      <selection activeCell="C4" sqref="C4:C7"/>
    </sheetView>
  </sheetViews>
  <sheetFormatPr defaultRowHeight="15" outlineLevelRow="2" outlineLevelCol="2" x14ac:dyDescent="0.25"/>
  <cols>
    <col min="1" max="1" width="6" customWidth="1"/>
    <col min="3" max="3" width="11.7109375" bestFit="1" customWidth="1"/>
    <col min="4" max="7" width="11.7109375" hidden="1" customWidth="1" outlineLevel="1"/>
    <col min="8" max="9" width="11.85546875" hidden="1" customWidth="1" outlineLevel="2"/>
    <col min="10" max="11" width="11.7109375" hidden="1" customWidth="1" outlineLevel="2"/>
    <col min="12" max="13" width="12.7109375" hidden="1" customWidth="1" outlineLevel="2"/>
    <col min="14" max="14" width="2.85546875" customWidth="1" collapsed="1"/>
  </cols>
  <sheetData>
    <row r="1" spans="1:14" x14ac:dyDescent="0.25">
      <c r="A1" s="114" t="s">
        <v>123</v>
      </c>
      <c r="I1" t="s">
        <v>124</v>
      </c>
    </row>
    <row r="2" spans="1:14" x14ac:dyDescent="0.25">
      <c r="B2" s="115" t="s">
        <v>138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x14ac:dyDescent="0.25">
      <c r="B3" s="115"/>
      <c r="C3" s="116" t="s">
        <v>125</v>
      </c>
      <c r="D3" s="117" t="s">
        <v>126</v>
      </c>
      <c r="E3" s="118" t="s">
        <v>127</v>
      </c>
      <c r="F3" s="119" t="s">
        <v>128</v>
      </c>
      <c r="G3" s="120" t="s">
        <v>129</v>
      </c>
      <c r="H3" s="121" t="s">
        <v>130</v>
      </c>
      <c r="I3" s="122" t="s">
        <v>131</v>
      </c>
      <c r="J3" s="123" t="s">
        <v>132</v>
      </c>
      <c r="K3" s="124" t="s">
        <v>133</v>
      </c>
      <c r="L3" s="125" t="s">
        <v>134</v>
      </c>
      <c r="M3" s="126" t="s">
        <v>135</v>
      </c>
      <c r="N3" s="115"/>
    </row>
    <row r="4" spans="1:14" x14ac:dyDescent="0.25">
      <c r="B4" s="115" t="s">
        <v>201</v>
      </c>
      <c r="C4" s="141"/>
      <c r="D4" s="142"/>
      <c r="E4" s="143"/>
      <c r="F4" s="144"/>
      <c r="G4" s="145"/>
      <c r="H4" s="146"/>
      <c r="I4" s="147"/>
      <c r="J4" s="148"/>
      <c r="K4" s="149"/>
      <c r="L4" s="150"/>
      <c r="M4" s="151"/>
      <c r="N4" s="115"/>
    </row>
    <row r="5" spans="1:14" x14ac:dyDescent="0.25">
      <c r="B5" s="115" t="s">
        <v>202</v>
      </c>
      <c r="C5" s="141"/>
      <c r="D5" s="142"/>
      <c r="E5" s="143"/>
      <c r="F5" s="144"/>
      <c r="G5" s="145"/>
      <c r="H5" s="146"/>
      <c r="I5" s="147"/>
      <c r="J5" s="148"/>
      <c r="K5" s="149"/>
      <c r="L5" s="150"/>
      <c r="M5" s="151"/>
      <c r="N5" s="115"/>
    </row>
    <row r="6" spans="1:14" x14ac:dyDescent="0.25">
      <c r="B6" s="115" t="s">
        <v>203</v>
      </c>
      <c r="C6" s="141"/>
      <c r="D6" s="142"/>
      <c r="E6" s="143"/>
      <c r="F6" s="144"/>
      <c r="G6" s="145"/>
      <c r="H6" s="146"/>
      <c r="I6" s="147"/>
      <c r="J6" s="148"/>
      <c r="K6" s="149"/>
      <c r="L6" s="150"/>
      <c r="M6" s="151"/>
      <c r="N6" s="115"/>
    </row>
    <row r="7" spans="1:14" x14ac:dyDescent="0.25">
      <c r="B7" s="115" t="s">
        <v>204</v>
      </c>
      <c r="C7" s="141"/>
      <c r="D7" s="142"/>
      <c r="E7" s="143"/>
      <c r="F7" s="144"/>
      <c r="G7" s="145"/>
      <c r="H7" s="146"/>
      <c r="I7" s="147"/>
      <c r="J7" s="148"/>
      <c r="K7" s="149"/>
      <c r="L7" s="150"/>
      <c r="M7" s="151"/>
      <c r="N7" s="115"/>
    </row>
    <row r="8" spans="1:14" hidden="1" outlineLevel="1" x14ac:dyDescent="0.25">
      <c r="B8" s="115"/>
      <c r="C8" s="141"/>
      <c r="D8" s="142"/>
      <c r="E8" s="143"/>
      <c r="F8" s="144"/>
      <c r="G8" s="145"/>
      <c r="H8" s="146"/>
      <c r="I8" s="147"/>
      <c r="J8" s="148"/>
      <c r="K8" s="149"/>
      <c r="L8" s="150"/>
      <c r="M8" s="151"/>
      <c r="N8" s="115"/>
    </row>
    <row r="9" spans="1:14" hidden="1" outlineLevel="1" x14ac:dyDescent="0.25">
      <c r="B9" s="115"/>
      <c r="C9" s="141"/>
      <c r="D9" s="142"/>
      <c r="E9" s="143"/>
      <c r="F9" s="144"/>
      <c r="G9" s="145"/>
      <c r="H9" s="146"/>
      <c r="I9" s="147"/>
      <c r="J9" s="148"/>
      <c r="K9" s="149"/>
      <c r="L9" s="150"/>
      <c r="M9" s="151"/>
      <c r="N9" s="115"/>
    </row>
    <row r="10" spans="1:14" hidden="1" outlineLevel="1" x14ac:dyDescent="0.25">
      <c r="B10" s="115"/>
      <c r="C10" s="141"/>
      <c r="D10" s="142"/>
      <c r="E10" s="143"/>
      <c r="F10" s="144"/>
      <c r="G10" s="145"/>
      <c r="H10" s="146"/>
      <c r="I10" s="147"/>
      <c r="J10" s="148"/>
      <c r="K10" s="149"/>
      <c r="L10" s="150"/>
      <c r="M10" s="151"/>
      <c r="N10" s="115"/>
    </row>
    <row r="11" spans="1:14" hidden="1" outlineLevel="1" x14ac:dyDescent="0.25">
      <c r="B11" s="115"/>
      <c r="C11" s="141"/>
      <c r="D11" s="142"/>
      <c r="E11" s="143"/>
      <c r="F11" s="144"/>
      <c r="G11" s="145"/>
      <c r="H11" s="146"/>
      <c r="I11" s="147"/>
      <c r="J11" s="148"/>
      <c r="K11" s="149"/>
      <c r="L11" s="150"/>
      <c r="M11" s="151"/>
      <c r="N11" s="115"/>
    </row>
    <row r="12" spans="1:14" collapsed="1" x14ac:dyDescent="0.25">
      <c r="B12" s="115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15"/>
    </row>
    <row r="13" spans="1:14" x14ac:dyDescent="0.25">
      <c r="B13" s="115" t="s">
        <v>136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15"/>
    </row>
    <row r="14" spans="1:14" x14ac:dyDescent="0.25">
      <c r="B14" s="115"/>
      <c r="C14" s="116" t="s">
        <v>125</v>
      </c>
      <c r="D14" s="117" t="s">
        <v>126</v>
      </c>
      <c r="E14" s="118" t="s">
        <v>127</v>
      </c>
      <c r="F14" s="119" t="s">
        <v>128</v>
      </c>
      <c r="G14" s="120" t="s">
        <v>129</v>
      </c>
      <c r="H14" s="121" t="s">
        <v>130</v>
      </c>
      <c r="I14" s="122" t="s">
        <v>131</v>
      </c>
      <c r="J14" s="123" t="s">
        <v>132</v>
      </c>
      <c r="K14" s="124" t="s">
        <v>133</v>
      </c>
      <c r="L14" s="125" t="s">
        <v>134</v>
      </c>
      <c r="M14" s="126" t="s">
        <v>135</v>
      </c>
      <c r="N14" s="115"/>
    </row>
    <row r="15" spans="1:14" x14ac:dyDescent="0.25">
      <c r="B15" s="115" t="s">
        <v>201</v>
      </c>
      <c r="C15" s="128" t="str">
        <f t="shared" ref="C15:M15" si="0">IFERROR(10 - 9 * ((C4 - MIN(P_Profel_1)) / (MAX(P_Profel_1) - MIN(P_Profel_1))),"")</f>
        <v/>
      </c>
      <c r="D15" s="129" t="str">
        <f t="shared" si="0"/>
        <v/>
      </c>
      <c r="E15" s="130" t="str">
        <f t="shared" si="0"/>
        <v/>
      </c>
      <c r="F15" s="131" t="str">
        <f t="shared" si="0"/>
        <v/>
      </c>
      <c r="G15" s="132" t="str">
        <f t="shared" si="0"/>
        <v/>
      </c>
      <c r="H15" s="133" t="str">
        <f t="shared" si="0"/>
        <v/>
      </c>
      <c r="I15" s="134" t="str">
        <f t="shared" si="0"/>
        <v/>
      </c>
      <c r="J15" s="135" t="str">
        <f t="shared" si="0"/>
        <v/>
      </c>
      <c r="K15" s="136" t="str">
        <f t="shared" si="0"/>
        <v/>
      </c>
      <c r="L15" s="137" t="str">
        <f t="shared" si="0"/>
        <v/>
      </c>
      <c r="M15" s="138" t="str">
        <f t="shared" si="0"/>
        <v/>
      </c>
      <c r="N15" s="115"/>
    </row>
    <row r="16" spans="1:14" x14ac:dyDescent="0.25">
      <c r="B16" s="115" t="s">
        <v>202</v>
      </c>
      <c r="C16" s="128" t="str">
        <f t="shared" ref="C16:M16" si="1">IFERROR(10 - 9 * ((C5 - MIN(P_Profel_2)) / (MAX(P_Profel_2) - MIN(P_Profel_2))),"")</f>
        <v/>
      </c>
      <c r="D16" s="129" t="str">
        <f t="shared" si="1"/>
        <v/>
      </c>
      <c r="E16" s="130" t="str">
        <f t="shared" si="1"/>
        <v/>
      </c>
      <c r="F16" s="131" t="str">
        <f t="shared" si="1"/>
        <v/>
      </c>
      <c r="G16" s="132" t="str">
        <f t="shared" si="1"/>
        <v/>
      </c>
      <c r="H16" s="133" t="str">
        <f t="shared" si="1"/>
        <v/>
      </c>
      <c r="I16" s="134" t="str">
        <f t="shared" si="1"/>
        <v/>
      </c>
      <c r="J16" s="135" t="str">
        <f t="shared" si="1"/>
        <v/>
      </c>
      <c r="K16" s="136" t="str">
        <f t="shared" si="1"/>
        <v/>
      </c>
      <c r="L16" s="137" t="str">
        <f t="shared" si="1"/>
        <v/>
      </c>
      <c r="M16" s="138" t="str">
        <f t="shared" si="1"/>
        <v/>
      </c>
      <c r="N16" s="115"/>
    </row>
    <row r="17" spans="2:14" x14ac:dyDescent="0.25">
      <c r="B17" s="115" t="s">
        <v>203</v>
      </c>
      <c r="C17" s="128" t="str">
        <f t="shared" ref="C17:M17" si="2">IFERROR(10 - 9 * ((C6 - MIN(P_Profel_3)) / (MAX(P_Profel_3) - MIN(P_Profel_3))),"")</f>
        <v/>
      </c>
      <c r="D17" s="129" t="str">
        <f t="shared" si="2"/>
        <v/>
      </c>
      <c r="E17" s="130" t="str">
        <f t="shared" si="2"/>
        <v/>
      </c>
      <c r="F17" s="131" t="str">
        <f t="shared" si="2"/>
        <v/>
      </c>
      <c r="G17" s="132" t="str">
        <f t="shared" si="2"/>
        <v/>
      </c>
      <c r="H17" s="133" t="str">
        <f t="shared" si="2"/>
        <v/>
      </c>
      <c r="I17" s="134" t="str">
        <f t="shared" si="2"/>
        <v/>
      </c>
      <c r="J17" s="135" t="str">
        <f t="shared" si="2"/>
        <v/>
      </c>
      <c r="K17" s="136" t="str">
        <f t="shared" si="2"/>
        <v/>
      </c>
      <c r="L17" s="137" t="str">
        <f t="shared" si="2"/>
        <v/>
      </c>
      <c r="M17" s="138" t="str">
        <f t="shared" si="2"/>
        <v/>
      </c>
      <c r="N17" s="115"/>
    </row>
    <row r="18" spans="2:14" x14ac:dyDescent="0.25">
      <c r="B18" s="115" t="s">
        <v>204</v>
      </c>
      <c r="C18" s="128" t="str">
        <f t="shared" ref="C18:M18" si="3">IFERROR(10 - 9 * ((C7 - MIN(P_Profel_4)) / (MAX(P_Profel_4) - MIN(P_Profel_4))),"")</f>
        <v/>
      </c>
      <c r="D18" s="129" t="str">
        <f t="shared" si="3"/>
        <v/>
      </c>
      <c r="E18" s="130" t="str">
        <f t="shared" si="3"/>
        <v/>
      </c>
      <c r="F18" s="131" t="str">
        <f t="shared" si="3"/>
        <v/>
      </c>
      <c r="G18" s="132" t="str">
        <f t="shared" si="3"/>
        <v/>
      </c>
      <c r="H18" s="133" t="str">
        <f t="shared" si="3"/>
        <v/>
      </c>
      <c r="I18" s="134" t="str">
        <f t="shared" si="3"/>
        <v/>
      </c>
      <c r="J18" s="135" t="str">
        <f t="shared" si="3"/>
        <v/>
      </c>
      <c r="K18" s="136" t="str">
        <f t="shared" si="3"/>
        <v/>
      </c>
      <c r="L18" s="137" t="str">
        <f t="shared" si="3"/>
        <v/>
      </c>
      <c r="M18" s="138" t="str">
        <f t="shared" si="3"/>
        <v/>
      </c>
      <c r="N18" s="115"/>
    </row>
    <row r="19" spans="2:14" hidden="1" outlineLevel="2" x14ac:dyDescent="0.25">
      <c r="B19" s="115"/>
      <c r="C19" s="128" t="str">
        <f t="shared" ref="C19:M19" si="4">IFERROR(10 - 9 * ((C8 - MIN(P_Profel_5)) / (MAX(P_Profel_5) - MIN(P_Profel_5))),"")</f>
        <v/>
      </c>
      <c r="D19" s="129" t="str">
        <f t="shared" si="4"/>
        <v/>
      </c>
      <c r="E19" s="130" t="str">
        <f t="shared" si="4"/>
        <v/>
      </c>
      <c r="F19" s="131" t="str">
        <f t="shared" si="4"/>
        <v/>
      </c>
      <c r="G19" s="132" t="str">
        <f t="shared" si="4"/>
        <v/>
      </c>
      <c r="H19" s="133" t="str">
        <f t="shared" si="4"/>
        <v/>
      </c>
      <c r="I19" s="134" t="str">
        <f t="shared" si="4"/>
        <v/>
      </c>
      <c r="J19" s="135" t="str">
        <f t="shared" si="4"/>
        <v/>
      </c>
      <c r="K19" s="136" t="str">
        <f t="shared" si="4"/>
        <v/>
      </c>
      <c r="L19" s="137" t="str">
        <f t="shared" si="4"/>
        <v/>
      </c>
      <c r="M19" s="138" t="str">
        <f t="shared" si="4"/>
        <v/>
      </c>
      <c r="N19" s="115"/>
    </row>
    <row r="20" spans="2:14" hidden="1" outlineLevel="2" x14ac:dyDescent="0.25">
      <c r="B20" s="115"/>
      <c r="C20" s="128" t="str">
        <f t="shared" ref="C20:M20" si="5">IFERROR(10 - 9 * ((C9 - MIN(P_Profel_6)) / (MAX(P_Profel_6) - MIN(P_Profel_6))),"")</f>
        <v/>
      </c>
      <c r="D20" s="129" t="str">
        <f t="shared" si="5"/>
        <v/>
      </c>
      <c r="E20" s="130" t="str">
        <f t="shared" si="5"/>
        <v/>
      </c>
      <c r="F20" s="131" t="str">
        <f t="shared" si="5"/>
        <v/>
      </c>
      <c r="G20" s="132" t="str">
        <f t="shared" si="5"/>
        <v/>
      </c>
      <c r="H20" s="133" t="str">
        <f t="shared" si="5"/>
        <v/>
      </c>
      <c r="I20" s="134" t="str">
        <f t="shared" si="5"/>
        <v/>
      </c>
      <c r="J20" s="135" t="str">
        <f t="shared" si="5"/>
        <v/>
      </c>
      <c r="K20" s="136" t="str">
        <f t="shared" si="5"/>
        <v/>
      </c>
      <c r="L20" s="137" t="str">
        <f t="shared" si="5"/>
        <v/>
      </c>
      <c r="M20" s="138" t="str">
        <f t="shared" si="5"/>
        <v/>
      </c>
      <c r="N20" s="115"/>
    </row>
    <row r="21" spans="2:14" hidden="1" outlineLevel="2" x14ac:dyDescent="0.25">
      <c r="B21" s="115"/>
      <c r="C21" s="128" t="str">
        <f t="shared" ref="C21:M21" si="6">IFERROR(10 - 9 * ((C10 - MIN(P_Profel_7)) / (MAX(P_Profel_7) - MIN(P_Profel_7))),"")</f>
        <v/>
      </c>
      <c r="D21" s="129" t="str">
        <f t="shared" si="6"/>
        <v/>
      </c>
      <c r="E21" s="130" t="str">
        <f t="shared" si="6"/>
        <v/>
      </c>
      <c r="F21" s="131" t="str">
        <f t="shared" si="6"/>
        <v/>
      </c>
      <c r="G21" s="132" t="str">
        <f t="shared" si="6"/>
        <v/>
      </c>
      <c r="H21" s="133" t="str">
        <f t="shared" si="6"/>
        <v/>
      </c>
      <c r="I21" s="134" t="str">
        <f t="shared" si="6"/>
        <v/>
      </c>
      <c r="J21" s="135" t="str">
        <f t="shared" si="6"/>
        <v/>
      </c>
      <c r="K21" s="136" t="str">
        <f t="shared" si="6"/>
        <v/>
      </c>
      <c r="L21" s="137" t="str">
        <f t="shared" si="6"/>
        <v/>
      </c>
      <c r="M21" s="138" t="str">
        <f t="shared" si="6"/>
        <v/>
      </c>
      <c r="N21" s="115"/>
    </row>
    <row r="22" spans="2:14" hidden="1" outlineLevel="2" x14ac:dyDescent="0.25">
      <c r="B22" s="115"/>
      <c r="C22" s="128" t="str">
        <f t="shared" ref="C22:M22" si="7">IFERROR(10 - 9 * ((C11 - MIN(P_Profel_8)) / (MAX(P_Profel_8) - MIN(P_Profel_8))),"")</f>
        <v/>
      </c>
      <c r="D22" s="129" t="str">
        <f t="shared" si="7"/>
        <v/>
      </c>
      <c r="E22" s="130" t="str">
        <f t="shared" si="7"/>
        <v/>
      </c>
      <c r="F22" s="131" t="str">
        <f t="shared" si="7"/>
        <v/>
      </c>
      <c r="G22" s="132" t="str">
        <f t="shared" si="7"/>
        <v/>
      </c>
      <c r="H22" s="133" t="str">
        <f t="shared" si="7"/>
        <v/>
      </c>
      <c r="I22" s="134" t="str">
        <f t="shared" si="7"/>
        <v/>
      </c>
      <c r="J22" s="135" t="str">
        <f t="shared" si="7"/>
        <v/>
      </c>
      <c r="K22" s="136" t="str">
        <f t="shared" si="7"/>
        <v/>
      </c>
      <c r="L22" s="137" t="str">
        <f t="shared" si="7"/>
        <v/>
      </c>
      <c r="M22" s="138" t="str">
        <f t="shared" si="7"/>
        <v/>
      </c>
      <c r="N22" s="115"/>
    </row>
    <row r="23" spans="2:14" collapsed="1" x14ac:dyDescent="0.25">
      <c r="B23" s="115" t="s">
        <v>70</v>
      </c>
      <c r="C23" s="192"/>
      <c r="D23" s="193"/>
      <c r="E23" s="194"/>
      <c r="F23" s="195"/>
      <c r="G23" s="196"/>
      <c r="H23" s="197"/>
      <c r="I23" s="198"/>
      <c r="J23" s="199"/>
      <c r="K23" s="200"/>
      <c r="L23" s="201"/>
      <c r="M23" s="202"/>
      <c r="N23" s="115"/>
    </row>
    <row r="24" spans="2:14" x14ac:dyDescent="0.25"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</sheetData>
  <sheetProtection algorithmName="SHA-512" hashValue="121Q784oXDeDWoTwujWpb9FXv5wn2PAXGViP7BCp/6e8jckqhKI/nYgHWX7YL3gh1GUXZKZfqqs3aPzO0BfkHA==" saltValue="qI7rGUN+yjCo1hMSndQnCA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37BB-B88F-41FE-A7C8-7331F559EA39}">
  <sheetPr>
    <tabColor rgb="FFFF0000"/>
    <pageSetUpPr fitToPage="1"/>
  </sheetPr>
  <dimension ref="A1:S38"/>
  <sheetViews>
    <sheetView workbookViewId="0">
      <selection activeCell="B24" sqref="B24"/>
    </sheetView>
  </sheetViews>
  <sheetFormatPr defaultColWidth="9.140625" defaultRowHeight="16.5" outlineLevelRow="1" x14ac:dyDescent="0.3"/>
  <cols>
    <col min="1" max="1" width="5.7109375" style="23" customWidth="1"/>
    <col min="2" max="2" width="53.28515625" style="23" customWidth="1"/>
    <col min="3" max="3" width="7.5703125" style="23" customWidth="1"/>
    <col min="4" max="4" width="8" style="23" customWidth="1"/>
    <col min="5" max="5" width="9.7109375" style="23" bestFit="1" customWidth="1"/>
    <col min="6" max="6" width="3.7109375" style="23" customWidth="1"/>
    <col min="7" max="7" width="10.7109375" style="23" customWidth="1"/>
    <col min="8" max="13" width="9.140625" style="23"/>
    <col min="14" max="14" width="11.85546875" style="23" bestFit="1" customWidth="1"/>
    <col min="15" max="15" width="9.140625" style="23"/>
    <col min="16" max="16" width="10.7109375" style="23" bestFit="1" customWidth="1"/>
    <col min="17" max="18" width="9.140625" style="23"/>
    <col min="19" max="19" width="10.7109375" style="23" bestFit="1" customWidth="1"/>
    <col min="20" max="16384" width="9.140625" style="23"/>
  </cols>
  <sheetData>
    <row r="1" spans="1:12" x14ac:dyDescent="0.3">
      <c r="A1" s="32" t="s">
        <v>78</v>
      </c>
    </row>
    <row r="2" spans="1:12" ht="33" hidden="1" outlineLevel="1" x14ac:dyDescent="0.3">
      <c r="B2" s="159"/>
      <c r="C2" s="160" t="s">
        <v>77</v>
      </c>
      <c r="D2" s="160" t="s">
        <v>89</v>
      </c>
      <c r="E2" s="160" t="s">
        <v>95</v>
      </c>
      <c r="F2" s="160"/>
      <c r="G2" s="161" t="s">
        <v>96</v>
      </c>
    </row>
    <row r="3" spans="1:12" hidden="1" outlineLevel="1" x14ac:dyDescent="0.3">
      <c r="B3" s="162" t="s">
        <v>67</v>
      </c>
      <c r="C3" s="89">
        <v>14</v>
      </c>
      <c r="D3" s="90">
        <f>'Technische aspecten'!L16</f>
        <v>0</v>
      </c>
      <c r="E3" s="91">
        <v>10</v>
      </c>
      <c r="F3" s="89"/>
      <c r="G3" s="92">
        <f>C3-(E3-D3)/E3*C3</f>
        <v>0</v>
      </c>
      <c r="L3" s="158"/>
    </row>
    <row r="4" spans="1:12" hidden="1" outlineLevel="1" x14ac:dyDescent="0.3">
      <c r="B4" s="163" t="s">
        <v>79</v>
      </c>
      <c r="C4" s="93">
        <v>14</v>
      </c>
      <c r="D4" s="94" cm="1">
        <f t="array" ref="D4">Aantal_A</f>
        <v>10</v>
      </c>
      <c r="E4" s="95">
        <v>10</v>
      </c>
      <c r="F4" s="93"/>
      <c r="G4" s="96">
        <f>C4-(E4-D4)/E4*C4</f>
        <v>14</v>
      </c>
      <c r="L4" s="158"/>
    </row>
    <row r="5" spans="1:12" hidden="1" outlineLevel="1" x14ac:dyDescent="0.3">
      <c r="B5" s="162" t="s">
        <v>137</v>
      </c>
      <c r="C5" s="97">
        <v>42</v>
      </c>
      <c r="D5" s="98">
        <f>A_leverancier</f>
        <v>0</v>
      </c>
      <c r="E5" s="99">
        <v>76</v>
      </c>
      <c r="F5" s="97"/>
      <c r="G5" s="92">
        <f>C5-(E5-D5)/E5*C5</f>
        <v>0</v>
      </c>
      <c r="L5" s="158"/>
    </row>
    <row r="6" spans="1:12" hidden="1" outlineLevel="1" x14ac:dyDescent="0.3">
      <c r="B6" s="163"/>
      <c r="C6" s="93"/>
      <c r="D6" s="100"/>
      <c r="E6" s="95"/>
      <c r="F6" s="93"/>
      <c r="G6" s="96"/>
    </row>
    <row r="7" spans="1:12" hidden="1" outlineLevel="1" x14ac:dyDescent="0.3">
      <c r="B7" s="164" t="s">
        <v>139</v>
      </c>
      <c r="C7" s="165"/>
      <c r="D7" s="166"/>
      <c r="E7" s="167"/>
      <c r="F7" s="165"/>
      <c r="G7" s="168">
        <f>SUM(G3:G6)</f>
        <v>14</v>
      </c>
    </row>
    <row r="8" spans="1:12" collapsed="1" x14ac:dyDescent="0.3"/>
    <row r="9" spans="1:12" x14ac:dyDescent="0.3">
      <c r="B9" s="169" t="s">
        <v>80</v>
      </c>
      <c r="C9" s="170">
        <v>30</v>
      </c>
    </row>
    <row r="10" spans="1:12" x14ac:dyDescent="0.3">
      <c r="B10" s="171" t="s">
        <v>153</v>
      </c>
      <c r="C10" s="172">
        <f>E34</f>
        <v>2.9411764705882351</v>
      </c>
    </row>
    <row r="11" spans="1:12" x14ac:dyDescent="0.3">
      <c r="B11" s="173" t="s">
        <v>218</v>
      </c>
      <c r="C11" s="174" t="str">
        <f>'Aspecten leverancier'!P26</f>
        <v/>
      </c>
    </row>
    <row r="12" spans="1:12" x14ac:dyDescent="0.3">
      <c r="B12" s="175" t="s">
        <v>70</v>
      </c>
      <c r="C12" s="219">
        <f>SUM(C9:C11)</f>
        <v>32.941176470588232</v>
      </c>
    </row>
    <row r="14" spans="1:12" x14ac:dyDescent="0.3">
      <c r="B14" s="23" t="s">
        <v>97</v>
      </c>
    </row>
    <row r="15" spans="1:12" x14ac:dyDescent="0.3">
      <c r="B15" s="23" t="s">
        <v>116</v>
      </c>
    </row>
    <row r="16" spans="1:12" x14ac:dyDescent="0.3">
      <c r="B16" s="23" t="s">
        <v>98</v>
      </c>
    </row>
    <row r="18" spans="1:19" x14ac:dyDescent="0.3">
      <c r="A18" s="156"/>
      <c r="B18" s="156" t="s">
        <v>154</v>
      </c>
      <c r="C18" s="203" t="s">
        <v>162</v>
      </c>
      <c r="D18" s="203" t="s">
        <v>163</v>
      </c>
      <c r="E18" s="203"/>
      <c r="F18" s="156"/>
    </row>
    <row r="19" spans="1:19" x14ac:dyDescent="0.3">
      <c r="A19" s="156">
        <v>1</v>
      </c>
      <c r="B19" s="169" t="s">
        <v>155</v>
      </c>
      <c r="C19" s="207" t="str">
        <f>'Aspecten leverancier'!K6</f>
        <v/>
      </c>
      <c r="D19" s="208">
        <v>5</v>
      </c>
      <c r="E19" s="209" t="str">
        <f>IFERROR(C19*D19,"")</f>
        <v/>
      </c>
      <c r="F19" s="156"/>
    </row>
    <row r="20" spans="1:19" x14ac:dyDescent="0.3">
      <c r="A20" s="156">
        <f>A19+1</f>
        <v>2</v>
      </c>
      <c r="B20" s="173" t="s">
        <v>156</v>
      </c>
      <c r="C20" s="204" t="str">
        <f>'Aspecten leverancier'!K11</f>
        <v/>
      </c>
      <c r="D20" s="205">
        <v>5</v>
      </c>
      <c r="E20" s="206" t="str">
        <f t="shared" ref="E20:E29" si="0">IFERROR(C20*D20,"")</f>
        <v/>
      </c>
      <c r="F20" s="156"/>
      <c r="N20" s="34"/>
    </row>
    <row r="21" spans="1:19" x14ac:dyDescent="0.3">
      <c r="A21" s="156">
        <f t="shared" ref="A21:A29" si="1">A20+1</f>
        <v>3</v>
      </c>
      <c r="B21" s="173" t="s">
        <v>58</v>
      </c>
      <c r="C21" s="204" t="str">
        <f>'Aspecten leverancier'!K16</f>
        <v/>
      </c>
      <c r="D21" s="205">
        <v>5</v>
      </c>
      <c r="E21" s="206" t="str">
        <f t="shared" si="0"/>
        <v/>
      </c>
      <c r="F21" s="156"/>
      <c r="N21" s="34"/>
      <c r="P21" s="33"/>
      <c r="S21" s="33"/>
    </row>
    <row r="22" spans="1:19" x14ac:dyDescent="0.3">
      <c r="A22" s="156">
        <f t="shared" si="1"/>
        <v>4</v>
      </c>
      <c r="B22" s="173" t="s">
        <v>157</v>
      </c>
      <c r="C22" s="204">
        <f>'Technische aspecten'!L16</f>
        <v>0</v>
      </c>
      <c r="D22" s="205">
        <v>10</v>
      </c>
      <c r="E22" s="206">
        <f t="shared" si="0"/>
        <v>0</v>
      </c>
      <c r="F22" s="156"/>
      <c r="L22" s="35"/>
      <c r="N22" s="33"/>
      <c r="P22" s="33"/>
    </row>
    <row r="23" spans="1:19" x14ac:dyDescent="0.3">
      <c r="A23" s="156">
        <f t="shared" si="1"/>
        <v>5</v>
      </c>
      <c r="B23" s="173" t="s">
        <v>222</v>
      </c>
      <c r="C23" s="204" t="e">
        <f>'Technische aspecten'!#REF!</f>
        <v>#REF!</v>
      </c>
      <c r="D23" s="205">
        <v>15</v>
      </c>
      <c r="E23" s="206" t="str">
        <f t="shared" si="0"/>
        <v/>
      </c>
      <c r="F23" s="156"/>
      <c r="P23" s="34"/>
    </row>
    <row r="24" spans="1:19" x14ac:dyDescent="0.3">
      <c r="A24" s="156">
        <f t="shared" si="1"/>
        <v>6</v>
      </c>
      <c r="B24" s="173" t="s">
        <v>158</v>
      </c>
      <c r="C24" s="204">
        <f>Aantal_A</f>
        <v>10</v>
      </c>
      <c r="D24" s="205">
        <v>5</v>
      </c>
      <c r="E24" s="206">
        <f t="shared" si="0"/>
        <v>50</v>
      </c>
      <c r="F24" s="156"/>
    </row>
    <row r="25" spans="1:19" x14ac:dyDescent="0.3">
      <c r="A25" s="156">
        <f t="shared" si="1"/>
        <v>7</v>
      </c>
      <c r="B25" s="173" t="s">
        <v>159</v>
      </c>
      <c r="C25" s="204">
        <f>'Technische aspecten'!G36</f>
        <v>0</v>
      </c>
      <c r="D25" s="205">
        <v>10</v>
      </c>
      <c r="E25" s="206">
        <f t="shared" si="0"/>
        <v>0</v>
      </c>
      <c r="F25" s="156"/>
    </row>
    <row r="26" spans="1:19" x14ac:dyDescent="0.3">
      <c r="A26" s="156">
        <f t="shared" si="1"/>
        <v>8</v>
      </c>
      <c r="B26" s="173" t="s">
        <v>160</v>
      </c>
      <c r="C26" s="204" t="str">
        <f>'Aspecten leverancier'!K21</f>
        <v/>
      </c>
      <c r="D26" s="205">
        <v>5</v>
      </c>
      <c r="E26" s="206" t="str">
        <f t="shared" si="0"/>
        <v/>
      </c>
      <c r="F26" s="156"/>
    </row>
    <row r="27" spans="1:19" x14ac:dyDescent="0.3">
      <c r="A27" s="156">
        <f t="shared" si="1"/>
        <v>9</v>
      </c>
      <c r="B27" s="173" t="s">
        <v>161</v>
      </c>
      <c r="C27" s="204" t="str">
        <f>'Aspecten leverancier'!K26</f>
        <v/>
      </c>
      <c r="D27" s="205">
        <v>15</v>
      </c>
      <c r="E27" s="206" t="str">
        <f t="shared" si="0"/>
        <v/>
      </c>
      <c r="F27" s="156"/>
    </row>
    <row r="28" spans="1:19" x14ac:dyDescent="0.3">
      <c r="A28" s="156">
        <f t="shared" si="1"/>
        <v>10</v>
      </c>
      <c r="B28" s="173" t="s">
        <v>113</v>
      </c>
      <c r="C28" s="204" t="str">
        <f>'Aspecten leverancier'!Q16</f>
        <v/>
      </c>
      <c r="D28" s="205">
        <v>10</v>
      </c>
      <c r="E28" s="206" t="str">
        <f t="shared" si="0"/>
        <v/>
      </c>
      <c r="F28" s="156"/>
    </row>
    <row r="29" spans="1:19" x14ac:dyDescent="0.3">
      <c r="A29" s="156">
        <f t="shared" si="1"/>
        <v>11</v>
      </c>
      <c r="B29" s="173" t="s">
        <v>182</v>
      </c>
      <c r="C29" s="204">
        <f>'Aspecten leverancier'!O11</f>
        <v>0</v>
      </c>
      <c r="D29" s="205">
        <v>10</v>
      </c>
      <c r="E29" s="206">
        <f t="shared" si="0"/>
        <v>0</v>
      </c>
      <c r="F29" s="156"/>
    </row>
    <row r="30" spans="1:19" x14ac:dyDescent="0.3">
      <c r="A30" s="156">
        <v>12</v>
      </c>
      <c r="B30" s="173" t="s">
        <v>221</v>
      </c>
      <c r="C30" s="206" t="str">
        <f>'Aspecten leverancier'!K31</f>
        <v/>
      </c>
      <c r="D30" s="205">
        <v>10</v>
      </c>
      <c r="E30" s="206" t="str">
        <f t="shared" ref="E30" si="2">IFERROR(C30*D30,"")</f>
        <v/>
      </c>
      <c r="F30" s="156"/>
    </row>
    <row r="31" spans="1:19" x14ac:dyDescent="0.3">
      <c r="A31" s="156"/>
      <c r="B31" s="173"/>
      <c r="C31" s="206"/>
      <c r="D31" s="205"/>
      <c r="E31" s="206"/>
      <c r="F31" s="156"/>
    </row>
    <row r="32" spans="1:19" x14ac:dyDescent="0.3">
      <c r="A32" s="156"/>
      <c r="B32" s="210"/>
      <c r="C32" s="211"/>
      <c r="D32" s="212">
        <f>SUM(D19:D30)</f>
        <v>105</v>
      </c>
      <c r="E32" s="211">
        <f>SUM(E19:E30)</f>
        <v>50</v>
      </c>
      <c r="F32" s="156"/>
    </row>
    <row r="33" spans="1:6" x14ac:dyDescent="0.3">
      <c r="A33" s="156"/>
      <c r="B33" s="156"/>
      <c r="C33" s="156"/>
      <c r="D33" s="156"/>
      <c r="E33" s="156"/>
      <c r="F33" s="156"/>
    </row>
    <row r="34" spans="1:6" x14ac:dyDescent="0.3">
      <c r="B34" s="213" t="s">
        <v>186</v>
      </c>
      <c r="C34" s="23">
        <v>60</v>
      </c>
      <c r="D34" s="23" t="s">
        <v>187</v>
      </c>
      <c r="E34" s="218">
        <f>E32/1020*C34</f>
        <v>2.9411764705882351</v>
      </c>
    </row>
    <row r="37" spans="1:6" x14ac:dyDescent="0.3">
      <c r="A37" s="37"/>
      <c r="B37" s="37"/>
      <c r="C37" s="37"/>
      <c r="D37" s="37"/>
      <c r="F37" s="37"/>
    </row>
    <row r="38" spans="1:6" x14ac:dyDescent="0.3">
      <c r="A38" s="37"/>
      <c r="B38" s="37"/>
      <c r="C38" s="37"/>
      <c r="D38" s="37"/>
      <c r="F38" s="37"/>
    </row>
  </sheetData>
  <sheetProtection algorithmName="SHA-512" hashValue="92M36o2xScAkrQi/13I5eO6I8V69jJv4PL6ocp0w6BeJ0xQnhRvS2G0OwhKJyAUanCyz0656W+iqmY9P7m2dIA==" saltValue="VNXqlIKCeyyrqia/sWjnMA==" spinCount="100000" sheet="1" objects="1" scenarios="1"/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FCC33203DBB4F85250F937562D71C" ma:contentTypeVersion="12" ma:contentTypeDescription="Een nieuw document maken." ma:contentTypeScope="" ma:versionID="cae3be5b9ca7478355c1c3db8d76b156">
  <xsd:schema xmlns:xsd="http://www.w3.org/2001/XMLSchema" xmlns:xs="http://www.w3.org/2001/XMLSchema" xmlns:p="http://schemas.microsoft.com/office/2006/metadata/properties" xmlns:ns2="57932c25-25b6-482d-a30a-9b694a6e2d2e" xmlns:ns3="fbc7f341-6d38-4ac3-9f8b-8ab0c4800d0b" targetNamespace="http://schemas.microsoft.com/office/2006/metadata/properties" ma:root="true" ma:fieldsID="903449f14e961772c4de3e9654e4766c" ns2:_="" ns3:_="">
    <xsd:import namespace="57932c25-25b6-482d-a30a-9b694a6e2d2e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32c25-25b6-482d-a30a-9b694a6e2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f341-6d38-4ac3-9f8b-8ab0c4800d0b" xsi:nil="true"/>
    <lcf76f155ced4ddcb4097134ff3c332f xmlns="57932c25-25b6-482d-a30a-9b694a6e2d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1CD7D-9D47-4729-B74D-D2E84C527B5E}"/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86b65425-5a8b-47bf-9af8-1d6e1346bfaf"/>
    <ds:schemaRef ds:uri="cc4005b4-02be-45dc-9ace-0ad5741f5bc3"/>
    <ds:schemaRef ds:uri="http://purl.org/dc/dcmitype/"/>
    <ds:schemaRef ds:uri="http://purl.org/dc/terms/"/>
    <ds:schemaRef ds:uri="ab9d30d8-b77c-42a7-b11d-1000f2327643"/>
    <ds:schemaRef ds:uri="fbc7f341-6d38-4ac3-9f8b-8ab0c4800d0b"/>
    <ds:schemaRef ds:uri="57932c25-25b6-482d-a30a-9b694a6e2d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20</vt:i4>
      </vt:variant>
    </vt:vector>
  </HeadingPairs>
  <TitlesOfParts>
    <vt:vector size="29" baseType="lpstr">
      <vt:lpstr>Toelichting</vt:lpstr>
      <vt:lpstr>Armatuurdata Paaltop A</vt:lpstr>
      <vt:lpstr>Armatuurdata Paaltop B</vt:lpstr>
      <vt:lpstr>Armatuurdata Paaltop C</vt:lpstr>
      <vt:lpstr>Armatuurdata Paaltop D</vt:lpstr>
      <vt:lpstr>Technische aspecten</vt:lpstr>
      <vt:lpstr>Aspecten leverancier</vt:lpstr>
      <vt:lpstr>Score energiegebruik per km</vt:lpstr>
      <vt:lpstr>Samenvating EMVI</vt:lpstr>
      <vt:lpstr>A_leverancier</vt:lpstr>
      <vt:lpstr>Aantal_A</vt:lpstr>
      <vt:lpstr>'Armatuurdata Paaltop A'!Afdrukbereik</vt:lpstr>
      <vt:lpstr>'Armatuurdata Paaltop B'!Afdrukbereik</vt:lpstr>
      <vt:lpstr>'Armatuurdata Paaltop C'!Afdrukbereik</vt:lpstr>
      <vt:lpstr>'Armatuurdata Paaltop D'!Afdrukbereik</vt:lpstr>
      <vt:lpstr>CO_2</vt:lpstr>
      <vt:lpstr>G_</vt:lpstr>
      <vt:lpstr>LCA_T</vt:lpstr>
      <vt:lpstr>mvo</vt:lpstr>
      <vt:lpstr>P_Profel_1</vt:lpstr>
      <vt:lpstr>P_Profel_2</vt:lpstr>
      <vt:lpstr>P_Profel_3</vt:lpstr>
      <vt:lpstr>P_Profel_4</vt:lpstr>
      <vt:lpstr>P_Profel_5</vt:lpstr>
      <vt:lpstr>P_Profel_6</vt:lpstr>
      <vt:lpstr>P_Profel_7</vt:lpstr>
      <vt:lpstr>P_Profel_8</vt:lpstr>
      <vt:lpstr>Pt</vt:lpstr>
      <vt:lpstr>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</cp:lastModifiedBy>
  <cp:lastPrinted>2025-04-28T08:59:51Z</cp:lastPrinted>
  <dcterms:created xsi:type="dcterms:W3CDTF">2021-05-26T12:51:50Z</dcterms:created>
  <dcterms:modified xsi:type="dcterms:W3CDTF">2025-10-27T15:13:57Z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0x0101005F7FCC33203DBB4F85250F937562D71C</vt:lpwstr>
  </property>
  <property fmtid="{D5CDD505-2E9C-101B-9397-08002B2CF9AE}" pid="3" name="MediaServiceImageTags">
    <vt:lpwstr/>
  </property>
</Properties>
</file>