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F-EU-24-05 Sanitaire voorzieningen en verbruiksartikelen\3a. Nota van Inlichtingen\Aangepaste documenten na NvI 3\"/>
    </mc:Choice>
  </mc:AlternateContent>
  <xr:revisionPtr revIDLastSave="0" documentId="13_ncr:1_{CF9F502D-D088-4FB2-995A-F03647364F70}" xr6:coauthVersionLast="47" xr6:coauthVersionMax="47" xr10:uidLastSave="{00000000-0000-0000-0000-000000000000}"/>
  <workbookProtection workbookAlgorithmName="SHA-512" workbookHashValue="9NRBHub1Wrgatpx20N4g3p7izXt0O7EswiKTbk4Jsd+apAbFWqKyQb4PKHPOkWrSRwNK+gOjg635OhtzOVjXbw==" workbookSaltValue="qE3UCzh/MnFuvnwrJg4TuQ==" workbookSpinCount="100000" lockStructure="1"/>
  <bookViews>
    <workbookView xWindow="28690" yWindow="-110" windowWidth="29020" windowHeight="15700" xr2:uid="{00000000-000D-0000-FFFF-FFFF00000000}"/>
  </bookViews>
  <sheets>
    <sheet name="Inschrijfprijs" sheetId="13" r:id="rId1"/>
    <sheet name="P 1" sheetId="7" r:id="rId2"/>
    <sheet name="P 2" sheetId="12" r:id="rId3"/>
    <sheet name="P 3" sheetId="11" r:id="rId4"/>
    <sheet name="P 4" sheetId="10" r:id="rId5"/>
    <sheet name="P 5" sheetId="14" r:id="rId6"/>
    <sheet name="P 6" sheetId="17" r:id="rId7"/>
  </sheets>
  <definedNames>
    <definedName name="MaxPnt" localSheetId="1">'P 1'!$B$11</definedName>
    <definedName name="MaxPnt" localSheetId="2">'P 2'!$B$11</definedName>
    <definedName name="MaxPnt" localSheetId="3">'P 3'!$B$11</definedName>
    <definedName name="MaxPnt" localSheetId="4">'P 4'!$B$11</definedName>
    <definedName name="MaxPnt" localSheetId="5">'P 5'!$B$11</definedName>
    <definedName name="MaxPnt" localSheetId="6">'P 6'!$B$11</definedName>
    <definedName name="MaxPnt">#REF!</definedName>
    <definedName name="PrIn" localSheetId="1">'P 1'!$B$14</definedName>
    <definedName name="PrIn" localSheetId="2">'P 2'!$B$14</definedName>
    <definedName name="PrIn" localSheetId="3">'P 3'!$B$14</definedName>
    <definedName name="PrIn" localSheetId="4">'P 4'!$B$14</definedName>
    <definedName name="PrIn" localSheetId="5">'P 5'!$B$14</definedName>
    <definedName name="PrIn" localSheetId="6">'P 6'!$B$14</definedName>
    <definedName name="PrIn">#REF!</definedName>
    <definedName name="PrKn" localSheetId="1">'P 1'!$B$8</definedName>
    <definedName name="PrKn" localSheetId="2">'P 2'!$B$8</definedName>
    <definedName name="PrKn" localSheetId="3">'P 3'!$B$8</definedName>
    <definedName name="PrKn" localSheetId="4">'P 4'!$B$8</definedName>
    <definedName name="PrKn" localSheetId="5">'P 5'!$B$8</definedName>
    <definedName name="PrKn" localSheetId="6">'P 6'!$B$8</definedName>
    <definedName name="PrKn">#REF!</definedName>
    <definedName name="PrMax" localSheetId="1">'P 1'!$B$10</definedName>
    <definedName name="PrMax" localSheetId="2">'P 2'!$B$10</definedName>
    <definedName name="PrMax" localSheetId="3">'P 3'!$B$10</definedName>
    <definedName name="PrMax" localSheetId="4">'P 4'!$B$10</definedName>
    <definedName name="PrMax" localSheetId="5">'P 5'!$B$10</definedName>
    <definedName name="PrMax" localSheetId="6">'P 6'!$B$10</definedName>
    <definedName name="PrMax">#REF!</definedName>
    <definedName name="PuKn" localSheetId="1">'P 1'!$B$9</definedName>
    <definedName name="PuKn" localSheetId="2">'P 2'!$B$9</definedName>
    <definedName name="PuKn" localSheetId="3">'P 3'!$B$9</definedName>
    <definedName name="PuKn" localSheetId="4">'P 4'!$B$9</definedName>
    <definedName name="PuKn" localSheetId="5">'P 5'!$B$9</definedName>
    <definedName name="PuKn" localSheetId="6">'P 6'!$B$9</definedName>
    <definedName name="PuK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3" l="1"/>
  <c r="J5" i="13"/>
  <c r="L10" i="13"/>
  <c r="L9" i="13"/>
  <c r="K9" i="13"/>
  <c r="B10" i="11"/>
  <c r="L8" i="13"/>
  <c r="L6" i="13" l="1"/>
  <c r="L7" i="13"/>
  <c r="L5" i="13"/>
  <c r="J7" i="13" l="1"/>
  <c r="J8" i="13"/>
  <c r="J9" i="13"/>
  <c r="J10" i="13"/>
  <c r="B14" i="12" l="1"/>
  <c r="B14" i="11"/>
  <c r="B14" i="10"/>
  <c r="B14" i="14"/>
  <c r="B14" i="17"/>
  <c r="B14" i="7"/>
  <c r="K6" i="13"/>
  <c r="K5" i="13"/>
  <c r="L11" i="13" l="1"/>
  <c r="A24" i="17"/>
  <c r="M9" i="17" s="1"/>
  <c r="C21" i="17"/>
  <c r="B21" i="17"/>
  <c r="C20" i="17"/>
  <c r="B20" i="17"/>
  <c r="M12" i="17"/>
  <c r="L12" i="17"/>
  <c r="N11" i="17"/>
  <c r="M11" i="17"/>
  <c r="J9" i="17"/>
  <c r="I9" i="17"/>
  <c r="M8" i="17"/>
  <c r="K8" i="17"/>
  <c r="J8" i="17"/>
  <c r="A24" i="14"/>
  <c r="M9" i="14" s="1"/>
  <c r="C21" i="14"/>
  <c r="B21" i="14"/>
  <c r="C20" i="14"/>
  <c r="B20" i="14"/>
  <c r="M12" i="14"/>
  <c r="L12" i="14"/>
  <c r="N11" i="14"/>
  <c r="M11" i="14"/>
  <c r="J9" i="14"/>
  <c r="I9" i="14"/>
  <c r="M8" i="14"/>
  <c r="K8" i="14"/>
  <c r="J8" i="14"/>
  <c r="A24" i="12" l="1"/>
  <c r="M9" i="12" s="1"/>
  <c r="C21" i="12"/>
  <c r="B21" i="12"/>
  <c r="C20" i="12"/>
  <c r="B20" i="12"/>
  <c r="M12" i="12"/>
  <c r="L12" i="12"/>
  <c r="N11" i="12"/>
  <c r="M11" i="12"/>
  <c r="J9" i="12"/>
  <c r="I9" i="12"/>
  <c r="M8" i="12"/>
  <c r="K8" i="12"/>
  <c r="J8" i="12"/>
  <c r="A24" i="11"/>
  <c r="M9" i="11" s="1"/>
  <c r="C21" i="11"/>
  <c r="B21" i="11"/>
  <c r="C20" i="11"/>
  <c r="B20" i="11"/>
  <c r="M12" i="11"/>
  <c r="L12" i="11"/>
  <c r="N11" i="11"/>
  <c r="M11" i="11"/>
  <c r="J9" i="11"/>
  <c r="I9" i="11"/>
  <c r="M8" i="11"/>
  <c r="K8" i="11"/>
  <c r="J8" i="11"/>
  <c r="A24" i="10"/>
  <c r="M9" i="10" s="1"/>
  <c r="C21" i="10"/>
  <c r="B21" i="10"/>
  <c r="C20" i="10"/>
  <c r="B20" i="10"/>
  <c r="M12" i="10"/>
  <c r="L12" i="10"/>
  <c r="N11" i="10"/>
  <c r="M11" i="10"/>
  <c r="J9" i="10"/>
  <c r="I9" i="10"/>
  <c r="M8" i="10"/>
  <c r="K8" i="10"/>
  <c r="J8" i="10"/>
  <c r="C21" i="7" l="1"/>
  <c r="B21" i="7"/>
  <c r="B20" i="7" l="1"/>
  <c r="A24" i="7" l="1"/>
  <c r="M9" i="7" l="1"/>
  <c r="C20" i="7"/>
  <c r="M12" i="7"/>
  <c r="L12" i="7"/>
  <c r="N11" i="7"/>
  <c r="M11" i="7"/>
  <c r="J9" i="7"/>
  <c r="I9" i="7"/>
  <c r="M8" i="7"/>
  <c r="K8" i="7"/>
  <c r="J8" i="7"/>
</calcChain>
</file>

<file path=xl/sharedStrings.xml><?xml version="1.0" encoding="utf-8"?>
<sst xmlns="http://schemas.openxmlformats.org/spreadsheetml/2006/main" count="278" uniqueCount="85">
  <si>
    <t>Prijsknippunt</t>
  </si>
  <si>
    <t>Puntenknippunt</t>
  </si>
  <si>
    <t>Maximale prijs</t>
  </si>
  <si>
    <t>Inschrijvingsprijs</t>
  </si>
  <si>
    <t>x</t>
  </si>
  <si>
    <t>y</t>
  </si>
  <si>
    <t>euro</t>
  </si>
  <si>
    <t>punten</t>
  </si>
  <si>
    <t>Gegevens perceel</t>
  </si>
  <si>
    <t>Gegevens inschrijver</t>
  </si>
  <si>
    <t>Berekende gegevens grafiek</t>
  </si>
  <si>
    <t>Deel 1</t>
  </si>
  <si>
    <t>Deel 2</t>
  </si>
  <si>
    <t>A</t>
  </si>
  <si>
    <t>B</t>
  </si>
  <si>
    <t>Score</t>
  </si>
  <si>
    <r>
      <t>Grafiekformule: Punten =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x Inschrijvingsprijs + </t>
    </r>
    <r>
      <rPr>
        <b/>
        <i/>
        <sz val="11"/>
        <color rgb="FFFF0000"/>
        <rFont val="Calibri"/>
        <family val="2"/>
        <scheme val="minor"/>
      </rPr>
      <t>B</t>
    </r>
  </si>
  <si>
    <t>Maximum pnt</t>
  </si>
  <si>
    <t>Naam</t>
  </si>
  <si>
    <t>PrKn</t>
  </si>
  <si>
    <t>PuKn</t>
  </si>
  <si>
    <t>PrMax</t>
  </si>
  <si>
    <t>(0-PuKn)/(PrMax-PrKn)</t>
  </si>
  <si>
    <t>PrMax*PuKn/(PrMax-PrKn)</t>
  </si>
  <si>
    <t>Punten = A x Inschrijfprijs + B</t>
  </si>
  <si>
    <t xml:space="preserve">Formule voor A en B is: </t>
  </si>
  <si>
    <t>Grafiekformule is:</t>
  </si>
  <si>
    <t>Papieren handdoekjes</t>
  </si>
  <si>
    <t>Jumbo toiletrollen</t>
  </si>
  <si>
    <t>Standaard toiletrollen</t>
  </si>
  <si>
    <t xml:space="preserve">ARTIKEL
</t>
  </si>
  <si>
    <t>AANTALLEN 
in stuks per jaar</t>
  </si>
  <si>
    <t>VERPAKKINGSEENHEID</t>
  </si>
  <si>
    <t xml:space="preserve">ARTIKEL NUMMER </t>
  </si>
  <si>
    <t>PRIJS PER STUK 
INCL. BTW</t>
  </si>
  <si>
    <t>PRIJS PER STUK 
EXCL. BTW</t>
  </si>
  <si>
    <t>Vloeibare handzeep</t>
  </si>
  <si>
    <t>1 doos (6 flacons x 1 liter)</t>
  </si>
  <si>
    <t>Inschrijfprijs exclusief BTW</t>
  </si>
  <si>
    <t xml:space="preserve">#
</t>
  </si>
  <si>
    <t>TOTALEN</t>
  </si>
  <si>
    <t>Toelichting: prijsplafond per artikel</t>
  </si>
  <si>
    <t>Rechtsgeldige ondertekening</t>
  </si>
  <si>
    <t>Functie</t>
  </si>
  <si>
    <t>Plaats</t>
  </si>
  <si>
    <t>Datum</t>
  </si>
  <si>
    <t>Handtekening</t>
  </si>
  <si>
    <t>Prijsplafond (= Prijsmax)</t>
  </si>
  <si>
    <t>ARTIKEL</t>
  </si>
  <si>
    <t>#</t>
  </si>
  <si>
    <t>Bijlage Prijzenblad - Sanitaire voorzieningen en verbruiksartikelen</t>
  </si>
  <si>
    <t>Droogloopmat</t>
  </si>
  <si>
    <t>Hygiene box</t>
  </si>
  <si>
    <t>P1</t>
  </si>
  <si>
    <t>P2</t>
  </si>
  <si>
    <t>P3</t>
  </si>
  <si>
    <t>P4</t>
  </si>
  <si>
    <t>P5</t>
  </si>
  <si>
    <t>P6</t>
  </si>
  <si>
    <t>Rekenblad gunningscriterium P1</t>
  </si>
  <si>
    <t>Rekenblad gunningscriterium P2</t>
  </si>
  <si>
    <t>Rekenblad gunningscriterium P3</t>
  </si>
  <si>
    <t>Rekenblad gunningscriterium P4</t>
  </si>
  <si>
    <t>Rekenblad gunningscriterium P5</t>
  </si>
  <si>
    <t>Rekenblad gunningscriterium P6</t>
  </si>
  <si>
    <t>Maximale punten</t>
  </si>
  <si>
    <t>Gescoorde punten</t>
  </si>
  <si>
    <t xml:space="preserve">Tabblad P1 </t>
  </si>
  <si>
    <t>Tabblad P2</t>
  </si>
  <si>
    <t>Tabblad P3</t>
  </si>
  <si>
    <t>Tabblad P4</t>
  </si>
  <si>
    <t>Tabblad P5</t>
  </si>
  <si>
    <t>Tabblad P6</t>
  </si>
  <si>
    <t>ARTIKEL OMSCHRIJVING</t>
  </si>
  <si>
    <t>EENHEID</t>
  </si>
  <si>
    <t>1 handdoekje</t>
  </si>
  <si>
    <t>1 meter</t>
  </si>
  <si>
    <t>1 liter</t>
  </si>
  <si>
    <t>wisselprijs 1x 2 weken</t>
  </si>
  <si>
    <t>wisselprijs 1x maand</t>
  </si>
  <si>
    <t>n.v.t.</t>
  </si>
  <si>
    <r>
      <t>1 doos (</t>
    </r>
    <r>
      <rPr>
        <sz val="11"/>
        <color rgb="FFFF0000"/>
        <rFont val="Calibri"/>
        <family val="2"/>
        <scheme val="minor"/>
      </rPr>
      <t>25</t>
    </r>
    <r>
      <rPr>
        <sz val="11"/>
        <rFont val="Calibri"/>
        <family val="2"/>
        <scheme val="minor"/>
      </rPr>
      <t xml:space="preserve"> pakjes x </t>
    </r>
    <r>
      <rPr>
        <sz val="11"/>
        <color rgb="FFFF0000"/>
        <rFont val="Calibri"/>
        <family val="2"/>
        <scheme val="minor"/>
      </rPr>
      <t>160</t>
    </r>
    <r>
      <rPr>
        <sz val="11"/>
        <rFont val="Calibri"/>
        <family val="2"/>
        <scheme val="minor"/>
      </rPr>
      <t xml:space="preserve"> handdoekjes)</t>
    </r>
  </si>
  <si>
    <r>
      <t xml:space="preserve">1 wikkel (12 rollen x </t>
    </r>
    <r>
      <rPr>
        <sz val="11"/>
        <color rgb="FFFF0000"/>
        <rFont val="Calibri"/>
        <family val="2"/>
        <scheme val="minor"/>
      </rPr>
      <t>150 meter</t>
    </r>
    <r>
      <rPr>
        <sz val="11"/>
        <rFont val="Calibri"/>
        <family val="2"/>
        <scheme val="minor"/>
      </rPr>
      <t>)</t>
    </r>
  </si>
  <si>
    <r>
      <rPr>
        <sz val="11"/>
        <rFont val="Calibri"/>
        <family val="2"/>
        <scheme val="minor"/>
      </rPr>
      <t>1 wikkel</t>
    </r>
    <r>
      <rPr>
        <sz val="11"/>
        <color rgb="FFFF0000"/>
        <rFont val="Calibri"/>
        <family val="2"/>
        <scheme val="minor"/>
      </rPr>
      <t xml:space="preserve"> (40 rollen x 20 meter)</t>
    </r>
  </si>
  <si>
    <t>Totaal aantal punten onderdeel Prijs = 
som P1 t/m 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</si>
</sst>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€&quot;\ * #,##0_ ;_ &quot;€&quot;\ * \-#,##0_ ;_ &quot;€&quot;\ * &quot;-&quot;_ ;_ @_ "/>
    <numFmt numFmtId="165" formatCode="_ &quot;€&quot;\ * #,##0.00_ ;_ &quot;€&quot;\ * \-#,##0.00_ ;_ &quot;€&quot;\ * &quot;-&quot;??_ ;_ @_ "/>
    <numFmt numFmtId="166" formatCode="0.00000"/>
    <numFmt numFmtId="167" formatCode="0.000"/>
    <numFmt numFmtId="168" formatCode="&quot;€&quot;\ #,##0.0000_-;&quot;€&quot;\ #,##0.0000\-"/>
    <numFmt numFmtId="169" formatCode="_-&quot;€&quot;\ * #,##0.0000_-;_-&quot;€&quot;\ * #,##0.0000\-;_-&quot;€&quot;\ * &quot;-&quot;??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sz val="9"/>
      <color rgb="FF1F497D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5" borderId="0" xfId="0" applyFill="1" applyProtection="1">
      <protection locked="0"/>
    </xf>
    <xf numFmtId="0" fontId="1" fillId="0" borderId="0" xfId="0" applyFont="1" applyFill="1" applyAlignment="1" applyProtection="1"/>
    <xf numFmtId="0" fontId="0" fillId="0" borderId="0" xfId="0" applyFill="1" applyProtection="1"/>
    <xf numFmtId="0" fontId="1" fillId="3" borderId="0" xfId="0" applyFont="1" applyFill="1" applyProtection="1"/>
    <xf numFmtId="0" fontId="0" fillId="0" borderId="0" xfId="0" applyProtection="1"/>
    <xf numFmtId="0" fontId="1" fillId="0" borderId="0" xfId="0" applyFont="1" applyFill="1" applyProtection="1"/>
    <xf numFmtId="0" fontId="0" fillId="2" borderId="0" xfId="0" applyFill="1" applyProtection="1"/>
    <xf numFmtId="0" fontId="0" fillId="0" borderId="0" xfId="0" applyAlignment="1" applyProtection="1">
      <alignment horizontal="right"/>
    </xf>
    <xf numFmtId="1" fontId="0" fillId="0" borderId="0" xfId="0" applyNumberFormat="1" applyProtection="1"/>
    <xf numFmtId="0" fontId="3" fillId="0" borderId="0" xfId="0" applyFont="1" applyAlignment="1" applyProtection="1">
      <alignment horizontal="center"/>
    </xf>
    <xf numFmtId="166" fontId="1" fillId="4" borderId="0" xfId="0" applyNumberFormat="1" applyFont="1" applyFill="1" applyProtection="1"/>
    <xf numFmtId="0" fontId="8" fillId="8" borderId="1" xfId="0" applyFont="1" applyFill="1" applyBorder="1" applyProtection="1">
      <protection locked="0"/>
    </xf>
    <xf numFmtId="3" fontId="0" fillId="2" borderId="0" xfId="0" applyNumberFormat="1" applyFill="1" applyProtection="1"/>
    <xf numFmtId="0" fontId="0" fillId="0" borderId="0" xfId="0" applyProtection="1">
      <protection locked="0"/>
    </xf>
    <xf numFmtId="0" fontId="6" fillId="6" borderId="0" xfId="0" applyFont="1" applyFill="1" applyProtection="1">
      <protection locked="0"/>
    </xf>
    <xf numFmtId="0" fontId="5" fillId="7" borderId="1" xfId="0" applyFont="1" applyFill="1" applyBorder="1" applyAlignment="1" applyProtection="1">
      <alignment horizontal="center" vertical="center" wrapText="1" shrinkToFit="1"/>
      <protection locked="0"/>
    </xf>
    <xf numFmtId="0" fontId="0" fillId="6" borderId="0" xfId="0" applyFill="1" applyProtection="1">
      <protection locked="0"/>
    </xf>
    <xf numFmtId="0" fontId="1" fillId="0" borderId="0" xfId="0" applyFont="1" applyFill="1" applyBorder="1" applyAlignment="1" applyProtection="1">
      <alignment vertical="center" wrapText="1" shrinkToFit="1"/>
      <protection locked="0"/>
    </xf>
    <xf numFmtId="0" fontId="6" fillId="6" borderId="0" xfId="0" applyFont="1" applyFill="1" applyProtection="1"/>
    <xf numFmtId="0" fontId="7" fillId="0" borderId="0" xfId="0" applyFont="1" applyProtection="1"/>
    <xf numFmtId="0" fontId="5" fillId="7" borderId="1" xfId="0" applyFont="1" applyFill="1" applyBorder="1" applyAlignment="1" applyProtection="1">
      <alignment horizontal="center" vertical="center" wrapText="1" shrinkToFit="1"/>
    </xf>
    <xf numFmtId="0" fontId="5" fillId="7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Protection="1"/>
    <xf numFmtId="3" fontId="8" fillId="3" borderId="1" xfId="0" applyNumberFormat="1" applyFont="1" applyFill="1" applyBorder="1" applyProtection="1"/>
    <xf numFmtId="3" fontId="8" fillId="3" borderId="1" xfId="0" applyNumberFormat="1" applyFont="1" applyFill="1" applyBorder="1" applyAlignment="1" applyProtection="1">
      <alignment horizontal="right"/>
    </xf>
    <xf numFmtId="0" fontId="0" fillId="6" borderId="0" xfId="0" applyFill="1" applyProtection="1"/>
    <xf numFmtId="164" fontId="8" fillId="3" borderId="1" xfId="0" applyNumberFormat="1" applyFont="1" applyFill="1" applyBorder="1" applyProtection="1"/>
    <xf numFmtId="0" fontId="0" fillId="0" borderId="0" xfId="0" applyAlignment="1" applyProtection="1">
      <alignment vertical="center"/>
    </xf>
    <xf numFmtId="0" fontId="9" fillId="0" borderId="0" xfId="0" applyFont="1" applyAlignment="1" applyProtection="1">
      <alignment vertical="center"/>
    </xf>
    <xf numFmtId="165" fontId="0" fillId="3" borderId="1" xfId="0" applyNumberFormat="1" applyFill="1" applyBorder="1" applyProtection="1"/>
    <xf numFmtId="1" fontId="8" fillId="3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 shrinkToFit="1"/>
    </xf>
    <xf numFmtId="165" fontId="1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 shrinkToFit="1"/>
    </xf>
    <xf numFmtId="0" fontId="0" fillId="0" borderId="0" xfId="0" applyFill="1" applyProtection="1"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3" fontId="8" fillId="3" borderId="1" xfId="0" quotePrefix="1" applyNumberFormat="1" applyFont="1" applyFill="1" applyBorder="1" applyAlignment="1" applyProtection="1">
      <alignment horizontal="right"/>
    </xf>
    <xf numFmtId="0" fontId="13" fillId="7" borderId="1" xfId="0" applyFont="1" applyFill="1" applyBorder="1" applyAlignment="1" applyProtection="1">
      <alignment horizontal="center" vertical="center" wrapText="1" shrinkToFit="1"/>
      <protection locked="0"/>
    </xf>
    <xf numFmtId="0" fontId="13" fillId="7" borderId="1" xfId="0" applyFont="1" applyFill="1" applyBorder="1" applyAlignment="1" applyProtection="1">
      <alignment horizontal="center" vertical="center" wrapText="1" shrinkToFit="1"/>
    </xf>
    <xf numFmtId="3" fontId="13" fillId="3" borderId="1" xfId="0" applyNumberFormat="1" applyFont="1" applyFill="1" applyBorder="1" applyAlignment="1" applyProtection="1">
      <alignment horizontal="right"/>
    </xf>
    <xf numFmtId="165" fontId="0" fillId="0" borderId="6" xfId="0" applyNumberFormat="1" applyFill="1" applyBorder="1" applyAlignment="1" applyProtection="1">
      <alignment wrapText="1"/>
    </xf>
    <xf numFmtId="0" fontId="0" fillId="0" borderId="0" xfId="0" applyBorder="1" applyProtection="1">
      <protection locked="0"/>
    </xf>
    <xf numFmtId="165" fontId="15" fillId="0" borderId="0" xfId="0" applyNumberFormat="1" applyFont="1" applyFill="1" applyBorder="1" applyAlignment="1" applyProtection="1">
      <alignment horizontal="center" wrapText="1"/>
    </xf>
    <xf numFmtId="164" fontId="13" fillId="3" borderId="1" xfId="0" applyNumberFormat="1" applyFont="1" applyFill="1" applyBorder="1" applyProtection="1"/>
    <xf numFmtId="1" fontId="13" fillId="3" borderId="1" xfId="0" applyNumberFormat="1" applyFont="1" applyFill="1" applyBorder="1" applyAlignment="1" applyProtection="1">
      <alignment horizontal="center" vertical="center"/>
    </xf>
    <xf numFmtId="3" fontId="13" fillId="2" borderId="0" xfId="0" applyNumberFormat="1" applyFont="1" applyFill="1" applyProtection="1"/>
    <xf numFmtId="168" fontId="0" fillId="3" borderId="1" xfId="0" applyNumberFormat="1" applyFill="1" applyBorder="1" applyProtection="1"/>
    <xf numFmtId="168" fontId="8" fillId="3" borderId="1" xfId="0" applyNumberFormat="1" applyFont="1" applyFill="1" applyBorder="1" applyProtection="1"/>
    <xf numFmtId="168" fontId="1" fillId="3" borderId="1" xfId="0" applyNumberFormat="1" applyFont="1" applyFill="1" applyBorder="1" applyAlignment="1" applyProtection="1">
      <alignment vertical="center"/>
    </xf>
    <xf numFmtId="169" fontId="0" fillId="8" borderId="1" xfId="0" applyNumberFormat="1" applyFill="1" applyBorder="1" applyProtection="1">
      <protection locked="0"/>
    </xf>
    <xf numFmtId="169" fontId="0" fillId="3" borderId="1" xfId="0" applyNumberFormat="1" applyFill="1" applyBorder="1" applyProtection="1"/>
    <xf numFmtId="165" fontId="14" fillId="3" borderId="7" xfId="0" applyNumberFormat="1" applyFont="1" applyFill="1" applyBorder="1" applyAlignment="1" applyProtection="1">
      <alignment horizontal="center" wrapText="1"/>
    </xf>
    <xf numFmtId="165" fontId="14" fillId="3" borderId="8" xfId="0" applyNumberFormat="1" applyFont="1" applyFill="1" applyBorder="1" applyAlignment="1" applyProtection="1">
      <alignment horizontal="center" wrapText="1"/>
    </xf>
    <xf numFmtId="165" fontId="14" fillId="3" borderId="9" xfId="0" applyNumberFormat="1" applyFont="1" applyFill="1" applyBorder="1" applyAlignment="1" applyProtection="1">
      <alignment horizontal="center" wrapText="1"/>
    </xf>
    <xf numFmtId="0" fontId="1" fillId="3" borderId="2" xfId="0" applyFont="1" applyFill="1" applyBorder="1" applyAlignment="1" applyProtection="1">
      <alignment horizontal="center" vertical="center" wrapText="1" shrinkToFit="1"/>
    </xf>
    <xf numFmtId="0" fontId="1" fillId="3" borderId="3" xfId="0" applyFont="1" applyFill="1" applyBorder="1" applyAlignment="1" applyProtection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 shrinkToFit="1"/>
    </xf>
    <xf numFmtId="0" fontId="5" fillId="7" borderId="5" xfId="0" applyFont="1" applyFill="1" applyBorder="1" applyAlignment="1" applyProtection="1">
      <alignment horizontal="center" vertical="center" wrapText="1" shrinkToFit="1"/>
    </xf>
    <xf numFmtId="0" fontId="5" fillId="7" borderId="1" xfId="0" applyFont="1" applyFill="1" applyBorder="1" applyAlignment="1" applyProtection="1">
      <alignment horizontal="center" vertical="center" wrapText="1" shrinkToFit="1"/>
    </xf>
    <xf numFmtId="0" fontId="1" fillId="3" borderId="0" xfId="0" applyFont="1" applyFill="1" applyAlignment="1" applyProtection="1">
      <alignment horizontal="center"/>
    </xf>
    <xf numFmtId="167" fontId="4" fillId="4" borderId="0" xfId="0" applyNumberFormat="1" applyFont="1" applyFill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right"/>
      <protection locked="0"/>
    </xf>
    <xf numFmtId="0" fontId="1" fillId="0" borderId="0" xfId="0" applyFont="1" applyFill="1" applyAlignment="1" applyProtection="1">
      <alignment horizontal="right"/>
    </xf>
    <xf numFmtId="0" fontId="0" fillId="3" borderId="0" xfId="0" applyFill="1" applyAlignment="1" applyProtection="1">
      <alignment horizontal="center"/>
    </xf>
  </cellXfs>
  <cellStyles count="1">
    <cellStyle name="Normal" xfId="0" builtinId="0"/>
  </cellStyles>
  <dxfs count="6"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00FF00"/>
      <color rgb="FFFF0000"/>
      <color rgb="FF09A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P1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1'!$I$8:$J$8</c:f>
              <c:numCache>
                <c:formatCode>General</c:formatCode>
                <c:ptCount val="2"/>
                <c:pt idx="0">
                  <c:v>0</c:v>
                </c:pt>
                <c:pt idx="1">
                  <c:v>128400</c:v>
                </c:pt>
              </c:numCache>
            </c:numRef>
          </c:xVal>
          <c:yVal>
            <c:numRef>
              <c:f>'P 1'!$I$9:$J$9</c:f>
              <c:numCache>
                <c:formatCode>General</c:formatCode>
                <c:ptCount val="2"/>
                <c:pt idx="0">
                  <c:v>350</c:v>
                </c:pt>
                <c:pt idx="1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52-405E-A6D5-ABAB6D0EB673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1'!$J$8:$K$8</c:f>
              <c:numCache>
                <c:formatCode>General</c:formatCode>
                <c:ptCount val="2"/>
                <c:pt idx="0">
                  <c:v>128400</c:v>
                </c:pt>
                <c:pt idx="1">
                  <c:v>154100</c:v>
                </c:pt>
              </c:numCache>
            </c:numRef>
          </c:xVal>
          <c:yVal>
            <c:numRef>
              <c:f>'P 1'!$J$9:$K$9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52-405E-A6D5-ABAB6D0EB673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052-405E-A6D5-ABAB6D0EB673}"/>
              </c:ext>
            </c:extLst>
          </c:dPt>
          <c:dLbls>
            <c:dLbl>
              <c:idx val="0"/>
              <c:layout>
                <c:manualLayout>
                  <c:x val="-5.448253395715992E-2"/>
                  <c:y val="8.1813939924176099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52-405E-A6D5-ABAB6D0EB67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1'!$M$8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1'!$M$9</c:f>
              <c:numCache>
                <c:formatCode>0</c:formatCode>
                <c:ptCount val="1"/>
                <c:pt idx="0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52-405E-A6D5-ABAB6D0EB673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1'!$L$11:$M$11</c:f>
              <c:numCache>
                <c:formatCode>General</c:formatCode>
                <c:ptCount val="2"/>
                <c:pt idx="0">
                  <c:v>0</c:v>
                </c:pt>
                <c:pt idx="1">
                  <c:v>128400</c:v>
                </c:pt>
              </c:numCache>
            </c:numRef>
          </c:xVal>
          <c:yVal>
            <c:numRef>
              <c:f>'P 1'!$L$12:$M$12</c:f>
              <c:numCache>
                <c:formatCode>General</c:formatCode>
                <c:ptCount val="2"/>
                <c:pt idx="0">
                  <c:v>350</c:v>
                </c:pt>
                <c:pt idx="1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52-405E-A6D5-ABAB6D0EB673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1'!$M$11:$N$11</c:f>
              <c:numCache>
                <c:formatCode>General</c:formatCode>
                <c:ptCount val="2"/>
                <c:pt idx="0">
                  <c:v>128400</c:v>
                </c:pt>
                <c:pt idx="1">
                  <c:v>128400</c:v>
                </c:pt>
              </c:numCache>
            </c:numRef>
          </c:xVal>
          <c:yVal>
            <c:numRef>
              <c:f>'P 1'!$M$12:$N$12</c:f>
              <c:numCache>
                <c:formatCode>General</c:formatCode>
                <c:ptCount val="2"/>
                <c:pt idx="0">
                  <c:v>350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052-405E-A6D5-ABAB6D0EB673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P2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96-4D93-BAA0-DE58EBFD911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2'!$I$8:$J$8</c:f>
              <c:numCache>
                <c:formatCode>General</c:formatCode>
                <c:ptCount val="2"/>
                <c:pt idx="0">
                  <c:v>0</c:v>
                </c:pt>
                <c:pt idx="1">
                  <c:v>25300</c:v>
                </c:pt>
              </c:numCache>
            </c:numRef>
          </c:xVal>
          <c:yVal>
            <c:numRef>
              <c:f>'P 2'!$I$9:$J$9</c:f>
              <c:numCache>
                <c:formatCode>General</c:formatCode>
                <c:ptCount val="2"/>
                <c:pt idx="0">
                  <c:v>70</c:v>
                </c:pt>
                <c:pt idx="1">
                  <c:v>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96-4D93-BAA0-DE58EBFD9117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96-4D93-BAA0-DE58EBFD911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2'!$J$8:$K$8</c:f>
              <c:numCache>
                <c:formatCode>General</c:formatCode>
                <c:ptCount val="2"/>
                <c:pt idx="0">
                  <c:v>25300</c:v>
                </c:pt>
                <c:pt idx="1">
                  <c:v>30350</c:v>
                </c:pt>
              </c:numCache>
            </c:numRef>
          </c:xVal>
          <c:yVal>
            <c:numRef>
              <c:f>'P 2'!$J$9:$K$9</c:f>
              <c:numCache>
                <c:formatCode>General</c:formatCode>
                <c:ptCount val="2"/>
                <c:pt idx="0">
                  <c:v>70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796-4D93-BAA0-DE58EBFD9117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796-4D93-BAA0-DE58EBFD9117}"/>
              </c:ext>
            </c:extLst>
          </c:dPt>
          <c:dLbls>
            <c:dLbl>
              <c:idx val="0"/>
              <c:layout>
                <c:manualLayout>
                  <c:x val="-6.3377048800797933E-2"/>
                  <c:y val="8.751197247476234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96-4D93-BAA0-DE58EBFD911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2'!$M$8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2'!$M$9</c:f>
              <c:numCache>
                <c:formatCode>0</c:formatCode>
                <c:ptCount val="1"/>
                <c:pt idx="0">
                  <c:v>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796-4D93-BAA0-DE58EBFD9117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2'!$L$11:$M$11</c:f>
              <c:numCache>
                <c:formatCode>General</c:formatCode>
                <c:ptCount val="2"/>
                <c:pt idx="0">
                  <c:v>0</c:v>
                </c:pt>
                <c:pt idx="1">
                  <c:v>25300</c:v>
                </c:pt>
              </c:numCache>
            </c:numRef>
          </c:xVal>
          <c:yVal>
            <c:numRef>
              <c:f>'P 2'!$L$12:$M$12</c:f>
              <c:numCache>
                <c:formatCode>General</c:formatCode>
                <c:ptCount val="2"/>
                <c:pt idx="0">
                  <c:v>70</c:v>
                </c:pt>
                <c:pt idx="1">
                  <c:v>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796-4D93-BAA0-DE58EBFD9117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2'!$M$11:$N$11</c:f>
              <c:numCache>
                <c:formatCode>General</c:formatCode>
                <c:ptCount val="2"/>
                <c:pt idx="0">
                  <c:v>25300</c:v>
                </c:pt>
                <c:pt idx="1">
                  <c:v>25300</c:v>
                </c:pt>
              </c:numCache>
            </c:numRef>
          </c:xVal>
          <c:yVal>
            <c:numRef>
              <c:f>'P 2'!$M$12:$N$12</c:f>
              <c:numCache>
                <c:formatCode>General</c:formatCode>
                <c:ptCount val="2"/>
                <c:pt idx="0">
                  <c:v>70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796-4D93-BAA0-DE58EBFD9117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P3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E2-434E-A102-D0D34191938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3'!$I$8:$J$8</c:f>
              <c:numCache>
                <c:formatCode>General</c:formatCode>
                <c:ptCount val="2"/>
                <c:pt idx="0">
                  <c:v>0</c:v>
                </c:pt>
                <c:pt idx="1">
                  <c:v>13050</c:v>
                </c:pt>
              </c:numCache>
            </c:numRef>
          </c:xVal>
          <c:yVal>
            <c:numRef>
              <c:f>'P 3'!$I$9:$J$9</c:f>
              <c:numCache>
                <c:formatCode>General</c:formatCode>
                <c:ptCount val="2"/>
                <c:pt idx="0">
                  <c:v>55</c:v>
                </c:pt>
                <c:pt idx="1">
                  <c:v>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E2-434E-A102-D0D34191938C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E2-434E-A102-D0D34191938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3'!$J$8:$K$8</c:f>
              <c:numCache>
                <c:formatCode>General</c:formatCode>
                <c:ptCount val="2"/>
                <c:pt idx="0">
                  <c:v>13050</c:v>
                </c:pt>
                <c:pt idx="1">
                  <c:v>20000</c:v>
                </c:pt>
              </c:numCache>
            </c:numRef>
          </c:xVal>
          <c:yVal>
            <c:numRef>
              <c:f>'P 3'!$J$9:$K$9</c:f>
              <c:numCache>
                <c:formatCode>General</c:formatCode>
                <c:ptCount val="2"/>
                <c:pt idx="0">
                  <c:v>55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5E2-434E-A102-D0D34191938C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5E2-434E-A102-D0D34191938C}"/>
              </c:ext>
            </c:extLst>
          </c:dPt>
          <c:dLbls>
            <c:dLbl>
              <c:idx val="0"/>
              <c:layout>
                <c:manualLayout>
                  <c:x val="-6.3377048800797933E-2"/>
                  <c:y val="8.751197247476234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E2-434E-A102-D0D34191938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3'!$M$8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3'!$M$9</c:f>
              <c:numCache>
                <c:formatCode>0</c:formatCode>
                <c:ptCount val="1"/>
                <c:pt idx="0">
                  <c:v>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5E2-434E-A102-D0D34191938C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3'!$L$11:$M$11</c:f>
              <c:numCache>
                <c:formatCode>General</c:formatCode>
                <c:ptCount val="2"/>
                <c:pt idx="0">
                  <c:v>0</c:v>
                </c:pt>
                <c:pt idx="1">
                  <c:v>13050</c:v>
                </c:pt>
              </c:numCache>
            </c:numRef>
          </c:xVal>
          <c:yVal>
            <c:numRef>
              <c:f>'P 3'!$L$12:$M$12</c:f>
              <c:numCache>
                <c:formatCode>General</c:formatCode>
                <c:ptCount val="2"/>
                <c:pt idx="0">
                  <c:v>55</c:v>
                </c:pt>
                <c:pt idx="1">
                  <c:v>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5E2-434E-A102-D0D34191938C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3'!$M$11:$N$11</c:f>
              <c:numCache>
                <c:formatCode>General</c:formatCode>
                <c:ptCount val="2"/>
                <c:pt idx="0">
                  <c:v>13050</c:v>
                </c:pt>
                <c:pt idx="1">
                  <c:v>13050</c:v>
                </c:pt>
              </c:numCache>
            </c:numRef>
          </c:xVal>
          <c:yVal>
            <c:numRef>
              <c:f>'P 3'!$M$12:$N$12</c:f>
              <c:numCache>
                <c:formatCode>General</c:formatCode>
                <c:ptCount val="2"/>
                <c:pt idx="0">
                  <c:v>55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5E2-434E-A102-D0D34191938C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P4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8A-4A4F-8D38-64321B769DB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4'!$I$8:$J$8</c:f>
              <c:numCache>
                <c:formatCode>General</c:formatCode>
                <c:ptCount val="2"/>
                <c:pt idx="0">
                  <c:v>0</c:v>
                </c:pt>
                <c:pt idx="1">
                  <c:v>2035</c:v>
                </c:pt>
              </c:numCache>
            </c:numRef>
          </c:xVal>
          <c:yVal>
            <c:numRef>
              <c:f>'P 4'!$I$9:$J$9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F8A-4A4F-8D38-64321B769DBB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8A-4A4F-8D38-64321B769DB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4'!$J$8:$K$8</c:f>
              <c:numCache>
                <c:formatCode>General</c:formatCode>
                <c:ptCount val="2"/>
                <c:pt idx="0">
                  <c:v>2035</c:v>
                </c:pt>
                <c:pt idx="1">
                  <c:v>2400</c:v>
                </c:pt>
              </c:numCache>
            </c:numRef>
          </c:xVal>
          <c:yVal>
            <c:numRef>
              <c:f>'P 4'!$J$9:$K$9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F8A-4A4F-8D38-64321B769DBB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F8A-4A4F-8D38-64321B769DBB}"/>
              </c:ext>
            </c:extLst>
          </c:dPt>
          <c:dLbls>
            <c:dLbl>
              <c:idx val="0"/>
              <c:layout>
                <c:manualLayout>
                  <c:x val="-6.3377048800797933E-2"/>
                  <c:y val="8.751197247476234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8A-4A4F-8D38-64321B769DBB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4'!$M$8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4'!$M$9</c:f>
              <c:numCache>
                <c:formatCode>0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F8A-4A4F-8D38-64321B769DBB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4'!$L$11:$M$11</c:f>
              <c:numCache>
                <c:formatCode>General</c:formatCode>
                <c:ptCount val="2"/>
                <c:pt idx="0">
                  <c:v>0</c:v>
                </c:pt>
                <c:pt idx="1">
                  <c:v>2035</c:v>
                </c:pt>
              </c:numCache>
            </c:numRef>
          </c:xVal>
          <c:yVal>
            <c:numRef>
              <c:f>'P 4'!$L$12:$M$12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F8A-4A4F-8D38-64321B769DBB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4'!$M$11:$N$11</c:f>
              <c:numCache>
                <c:formatCode>General</c:formatCode>
                <c:ptCount val="2"/>
                <c:pt idx="0">
                  <c:v>2035</c:v>
                </c:pt>
                <c:pt idx="1">
                  <c:v>2035</c:v>
                </c:pt>
              </c:numCache>
            </c:numRef>
          </c:xVal>
          <c:yVal>
            <c:numRef>
              <c:f>'P 4'!$M$12:$N$12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F8A-4A4F-8D38-64321B769DBB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P5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8F-4195-B0F4-A0BC94B4B24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5'!$I$8:$J$8</c:f>
              <c:numCache>
                <c:formatCode>General</c:formatCode>
                <c:ptCount val="2"/>
                <c:pt idx="0">
                  <c:v>0</c:v>
                </c:pt>
                <c:pt idx="1">
                  <c:v>49285</c:v>
                </c:pt>
              </c:numCache>
            </c:numRef>
          </c:xVal>
          <c:yVal>
            <c:numRef>
              <c:f>'P 5'!$I$9:$J$9</c:f>
              <c:numCache>
                <c:formatCode>General</c:formatCode>
                <c:ptCount val="2"/>
                <c:pt idx="0">
                  <c:v>175</c:v>
                </c:pt>
                <c:pt idx="1">
                  <c:v>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28F-4195-B0F4-A0BC94B4B24F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8F-4195-B0F4-A0BC94B4B24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5'!$J$8:$K$8</c:f>
              <c:numCache>
                <c:formatCode>General</c:formatCode>
                <c:ptCount val="2"/>
                <c:pt idx="0">
                  <c:v>49285</c:v>
                </c:pt>
                <c:pt idx="1">
                  <c:v>75000</c:v>
                </c:pt>
              </c:numCache>
            </c:numRef>
          </c:xVal>
          <c:yVal>
            <c:numRef>
              <c:f>'P 5'!$J$9:$K$9</c:f>
              <c:numCache>
                <c:formatCode>General</c:formatCode>
                <c:ptCount val="2"/>
                <c:pt idx="0">
                  <c:v>175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28F-4195-B0F4-A0BC94B4B24F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828F-4195-B0F4-A0BC94B4B24F}"/>
              </c:ext>
            </c:extLst>
          </c:dPt>
          <c:dLbls>
            <c:dLbl>
              <c:idx val="0"/>
              <c:layout>
                <c:manualLayout>
                  <c:x val="-6.3377048800797933E-2"/>
                  <c:y val="8.751197247476234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8F-4195-B0F4-A0BC94B4B24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5'!$M$8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5'!$M$9</c:f>
              <c:numCache>
                <c:formatCode>0</c:formatCode>
                <c:ptCount val="1"/>
                <c:pt idx="0">
                  <c:v>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28F-4195-B0F4-A0BC94B4B24F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5'!$L$11:$M$11</c:f>
              <c:numCache>
                <c:formatCode>General</c:formatCode>
                <c:ptCount val="2"/>
                <c:pt idx="0">
                  <c:v>0</c:v>
                </c:pt>
                <c:pt idx="1">
                  <c:v>49285</c:v>
                </c:pt>
              </c:numCache>
            </c:numRef>
          </c:xVal>
          <c:yVal>
            <c:numRef>
              <c:f>'P 5'!$L$12:$M$12</c:f>
              <c:numCache>
                <c:formatCode>General</c:formatCode>
                <c:ptCount val="2"/>
                <c:pt idx="0">
                  <c:v>175</c:v>
                </c:pt>
                <c:pt idx="1">
                  <c:v>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28F-4195-B0F4-A0BC94B4B24F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5'!$M$11:$N$11</c:f>
              <c:numCache>
                <c:formatCode>General</c:formatCode>
                <c:ptCount val="2"/>
                <c:pt idx="0">
                  <c:v>49285</c:v>
                </c:pt>
                <c:pt idx="1">
                  <c:v>49285</c:v>
                </c:pt>
              </c:numCache>
            </c:numRef>
          </c:xVal>
          <c:yVal>
            <c:numRef>
              <c:f>'P 5'!$M$12:$N$12</c:f>
              <c:numCache>
                <c:formatCode>General</c:formatCode>
                <c:ptCount val="2"/>
                <c:pt idx="0">
                  <c:v>175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28F-4195-B0F4-A0BC94B4B24F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Gunningscriterium</a:t>
            </a:r>
            <a:r>
              <a:rPr lang="nl-NL" baseline="0"/>
              <a:t> P6</a:t>
            </a:r>
            <a:endParaRPr lang="nl-N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527948463662179E-2"/>
          <c:y val="9.9516014854989593E-2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98-499E-84CA-8A52960FC84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6'!$I$8:$J$8</c:f>
              <c:numCache>
                <c:formatCode>General</c:formatCode>
                <c:ptCount val="2"/>
                <c:pt idx="0">
                  <c:v>0</c:v>
                </c:pt>
                <c:pt idx="1">
                  <c:v>635</c:v>
                </c:pt>
              </c:numCache>
            </c:numRef>
          </c:xVal>
          <c:yVal>
            <c:numRef>
              <c:f>'P 6'!$I$9:$J$9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98-499E-84CA-8A52960FC840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98-499E-84CA-8A52960FC84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6'!$J$8:$K$8</c:f>
              <c:numCache>
                <c:formatCode>General</c:formatCode>
                <c:ptCount val="2"/>
                <c:pt idx="0">
                  <c:v>635</c:v>
                </c:pt>
                <c:pt idx="1">
                  <c:v>750</c:v>
                </c:pt>
              </c:numCache>
            </c:numRef>
          </c:xVal>
          <c:yVal>
            <c:numRef>
              <c:f>'P 6'!$J$9:$K$9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D98-499E-84CA-8A52960FC840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D98-499E-84CA-8A52960FC840}"/>
              </c:ext>
            </c:extLst>
          </c:dPt>
          <c:dLbls>
            <c:dLbl>
              <c:idx val="0"/>
              <c:layout>
                <c:manualLayout>
                  <c:x val="-6.3377048800797933E-2"/>
                  <c:y val="8.7511972474762348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98-499E-84CA-8A52960FC84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 6'!$M$8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 6'!$M$9</c:f>
              <c:numCache>
                <c:formatCode>0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D98-499E-84CA-8A52960FC840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6'!$L$11:$M$11</c:f>
              <c:numCache>
                <c:formatCode>General</c:formatCode>
                <c:ptCount val="2"/>
                <c:pt idx="0">
                  <c:v>0</c:v>
                </c:pt>
                <c:pt idx="1">
                  <c:v>635</c:v>
                </c:pt>
              </c:numCache>
            </c:numRef>
          </c:xVal>
          <c:yVal>
            <c:numRef>
              <c:f>'P 6'!$L$12:$M$12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D98-499E-84CA-8A52960FC840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'P 6'!$M$11:$N$11</c:f>
              <c:numCache>
                <c:formatCode>General</c:formatCode>
                <c:ptCount val="2"/>
                <c:pt idx="0">
                  <c:v>635</c:v>
                </c:pt>
                <c:pt idx="1">
                  <c:v>635</c:v>
                </c:pt>
              </c:numCache>
            </c:numRef>
          </c:xVal>
          <c:yVal>
            <c:numRef>
              <c:f>'P 6'!$M$12:$N$12</c:f>
              <c:numCache>
                <c:formatCode>General</c:formatCode>
                <c:ptCount val="2"/>
                <c:pt idx="0">
                  <c:v>25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D98-499E-84CA-8A52960FC8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31378560"/>
        <c:axId val="131397120"/>
      </c:scatterChart>
      <c:valAx>
        <c:axId val="13137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397120"/>
        <c:crossesAt val="0"/>
        <c:crossBetween val="midCat"/>
      </c:valAx>
      <c:valAx>
        <c:axId val="1313971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31378560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3754F2D-6851-42CF-98D1-9E73E1DAE1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7A81916-CF7B-4FEE-AE6A-FC0B8E87B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F44C08F-7C86-430A-8E7B-85EDBA43A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2CB6BCB7-E78E-4983-88EC-445550874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3</xdr:row>
      <xdr:rowOff>0</xdr:rowOff>
    </xdr:from>
    <xdr:to>
      <xdr:col>15</xdr:col>
      <xdr:colOff>609599</xdr:colOff>
      <xdr:row>27</xdr:row>
      <xdr:rowOff>19050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9B75146-136C-4BFC-B51A-F3C67480F5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0.03783</cdr:x>
      <cdr:y>0.08714</cdr:y>
    </cdr:from>
    <cdr:to>
      <cdr:x>0.12348</cdr:x>
      <cdr:y>0.12656</cdr:y>
    </cdr:to>
    <cdr:sp macro="" textlink="">
      <cdr:nvSpPr>
        <cdr:cNvPr id="6" name="Tekstvak 5"/>
        <cdr:cNvSpPr txBox="1"/>
      </cdr:nvSpPr>
      <cdr:spPr>
        <a:xfrm xmlns:a="http://schemas.openxmlformats.org/drawingml/2006/main">
          <a:off x="252414" y="400050"/>
          <a:ext cx="57150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0.8858</cdr:x>
      <cdr:y>0.90664</cdr:y>
    </cdr:from>
    <cdr:to>
      <cdr:x>0.95432</cdr:x>
      <cdr:y>0.95851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5910265" y="4162425"/>
          <a:ext cx="4572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7ADC-8857-4C8F-B726-2E4CA6DE9F09}">
  <dimension ref="A1:P31"/>
  <sheetViews>
    <sheetView showGridLines="0" tabSelected="1" zoomScale="90" zoomScaleNormal="90" workbookViewId="0"/>
  </sheetViews>
  <sheetFormatPr defaultColWidth="8.81640625" defaultRowHeight="14.5" x14ac:dyDescent="0.35"/>
  <cols>
    <col min="1" max="1" width="5" style="5" customWidth="1"/>
    <col min="2" max="2" width="22.453125" style="5" customWidth="1"/>
    <col min="3" max="3" width="14.54296875" style="5" bestFit="1" customWidth="1"/>
    <col min="4" max="4" width="32.90625" style="5" bestFit="1" customWidth="1"/>
    <col min="5" max="5" width="45.90625" style="5" customWidth="1"/>
    <col min="6" max="6" width="23.26953125" style="14" customWidth="1"/>
    <col min="7" max="7" width="23.36328125" style="14" customWidth="1"/>
    <col min="8" max="8" width="20.7265625" style="14" customWidth="1"/>
    <col min="9" max="9" width="23.08984375" style="14" customWidth="1"/>
    <col min="10" max="10" width="20.81640625" style="14" customWidth="1"/>
    <col min="11" max="11" width="15.90625" style="14" customWidth="1"/>
    <col min="12" max="12" width="19.81640625" style="14" customWidth="1"/>
    <col min="13" max="13" width="12.26953125" style="5" customWidth="1"/>
    <col min="14" max="14" width="21.7265625" style="5" customWidth="1"/>
    <col min="15" max="15" width="25.7265625" style="5" customWidth="1"/>
    <col min="16" max="16384" width="8.81640625" style="14"/>
  </cols>
  <sheetData>
    <row r="1" spans="1:16" ht="12.5" customHeight="1" x14ac:dyDescent="0.35"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9"/>
      <c r="N1" s="19"/>
    </row>
    <row r="2" spans="1:16" ht="18" x14ac:dyDescent="0.4">
      <c r="B2" s="20" t="s">
        <v>50</v>
      </c>
      <c r="C2" s="19"/>
      <c r="D2" s="19"/>
      <c r="E2" s="19"/>
      <c r="F2" s="15"/>
      <c r="G2" s="15"/>
      <c r="H2" s="15"/>
      <c r="I2" s="15"/>
      <c r="J2" s="15"/>
      <c r="K2" s="15"/>
      <c r="L2" s="15"/>
      <c r="M2" s="19"/>
      <c r="N2" s="19"/>
    </row>
    <row r="3" spans="1:16" ht="11.5" customHeight="1" x14ac:dyDescent="0.35">
      <c r="B3" s="19"/>
      <c r="C3" s="19"/>
      <c r="D3" s="19"/>
      <c r="E3" s="19"/>
      <c r="F3" s="15"/>
      <c r="G3" s="15"/>
      <c r="H3" s="15"/>
      <c r="I3" s="15"/>
      <c r="J3" s="15"/>
      <c r="K3" s="15"/>
      <c r="L3" s="15"/>
      <c r="M3" s="19"/>
      <c r="N3" s="19"/>
    </row>
    <row r="4" spans="1:16" ht="29" x14ac:dyDescent="0.35">
      <c r="A4" s="37" t="s">
        <v>39</v>
      </c>
      <c r="B4" s="37" t="s">
        <v>30</v>
      </c>
      <c r="C4" s="22" t="s">
        <v>31</v>
      </c>
      <c r="D4" s="37" t="s">
        <v>32</v>
      </c>
      <c r="E4" s="42" t="s">
        <v>73</v>
      </c>
      <c r="F4" s="16" t="s">
        <v>33</v>
      </c>
      <c r="G4" s="16" t="s">
        <v>32</v>
      </c>
      <c r="H4" s="41" t="s">
        <v>74</v>
      </c>
      <c r="I4" s="16" t="s">
        <v>35</v>
      </c>
      <c r="J4" s="16" t="s">
        <v>34</v>
      </c>
      <c r="K4" s="21" t="s">
        <v>65</v>
      </c>
      <c r="L4" s="21" t="s">
        <v>40</v>
      </c>
      <c r="M4" s="37" t="s">
        <v>66</v>
      </c>
      <c r="N4" s="14"/>
      <c r="O4" s="14"/>
    </row>
    <row r="5" spans="1:16" ht="20.5" customHeight="1" x14ac:dyDescent="0.35">
      <c r="A5" s="23" t="s">
        <v>53</v>
      </c>
      <c r="B5" s="23" t="s">
        <v>27</v>
      </c>
      <c r="C5" s="24">
        <v>7100</v>
      </c>
      <c r="D5" s="25" t="s">
        <v>81</v>
      </c>
      <c r="E5" s="12"/>
      <c r="F5" s="12"/>
      <c r="G5" s="12"/>
      <c r="H5" s="23" t="s">
        <v>75</v>
      </c>
      <c r="I5" s="53"/>
      <c r="J5" s="54">
        <f>(I5*1.21)</f>
        <v>0</v>
      </c>
      <c r="K5" s="31">
        <f>(700/100)*50</f>
        <v>350</v>
      </c>
      <c r="L5" s="50">
        <f>((25*160)*C5)*I5</f>
        <v>0</v>
      </c>
      <c r="M5" s="30" t="s">
        <v>67</v>
      </c>
      <c r="N5" s="14"/>
      <c r="O5" s="14"/>
    </row>
    <row r="6" spans="1:16" ht="20.5" customHeight="1" x14ac:dyDescent="0.35">
      <c r="A6" s="23" t="s">
        <v>54</v>
      </c>
      <c r="B6" s="23" t="s">
        <v>28</v>
      </c>
      <c r="C6" s="24">
        <v>4000</v>
      </c>
      <c r="D6" s="25" t="s">
        <v>82</v>
      </c>
      <c r="E6" s="12"/>
      <c r="F6" s="12"/>
      <c r="G6" s="12"/>
      <c r="H6" s="23" t="s">
        <v>76</v>
      </c>
      <c r="I6" s="53"/>
      <c r="J6" s="54">
        <f t="shared" ref="J6:J10" si="0">(I6*1.21)</f>
        <v>0</v>
      </c>
      <c r="K6" s="31">
        <f>(700/100)*10</f>
        <v>70</v>
      </c>
      <c r="L6" s="51">
        <f>((12*150)*C6)*I6</f>
        <v>0</v>
      </c>
      <c r="M6" s="30" t="s">
        <v>68</v>
      </c>
      <c r="N6" s="14"/>
      <c r="O6" s="14"/>
    </row>
    <row r="7" spans="1:16" ht="20.5" customHeight="1" x14ac:dyDescent="0.35">
      <c r="A7" s="23" t="s">
        <v>55</v>
      </c>
      <c r="B7" s="23" t="s">
        <v>36</v>
      </c>
      <c r="C7" s="24">
        <v>1000</v>
      </c>
      <c r="D7" s="25" t="s">
        <v>37</v>
      </c>
      <c r="E7" s="12"/>
      <c r="F7" s="12"/>
      <c r="G7" s="12"/>
      <c r="H7" s="23" t="s">
        <v>77</v>
      </c>
      <c r="I7" s="53"/>
      <c r="J7" s="54">
        <f t="shared" si="0"/>
        <v>0</v>
      </c>
      <c r="K7" s="48">
        <v>55</v>
      </c>
      <c r="L7" s="50">
        <f>((6*1)*C7)*I7</f>
        <v>0</v>
      </c>
      <c r="M7" s="30" t="s">
        <v>69</v>
      </c>
      <c r="N7" s="14"/>
      <c r="O7" s="14"/>
    </row>
    <row r="8" spans="1:16" ht="20.5" customHeight="1" x14ac:dyDescent="0.35">
      <c r="A8" s="23" t="s">
        <v>56</v>
      </c>
      <c r="B8" s="23" t="s">
        <v>29</v>
      </c>
      <c r="C8" s="24">
        <v>350</v>
      </c>
      <c r="D8" s="43" t="s">
        <v>83</v>
      </c>
      <c r="E8" s="12"/>
      <c r="F8" s="12"/>
      <c r="G8" s="12"/>
      <c r="H8" s="23" t="s">
        <v>76</v>
      </c>
      <c r="I8" s="53"/>
      <c r="J8" s="54">
        <f t="shared" si="0"/>
        <v>0</v>
      </c>
      <c r="K8" s="48">
        <v>25</v>
      </c>
      <c r="L8" s="51">
        <f>((40*20)*C8)*I8</f>
        <v>0</v>
      </c>
      <c r="M8" s="30" t="s">
        <v>70</v>
      </c>
      <c r="N8" s="14"/>
      <c r="O8" s="14"/>
    </row>
    <row r="9" spans="1:16" ht="20.5" customHeight="1" x14ac:dyDescent="0.35">
      <c r="A9" s="23" t="s">
        <v>57</v>
      </c>
      <c r="B9" s="23" t="s">
        <v>52</v>
      </c>
      <c r="C9" s="24">
        <v>561</v>
      </c>
      <c r="D9" s="40" t="s">
        <v>80</v>
      </c>
      <c r="E9" s="12"/>
      <c r="F9" s="12"/>
      <c r="G9" s="12"/>
      <c r="H9" s="23" t="s">
        <v>78</v>
      </c>
      <c r="I9" s="53"/>
      <c r="J9" s="54">
        <f t="shared" si="0"/>
        <v>0</v>
      </c>
      <c r="K9" s="31">
        <f>(700/100)*25</f>
        <v>175</v>
      </c>
      <c r="L9" s="50">
        <f>(C9*I9)*26</f>
        <v>0</v>
      </c>
      <c r="M9" s="30" t="s">
        <v>71</v>
      </c>
      <c r="N9" s="14"/>
      <c r="O9" s="14"/>
    </row>
    <row r="10" spans="1:16" ht="20.5" customHeight="1" x14ac:dyDescent="0.35">
      <c r="A10" s="23" t="s">
        <v>58</v>
      </c>
      <c r="B10" s="23" t="s">
        <v>51</v>
      </c>
      <c r="C10" s="24">
        <v>5</v>
      </c>
      <c r="D10" s="40" t="s">
        <v>80</v>
      </c>
      <c r="E10" s="12"/>
      <c r="F10" s="12"/>
      <c r="G10" s="12"/>
      <c r="H10" s="23" t="s">
        <v>79</v>
      </c>
      <c r="I10" s="53"/>
      <c r="J10" s="54">
        <f t="shared" si="0"/>
        <v>0</v>
      </c>
      <c r="K10" s="48">
        <v>25</v>
      </c>
      <c r="L10" s="50">
        <f>(C10*I10)*12</f>
        <v>0</v>
      </c>
      <c r="M10" s="30" t="s">
        <v>72</v>
      </c>
      <c r="N10" s="14"/>
      <c r="O10" s="14"/>
    </row>
    <row r="11" spans="1:16" ht="34.5" customHeight="1" thickBot="1" x14ac:dyDescent="0.4">
      <c r="B11" s="26"/>
      <c r="C11" s="26"/>
      <c r="D11" s="26"/>
      <c r="E11" s="26"/>
      <c r="F11" s="17"/>
      <c r="G11" s="17"/>
      <c r="H11" s="17"/>
      <c r="I11" s="17"/>
      <c r="J11" s="58" t="s">
        <v>38</v>
      </c>
      <c r="K11" s="59"/>
      <c r="L11" s="52">
        <f>SUM(L5:L10)</f>
        <v>0</v>
      </c>
      <c r="M11" s="44"/>
      <c r="N11" s="45"/>
      <c r="O11" s="14"/>
    </row>
    <row r="12" spans="1:16" ht="37.5" customHeight="1" thickBot="1" x14ac:dyDescent="0.5">
      <c r="B12" s="26"/>
      <c r="C12" s="26"/>
      <c r="D12" s="26"/>
      <c r="E12" s="3"/>
      <c r="J12" s="55" t="s">
        <v>84</v>
      </c>
      <c r="K12" s="56"/>
      <c r="L12" s="57"/>
      <c r="M12" s="34"/>
      <c r="N12" s="14"/>
      <c r="O12" s="14"/>
    </row>
    <row r="13" spans="1:16" ht="40.9" customHeight="1" x14ac:dyDescent="0.5">
      <c r="B13" s="26"/>
      <c r="C13" s="26"/>
      <c r="D13" s="26"/>
      <c r="E13" s="3"/>
      <c r="J13" s="46"/>
      <c r="K13" s="46"/>
      <c r="L13" s="46"/>
      <c r="M13" s="34"/>
      <c r="N13" s="14"/>
      <c r="O13" s="14"/>
    </row>
    <row r="14" spans="1:16" ht="12.5" customHeight="1" x14ac:dyDescent="0.35">
      <c r="B14" s="32" t="s">
        <v>42</v>
      </c>
      <c r="C14" s="15"/>
      <c r="D14" s="14"/>
      <c r="E14" s="38"/>
      <c r="I14" s="35" t="s">
        <v>41</v>
      </c>
      <c r="J14" s="19"/>
      <c r="K14" s="19"/>
      <c r="L14" s="19"/>
      <c r="M14" s="18"/>
      <c r="N14" s="14"/>
      <c r="O14" s="14"/>
    </row>
    <row r="15" spans="1:16" ht="25.5" customHeight="1" x14ac:dyDescent="0.35">
      <c r="B15" s="60" t="s">
        <v>18</v>
      </c>
      <c r="C15" s="61"/>
      <c r="D15" s="61"/>
      <c r="E15" s="39"/>
      <c r="F15" s="36"/>
      <c r="G15" s="36"/>
      <c r="H15" s="36"/>
      <c r="I15" s="62" t="s">
        <v>49</v>
      </c>
      <c r="J15" s="64" t="s">
        <v>48</v>
      </c>
      <c r="K15" s="64" t="s">
        <v>47</v>
      </c>
      <c r="L15" s="18"/>
      <c r="M15" s="33"/>
      <c r="N15" s="33"/>
      <c r="O15" s="33"/>
      <c r="P15" s="34"/>
    </row>
    <row r="16" spans="1:16" ht="21" customHeight="1" x14ac:dyDescent="0.35">
      <c r="B16" s="60"/>
      <c r="C16" s="61"/>
      <c r="D16" s="61"/>
      <c r="E16" s="39"/>
      <c r="F16" s="36"/>
      <c r="G16" s="36"/>
      <c r="H16" s="36"/>
      <c r="I16" s="63"/>
      <c r="J16" s="64"/>
      <c r="K16" s="64"/>
      <c r="L16" s="18"/>
      <c r="M16" s="33"/>
      <c r="N16" s="33"/>
      <c r="O16" s="34"/>
    </row>
    <row r="17" spans="2:16" ht="17" customHeight="1" x14ac:dyDescent="0.35">
      <c r="B17" s="60" t="s">
        <v>43</v>
      </c>
      <c r="C17" s="61"/>
      <c r="D17" s="61"/>
      <c r="E17" s="39"/>
      <c r="F17" s="36"/>
      <c r="G17" s="36"/>
      <c r="H17" s="36"/>
      <c r="I17" s="23" t="s">
        <v>53</v>
      </c>
      <c r="J17" s="23" t="s">
        <v>27</v>
      </c>
      <c r="K17" s="27">
        <v>154100</v>
      </c>
      <c r="L17" s="18"/>
      <c r="M17" s="33"/>
      <c r="N17" s="33"/>
      <c r="O17" s="34"/>
    </row>
    <row r="18" spans="2:16" ht="21" customHeight="1" x14ac:dyDescent="0.35">
      <c r="B18" s="60"/>
      <c r="C18" s="61"/>
      <c r="D18" s="61"/>
      <c r="E18" s="39"/>
      <c r="F18" s="36"/>
      <c r="G18" s="36"/>
      <c r="H18" s="36"/>
      <c r="I18" s="23" t="s">
        <v>54</v>
      </c>
      <c r="J18" s="23" t="s">
        <v>28</v>
      </c>
      <c r="K18" s="27">
        <v>30350</v>
      </c>
      <c r="L18" s="18"/>
      <c r="M18" s="33"/>
      <c r="N18" s="33"/>
      <c r="O18" s="34"/>
    </row>
    <row r="19" spans="2:16" ht="21" customHeight="1" x14ac:dyDescent="0.35">
      <c r="B19" s="60" t="s">
        <v>44</v>
      </c>
      <c r="C19" s="61"/>
      <c r="D19" s="61"/>
      <c r="E19" s="39"/>
      <c r="F19" s="36"/>
      <c r="G19" s="36"/>
      <c r="H19" s="36"/>
      <c r="I19" s="23" t="s">
        <v>55</v>
      </c>
      <c r="J19" s="23" t="s">
        <v>36</v>
      </c>
      <c r="K19" s="47">
        <v>20000</v>
      </c>
      <c r="L19" s="18"/>
      <c r="M19" s="33"/>
      <c r="N19" s="33"/>
      <c r="O19" s="34"/>
    </row>
    <row r="20" spans="2:16" ht="21" customHeight="1" x14ac:dyDescent="0.35">
      <c r="B20" s="60"/>
      <c r="C20" s="61"/>
      <c r="D20" s="61"/>
      <c r="E20" s="39"/>
      <c r="F20" s="36"/>
      <c r="G20" s="36"/>
      <c r="H20" s="36"/>
      <c r="I20" s="23" t="s">
        <v>56</v>
      </c>
      <c r="J20" s="23" t="s">
        <v>29</v>
      </c>
      <c r="K20" s="27">
        <v>2400</v>
      </c>
      <c r="M20" s="19"/>
      <c r="N20" s="33"/>
      <c r="O20" s="34"/>
    </row>
    <row r="21" spans="2:16" ht="19.5" customHeight="1" x14ac:dyDescent="0.35">
      <c r="B21" s="60" t="s">
        <v>45</v>
      </c>
      <c r="C21" s="61"/>
      <c r="D21" s="61"/>
      <c r="E21" s="39"/>
      <c r="F21" s="36"/>
      <c r="G21" s="36"/>
      <c r="H21" s="36"/>
      <c r="I21" s="23" t="s">
        <v>57</v>
      </c>
      <c r="J21" s="23" t="s">
        <v>52</v>
      </c>
      <c r="K21" s="47">
        <v>75000</v>
      </c>
      <c r="M21" s="19"/>
      <c r="N21" s="19"/>
    </row>
    <row r="22" spans="2:16" ht="23.25" customHeight="1" x14ac:dyDescent="0.35">
      <c r="B22" s="60"/>
      <c r="C22" s="61"/>
      <c r="D22" s="61"/>
      <c r="E22" s="39"/>
      <c r="F22" s="36"/>
      <c r="G22" s="36"/>
      <c r="H22" s="36"/>
      <c r="I22" s="23" t="s">
        <v>58</v>
      </c>
      <c r="J22" s="23" t="s">
        <v>51</v>
      </c>
      <c r="K22" s="27">
        <v>750</v>
      </c>
      <c r="N22" s="19"/>
    </row>
    <row r="23" spans="2:16" ht="20.5" customHeight="1" x14ac:dyDescent="0.35">
      <c r="B23" s="60" t="s">
        <v>46</v>
      </c>
      <c r="C23" s="61"/>
      <c r="D23" s="61"/>
      <c r="E23" s="39"/>
      <c r="F23" s="36"/>
      <c r="G23" s="36"/>
      <c r="H23" s="36"/>
      <c r="M23" s="14"/>
    </row>
    <row r="24" spans="2:16" ht="20.5" customHeight="1" x14ac:dyDescent="0.35">
      <c r="B24" s="60"/>
      <c r="C24" s="61"/>
      <c r="D24" s="61"/>
      <c r="E24" s="39"/>
      <c r="F24" s="36"/>
      <c r="G24" s="36"/>
      <c r="H24" s="36"/>
      <c r="M24" s="14"/>
      <c r="P24" s="5"/>
    </row>
    <row r="25" spans="2:16" ht="56" customHeight="1" x14ac:dyDescent="0.35">
      <c r="B25" s="28"/>
      <c r="D25" s="14"/>
      <c r="E25" s="14"/>
      <c r="P25" s="5"/>
    </row>
    <row r="26" spans="2:16" x14ac:dyDescent="0.35">
      <c r="B26" s="28"/>
      <c r="D26" s="14"/>
      <c r="E26" s="14"/>
    </row>
    <row r="27" spans="2:16" x14ac:dyDescent="0.35">
      <c r="B27" s="29"/>
      <c r="D27" s="14"/>
      <c r="E27" s="14"/>
    </row>
    <row r="28" spans="2:16" x14ac:dyDescent="0.35">
      <c r="B28" s="29"/>
      <c r="D28" s="14"/>
      <c r="E28" s="14"/>
    </row>
    <row r="29" spans="2:16" x14ac:dyDescent="0.35">
      <c r="B29" s="29"/>
      <c r="D29" s="14"/>
      <c r="E29" s="14"/>
    </row>
    <row r="30" spans="2:16" x14ac:dyDescent="0.35">
      <c r="B30" s="29"/>
      <c r="D30" s="14"/>
      <c r="E30" s="14"/>
    </row>
    <row r="31" spans="2:16" x14ac:dyDescent="0.35">
      <c r="B31" s="29"/>
    </row>
  </sheetData>
  <sheetProtection algorithmName="SHA-512" hashValue="smJwhatzOp5r9bwSVCUPL1YxoqUCkPnYYgGRI/V1PDUkLthVpax/Sy8hVzSh7BimEMuNKY5CagI5mCbpkU+8DA==" saltValue="O04wTknuOq255aoJQ/fHeQ==" spinCount="100000" sheet="1" objects="1" scenarios="1"/>
  <mergeCells count="15">
    <mergeCell ref="J12:L12"/>
    <mergeCell ref="J11:K11"/>
    <mergeCell ref="B23:B24"/>
    <mergeCell ref="C23:D24"/>
    <mergeCell ref="B17:B18"/>
    <mergeCell ref="C17:D18"/>
    <mergeCell ref="B19:B20"/>
    <mergeCell ref="C19:D20"/>
    <mergeCell ref="B21:B22"/>
    <mergeCell ref="C21:D22"/>
    <mergeCell ref="I15:I16"/>
    <mergeCell ref="J15:J16"/>
    <mergeCell ref="K15:K16"/>
    <mergeCell ref="B15:B16"/>
    <mergeCell ref="C15:D16"/>
  </mergeCells>
  <phoneticPr fontId="12" type="noConversion"/>
  <pageMargins left="0.7" right="0.7" top="0.75" bottom="0.75" header="0.3" footer="0.3"/>
  <pageSetup orientation="portrait" r:id="rId1"/>
  <ignoredErrors>
    <ignoredError sqref="J5:J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59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27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13">
        <v>128400</v>
      </c>
      <c r="C8" s="8" t="s">
        <v>6</v>
      </c>
      <c r="D8" s="5" t="s">
        <v>19</v>
      </c>
      <c r="E8" s="3"/>
      <c r="I8" s="5">
        <v>0</v>
      </c>
      <c r="J8" s="5">
        <f>PrKn</f>
        <v>128400</v>
      </c>
      <c r="K8" s="5">
        <f>PrMax</f>
        <v>154100</v>
      </c>
      <c r="M8" s="5">
        <f>PrIn</f>
        <v>0</v>
      </c>
    </row>
    <row r="9" spans="1:20" x14ac:dyDescent="0.35">
      <c r="A9" s="5" t="s">
        <v>1</v>
      </c>
      <c r="B9" s="13">
        <v>350</v>
      </c>
      <c r="C9" s="8" t="s">
        <v>7</v>
      </c>
      <c r="D9" s="5" t="s">
        <v>20</v>
      </c>
      <c r="E9" s="3"/>
      <c r="I9" s="5">
        <f>MaxPnt</f>
        <v>350</v>
      </c>
      <c r="J9" s="5">
        <f>PuKn</f>
        <v>350</v>
      </c>
      <c r="K9" s="5">
        <v>0</v>
      </c>
      <c r="M9" s="9">
        <f>IF(PrIn&lt;=PrMax,A24,0)</f>
        <v>350</v>
      </c>
    </row>
    <row r="10" spans="1:20" x14ac:dyDescent="0.35">
      <c r="A10" s="5" t="s">
        <v>2</v>
      </c>
      <c r="B10" s="13">
        <v>154100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13">
        <v>350</v>
      </c>
      <c r="C11" s="8" t="s">
        <v>7</v>
      </c>
      <c r="E11" s="3"/>
      <c r="L11" s="5">
        <v>0</v>
      </c>
      <c r="M11" s="5">
        <f>PrKn</f>
        <v>128400</v>
      </c>
      <c r="N11" s="5">
        <f>PrKn</f>
        <v>128400</v>
      </c>
    </row>
    <row r="12" spans="1:20" x14ac:dyDescent="0.35">
      <c r="E12" s="3"/>
      <c r="L12" s="5">
        <f>PuKn</f>
        <v>350</v>
      </c>
      <c r="M12" s="5">
        <f>PuKn</f>
        <v>350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Inschrijfprijs!L5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350</v>
      </c>
      <c r="E20" s="3"/>
    </row>
    <row r="21" spans="1:5" x14ac:dyDescent="0.35">
      <c r="A21" s="5" t="s">
        <v>12</v>
      </c>
      <c r="B21" s="11">
        <f>(0-PuKn)/(PrMax-PrKn)</f>
        <v>-1.3618677042801557E-2</v>
      </c>
      <c r="C21" s="11">
        <f>PrMax*PuKn/(PrMax-PrKn)</f>
        <v>2098.63813229572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350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23:D23"/>
    <mergeCell ref="A24:D25"/>
    <mergeCell ref="A26:D27"/>
    <mergeCell ref="A2:P2"/>
    <mergeCell ref="B4:D4"/>
    <mergeCell ref="B5:D5"/>
    <mergeCell ref="A7:D7"/>
    <mergeCell ref="A13:D13"/>
    <mergeCell ref="A16:D16"/>
  </mergeCells>
  <conditionalFormatting sqref="A26:D27">
    <cfRule type="containsText" dxfId="5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0620-48BA-49A6-8660-9D8725636347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28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13">
        <v>25300</v>
      </c>
      <c r="C8" s="8" t="s">
        <v>6</v>
      </c>
      <c r="D8" s="5" t="s">
        <v>19</v>
      </c>
      <c r="E8" s="3"/>
      <c r="I8" s="5">
        <v>0</v>
      </c>
      <c r="J8" s="5">
        <f>PrKn</f>
        <v>25300</v>
      </c>
      <c r="K8" s="5">
        <f>PrMax</f>
        <v>30350</v>
      </c>
      <c r="M8" s="5">
        <f>PrIn</f>
        <v>0</v>
      </c>
    </row>
    <row r="9" spans="1:20" x14ac:dyDescent="0.35">
      <c r="A9" s="5" t="s">
        <v>1</v>
      </c>
      <c r="B9" s="13">
        <v>70</v>
      </c>
      <c r="C9" s="8" t="s">
        <v>7</v>
      </c>
      <c r="D9" s="5" t="s">
        <v>20</v>
      </c>
      <c r="E9" s="3"/>
      <c r="I9" s="5">
        <f>MaxPnt</f>
        <v>70</v>
      </c>
      <c r="J9" s="5">
        <f>PuKn</f>
        <v>70</v>
      </c>
      <c r="K9" s="5">
        <v>0</v>
      </c>
      <c r="M9" s="9">
        <f>IF(PrIn&lt;=PrMax,A24,0)</f>
        <v>70</v>
      </c>
    </row>
    <row r="10" spans="1:20" x14ac:dyDescent="0.35">
      <c r="A10" s="5" t="s">
        <v>2</v>
      </c>
      <c r="B10" s="13">
        <v>30350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13">
        <v>70</v>
      </c>
      <c r="C11" s="8" t="s">
        <v>7</v>
      </c>
      <c r="E11" s="3"/>
      <c r="L11" s="5">
        <v>0</v>
      </c>
      <c r="M11" s="5">
        <f>PrKn</f>
        <v>25300</v>
      </c>
      <c r="N11" s="5">
        <f>PrKn</f>
        <v>25300</v>
      </c>
    </row>
    <row r="12" spans="1:20" x14ac:dyDescent="0.35">
      <c r="E12" s="3"/>
      <c r="L12" s="5">
        <f>PuKn</f>
        <v>70</v>
      </c>
      <c r="M12" s="5">
        <f>PuKn</f>
        <v>70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Inschrijfprijs!L6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70</v>
      </c>
      <c r="E20" s="3"/>
    </row>
    <row r="21" spans="1:5" x14ac:dyDescent="0.35">
      <c r="A21" s="5" t="s">
        <v>12</v>
      </c>
      <c r="B21" s="11">
        <f>(0-PuKn)/(PrMax-PrKn)</f>
        <v>-1.3861386138613862E-2</v>
      </c>
      <c r="C21" s="11">
        <f>PrMax*PuKn/(PrMax-PrKn)</f>
        <v>420.69306930693068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70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16:D16"/>
    <mergeCell ref="A23:D23"/>
    <mergeCell ref="A24:D25"/>
    <mergeCell ref="A26:D27"/>
    <mergeCell ref="A2:P2"/>
    <mergeCell ref="B4:D4"/>
    <mergeCell ref="B5:D5"/>
    <mergeCell ref="A7:D7"/>
    <mergeCell ref="A13:D13"/>
  </mergeCells>
  <conditionalFormatting sqref="A26:D27">
    <cfRule type="containsText" dxfId="4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9802-9C0F-42AA-B654-2B9B931C192C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61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36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49">
        <v>13050</v>
      </c>
      <c r="C8" s="8" t="s">
        <v>6</v>
      </c>
      <c r="D8" s="5" t="s">
        <v>19</v>
      </c>
      <c r="E8" s="3"/>
      <c r="I8" s="5">
        <v>0</v>
      </c>
      <c r="J8" s="5">
        <f>PrKn</f>
        <v>13050</v>
      </c>
      <c r="K8" s="5">
        <f>PrMax</f>
        <v>20000</v>
      </c>
      <c r="M8" s="5">
        <f>PrIn</f>
        <v>0</v>
      </c>
    </row>
    <row r="9" spans="1:20" x14ac:dyDescent="0.35">
      <c r="A9" s="5" t="s">
        <v>1</v>
      </c>
      <c r="B9" s="13">
        <v>55</v>
      </c>
      <c r="C9" s="8" t="s">
        <v>7</v>
      </c>
      <c r="D9" s="5" t="s">
        <v>20</v>
      </c>
      <c r="E9" s="3"/>
      <c r="I9" s="5">
        <f>MaxPnt</f>
        <v>55</v>
      </c>
      <c r="J9" s="5">
        <f>PuKn</f>
        <v>55</v>
      </c>
      <c r="K9" s="5">
        <v>0</v>
      </c>
      <c r="M9" s="9">
        <f>IF(PrIn&lt;=PrMax,A24,0)</f>
        <v>55</v>
      </c>
    </row>
    <row r="10" spans="1:20" x14ac:dyDescent="0.35">
      <c r="A10" s="5" t="s">
        <v>2</v>
      </c>
      <c r="B10" s="49">
        <f>20000</f>
        <v>20000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13">
        <v>55</v>
      </c>
      <c r="C11" s="8" t="s">
        <v>7</v>
      </c>
      <c r="E11" s="3"/>
      <c r="L11" s="5">
        <v>0</v>
      </c>
      <c r="M11" s="5">
        <f>PrKn</f>
        <v>13050</v>
      </c>
      <c r="N11" s="5">
        <f>PrKn</f>
        <v>13050</v>
      </c>
    </row>
    <row r="12" spans="1:20" x14ac:dyDescent="0.35">
      <c r="E12" s="3"/>
      <c r="L12" s="5">
        <f>PuKn</f>
        <v>55</v>
      </c>
      <c r="M12" s="5">
        <f>PuKn</f>
        <v>55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Inschrijfprijs!L7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55</v>
      </c>
      <c r="E20" s="3"/>
    </row>
    <row r="21" spans="1:5" x14ac:dyDescent="0.35">
      <c r="A21" s="5" t="s">
        <v>12</v>
      </c>
      <c r="B21" s="11">
        <f>(0-PuKn)/(PrMax-PrKn)</f>
        <v>-7.9136690647482015E-3</v>
      </c>
      <c r="C21" s="11">
        <f>PrMax*PuKn/(PrMax-PrKn)</f>
        <v>158.27338129496403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55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16:D16"/>
    <mergeCell ref="A23:D23"/>
    <mergeCell ref="A24:D25"/>
    <mergeCell ref="A26:D27"/>
    <mergeCell ref="A2:P2"/>
    <mergeCell ref="B4:D4"/>
    <mergeCell ref="B5:D5"/>
    <mergeCell ref="A7:D7"/>
    <mergeCell ref="A13:D13"/>
  </mergeCells>
  <conditionalFormatting sqref="A26:D27">
    <cfRule type="containsText" dxfId="3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8887-24A5-4032-87DB-E713BCD6FCCA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62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29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7">
        <v>2035</v>
      </c>
      <c r="C8" s="8" t="s">
        <v>6</v>
      </c>
      <c r="D8" s="5" t="s">
        <v>19</v>
      </c>
      <c r="E8" s="3"/>
      <c r="I8" s="5">
        <v>0</v>
      </c>
      <c r="J8" s="5">
        <f>PrKn</f>
        <v>2035</v>
      </c>
      <c r="K8" s="5">
        <f>PrMax</f>
        <v>2400</v>
      </c>
      <c r="M8" s="5">
        <f>PrIn</f>
        <v>0</v>
      </c>
    </row>
    <row r="9" spans="1:20" x14ac:dyDescent="0.35">
      <c r="A9" s="5" t="s">
        <v>1</v>
      </c>
      <c r="B9" s="7">
        <v>25</v>
      </c>
      <c r="C9" s="8" t="s">
        <v>7</v>
      </c>
      <c r="D9" s="5" t="s">
        <v>20</v>
      </c>
      <c r="E9" s="3"/>
      <c r="I9" s="5">
        <f>MaxPnt</f>
        <v>25</v>
      </c>
      <c r="J9" s="5">
        <f>PuKn</f>
        <v>25</v>
      </c>
      <c r="K9" s="5">
        <v>0</v>
      </c>
      <c r="M9" s="9">
        <f>IF(PrIn&lt;=PrMax,A24,0)</f>
        <v>25</v>
      </c>
    </row>
    <row r="10" spans="1:20" x14ac:dyDescent="0.35">
      <c r="A10" s="5" t="s">
        <v>2</v>
      </c>
      <c r="B10" s="7">
        <v>2400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7">
        <v>25</v>
      </c>
      <c r="C11" s="8" t="s">
        <v>7</v>
      </c>
      <c r="E11" s="3"/>
      <c r="L11" s="5">
        <v>0</v>
      </c>
      <c r="M11" s="5">
        <f>PrKn</f>
        <v>2035</v>
      </c>
      <c r="N11" s="5">
        <f>PrKn</f>
        <v>2035</v>
      </c>
    </row>
    <row r="12" spans="1:20" x14ac:dyDescent="0.35">
      <c r="E12" s="3"/>
      <c r="L12" s="5">
        <f>PuKn</f>
        <v>25</v>
      </c>
      <c r="M12" s="5">
        <f>PuKn</f>
        <v>25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Inschrijfprijs!L8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25</v>
      </c>
      <c r="E20" s="3"/>
    </row>
    <row r="21" spans="1:5" x14ac:dyDescent="0.35">
      <c r="A21" s="5" t="s">
        <v>12</v>
      </c>
      <c r="B21" s="11">
        <f>(0-PuKn)/(PrMax-PrKn)</f>
        <v>-6.8493150684931503E-2</v>
      </c>
      <c r="C21" s="11">
        <f>PrMax*PuKn/(PrMax-PrKn)</f>
        <v>164.38356164383561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25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16:D16"/>
    <mergeCell ref="A23:D23"/>
    <mergeCell ref="A24:D25"/>
    <mergeCell ref="A26:D27"/>
    <mergeCell ref="A2:P2"/>
    <mergeCell ref="B4:D4"/>
    <mergeCell ref="B5:D5"/>
    <mergeCell ref="A7:D7"/>
    <mergeCell ref="A13:D13"/>
  </mergeCells>
  <conditionalFormatting sqref="A26:D27">
    <cfRule type="containsText" dxfId="2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FB60-E772-49F7-87B1-5BE7A5FC4992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63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52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49">
        <v>49285</v>
      </c>
      <c r="C8" s="8" t="s">
        <v>6</v>
      </c>
      <c r="D8" s="5" t="s">
        <v>19</v>
      </c>
      <c r="E8" s="3"/>
      <c r="I8" s="5">
        <v>0</v>
      </c>
      <c r="J8" s="5">
        <f>PrKn</f>
        <v>49285</v>
      </c>
      <c r="K8" s="5">
        <f>PrMax</f>
        <v>75000</v>
      </c>
      <c r="M8" s="5">
        <f>PrIn</f>
        <v>0</v>
      </c>
    </row>
    <row r="9" spans="1:20" x14ac:dyDescent="0.35">
      <c r="A9" s="5" t="s">
        <v>1</v>
      </c>
      <c r="B9" s="13">
        <v>175</v>
      </c>
      <c r="C9" s="8" t="s">
        <v>7</v>
      </c>
      <c r="D9" s="5" t="s">
        <v>20</v>
      </c>
      <c r="E9" s="3"/>
      <c r="I9" s="5">
        <f>MaxPnt</f>
        <v>175</v>
      </c>
      <c r="J9" s="5">
        <f>PuKn</f>
        <v>175</v>
      </c>
      <c r="K9" s="5">
        <v>0</v>
      </c>
      <c r="M9" s="9">
        <f>IF(PrIn&lt;=PrMax,A24,0)</f>
        <v>175</v>
      </c>
    </row>
    <row r="10" spans="1:20" x14ac:dyDescent="0.35">
      <c r="A10" s="5" t="s">
        <v>2</v>
      </c>
      <c r="B10" s="49">
        <v>75000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13">
        <v>175</v>
      </c>
      <c r="C11" s="8" t="s">
        <v>7</v>
      </c>
      <c r="E11" s="3"/>
      <c r="L11" s="5">
        <v>0</v>
      </c>
      <c r="M11" s="5">
        <f>PrKn</f>
        <v>49285</v>
      </c>
      <c r="N11" s="5">
        <f>PrKn</f>
        <v>49285</v>
      </c>
    </row>
    <row r="12" spans="1:20" x14ac:dyDescent="0.35">
      <c r="E12" s="3"/>
      <c r="L12" s="5">
        <f>PuKn</f>
        <v>175</v>
      </c>
      <c r="M12" s="5">
        <f>PuKn</f>
        <v>175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Inschrijfprijs!L9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175</v>
      </c>
      <c r="E20" s="3"/>
    </row>
    <row r="21" spans="1:5" x14ac:dyDescent="0.35">
      <c r="A21" s="5" t="s">
        <v>12</v>
      </c>
      <c r="B21" s="11">
        <f>(0-PuKn)/(PrMax-PrKn)</f>
        <v>-6.805366517596733E-3</v>
      </c>
      <c r="C21" s="11">
        <f>PrMax*PuKn/(PrMax-PrKn)</f>
        <v>510.40248881975498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175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23:D23"/>
    <mergeCell ref="A24:D25"/>
    <mergeCell ref="A26:D27"/>
    <mergeCell ref="A2:P2"/>
    <mergeCell ref="B4:D4"/>
    <mergeCell ref="B5:D5"/>
    <mergeCell ref="A7:D7"/>
    <mergeCell ref="A13:D13"/>
    <mergeCell ref="A16:D16"/>
  </mergeCells>
  <conditionalFormatting sqref="A26:D27">
    <cfRule type="containsText" dxfId="1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5DB7-A1D4-4C0E-B82D-92897276D44E}">
  <sheetPr>
    <pageSetUpPr fitToPage="1"/>
  </sheetPr>
  <dimension ref="A2:T34"/>
  <sheetViews>
    <sheetView workbookViewId="0">
      <selection activeCell="B14" sqref="B14"/>
    </sheetView>
  </sheetViews>
  <sheetFormatPr defaultColWidth="9.1796875" defaultRowHeight="14.5" x14ac:dyDescent="0.35"/>
  <cols>
    <col min="1" max="1" width="15.54296875" style="5" bestFit="1" customWidth="1"/>
    <col min="2" max="3" width="13.7265625" style="5" customWidth="1"/>
    <col min="4" max="4" width="9.1796875" style="5"/>
    <col min="5" max="5" width="4.1796875" style="5" customWidth="1"/>
    <col min="6" max="16384" width="9.1796875" style="5"/>
  </cols>
  <sheetData>
    <row r="2" spans="1:20" s="3" customFormat="1" x14ac:dyDescent="0.35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4" spans="1:20" x14ac:dyDescent="0.35">
      <c r="A4" s="4" t="s">
        <v>18</v>
      </c>
      <c r="B4" s="68" t="s">
        <v>51</v>
      </c>
      <c r="C4" s="68"/>
      <c r="D4" s="68"/>
      <c r="E4" s="3"/>
    </row>
    <row r="5" spans="1:20" x14ac:dyDescent="0.35">
      <c r="A5" s="6"/>
      <c r="B5" s="69"/>
      <c r="C5" s="69"/>
      <c r="D5" s="69"/>
      <c r="E5" s="3"/>
    </row>
    <row r="6" spans="1:20" x14ac:dyDescent="0.35">
      <c r="E6" s="3"/>
    </row>
    <row r="7" spans="1:20" x14ac:dyDescent="0.35">
      <c r="A7" s="70" t="s">
        <v>8</v>
      </c>
      <c r="B7" s="70"/>
      <c r="C7" s="70"/>
      <c r="D7" s="70"/>
      <c r="E7" s="3"/>
      <c r="I7" s="5" t="s">
        <v>4</v>
      </c>
      <c r="J7" s="5" t="s">
        <v>5</v>
      </c>
    </row>
    <row r="8" spans="1:20" x14ac:dyDescent="0.35">
      <c r="A8" s="5" t="s">
        <v>0</v>
      </c>
      <c r="B8" s="13">
        <v>635</v>
      </c>
      <c r="C8" s="8" t="s">
        <v>6</v>
      </c>
      <c r="D8" s="5" t="s">
        <v>19</v>
      </c>
      <c r="E8" s="3"/>
      <c r="I8" s="5">
        <v>0</v>
      </c>
      <c r="J8" s="5">
        <f>PrKn</f>
        <v>635</v>
      </c>
      <c r="K8" s="5">
        <f>PrMax</f>
        <v>750</v>
      </c>
      <c r="M8" s="5">
        <f>PrIn</f>
        <v>0</v>
      </c>
    </row>
    <row r="9" spans="1:20" x14ac:dyDescent="0.35">
      <c r="A9" s="5" t="s">
        <v>1</v>
      </c>
      <c r="B9" s="49">
        <v>25</v>
      </c>
      <c r="C9" s="8" t="s">
        <v>7</v>
      </c>
      <c r="D9" s="5" t="s">
        <v>20</v>
      </c>
      <c r="E9" s="3"/>
      <c r="I9" s="5">
        <f>MaxPnt</f>
        <v>25</v>
      </c>
      <c r="J9" s="5">
        <f>PuKn</f>
        <v>25</v>
      </c>
      <c r="K9" s="5">
        <v>0</v>
      </c>
      <c r="M9" s="9">
        <f>IF(PrIn&lt;=PrMax,A24,0)</f>
        <v>25</v>
      </c>
    </row>
    <row r="10" spans="1:20" x14ac:dyDescent="0.35">
      <c r="A10" s="5" t="s">
        <v>2</v>
      </c>
      <c r="B10" s="13">
        <v>750</v>
      </c>
      <c r="C10" s="8" t="s">
        <v>6</v>
      </c>
      <c r="D10" s="5" t="s">
        <v>21</v>
      </c>
      <c r="E10" s="3"/>
    </row>
    <row r="11" spans="1:20" x14ac:dyDescent="0.35">
      <c r="A11" s="5" t="s">
        <v>17</v>
      </c>
      <c r="B11" s="49">
        <v>25</v>
      </c>
      <c r="C11" s="8" t="s">
        <v>7</v>
      </c>
      <c r="E11" s="3"/>
      <c r="L11" s="5">
        <v>0</v>
      </c>
      <c r="M11" s="5">
        <f>PrKn</f>
        <v>635</v>
      </c>
      <c r="N11" s="5">
        <f>PrKn</f>
        <v>635</v>
      </c>
    </row>
    <row r="12" spans="1:20" x14ac:dyDescent="0.35">
      <c r="E12" s="3"/>
      <c r="L12" s="5">
        <f>PuKn</f>
        <v>25</v>
      </c>
      <c r="M12" s="5">
        <f>PuKn</f>
        <v>25</v>
      </c>
      <c r="N12" s="5">
        <v>0</v>
      </c>
    </row>
    <row r="13" spans="1:20" x14ac:dyDescent="0.35">
      <c r="A13" s="70" t="s">
        <v>9</v>
      </c>
      <c r="B13" s="70"/>
      <c r="C13" s="70"/>
      <c r="D13" s="70"/>
      <c r="E13" s="3"/>
    </row>
    <row r="14" spans="1:20" x14ac:dyDescent="0.35">
      <c r="A14" s="5" t="s">
        <v>3</v>
      </c>
      <c r="B14" s="1">
        <f>Inschrijfprijs!L10</f>
        <v>0</v>
      </c>
      <c r="C14" s="8" t="s">
        <v>6</v>
      </c>
      <c r="E14" s="3"/>
    </row>
    <row r="15" spans="1:20" x14ac:dyDescent="0.35">
      <c r="E15" s="3"/>
    </row>
    <row r="16" spans="1:20" x14ac:dyDescent="0.35">
      <c r="A16" s="70" t="s">
        <v>10</v>
      </c>
      <c r="B16" s="70"/>
      <c r="C16" s="70"/>
      <c r="D16" s="70"/>
      <c r="E16" s="3"/>
    </row>
    <row r="17" spans="1:5" x14ac:dyDescent="0.35">
      <c r="A17" s="5" t="s">
        <v>16</v>
      </c>
      <c r="E17" s="3"/>
    </row>
    <row r="18" spans="1:5" x14ac:dyDescent="0.35">
      <c r="E18" s="3"/>
    </row>
    <row r="19" spans="1:5" x14ac:dyDescent="0.35">
      <c r="B19" s="10" t="s">
        <v>13</v>
      </c>
      <c r="C19" s="10" t="s">
        <v>14</v>
      </c>
      <c r="E19" s="3"/>
    </row>
    <row r="20" spans="1:5" x14ac:dyDescent="0.35">
      <c r="A20" s="5" t="s">
        <v>11</v>
      </c>
      <c r="B20" s="11">
        <f>(PuKn-MaxPnt)/PrKn</f>
        <v>0</v>
      </c>
      <c r="C20" s="11">
        <f>MaxPnt</f>
        <v>25</v>
      </c>
      <c r="E20" s="3"/>
    </row>
    <row r="21" spans="1:5" x14ac:dyDescent="0.35">
      <c r="A21" s="5" t="s">
        <v>12</v>
      </c>
      <c r="B21" s="11">
        <f>(0-PuKn)/(PrMax-PrKn)</f>
        <v>-0.21739130434782608</v>
      </c>
      <c r="C21" s="11">
        <f>PrMax*PuKn/(PrMax-PrKn)</f>
        <v>163.04347826086956</v>
      </c>
      <c r="E21" s="3"/>
    </row>
    <row r="22" spans="1:5" x14ac:dyDescent="0.35">
      <c r="E22" s="3"/>
    </row>
    <row r="23" spans="1:5" x14ac:dyDescent="0.35">
      <c r="A23" s="65" t="s">
        <v>15</v>
      </c>
      <c r="B23" s="65"/>
      <c r="C23" s="65"/>
      <c r="D23" s="65"/>
      <c r="E23" s="3"/>
    </row>
    <row r="24" spans="1:5" x14ac:dyDescent="0.35">
      <c r="A24" s="66">
        <f>IF(PrIn&lt;=PrKn,ROUND((PuKn-MaxPnt)/PrKn*PrIn+MaxPnt,3),IF(PrIn&gt;=PrMax,"0",ROUND(((0-PuKn)/(PrMax-PrKn))*PrIn+PrMax*PuKn/(PrMax-PrKn),3)))</f>
        <v>25</v>
      </c>
      <c r="B24" s="66"/>
      <c r="C24" s="66"/>
      <c r="D24" s="66"/>
      <c r="E24" s="3"/>
    </row>
    <row r="25" spans="1:5" ht="15" customHeight="1" x14ac:dyDescent="0.35">
      <c r="A25" s="66"/>
      <c r="B25" s="66"/>
      <c r="C25" s="66"/>
      <c r="D25" s="66"/>
      <c r="E25" s="3"/>
    </row>
    <row r="26" spans="1:5" ht="15" customHeight="1" x14ac:dyDescent="0.35">
      <c r="A26" s="67" t="s">
        <v>7</v>
      </c>
      <c r="B26" s="67"/>
      <c r="C26" s="67"/>
      <c r="D26" s="67"/>
      <c r="E26" s="3"/>
    </row>
    <row r="27" spans="1:5" ht="15" customHeight="1" x14ac:dyDescent="0.35">
      <c r="A27" s="67"/>
      <c r="B27" s="67"/>
      <c r="C27" s="67"/>
      <c r="D27" s="67"/>
      <c r="E27" s="3"/>
    </row>
    <row r="29" spans="1:5" x14ac:dyDescent="0.35">
      <c r="A29" s="5" t="s">
        <v>26</v>
      </c>
    </row>
    <row r="30" spans="1:5" x14ac:dyDescent="0.35">
      <c r="A30" s="5" t="s">
        <v>24</v>
      </c>
    </row>
    <row r="32" spans="1:5" x14ac:dyDescent="0.35">
      <c r="A32" s="5" t="s">
        <v>25</v>
      </c>
    </row>
    <row r="33" spans="1:2" x14ac:dyDescent="0.35">
      <c r="A33" s="5" t="s">
        <v>13</v>
      </c>
      <c r="B33" s="5" t="s">
        <v>22</v>
      </c>
    </row>
    <row r="34" spans="1:2" x14ac:dyDescent="0.35">
      <c r="A34" s="5" t="s">
        <v>14</v>
      </c>
      <c r="B34" s="5" t="s">
        <v>23</v>
      </c>
    </row>
  </sheetData>
  <mergeCells count="9">
    <mergeCell ref="A23:D23"/>
    <mergeCell ref="A24:D25"/>
    <mergeCell ref="A26:D27"/>
    <mergeCell ref="A2:P2"/>
    <mergeCell ref="B4:D4"/>
    <mergeCell ref="B5:D5"/>
    <mergeCell ref="A7:D7"/>
    <mergeCell ref="A13:D13"/>
    <mergeCell ref="A16:D16"/>
  </mergeCells>
  <conditionalFormatting sqref="A26:D27">
    <cfRule type="containsText" dxfId="0" priority="1" operator="containsText" text="punten">
      <formula>NOT(ISERROR(SEARCH("punten",A26)))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D78A1C075CA4BA1D342A4508DECF3" ma:contentTypeVersion="8" ma:contentTypeDescription="Een nieuw document maken." ma:contentTypeScope="" ma:versionID="f49851aaf2be8f4701ec718bb8bd3b99">
  <xsd:schema xmlns:xsd="http://www.w3.org/2001/XMLSchema" xmlns:xs="http://www.w3.org/2001/XMLSchema" xmlns:p="http://schemas.microsoft.com/office/2006/metadata/properties" xmlns:ns2="cb3858f5-7705-4d1e-a1ae-1ae28e92c60b" xmlns:ns3="6b661c74-a143-4da7-81bb-c8ef97d75f60" targetNamespace="http://schemas.microsoft.com/office/2006/metadata/properties" ma:root="true" ma:fieldsID="18cb055926c87cf937ed09f23347740c" ns2:_="" ns3:_="">
    <xsd:import namespace="cb3858f5-7705-4d1e-a1ae-1ae28e92c60b"/>
    <xsd:import namespace="6b661c74-a143-4da7-81bb-c8ef97d75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858f5-7705-4d1e-a1ae-1ae28e92c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61c74-a143-4da7-81bb-c8ef97d75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15DE08-8800-486B-BBF1-14F24E8CF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858f5-7705-4d1e-a1ae-1ae28e92c60b"/>
    <ds:schemaRef ds:uri="6b661c74-a143-4da7-81bb-c8ef97d75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2D094-D5B8-4DA7-A62E-47D851393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800046-7397-48E4-9FB5-1C664A1BC9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30</vt:i4>
      </vt:variant>
    </vt:vector>
  </HeadingPairs>
  <TitlesOfParts>
    <vt:vector size="37" baseType="lpstr">
      <vt:lpstr>Inschrijfprijs</vt:lpstr>
      <vt:lpstr>P 1</vt:lpstr>
      <vt:lpstr>P 2</vt:lpstr>
      <vt:lpstr>P 3</vt:lpstr>
      <vt:lpstr>P 4</vt:lpstr>
      <vt:lpstr>P 5</vt:lpstr>
      <vt:lpstr>P 6</vt:lpstr>
      <vt:lpstr>'P 1'!MaxPnt</vt:lpstr>
      <vt:lpstr>'P 2'!MaxPnt</vt:lpstr>
      <vt:lpstr>'P 3'!MaxPnt</vt:lpstr>
      <vt:lpstr>'P 4'!MaxPnt</vt:lpstr>
      <vt:lpstr>'P 5'!MaxPnt</vt:lpstr>
      <vt:lpstr>'P 6'!MaxPnt</vt:lpstr>
      <vt:lpstr>'P 1'!PrIn</vt:lpstr>
      <vt:lpstr>'P 2'!PrIn</vt:lpstr>
      <vt:lpstr>'P 3'!PrIn</vt:lpstr>
      <vt:lpstr>'P 4'!PrIn</vt:lpstr>
      <vt:lpstr>'P 5'!PrIn</vt:lpstr>
      <vt:lpstr>'P 6'!PrIn</vt:lpstr>
      <vt:lpstr>'P 1'!PrKn</vt:lpstr>
      <vt:lpstr>'P 2'!PrKn</vt:lpstr>
      <vt:lpstr>'P 3'!PrKn</vt:lpstr>
      <vt:lpstr>'P 4'!PrKn</vt:lpstr>
      <vt:lpstr>'P 5'!PrKn</vt:lpstr>
      <vt:lpstr>'P 6'!PrKn</vt:lpstr>
      <vt:lpstr>'P 1'!PrMax</vt:lpstr>
      <vt:lpstr>'P 2'!PrMax</vt:lpstr>
      <vt:lpstr>'P 3'!PrMax</vt:lpstr>
      <vt:lpstr>'P 4'!PrMax</vt:lpstr>
      <vt:lpstr>'P 5'!PrMax</vt:lpstr>
      <vt:lpstr>'P 6'!PrMax</vt:lpstr>
      <vt:lpstr>'P 1'!PuKn</vt:lpstr>
      <vt:lpstr>'P 2'!PuKn</vt:lpstr>
      <vt:lpstr>'P 3'!PuKn</vt:lpstr>
      <vt:lpstr>'P 4'!PuKn</vt:lpstr>
      <vt:lpstr>'P 5'!PuKn</vt:lpstr>
      <vt:lpstr>'P 6'!PuKn</vt:lpstr>
    </vt:vector>
  </TitlesOfParts>
  <Company>Stanislascollege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diederik.bauw@inkopenvoor.nl</dc:creator>
  <cp:lastModifiedBy>Groot, M.J. de (FB-INKOOP)</cp:lastModifiedBy>
  <cp:lastPrinted>2015-01-20T17:54:55Z</cp:lastPrinted>
  <dcterms:created xsi:type="dcterms:W3CDTF">2015-01-19T14:52:11Z</dcterms:created>
  <dcterms:modified xsi:type="dcterms:W3CDTF">2025-12-01T09:48:23Z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0x0101002F5D78A1C075CA4BA1D342A4508DECF3</vt:lpwstr>
  </property>
</Properties>
</file>