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aoneu-my.sharepoint.com/personal/kimberley_kole-dijkstra_aon_nl/Documents/Documents/"/>
    </mc:Choice>
  </mc:AlternateContent>
  <xr:revisionPtr revIDLastSave="0" documentId="8_{D51AB3CB-6998-4BCA-9AAF-AC74357F5B94}" xr6:coauthVersionLast="47" xr6:coauthVersionMax="47" xr10:uidLastSave="{00000000-0000-0000-0000-000000000000}"/>
  <bookViews>
    <workbookView xWindow="-108" yWindow="-108" windowWidth="23256" windowHeight="13896" xr2:uid="{00000000-000D-0000-FFFF-FFFF00000000}"/>
  </bookViews>
  <sheets>
    <sheet name="Stand per 01-01-2025" sheetId="5" r:id="rId1"/>
    <sheet name="stand per 01-01-2024 voor index" sheetId="4" state="hidden" r:id="rId2"/>
  </sheets>
  <definedNames>
    <definedName name="_xlnm._FilterDatabase" localSheetId="1" hidden="1">'stand per 01-01-2024 voor index'!$A$1:$AK$51</definedName>
    <definedName name="_xlnm._FilterDatabase" localSheetId="0" hidden="1">'Stand per 01-01-2025'!$A$1:$L$52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3" i="5" l="1"/>
  <c r="M53" i="5"/>
  <c r="N53" i="5"/>
  <c r="O51"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2" i="5"/>
  <c r="O7" i="5"/>
  <c r="Z21" i="4"/>
  <c r="Y21" i="4"/>
  <c r="Z9" i="4"/>
  <c r="Z10" i="4"/>
  <c r="Z11" i="4"/>
  <c r="Z12" i="4"/>
  <c r="Z13" i="4"/>
  <c r="Z14" i="4"/>
  <c r="Z15" i="4"/>
  <c r="Z16" i="4"/>
  <c r="AA16" i="4" s="1"/>
  <c r="Z17" i="4"/>
  <c r="AA17" i="4" s="1"/>
  <c r="Z18" i="4"/>
  <c r="Z19" i="4"/>
  <c r="Z20" i="4"/>
  <c r="Z24" i="4"/>
  <c r="AA24" i="4" s="1"/>
  <c r="Z25" i="4"/>
  <c r="AA25" i="4" s="1"/>
  <c r="Z26" i="4"/>
  <c r="Z27" i="4"/>
  <c r="Z28" i="4"/>
  <c r="Z29" i="4"/>
  <c r="Z30" i="4"/>
  <c r="Z31" i="4"/>
  <c r="Z32" i="4"/>
  <c r="AA32" i="4" s="1"/>
  <c r="Z33" i="4"/>
  <c r="Z34" i="4"/>
  <c r="Z35" i="4"/>
  <c r="Z36" i="4"/>
  <c r="Z37" i="4"/>
  <c r="Z38" i="4"/>
  <c r="Z39" i="4"/>
  <c r="Z40" i="4"/>
  <c r="Z41" i="4"/>
  <c r="Z42" i="4"/>
  <c r="Z43" i="4"/>
  <c r="Z44" i="4"/>
  <c r="Z45" i="4"/>
  <c r="Z46" i="4"/>
  <c r="Z47" i="4"/>
  <c r="Z48" i="4"/>
  <c r="AA48" i="4" s="1"/>
  <c r="Z49" i="4"/>
  <c r="AA49" i="4" s="1"/>
  <c r="Z50" i="4"/>
  <c r="Z51" i="4"/>
  <c r="Z8" i="4"/>
  <c r="Z7" i="4"/>
  <c r="Y8" i="4"/>
  <c r="Y9" i="4"/>
  <c r="Y10" i="4"/>
  <c r="Y11" i="4"/>
  <c r="Y12" i="4"/>
  <c r="Y13" i="4"/>
  <c r="Y14" i="4"/>
  <c r="Y15" i="4"/>
  <c r="Y16" i="4"/>
  <c r="Y17" i="4"/>
  <c r="Y18" i="4"/>
  <c r="Y19" i="4"/>
  <c r="AA19" i="4" s="1"/>
  <c r="Y20" i="4"/>
  <c r="Y24" i="4"/>
  <c r="Y25" i="4"/>
  <c r="Y26" i="4"/>
  <c r="Y27" i="4"/>
  <c r="AA27" i="4" s="1"/>
  <c r="Y28" i="4"/>
  <c r="Y29" i="4"/>
  <c r="Y30" i="4"/>
  <c r="Y31" i="4"/>
  <c r="Y32" i="4"/>
  <c r="Y33" i="4"/>
  <c r="Y34" i="4"/>
  <c r="Y35" i="4"/>
  <c r="Y36" i="4"/>
  <c r="Y37" i="4"/>
  <c r="Y38" i="4"/>
  <c r="Y39" i="4"/>
  <c r="Y40" i="4"/>
  <c r="Y41" i="4"/>
  <c r="Y42" i="4"/>
  <c r="Y43" i="4"/>
  <c r="Y44" i="4"/>
  <c r="Y45" i="4"/>
  <c r="Y46" i="4"/>
  <c r="Y47" i="4"/>
  <c r="Y48" i="4"/>
  <c r="Y49" i="4"/>
  <c r="Y50" i="4"/>
  <c r="Y51" i="4"/>
  <c r="AA51" i="4" s="1"/>
  <c r="Y7" i="4"/>
  <c r="AA7" i="4" s="1"/>
  <c r="AA44" i="4"/>
  <c r="AA8" i="4"/>
  <c r="AA9" i="4"/>
  <c r="AA10" i="4"/>
  <c r="AA11" i="4"/>
  <c r="AA12" i="4"/>
  <c r="AA13" i="4"/>
  <c r="AA18" i="4"/>
  <c r="AA20" i="4"/>
  <c r="AA26" i="4"/>
  <c r="AA28" i="4"/>
  <c r="AA29" i="4"/>
  <c r="AA30" i="4"/>
  <c r="AA33" i="4"/>
  <c r="AA34" i="4"/>
  <c r="AA35" i="4"/>
  <c r="AA36" i="4"/>
  <c r="AA37" i="4"/>
  <c r="AA38" i="4"/>
  <c r="AA39" i="4"/>
  <c r="AA40" i="4"/>
  <c r="AA41" i="4"/>
  <c r="AA42" i="4"/>
  <c r="AA43" i="4"/>
  <c r="AA45" i="4"/>
  <c r="AA50" i="4"/>
  <c r="X31" i="4"/>
  <c r="AF49" i="4"/>
  <c r="AE49" i="4"/>
  <c r="AD49" i="4"/>
  <c r="X49" i="4"/>
  <c r="X16" i="4"/>
  <c r="X32" i="4"/>
  <c r="AD32" i="4"/>
  <c r="AE32" i="4"/>
  <c r="AF32" i="4"/>
  <c r="X44" i="4"/>
  <c r="Z52" i="4" l="1"/>
  <c r="AA21" i="4"/>
  <c r="AA47" i="4"/>
  <c r="AA31" i="4"/>
  <c r="AA15" i="4"/>
  <c r="AA46" i="4"/>
  <c r="AA14" i="4"/>
  <c r="Y52" i="4"/>
  <c r="AA52" i="4"/>
  <c r="AG32" i="4"/>
  <c r="AG49" i="4"/>
  <c r="W51" i="4"/>
  <c r="X51" i="4" s="1"/>
  <c r="W50" i="4"/>
  <c r="V50" i="4"/>
  <c r="V27" i="4"/>
  <c r="X27" i="4" s="1"/>
  <c r="X14" i="4"/>
  <c r="W9" i="4"/>
  <c r="V9" i="4"/>
  <c r="X21" i="4"/>
  <c r="AD21" i="4"/>
  <c r="X12" i="4"/>
  <c r="X36" i="4"/>
  <c r="X35" i="4"/>
  <c r="X24" i="4"/>
  <c r="X25" i="4"/>
  <c r="X8" i="4"/>
  <c r="X17" i="4"/>
  <c r="X47" i="4"/>
  <c r="X42" i="4"/>
  <c r="X7" i="4"/>
  <c r="X26" i="4"/>
  <c r="X33" i="4"/>
  <c r="X13" i="4"/>
  <c r="X30" i="4"/>
  <c r="X48" i="4"/>
  <c r="X39" i="4"/>
  <c r="X11" i="4"/>
  <c r="X29" i="4"/>
  <c r="X18" i="4"/>
  <c r="X38" i="4"/>
  <c r="X37" i="4"/>
  <c r="X43" i="4"/>
  <c r="X45" i="4"/>
  <c r="X10" i="4"/>
  <c r="X41" i="4"/>
  <c r="X34" i="4"/>
  <c r="X19" i="4"/>
  <c r="X28" i="4"/>
  <c r="X15" i="4"/>
  <c r="X40" i="4"/>
  <c r="X46" i="4"/>
  <c r="X20" i="4"/>
  <c r="AF21" i="4"/>
  <c r="AE21" i="4"/>
  <c r="AF12" i="4"/>
  <c r="AE12" i="4"/>
  <c r="AD12" i="4"/>
  <c r="AF36" i="4"/>
  <c r="AE36" i="4"/>
  <c r="AD36" i="4"/>
  <c r="AF35" i="4"/>
  <c r="AE35" i="4"/>
  <c r="AD35" i="4"/>
  <c r="AF24" i="4"/>
  <c r="AE24" i="4"/>
  <c r="AD24" i="4"/>
  <c r="AF25" i="4"/>
  <c r="AE25" i="4"/>
  <c r="AD25" i="4"/>
  <c r="AF8" i="4"/>
  <c r="AE8" i="4"/>
  <c r="AD8" i="4"/>
  <c r="AF17" i="4"/>
  <c r="AE17" i="4"/>
  <c r="AD17" i="4"/>
  <c r="AF47" i="4"/>
  <c r="AE47" i="4"/>
  <c r="AD47" i="4"/>
  <c r="AF42" i="4"/>
  <c r="AE42" i="4"/>
  <c r="AD42" i="4"/>
  <c r="AF7" i="4"/>
  <c r="AE7" i="4"/>
  <c r="AD7" i="4"/>
  <c r="AF26" i="4"/>
  <c r="AE26" i="4"/>
  <c r="AD26" i="4"/>
  <c r="AF33" i="4"/>
  <c r="AE33" i="4"/>
  <c r="AD33" i="4"/>
  <c r="AF13" i="4"/>
  <c r="AE13" i="4"/>
  <c r="AD13" i="4"/>
  <c r="AF27" i="4"/>
  <c r="AE27" i="4"/>
  <c r="AD27" i="4"/>
  <c r="AF30" i="4"/>
  <c r="AE30" i="4"/>
  <c r="AD30" i="4"/>
  <c r="AF48" i="4"/>
  <c r="AE48" i="4"/>
  <c r="AD48" i="4"/>
  <c r="AF39" i="4"/>
  <c r="AE39" i="4"/>
  <c r="AD39" i="4"/>
  <c r="AF11" i="4"/>
  <c r="AE11" i="4"/>
  <c r="AD11" i="4"/>
  <c r="AF29" i="4"/>
  <c r="AE29" i="4"/>
  <c r="AD29" i="4"/>
  <c r="AF34" i="4"/>
  <c r="AE34" i="4"/>
  <c r="AD34" i="4"/>
  <c r="AF41" i="4"/>
  <c r="AE41" i="4"/>
  <c r="AD41" i="4"/>
  <c r="AF10" i="4"/>
  <c r="AE10" i="4"/>
  <c r="AD10" i="4"/>
  <c r="AF45" i="4"/>
  <c r="AE45" i="4"/>
  <c r="AD45" i="4"/>
  <c r="AF16" i="4"/>
  <c r="AE16" i="4"/>
  <c r="AD16" i="4"/>
  <c r="AF43" i="4"/>
  <c r="AE43" i="4"/>
  <c r="AD43" i="4"/>
  <c r="AF37" i="4"/>
  <c r="AE37" i="4"/>
  <c r="AD37" i="4"/>
  <c r="AF38" i="4"/>
  <c r="AE38" i="4"/>
  <c r="AD38" i="4"/>
  <c r="AF18" i="4"/>
  <c r="AE18" i="4"/>
  <c r="AD18" i="4"/>
  <c r="AF51" i="4"/>
  <c r="AE51" i="4"/>
  <c r="AD51" i="4"/>
  <c r="AF46" i="4"/>
  <c r="AE46" i="4"/>
  <c r="AD46" i="4"/>
  <c r="AF40" i="4"/>
  <c r="AE40" i="4"/>
  <c r="AD40" i="4"/>
  <c r="AF15" i="4"/>
  <c r="AE15" i="4"/>
  <c r="AD15" i="4"/>
  <c r="AF9" i="4"/>
  <c r="AE9" i="4"/>
  <c r="AD9" i="4"/>
  <c r="AF28" i="4"/>
  <c r="AE28" i="4"/>
  <c r="AD28" i="4"/>
  <c r="AF19" i="4"/>
  <c r="AE19" i="4"/>
  <c r="AF50" i="4"/>
  <c r="AE50" i="4"/>
  <c r="AD50" i="4"/>
  <c r="AF20" i="4"/>
  <c r="AE20" i="4"/>
  <c r="AD20" i="4"/>
  <c r="V52" i="4" l="1"/>
  <c r="W52" i="4"/>
  <c r="X50" i="4"/>
  <c r="X9" i="4"/>
  <c r="AG8" i="4"/>
  <c r="AG9" i="4"/>
  <c r="AG46" i="4"/>
  <c r="AG39" i="4"/>
  <c r="AG17" i="4"/>
  <c r="AG18" i="4"/>
  <c r="AG41" i="4"/>
  <c r="AG13" i="4"/>
  <c r="AG51" i="4"/>
  <c r="AG45" i="4"/>
  <c r="AG34" i="4"/>
  <c r="AG19" i="4"/>
  <c r="AG28" i="4"/>
  <c r="AG40" i="4"/>
  <c r="AG10" i="4"/>
  <c r="AG27" i="4"/>
  <c r="AG7" i="4"/>
  <c r="AG30" i="4"/>
  <c r="AG42" i="4"/>
  <c r="AG25" i="4"/>
  <c r="AG12" i="4"/>
  <c r="AG38" i="4"/>
  <c r="AG33" i="4"/>
  <c r="AG24" i="4"/>
  <c r="AG20" i="4"/>
  <c r="AG16" i="4"/>
  <c r="AG48" i="4"/>
  <c r="AG43" i="4"/>
  <c r="AG50" i="4"/>
  <c r="AG37" i="4"/>
  <c r="AG29" i="4"/>
  <c r="AG26" i="4"/>
  <c r="AG47" i="4"/>
  <c r="AG36" i="4"/>
  <c r="AG15" i="4"/>
  <c r="AG11" i="4"/>
  <c r="AG35" i="4"/>
  <c r="AG21" i="4"/>
  <c r="X5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Roger van Kan</author>
    <author>Ingrid Vanwersch</author>
  </authors>
  <commentList>
    <comment ref="J9" authorId="0" shapeId="0" xr:uid="{324D9386-C27C-40A1-92D6-448B01F9B90F}">
      <text>
        <r>
          <rPr>
            <b/>
            <sz val="9"/>
            <color indexed="81"/>
            <rFont val="Tahoma"/>
            <family val="2"/>
          </rPr>
          <t>Roger van Kan:</t>
        </r>
        <r>
          <rPr>
            <sz val="9"/>
            <color indexed="81"/>
            <rFont val="Tahoma"/>
            <family val="2"/>
          </rPr>
          <t xml:space="preserve">
herbouwwaarde 
€ 3.425.000, opruimingskosten 
€ 245.000, totaal 
€ 3.670.000</t>
        </r>
      </text>
    </comment>
    <comment ref="A12" authorId="1" shapeId="0" xr:uid="{447660CD-61FD-400A-996B-AD83F5B9FA06}">
      <text>
        <r>
          <rPr>
            <b/>
            <sz val="9"/>
            <color indexed="81"/>
            <rFont val="Tahoma"/>
            <family val="2"/>
          </rPr>
          <t>Ingrid Vanwersch:
2019 door verzekeringen ontdekt dat school Hofstraat 14 nog een Brandweerkazerne heeft.</t>
        </r>
        <r>
          <rPr>
            <sz val="9"/>
            <color indexed="81"/>
            <rFont val="Tahoma"/>
            <family val="2"/>
          </rPr>
          <t xml:space="preserve">
laatste taxatie 2014 i.o. W. Herberichs</t>
        </r>
      </text>
    </comment>
    <comment ref="J16" authorId="0" shapeId="0" xr:uid="{A94E6D78-09CD-4862-AF50-D3A9627D265F}">
      <text>
        <r>
          <rPr>
            <b/>
            <sz val="9"/>
            <color indexed="81"/>
            <rFont val="Tahoma"/>
            <family val="2"/>
          </rPr>
          <t>Roger van Kan:</t>
        </r>
        <r>
          <rPr>
            <sz val="9"/>
            <color indexed="81"/>
            <rFont val="Tahoma"/>
            <family val="2"/>
          </rPr>
          <t xml:space="preserve">
herbouwwaarde 
€ 270.000
opruimingskosten 
€ 20.000
totaal € 290.000</t>
        </r>
      </text>
    </comment>
    <comment ref="J17" authorId="0" shapeId="0" xr:uid="{187934F1-CE87-4808-85E6-16D8DCD4757F}">
      <text>
        <r>
          <rPr>
            <b/>
            <sz val="9"/>
            <color indexed="81"/>
            <rFont val="Tahoma"/>
            <family val="2"/>
          </rPr>
          <t>Roger van Kan:</t>
        </r>
        <r>
          <rPr>
            <sz val="9"/>
            <color indexed="81"/>
            <rFont val="Tahoma"/>
            <family val="2"/>
          </rPr>
          <t xml:space="preserve">
herbouwwaarde 
€ 85.000
opruimingskosten 
€ 5.000
totaal € 90.000</t>
        </r>
      </text>
    </comment>
    <comment ref="J26" authorId="0" shapeId="0" xr:uid="{581D3EBE-0C72-4501-A89B-9B2F60DE195B}">
      <text>
        <r>
          <rPr>
            <b/>
            <sz val="9"/>
            <color indexed="81"/>
            <rFont val="Tahoma"/>
            <family val="2"/>
          </rPr>
          <t>Roger van Kan:</t>
        </r>
        <r>
          <rPr>
            <sz val="9"/>
            <color indexed="81"/>
            <rFont val="Tahoma"/>
            <family val="2"/>
          </rPr>
          <t xml:space="preserve">
herbouwwaarde 
€ 20.000
opruimingskosten 
€ 2.000
totaal € 22.000</t>
        </r>
      </text>
    </comment>
    <comment ref="J32" authorId="0" shapeId="0" xr:uid="{7BEEC0A2-6464-4943-9461-B6BD15912833}">
      <text>
        <r>
          <rPr>
            <b/>
            <sz val="9"/>
            <color indexed="81"/>
            <rFont val="Tahoma"/>
            <family val="2"/>
          </rPr>
          <t>Roger van Kan:</t>
        </r>
        <r>
          <rPr>
            <sz val="9"/>
            <color indexed="81"/>
            <rFont val="Tahoma"/>
            <family val="2"/>
          </rPr>
          <t xml:space="preserve">
herbouwwaarde 
€ 650.000
opruimingskosten 
€ 50.000
totaal € 700.000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Roger van Kan</author>
    <author>Ingrid Vanwersch</author>
    <author>Huizer, Katy</author>
  </authors>
  <commentList>
    <comment ref="S9" authorId="0" shapeId="0" xr:uid="{977EE340-22CD-4552-B5A3-6878C11DB953}">
      <text>
        <r>
          <rPr>
            <b/>
            <sz val="9"/>
            <color indexed="81"/>
            <rFont val="Tahoma"/>
            <family val="2"/>
          </rPr>
          <t>Roger van Kan:</t>
        </r>
        <r>
          <rPr>
            <sz val="9"/>
            <color indexed="81"/>
            <rFont val="Tahoma"/>
            <family val="2"/>
          </rPr>
          <t xml:space="preserve">
herbouwwaarde 
€ 3.425.000, opruimingskosten 
€ 245.000, totaal 
€ 3.670.000</t>
        </r>
      </text>
    </comment>
    <comment ref="V9" authorId="0" shapeId="0" xr:uid="{4617C274-8FD6-4519-B1F8-6030C6D1155B}">
      <text>
        <r>
          <rPr>
            <b/>
            <sz val="9"/>
            <color indexed="81"/>
            <rFont val="Tahoma"/>
            <family val="2"/>
          </rPr>
          <t>Roger van Kan:</t>
        </r>
        <r>
          <rPr>
            <sz val="9"/>
            <color indexed="81"/>
            <rFont val="Tahoma"/>
            <family val="2"/>
          </rPr>
          <t xml:space="preserve">
€ 1.367.300 Hilleshagerweg 32-1
€ 3.587.650 Hilleshagerweg 32
</t>
        </r>
      </text>
    </comment>
    <comment ref="W9" authorId="0" shapeId="0" xr:uid="{00DC468B-D31A-4782-8D9E-A3FE47B22764}">
      <text>
        <r>
          <rPr>
            <b/>
            <sz val="9"/>
            <color indexed="81"/>
            <rFont val="Tahoma"/>
            <family val="2"/>
          </rPr>
          <t>Roger van Kan:</t>
        </r>
        <r>
          <rPr>
            <sz val="9"/>
            <color indexed="81"/>
            <rFont val="Tahoma"/>
            <family val="2"/>
          </rPr>
          <t xml:space="preserve">
€ 242.000 Hilleshagerweg 32-1
€ 647.350 Hilleshagerweg 32
</t>
        </r>
      </text>
    </comment>
    <comment ref="J12" authorId="1" shapeId="0" xr:uid="{C0CFA7C7-2EDD-4CC5-9C9C-D2DBEA3617AB}">
      <text>
        <r>
          <rPr>
            <b/>
            <sz val="9"/>
            <color indexed="81"/>
            <rFont val="Tahoma"/>
            <family val="2"/>
          </rPr>
          <t>Ingrid Vanwersch:
2019 door verzekeringen ontdekt dat school Hofstraat 14 nog een Brandweerkazerne heeft.</t>
        </r>
        <r>
          <rPr>
            <sz val="9"/>
            <color indexed="81"/>
            <rFont val="Tahoma"/>
            <family val="2"/>
          </rPr>
          <t xml:space="preserve">
laatste taxatie 2014 i.o. W. Herberichs</t>
        </r>
      </text>
    </comment>
    <comment ref="S16" authorId="0" shapeId="0" xr:uid="{80D0FDF5-6DBB-49B8-9C24-8B940EF2051B}">
      <text>
        <r>
          <rPr>
            <b/>
            <sz val="9"/>
            <color indexed="81"/>
            <rFont val="Tahoma"/>
            <family val="2"/>
          </rPr>
          <t>Roger van Kan:</t>
        </r>
        <r>
          <rPr>
            <sz val="9"/>
            <color indexed="81"/>
            <rFont val="Tahoma"/>
            <family val="2"/>
          </rPr>
          <t xml:space="preserve">
herbouwwaarde 
€ 270.000
opruimingskosten 
€ 20.000
totaal € 290.000</t>
        </r>
      </text>
    </comment>
    <comment ref="S17" authorId="0" shapeId="0" xr:uid="{95B74338-2DFF-4E69-BC39-8E1ADE81DB29}">
      <text>
        <r>
          <rPr>
            <b/>
            <sz val="9"/>
            <color indexed="81"/>
            <rFont val="Tahoma"/>
            <family val="2"/>
          </rPr>
          <t>Roger van Kan:</t>
        </r>
        <r>
          <rPr>
            <sz val="9"/>
            <color indexed="81"/>
            <rFont val="Tahoma"/>
            <family val="2"/>
          </rPr>
          <t xml:space="preserve">
herbouwwaarde 
€ 85.000
opruimingskosten 
€ 5.000
totaal € 90.000</t>
        </r>
      </text>
    </comment>
    <comment ref="S26" authorId="0" shapeId="0" xr:uid="{3DCB2646-BB9A-40A4-8201-38B5A298DF8B}">
      <text>
        <r>
          <rPr>
            <b/>
            <sz val="9"/>
            <color indexed="81"/>
            <rFont val="Tahoma"/>
            <family val="2"/>
          </rPr>
          <t>Roger van Kan:</t>
        </r>
        <r>
          <rPr>
            <sz val="9"/>
            <color indexed="81"/>
            <rFont val="Tahoma"/>
            <family val="2"/>
          </rPr>
          <t xml:space="preserve">
herbouwwaarde 
€ 20.000
opruimingskosten 
€ 2.000
totaal € 22.000</t>
        </r>
      </text>
    </comment>
    <comment ref="V27" authorId="0" shapeId="0" xr:uid="{B391C668-93A6-44C4-8957-59CD1ACF25B0}">
      <text>
        <r>
          <rPr>
            <b/>
            <sz val="9"/>
            <color indexed="81"/>
            <rFont val="Tahoma"/>
            <family val="2"/>
          </rPr>
          <t>Roger van Kan:</t>
        </r>
        <r>
          <rPr>
            <sz val="9"/>
            <color indexed="81"/>
            <rFont val="Tahoma"/>
            <family val="2"/>
          </rPr>
          <t xml:space="preserve">
Oude Heirbaan 7A-1 € 36.300
Oude Heirbaan 7A € 1.355.200
</t>
        </r>
      </text>
    </comment>
    <comment ref="S32" authorId="0" shapeId="0" xr:uid="{C6013286-1D7C-4C53-B641-48F302B72F49}">
      <text>
        <r>
          <rPr>
            <b/>
            <sz val="9"/>
            <color indexed="81"/>
            <rFont val="Tahoma"/>
            <family val="2"/>
          </rPr>
          <t>Roger van Kan:</t>
        </r>
        <r>
          <rPr>
            <sz val="9"/>
            <color indexed="81"/>
            <rFont val="Tahoma"/>
            <family val="2"/>
          </rPr>
          <t xml:space="preserve">
herbouwwaarde 
€ 650.000
opruimingskosten 
€ 50.000
totaal € 700.000</t>
        </r>
      </text>
    </comment>
    <comment ref="AB39" authorId="2" shapeId="0" xr:uid="{D31BDD93-E909-4477-BD0F-AB47A9E1E92F}">
      <text>
        <r>
          <rPr>
            <b/>
            <sz val="9"/>
            <color indexed="81"/>
            <rFont val="Tahoma"/>
            <family val="2"/>
          </rPr>
          <t>Huizer, Katy:</t>
        </r>
        <r>
          <rPr>
            <sz val="9"/>
            <color indexed="81"/>
            <rFont val="Tahoma"/>
            <family val="2"/>
          </rPr>
          <t xml:space="preserve">
opm. Roger van Kan:
Roger van Kan:
Hier dient de actuele Herbouwwaarde incl. BTW opgenomen te worden! Advies hierbij is om deze voor zover nog niet getaxeerd ook te laten taxeren. Indien er van uit gegaan zou worden dat het bedrag van € 2.452.112,39 exclusief BTW de herbouwwaarde zou zijn geweest in 2016 dan zou vooruitlopende op een (her)taxatie een waarde aangehouden kunnen worden van Eur 3.906.909,57. (2.452.112,39 + 21% BTW= 2.967.055,99 x indexatie 113.9/86.5). </t>
        </r>
      </text>
    </comment>
    <comment ref="V50" authorId="0" shapeId="0" xr:uid="{517812FD-9AAE-4A87-B924-4160CEE75427}">
      <text>
        <r>
          <rPr>
            <b/>
            <sz val="9"/>
            <color indexed="81"/>
            <rFont val="Tahoma"/>
            <family val="2"/>
          </rPr>
          <t>Roger van Kan:</t>
        </r>
        <r>
          <rPr>
            <sz val="9"/>
            <color indexed="81"/>
            <rFont val="Tahoma"/>
            <family val="2"/>
          </rPr>
          <t xml:space="preserve">
Willem Vliegenstraat 4 (bibliotheek) € 1.585.100
Willem Vliegenstraat 12 € 15.161.300
</t>
        </r>
      </text>
    </comment>
    <comment ref="W50" authorId="0" shapeId="0" xr:uid="{B778FEF1-0833-4642-9E23-8501F9619BEA}">
      <text>
        <r>
          <rPr>
            <b/>
            <sz val="9"/>
            <color indexed="81"/>
            <rFont val="Tahoma"/>
            <family val="2"/>
          </rPr>
          <t>Roger van Kan:</t>
        </r>
        <r>
          <rPr>
            <sz val="9"/>
            <color indexed="81"/>
            <rFont val="Tahoma"/>
            <family val="2"/>
          </rPr>
          <t xml:space="preserve">
Willlem Vliegenstraat 4 (bibliotheek) € 181.500
Willem Vliegenstraat 12 € 2.420.000
</t>
        </r>
      </text>
    </comment>
    <comment ref="W51" authorId="0" shapeId="0" xr:uid="{F19E01BA-C80B-4417-917B-B2D7D8F3477E}">
      <text>
        <r>
          <rPr>
            <b/>
            <sz val="9"/>
            <color indexed="81"/>
            <rFont val="Tahoma"/>
            <family val="2"/>
          </rPr>
          <t>Roger van Kan:</t>
        </r>
        <r>
          <rPr>
            <sz val="9"/>
            <color indexed="81"/>
            <rFont val="Tahoma"/>
            <family val="2"/>
          </rPr>
          <t xml:space="preserve">
Willem Vliegenstraat 5
 € 562.650
Willem Vliegenstraat 7 € 598.950
</t>
        </r>
      </text>
    </comment>
  </commentList>
</comments>
</file>

<file path=xl/sharedStrings.xml><?xml version="1.0" encoding="utf-8"?>
<sst xmlns="http://schemas.openxmlformats.org/spreadsheetml/2006/main" count="886" uniqueCount="295">
  <si>
    <t>Adres</t>
  </si>
  <si>
    <t>Plaats</t>
  </si>
  <si>
    <t>inventaris</t>
  </si>
  <si>
    <t>som</t>
  </si>
  <si>
    <t>Mechelen</t>
  </si>
  <si>
    <t>Gulpen</t>
  </si>
  <si>
    <t>Wittem</t>
  </si>
  <si>
    <t>Wahlwiller</t>
  </si>
  <si>
    <t>Slenaken</t>
  </si>
  <si>
    <t>Eys</t>
  </si>
  <si>
    <t>Epen</t>
  </si>
  <si>
    <t>Reijmerstok</t>
  </si>
  <si>
    <t>Wijlre</t>
  </si>
  <si>
    <t>Teventweg 20</t>
  </si>
  <si>
    <t>J.F. Kennedystraat 11</t>
  </si>
  <si>
    <t>Planckerweg 3</t>
  </si>
  <si>
    <t>Schulsbergerweg 21</t>
  </si>
  <si>
    <t>Nijswiller</t>
  </si>
  <si>
    <t>Bommerigerweg 3A</t>
  </si>
  <si>
    <t>Verzekerde som</t>
  </si>
  <si>
    <t xml:space="preserve">Verzekerde </t>
  </si>
  <si>
    <t>Heijenrath</t>
  </si>
  <si>
    <t xml:space="preserve">Totaal </t>
  </si>
  <si>
    <t>verzekerde som</t>
  </si>
  <si>
    <t xml:space="preserve">opstal en </t>
  </si>
  <si>
    <t>5.400.79-34.36-4.102</t>
  </si>
  <si>
    <t>5.400.79-34.36-4.207</t>
  </si>
  <si>
    <t>5.400.79-34.36-4.201</t>
  </si>
  <si>
    <t>5.400.79-34.36-4.204</t>
  </si>
  <si>
    <t>5.400.79-34.36-4.101</t>
  </si>
  <si>
    <t>5.400.79-34.36-4.103</t>
  </si>
  <si>
    <t>5.400.79-34.36-4.300</t>
  </si>
  <si>
    <t>5.400.79-34.36-4.202</t>
  </si>
  <si>
    <t>5.400.79-34.36-4.206</t>
  </si>
  <si>
    <t xml:space="preserve">Patronaatsplein 1 </t>
  </si>
  <si>
    <t>5.400.79-34.36-4.408</t>
  </si>
  <si>
    <t>5.400.79-34.36-4.607</t>
  </si>
  <si>
    <t>5.400.79-34.36-4.604</t>
  </si>
  <si>
    <t>5.400.79-34.36-4.504</t>
  </si>
  <si>
    <t>5.400.79-34.36-4.501</t>
  </si>
  <si>
    <t>5.400.79-34.36-4.104</t>
  </si>
  <si>
    <t>5.400.79-34.36-4.306</t>
  </si>
  <si>
    <t>5.400.79-34.36-4.305</t>
  </si>
  <si>
    <t>5.400.79-34.36-4.608</t>
  </si>
  <si>
    <t>5.400.79-34.36-4.405</t>
  </si>
  <si>
    <t>5.400.79-34.36-4.412</t>
  </si>
  <si>
    <t>5.400.79-34.36-4.406</t>
  </si>
  <si>
    <t>5.400.79-34.36-4.402</t>
  </si>
  <si>
    <t>5.400.79-34.36-4.411</t>
  </si>
  <si>
    <t>5.400.79-34.36-4.403</t>
  </si>
  <si>
    <t>5.400.79-34.36-4.404</t>
  </si>
  <si>
    <t>5.400.79-34.36-4.407</t>
  </si>
  <si>
    <t>5.400.79-34.36-4.503</t>
  </si>
  <si>
    <t>Jo Martens</t>
  </si>
  <si>
    <t>Ringweg 14</t>
  </si>
  <si>
    <t>5.400.79-34.36-4.605</t>
  </si>
  <si>
    <t>5.400.79-34.36-4.413</t>
  </si>
  <si>
    <t>5.400.79-34.36-4.308</t>
  </si>
  <si>
    <t>Provincialeweg 1/Reijmerstokkerdorpsstraat 177</t>
  </si>
  <si>
    <t xml:space="preserve"> </t>
  </si>
  <si>
    <t>ja</t>
  </si>
  <si>
    <t>?</t>
  </si>
  <si>
    <t>nee</t>
  </si>
  <si>
    <t>Taxatie opstal</t>
  </si>
  <si>
    <t>Grootboek</t>
  </si>
  <si>
    <t>Kostensoort</t>
  </si>
  <si>
    <t>5.38.40</t>
  </si>
  <si>
    <t>Taak</t>
  </si>
  <si>
    <t>E-mailadres+tel.nr.</t>
  </si>
  <si>
    <t>Naam contactpersoon</t>
  </si>
  <si>
    <t>John.Gooren@Gulpen-Wittem.nl</t>
  </si>
  <si>
    <t>Dhr. Richard Frijns 043 451 2376</t>
  </si>
  <si>
    <t>richardfrijns@ziggo.nl</t>
  </si>
  <si>
    <t>Dhr. Ton Wetzels  06 - 4452 63 13</t>
  </si>
  <si>
    <t>j.wetzels01@home.nl</t>
  </si>
  <si>
    <t>Dhr. Bert Ubachs  06 502 03 378</t>
  </si>
  <si>
    <t>b.ubaghs@brwzl.nl</t>
  </si>
  <si>
    <t>Dhr. Ronnie Rabuda  06 47 77 96 16</t>
  </si>
  <si>
    <t>r.rabuda@hotmail.com</t>
  </si>
  <si>
    <t>John Gooren l 043-8800668</t>
  </si>
  <si>
    <t>j.hupperetz@sophianum.nl</t>
  </si>
  <si>
    <t>de heer H. Hupperetz    06 31768564</t>
  </si>
  <si>
    <t>De heer Thewissen 06 11442732</t>
  </si>
  <si>
    <t>John.Ubachs@gulpen-wittem.nl</t>
  </si>
  <si>
    <t>Dhr. H. Hendriks  06-42269518043 - 451 21 59</t>
  </si>
  <si>
    <t>hhendriks56@hotmail.com</t>
  </si>
  <si>
    <t>Jo.Eijkenboom@gulpen-wittem.nl</t>
  </si>
  <si>
    <t>Jo Eijkenboom 06 - 52763713</t>
  </si>
  <si>
    <t>Geen Email</t>
  </si>
  <si>
    <t>Dhr. Ruud Lennarts  06 10 90 10 60 alleen kleedkamers gem. en Dhr. Frank Vandehove 06-57939883 Clubgebouw Jonkheid</t>
  </si>
  <si>
    <t>ruud.lennarts@gmail.com en fmwvandehove@gmail.com</t>
  </si>
  <si>
    <t>Corsanrs. Inventaris</t>
  </si>
  <si>
    <t>Corsanrs. Bouwtekening</t>
  </si>
  <si>
    <t>INV.000333</t>
  </si>
  <si>
    <t>w.frijns@home.nl</t>
  </si>
  <si>
    <t>Dhr. W. Frijns 043-4501839</t>
  </si>
  <si>
    <t>INV.000309</t>
  </si>
  <si>
    <t>INV.000317 / INV.000319</t>
  </si>
  <si>
    <t>INV.000332</t>
  </si>
  <si>
    <t>Geen correcte gegevens mail W.H.  31-5</t>
  </si>
  <si>
    <t xml:space="preserve"> / INV.000334 / INV.000335 / INV.000336 / INV.000337 / INV.000338 / INV.00339 /</t>
  </si>
  <si>
    <t>lodewijkseelen@gmail.com</t>
  </si>
  <si>
    <t>Dhr. Lodewijk Seelen 043-4502021</t>
  </si>
  <si>
    <t>contactpersoon Dhr. Felix Lacroix. mail van Wim H. d.d. 24 mei 2017</t>
  </si>
  <si>
    <t>flacroix@home.nl</t>
  </si>
  <si>
    <t>Geen correcte gegevens</t>
  </si>
  <si>
    <t>John Ubachs 06-52763703</t>
  </si>
  <si>
    <t>B.17.02957  B.17.02178</t>
  </si>
  <si>
    <t>B.17.02959 INV.000331</t>
  </si>
  <si>
    <t>B.17.02964</t>
  </si>
  <si>
    <t>B.17.02873 I.12.02698 / I.12.02700 + 2701 + 2704 +2705 I.12.03318 + 3319</t>
  </si>
  <si>
    <t>B.17.02834 I.08.05000</t>
  </si>
  <si>
    <t>B.17.02848  I.16.03073  I.16.03072 I.16.03367 I.16.03199 I.16.02977 I.16.03074 I.16.03075 I.16.03222 I.16.03406 I.16.04215 I.16.02976 I.16.03198 I.16.02974</t>
  </si>
  <si>
    <t>B.17.02853</t>
  </si>
  <si>
    <t>B.17.02858</t>
  </si>
  <si>
    <t>B.17.02860</t>
  </si>
  <si>
    <t>B.17.02854</t>
  </si>
  <si>
    <t>B.17.02850 INV.000320 / INV.000325 / INV.000346 / INV.000347 / INV.000348 / INV.000349 / INV.000350 / INV.000351 / INV.000352</t>
  </si>
  <si>
    <t>B.17.02861 / INV.000313</t>
  </si>
  <si>
    <t xml:space="preserve">B.17.02862 / INV.00322 </t>
  </si>
  <si>
    <t>B.17.02872 / INV.000345</t>
  </si>
  <si>
    <t>B.17.02851  / INV.000321</t>
  </si>
  <si>
    <t>B.17.02859  / INV.000315 / INV.000326 / INV.000330</t>
  </si>
  <si>
    <t xml:space="preserve">B.17.02863  / INV.000316 </t>
  </si>
  <si>
    <t xml:space="preserve">Landsraderweg 3 (incl.10 lokaalunits) </t>
  </si>
  <si>
    <t xml:space="preserve">B.17.02965 INV.000341 / INV.000342 </t>
  </si>
  <si>
    <t>B.17.02963 / INV.000344</t>
  </si>
  <si>
    <t>INV.000354 /B.18.00465</t>
  </si>
  <si>
    <t>I.16.05535 / I.16.05429 / I.16.05428/ B.18.00466</t>
  </si>
  <si>
    <t>Rijksweg 31 en 31A</t>
  </si>
  <si>
    <t>e.dewever@kom-leren.nl</t>
  </si>
  <si>
    <t>inventaris 2021</t>
  </si>
  <si>
    <t>gebouwen 2021</t>
  </si>
  <si>
    <t>na index 2021</t>
  </si>
  <si>
    <t>na index 105/100</t>
  </si>
  <si>
    <t>na index 101,6/100</t>
  </si>
  <si>
    <t>Sylvia Crutzen</t>
  </si>
  <si>
    <t>Daphne Smeets</t>
  </si>
  <si>
    <t>christa.somers@innovo.nl</t>
  </si>
  <si>
    <t>Christa Somers</t>
  </si>
  <si>
    <t>Het gebouw de kindercirkel is eigendom van Woonpunt. Wij huren van woonpunt. Het beheer wordt uitgevoerd door Yask. School (stichting Innovo is hoofd gebruiker)</t>
  </si>
  <si>
    <t xml:space="preserve">Sigrid Nelissen, 043 455 9059                                  </t>
  </si>
  <si>
    <t>sigrid.nelissen@innovo.nl</t>
  </si>
  <si>
    <t xml:space="preserve">Sigrid Nelissen,  043 451 1535                                </t>
  </si>
  <si>
    <t>Svenja Kleijnen-Lux, 06-44646743</t>
  </si>
  <si>
    <t xml:space="preserve">gebouw is eigendom schoolbestuur Innovo </t>
  </si>
  <si>
    <t>svenja.kleijnen@innovo.nl</t>
  </si>
  <si>
    <t xml:space="preserve">Opmerkingen </t>
  </si>
  <si>
    <t>Thorbecke</t>
  </si>
  <si>
    <t>n.v.t.</t>
  </si>
  <si>
    <t>incl. BTW</t>
  </si>
  <si>
    <t>gebouwen 2022</t>
  </si>
  <si>
    <t>inventaris 2022</t>
  </si>
  <si>
    <t>2022</t>
  </si>
  <si>
    <t>Verzekerde som gebouwen incl BTW 2023
index 119,7/108</t>
  </si>
  <si>
    <t>Totaal verzekerde som opstal en inventaris incl BTW opgave 2023</t>
  </si>
  <si>
    <t>staan op de nominatie om medio 2023 gesloopt te worden; geen aframing verzekerde waarde zo lang er nog geen definitief besluit tot sloop is.</t>
  </si>
  <si>
    <t>Verzekerde som inventaris incl BTW 2023
index 115,1/103,5</t>
  </si>
  <si>
    <t>Oude Heirbaan 7A en 7A-1</t>
  </si>
  <si>
    <t>n,v,t,</t>
  </si>
  <si>
    <t>Eefje de Wever, 043 – 450 60 55</t>
  </si>
  <si>
    <t>Taxplanning Inventaris</t>
  </si>
  <si>
    <t>Bestemming</t>
  </si>
  <si>
    <t>Gemeente lager en brandweer</t>
  </si>
  <si>
    <t xml:space="preserve">Landsraderweg 1 </t>
  </si>
  <si>
    <t>Gemeente huis en bibliotheek</t>
  </si>
  <si>
    <t>Postcode</t>
  </si>
  <si>
    <t>6271 DA</t>
  </si>
  <si>
    <t>Jeugdcentrum</t>
  </si>
  <si>
    <t>Basisschool Klavertje Vier</t>
  </si>
  <si>
    <t>Basisschool A Hermkes</t>
  </si>
  <si>
    <t>Bs Triangel)(Mfc Centrum Jeugd En Gezin</t>
  </si>
  <si>
    <t>Ringweg</t>
  </si>
  <si>
    <t>Kantine</t>
  </si>
  <si>
    <t>Voorm.Stationsgebouw</t>
  </si>
  <si>
    <t>Voormalige School, Leegstandbeheer Door  Stichting Durpshoes Nijswiller/ Fortas Beveiliging</t>
  </si>
  <si>
    <t>Clubgebouw Phv Geduld Overwint</t>
  </si>
  <si>
    <t>Brandweerkazerne</t>
  </si>
  <si>
    <t>Kapel</t>
  </si>
  <si>
    <t>Carillon</t>
  </si>
  <si>
    <t>Oude Brandweerkazerne?</t>
  </si>
  <si>
    <t>Incl.10 Lokaalunits</t>
  </si>
  <si>
    <t xml:space="preserve">Kiebeukel 32 </t>
  </si>
  <si>
    <t>BS Mechelen en BMV (Basisschool Witheim)</t>
  </si>
  <si>
    <t>Kanariestraat 1</t>
  </si>
  <si>
    <t xml:space="preserve">Gebouw is eigendom schoolbestuur Innovo </t>
  </si>
  <si>
    <t>Willem Vliegenstraat 4-12-14 en Kiebeukel 32</t>
  </si>
  <si>
    <t xml:space="preserve">Kanariestraat ong </t>
  </si>
  <si>
    <t xml:space="preserve">Schoolstraat 16 </t>
  </si>
  <si>
    <t>Tienbundersweg 1 en Past. Schulpenstr. 2</t>
  </si>
  <si>
    <t>Basisshool Op De 10 Bunder incl. peuterspeelzaal en gymzaal aan Past. Schulpenstr. 2</t>
  </si>
  <si>
    <t xml:space="preserve">Het gebouw is m.u.v. de gymzaal eigendom van stichting Kom Leren. </t>
  </si>
  <si>
    <t xml:space="preserve">Willem Vliegenstraat 5 en 7 </t>
  </si>
  <si>
    <t xml:space="preserve">Kerkepad ong./ In de Beemden 1 </t>
  </si>
  <si>
    <t>Tennisclub LTC</t>
  </si>
  <si>
    <t xml:space="preserve">Ringweg 16 </t>
  </si>
  <si>
    <t xml:space="preserve">Spetsesweide 3 </t>
  </si>
  <si>
    <t>Kleedlokaal Voetbalvereniging</t>
  </si>
  <si>
    <t>Hoebigerweg 40</t>
  </si>
  <si>
    <t xml:space="preserve">Parallelweg 7 </t>
  </si>
  <si>
    <t>BMV ’t Gulper hoes</t>
  </si>
  <si>
    <t>Rosstraat 5</t>
  </si>
  <si>
    <t xml:space="preserve">Oude Baan 47 </t>
  </si>
  <si>
    <t xml:space="preserve">Spetsesweide 1A </t>
  </si>
  <si>
    <t>Kerkdel ong.</t>
  </si>
  <si>
    <t>Helberg</t>
  </si>
  <si>
    <t>Maastrichterweg ong.</t>
  </si>
  <si>
    <t xml:space="preserve">Looierstraat ong. </t>
  </si>
  <si>
    <t>Budgetbeheerder</t>
  </si>
  <si>
    <t>BTW</t>
  </si>
  <si>
    <t>Inbraakpreventie IMI alarm</t>
  </si>
  <si>
    <t>installatie BMI</t>
  </si>
  <si>
    <t>Datum tax.opstal</t>
  </si>
  <si>
    <t>Datum tax. Inventaris</t>
  </si>
  <si>
    <t>Taxatiebureau</t>
  </si>
  <si>
    <t>Herbouwwaarde opstal 2024 incl. BTW voor indexering</t>
  </si>
  <si>
    <t>Verzekerde som inventaris 2024 incl. BTW voor indexering</t>
  </si>
  <si>
    <t>Totaal verzekerd bedrag 2024 voor indexering</t>
  </si>
  <si>
    <t xml:space="preserve">Hofstraat 14 </t>
  </si>
  <si>
    <t>Clubhuis tennisvereniging</t>
  </si>
  <si>
    <t xml:space="preserve">6281 BV </t>
  </si>
  <si>
    <t>Spetsesweide 7</t>
  </si>
  <si>
    <t xml:space="preserve">6286 CG </t>
  </si>
  <si>
    <t>Hofstraat 16</t>
  </si>
  <si>
    <t xml:space="preserve">Busstation </t>
  </si>
  <si>
    <t>Rijksweg / Burg. Teheuxweg 2</t>
  </si>
  <si>
    <t>Vaarzegel/Landsraderweg</t>
  </si>
  <si>
    <t>Gymzaal Eys</t>
  </si>
  <si>
    <t>Kasteel Wijlreweg 5</t>
  </si>
  <si>
    <t>6321 PP</t>
  </si>
  <si>
    <t>Tennisvereniging Tempo Wijlre</t>
  </si>
  <si>
    <t>6321 BG</t>
  </si>
  <si>
    <t>Huisartsen post</t>
  </si>
  <si>
    <t>Landsraderweg 5</t>
  </si>
  <si>
    <t>Landsraderweg 11</t>
  </si>
  <si>
    <t>Sporthal</t>
  </si>
  <si>
    <t>Mosaqua zwembad</t>
  </si>
  <si>
    <t>6272 DA</t>
  </si>
  <si>
    <t>6281 NS</t>
  </si>
  <si>
    <t xml:space="preserve">Hilleshagerweg 32-32.1. </t>
  </si>
  <si>
    <t>6281 HG</t>
  </si>
  <si>
    <t>6287 AS</t>
  </si>
  <si>
    <t xml:space="preserve">6287 BG </t>
  </si>
  <si>
    <t>6287 BB</t>
  </si>
  <si>
    <t>6286 BB</t>
  </si>
  <si>
    <t>6321 AC</t>
  </si>
  <si>
    <t>Kleedlokalen SV Geuldal (voetbal)</t>
  </si>
  <si>
    <t>6271 BJ</t>
  </si>
  <si>
    <t>6271 NT</t>
  </si>
  <si>
    <t>6271 Nt</t>
  </si>
  <si>
    <t>6286 BD</t>
  </si>
  <si>
    <t>6286 AM</t>
  </si>
  <si>
    <t>6271 EA</t>
  </si>
  <si>
    <t>Oude Maastrichterweg 39</t>
  </si>
  <si>
    <t>Magazijn  op de begraafplaats</t>
  </si>
  <si>
    <t>6285 BD</t>
  </si>
  <si>
    <t>6321 BA</t>
  </si>
  <si>
    <t>6277 NV</t>
  </si>
  <si>
    <t>6274 NK</t>
  </si>
  <si>
    <t>6273 NK</t>
  </si>
  <si>
    <t>via de NV VTC verzekerd zijn tot 1-7-2025 (info Sven Amkreutz, gemeente G0W).</t>
  </si>
  <si>
    <t>Van Wachtendonckplein 20</t>
  </si>
  <si>
    <t>Van Wachtendonckplein 24-26</t>
  </si>
  <si>
    <t>Wielderhoes</t>
  </si>
  <si>
    <t>Plankerweg ong.</t>
  </si>
  <si>
    <t>6271 JL</t>
  </si>
  <si>
    <t>Leegstaand, kantine voormalig voetbalvereniging</t>
  </si>
  <si>
    <t>Reijmerstokkerdorpsstraat 165</t>
  </si>
  <si>
    <t>Kantine en kleedlokalen voetbalclub</t>
  </si>
  <si>
    <t>Opslag Jonkheid</t>
  </si>
  <si>
    <t>Totaal verzekerd bedrag 2024 na indexering</t>
  </si>
  <si>
    <t>Verzekerde som inventaris 2024 incl. BTW na indexering</t>
  </si>
  <si>
    <t xml:space="preserve">Verzekerde som opstal 2024 incl. BTW na indexering </t>
  </si>
  <si>
    <t>Leegstaand pand</t>
  </si>
  <si>
    <t>Het gebouw de kindercirkel is eigendom van Woonpunt. Wij huren van woonpunt. Het beheer wordt uitgevoerd door Yask. School (stichting Innovo is hoofd gebruiker);</t>
  </si>
  <si>
    <t>Wilhelminastraat 39</t>
  </si>
  <si>
    <t>Oude Heirbaan 9</t>
  </si>
  <si>
    <t>A gen Wienhoes, gemeenschapshuis</t>
  </si>
  <si>
    <t xml:space="preserve">In de Beemden 1 </t>
  </si>
  <si>
    <r>
      <t xml:space="preserve">staan op de nominatie om medio 2025 gesloopt te worden; geen aframing verzekerde waarde zo lang er nog geen definitief besluit tot sloop is; info per januari 2025: </t>
    </r>
    <r>
      <rPr>
        <b/>
        <sz val="10"/>
        <rFont val="Arial"/>
        <family val="2"/>
      </rPr>
      <t>is nog niet gesloopt.</t>
    </r>
  </si>
  <si>
    <t>Willem Vliegenstraat 4 bibliotheek en nr 12 gemeentehuis</t>
  </si>
  <si>
    <t>Verzekerde som gebouwen 1-1-2025 
incl. BTW na indexering</t>
  </si>
  <si>
    <t>Verzekerde som inventaris 1-1-2025 
incl. BTW na indexering</t>
  </si>
  <si>
    <t>Verzekerde som totaal 1-1-2025
 incl. BTW na indexering</t>
  </si>
  <si>
    <t>Oude Baan 36</t>
  </si>
  <si>
    <t>Van Wachtendonckplein 26</t>
  </si>
  <si>
    <t xml:space="preserve">Willem Vliegenstraat 7 </t>
  </si>
  <si>
    <t>Willem Vliegenstraat 4-12</t>
  </si>
  <si>
    <t>6272 NT</t>
  </si>
  <si>
    <t>6273 NT</t>
  </si>
  <si>
    <t>sporthal</t>
  </si>
  <si>
    <t>Zwembad</t>
  </si>
  <si>
    <t>Willem Vliegenstraat 5-23</t>
  </si>
  <si>
    <t>Troostwijk</t>
  </si>
  <si>
    <t>Tax. Inventaris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</si>
</sst>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_-[$fl-413]\ * #,##0.00_-;_-[$fl-413]\ * #,##0.00\-;_-[$fl-413]\ * &quot;-&quot;??_-;_-@_-"/>
    <numFmt numFmtId="166" formatCode="_-[$€]\ * #,##0.00_-;_-[$€]\ * #,##0.00\-;_-[$€]\ * &quot;-&quot;??_-;_-@_-"/>
    <numFmt numFmtId="167" formatCode="&quot;€&quot;\ #,##0"/>
  </numFmts>
  <fonts count="15" x14ac:knownFonts="1">
    <font>
      <sz val="10"/>
      <name val="Arial"/>
    </font>
    <font>
      <sz val="10"/>
      <name val="Arial"/>
      <family val="2"/>
    </font>
    <font>
      <sz val="10"/>
      <name val="Arial"/>
      <family val="2"/>
    </font>
    <font>
      <b/>
      <sz val="10"/>
      <name val="Arial"/>
      <family val="2"/>
    </font>
    <font>
      <b/>
      <sz val="8"/>
      <name val="Arial"/>
      <family val="2"/>
    </font>
    <font>
      <sz val="8"/>
      <name val="Arial"/>
      <family val="2"/>
    </font>
    <font>
      <u/>
      <sz val="10"/>
      <color indexed="12"/>
      <name val="Arial"/>
      <family val="2"/>
    </font>
    <font>
      <sz val="9"/>
      <color indexed="81"/>
      <name val="Tahoma"/>
      <family val="2"/>
    </font>
    <font>
      <b/>
      <sz val="9"/>
      <color indexed="81"/>
      <name val="Tahoma"/>
      <family val="2"/>
    </font>
    <font>
      <sz val="11"/>
      <color theme="1"/>
      <name val="Calibri"/>
      <family val="2"/>
      <scheme val="minor"/>
    </font>
    <font>
      <u/>
      <sz val="10"/>
      <name val="Arial"/>
      <family val="2"/>
    </font>
    <font>
      <sz val="8"/>
      <color rgb="FFFF0000"/>
      <name val="Arial"/>
      <family val="2"/>
    </font>
    <font>
      <u/>
      <sz val="10"/>
      <color rgb="FFFF0000"/>
      <name val="Arial"/>
      <family val="2"/>
    </font>
    <font>
      <sz val="10"/>
      <color rgb="FFFF0000"/>
      <name val="Arial"/>
      <family val="2"/>
    </font>
    <font>
      <sz val="8"/>
      <name val="Arial"/>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6">
    <xf numFmtId="0" fontId="0" fillId="0" borderId="0"/>
    <xf numFmtId="166" fontId="1" fillId="0" borderId="0" applyFont="0" applyFill="0" applyBorder="0" applyAlignment="0" applyProtection="0"/>
    <xf numFmtId="166" fontId="2" fillId="0" borderId="0" applyFont="0" applyFill="0" applyBorder="0" applyAlignment="0" applyProtection="0"/>
    <xf numFmtId="0" fontId="6" fillId="0" borderId="0" applyNumberFormat="0" applyFill="0" applyBorder="0" applyAlignment="0" applyProtection="0">
      <alignment vertical="top"/>
      <protection locked="0"/>
    </xf>
    <xf numFmtId="0" fontId="9" fillId="0" borderId="0"/>
    <xf numFmtId="0" fontId="1" fillId="0" borderId="0"/>
  </cellStyleXfs>
  <cellXfs count="207">
    <xf numFmtId="0" fontId="0" fillId="0" borderId="0" xfId="0"/>
    <xf numFmtId="0" fontId="3" fillId="0" borderId="0" xfId="0" applyFont="1"/>
    <xf numFmtId="0" fontId="5" fillId="0" borderId="1" xfId="0" applyFont="1" applyBorder="1"/>
    <xf numFmtId="0" fontId="5" fillId="0" borderId="1" xfId="0" applyFont="1" applyBorder="1" applyAlignment="1">
      <alignment horizontal="left"/>
    </xf>
    <xf numFmtId="164" fontId="5" fillId="0" borderId="1" xfId="0" applyNumberFormat="1" applyFont="1" applyBorder="1" applyAlignment="1">
      <alignment horizontal="center"/>
    </xf>
    <xf numFmtId="9" fontId="5" fillId="0" borderId="1" xfId="0" applyNumberFormat="1" applyFont="1" applyBorder="1" applyAlignment="1">
      <alignment horizontal="center"/>
    </xf>
    <xf numFmtId="164" fontId="4" fillId="3" borderId="1" xfId="0" applyNumberFormat="1" applyFont="1" applyFill="1" applyBorder="1" applyAlignment="1">
      <alignment horizontal="center"/>
    </xf>
    <xf numFmtId="164" fontId="5" fillId="4" borderId="1" xfId="0" applyNumberFormat="1" applyFont="1" applyFill="1" applyBorder="1" applyAlignment="1">
      <alignment horizontal="center"/>
    </xf>
    <xf numFmtId="0" fontId="5" fillId="4" borderId="1" xfId="0" applyFont="1" applyFill="1" applyBorder="1"/>
    <xf numFmtId="9" fontId="5" fillId="4" borderId="1" xfId="0" applyNumberFormat="1" applyFont="1" applyFill="1" applyBorder="1" applyAlignment="1">
      <alignment horizontal="center"/>
    </xf>
    <xf numFmtId="3" fontId="5" fillId="4" borderId="1" xfId="0" applyNumberFormat="1" applyFont="1" applyFill="1" applyBorder="1" applyAlignment="1">
      <alignment horizontal="left"/>
    </xf>
    <xf numFmtId="3" fontId="5" fillId="4" borderId="1" xfId="0" applyNumberFormat="1" applyFont="1" applyFill="1" applyBorder="1"/>
    <xf numFmtId="0" fontId="5" fillId="4" borderId="1" xfId="4" applyFont="1" applyFill="1" applyBorder="1"/>
    <xf numFmtId="0" fontId="1" fillId="0" borderId="0" xfId="0" applyFont="1"/>
    <xf numFmtId="0" fontId="1" fillId="4" borderId="0" xfId="0" applyFont="1" applyFill="1"/>
    <xf numFmtId="0" fontId="1" fillId="4" borderId="1" xfId="0" applyFont="1" applyFill="1" applyBorder="1"/>
    <xf numFmtId="0" fontId="1" fillId="0" borderId="1" xfId="0" applyFont="1" applyBorder="1"/>
    <xf numFmtId="3" fontId="5" fillId="0" borderId="1" xfId="0" applyNumberFormat="1" applyFont="1" applyBorder="1" applyAlignment="1">
      <alignment horizontal="left"/>
    </xf>
    <xf numFmtId="3" fontId="5" fillId="0" borderId="1" xfId="0" applyNumberFormat="1" applyFont="1" applyBorder="1" applyAlignment="1">
      <alignment horizontal="right"/>
    </xf>
    <xf numFmtId="3" fontId="5" fillId="0" borderId="1" xfId="0" applyNumberFormat="1" applyFont="1" applyBorder="1"/>
    <xf numFmtId="0" fontId="5" fillId="0" borderId="0" xfId="0" applyFont="1"/>
    <xf numFmtId="0" fontId="5" fillId="0" borderId="1" xfId="4" applyFont="1" applyBorder="1"/>
    <xf numFmtId="0" fontId="5" fillId="0" borderId="1" xfId="0" applyFont="1" applyBorder="1" applyAlignment="1">
      <alignment vertical="top" wrapText="1"/>
    </xf>
    <xf numFmtId="0" fontId="5" fillId="0" borderId="1" xfId="3" applyFont="1" applyFill="1" applyBorder="1" applyAlignment="1" applyProtection="1"/>
    <xf numFmtId="0" fontId="4" fillId="0" borderId="1" xfId="0" applyFont="1" applyBorder="1"/>
    <xf numFmtId="0" fontId="5" fillId="0" borderId="1" xfId="0" applyFont="1" applyBorder="1" applyProtection="1">
      <protection locked="0"/>
    </xf>
    <xf numFmtId="3" fontId="5" fillId="0" borderId="1" xfId="0" applyNumberFormat="1" applyFont="1" applyBorder="1" applyAlignment="1">
      <alignment vertical="top" wrapText="1"/>
    </xf>
    <xf numFmtId="0" fontId="5" fillId="0" borderId="1" xfId="3" applyFont="1" applyFill="1" applyBorder="1" applyAlignment="1" applyProtection="1">
      <alignment vertical="top" wrapText="1"/>
    </xf>
    <xf numFmtId="164" fontId="5" fillId="4" borderId="1" xfId="0" applyNumberFormat="1" applyFont="1" applyFill="1" applyBorder="1" applyAlignment="1">
      <alignment horizontal="center" vertical="top" wrapText="1"/>
    </xf>
    <xf numFmtId="0" fontId="1" fillId="0" borderId="1" xfId="0" applyFont="1" applyBorder="1" applyAlignment="1">
      <alignment vertical="top" wrapText="1"/>
    </xf>
    <xf numFmtId="0" fontId="1" fillId="0" borderId="0" xfId="0" applyFont="1" applyAlignment="1">
      <alignment vertical="top" wrapText="1"/>
    </xf>
    <xf numFmtId="0" fontId="5" fillId="5" borderId="1" xfId="0" applyFont="1" applyFill="1" applyBorder="1"/>
    <xf numFmtId="3" fontId="5" fillId="5" borderId="1" xfId="0" applyNumberFormat="1" applyFont="1" applyFill="1" applyBorder="1"/>
    <xf numFmtId="0" fontId="1" fillId="5" borderId="1" xfId="0" applyFont="1" applyFill="1" applyBorder="1"/>
    <xf numFmtId="14" fontId="5" fillId="0" borderId="1" xfId="0" applyNumberFormat="1" applyFont="1" applyBorder="1" applyAlignment="1">
      <alignment horizontal="center"/>
    </xf>
    <xf numFmtId="0" fontId="5" fillId="0" borderId="1" xfId="0" applyFont="1" applyBorder="1" applyAlignment="1">
      <alignment horizontal="center"/>
    </xf>
    <xf numFmtId="167" fontId="5" fillId="0" borderId="1" xfId="0" applyNumberFormat="1" applyFont="1" applyBorder="1" applyAlignment="1">
      <alignment horizontal="center"/>
    </xf>
    <xf numFmtId="9" fontId="5" fillId="0" borderId="1" xfId="0" applyNumberFormat="1" applyFont="1" applyBorder="1" applyAlignment="1">
      <alignment horizontal="center" vertical="top" wrapText="1"/>
    </xf>
    <xf numFmtId="0" fontId="10" fillId="4" borderId="1" xfId="3" applyFont="1" applyFill="1" applyBorder="1" applyAlignment="1" applyProtection="1"/>
    <xf numFmtId="0" fontId="10" fillId="0" borderId="1" xfId="3" applyFont="1" applyFill="1" applyBorder="1" applyAlignment="1" applyProtection="1"/>
    <xf numFmtId="0" fontId="10" fillId="0" borderId="1" xfId="3" applyFont="1" applyFill="1" applyBorder="1" applyAlignment="1" applyProtection="1">
      <alignment vertical="top" wrapText="1"/>
    </xf>
    <xf numFmtId="0" fontId="5" fillId="6" borderId="1" xfId="0" applyFont="1" applyFill="1" applyBorder="1"/>
    <xf numFmtId="0" fontId="1" fillId="6" borderId="0" xfId="0" applyFont="1" applyFill="1"/>
    <xf numFmtId="165" fontId="4" fillId="2" borderId="1" xfId="0" applyNumberFormat="1" applyFont="1" applyFill="1" applyBorder="1" applyAlignment="1">
      <alignment horizontal="center"/>
    </xf>
    <xf numFmtId="164" fontId="4" fillId="2" borderId="1" xfId="0" applyNumberFormat="1" applyFont="1" applyFill="1" applyBorder="1" applyAlignment="1">
      <alignment horizontal="center"/>
    </xf>
    <xf numFmtId="165" fontId="4" fillId="3" borderId="1" xfId="0" applyNumberFormat="1" applyFont="1" applyFill="1" applyBorder="1" applyAlignment="1">
      <alignment horizontal="center"/>
    </xf>
    <xf numFmtId="49" fontId="4" fillId="3" borderId="1" xfId="0" applyNumberFormat="1" applyFont="1" applyFill="1" applyBorder="1" applyAlignment="1">
      <alignment horizontal="center"/>
    </xf>
    <xf numFmtId="3" fontId="5" fillId="4" borderId="1" xfId="0" applyNumberFormat="1" applyFont="1" applyFill="1" applyBorder="1" applyAlignment="1">
      <alignment horizontal="right"/>
    </xf>
    <xf numFmtId="164" fontId="5" fillId="0" borderId="1" xfId="0" applyNumberFormat="1" applyFont="1" applyBorder="1" applyAlignment="1">
      <alignment horizontal="center" vertical="top" wrapText="1"/>
    </xf>
    <xf numFmtId="0" fontId="1" fillId="0" borderId="1" xfId="0" applyFont="1" applyBorder="1" applyAlignment="1">
      <alignment wrapText="1"/>
    </xf>
    <xf numFmtId="9" fontId="1" fillId="0" borderId="1" xfId="0" applyNumberFormat="1" applyFont="1" applyBorder="1" applyAlignment="1">
      <alignment horizontal="center"/>
    </xf>
    <xf numFmtId="0" fontId="1" fillId="0" borderId="1" xfId="0" applyFont="1" applyBorder="1" applyAlignment="1">
      <alignment horizontal="left"/>
    </xf>
    <xf numFmtId="0" fontId="1" fillId="6" borderId="1" xfId="0" applyFont="1" applyFill="1" applyBorder="1"/>
    <xf numFmtId="164" fontId="1" fillId="4" borderId="1" xfId="0" applyNumberFormat="1" applyFont="1" applyFill="1" applyBorder="1"/>
    <xf numFmtId="164" fontId="5" fillId="4" borderId="2" xfId="0" applyNumberFormat="1" applyFont="1" applyFill="1" applyBorder="1" applyAlignment="1">
      <alignment horizontal="center"/>
    </xf>
    <xf numFmtId="164" fontId="5" fillId="0" borderId="2" xfId="0" applyNumberFormat="1" applyFont="1" applyBorder="1" applyAlignment="1">
      <alignment horizontal="center"/>
    </xf>
    <xf numFmtId="164" fontId="1" fillId="4" borderId="2" xfId="0" applyNumberFormat="1" applyFont="1" applyFill="1" applyBorder="1"/>
    <xf numFmtId="0" fontId="3" fillId="7" borderId="1" xfId="0" applyFont="1" applyFill="1" applyBorder="1" applyAlignment="1">
      <alignment vertical="center" textRotation="90"/>
    </xf>
    <xf numFmtId="0" fontId="1" fillId="0" borderId="4" xfId="0" applyFont="1" applyBorder="1"/>
    <xf numFmtId="0" fontId="1" fillId="4" borderId="1" xfId="0" applyFont="1" applyFill="1" applyBorder="1" applyAlignment="1">
      <alignment horizontal="left"/>
    </xf>
    <xf numFmtId="9" fontId="1" fillId="4" borderId="1" xfId="0" applyNumberFormat="1" applyFont="1" applyFill="1" applyBorder="1" applyAlignment="1">
      <alignment horizontal="center"/>
    </xf>
    <xf numFmtId="14" fontId="1" fillId="0" borderId="1" xfId="0" applyNumberFormat="1" applyFont="1" applyBorder="1" applyAlignment="1">
      <alignment horizontal="right" indent="1"/>
    </xf>
    <xf numFmtId="0" fontId="1" fillId="0" borderId="1" xfId="0" applyFont="1" applyBorder="1" applyAlignment="1">
      <alignment horizontal="center"/>
    </xf>
    <xf numFmtId="167" fontId="1" fillId="0" borderId="1" xfId="0" applyNumberFormat="1" applyFont="1" applyBorder="1" applyAlignment="1">
      <alignment horizontal="center"/>
    </xf>
    <xf numFmtId="14" fontId="1" fillId="0" borderId="1" xfId="0" applyNumberFormat="1" applyFont="1" applyBorder="1" applyAlignment="1">
      <alignment horizontal="center"/>
    </xf>
    <xf numFmtId="9" fontId="1" fillId="0" borderId="1" xfId="0" applyNumberFormat="1" applyFont="1" applyBorder="1" applyAlignment="1">
      <alignment horizontal="left"/>
    </xf>
    <xf numFmtId="14" fontId="1" fillId="0" borderId="1" xfId="0" applyNumberFormat="1" applyFont="1" applyBorder="1"/>
    <xf numFmtId="9" fontId="1" fillId="0" borderId="1" xfId="0" applyNumberFormat="1" applyFont="1" applyBorder="1" applyAlignment="1">
      <alignment horizontal="center" vertical="top" wrapText="1"/>
    </xf>
    <xf numFmtId="164" fontId="1" fillId="0" borderId="1" xfId="0" applyNumberFormat="1" applyFont="1" applyBorder="1" applyAlignment="1">
      <alignment horizontal="center" vertical="center"/>
    </xf>
    <xf numFmtId="164" fontId="1" fillId="0" borderId="1" xfId="0" applyNumberFormat="1" applyFont="1" applyBorder="1" applyAlignment="1">
      <alignment horizontal="center"/>
    </xf>
    <xf numFmtId="164" fontId="1" fillId="4" borderId="1" xfId="0" applyNumberFormat="1" applyFont="1" applyFill="1" applyBorder="1" applyAlignment="1">
      <alignment horizontal="center"/>
    </xf>
    <xf numFmtId="9" fontId="1" fillId="0" borderId="1" xfId="0" applyNumberFormat="1" applyFont="1" applyBorder="1" applyAlignment="1">
      <alignment horizontal="left" wrapText="1"/>
    </xf>
    <xf numFmtId="3" fontId="5" fillId="6" borderId="1" xfId="0" applyNumberFormat="1" applyFont="1" applyFill="1" applyBorder="1" applyAlignment="1">
      <alignment horizontal="right"/>
    </xf>
    <xf numFmtId="0" fontId="5" fillId="6" borderId="1" xfId="4" applyFont="1" applyFill="1" applyBorder="1"/>
    <xf numFmtId="0" fontId="10" fillId="6" borderId="1" xfId="3" applyFont="1" applyFill="1" applyBorder="1" applyAlignment="1" applyProtection="1"/>
    <xf numFmtId="9" fontId="5" fillId="6" borderId="1" xfId="0" applyNumberFormat="1" applyFont="1" applyFill="1" applyBorder="1" applyAlignment="1">
      <alignment horizontal="center"/>
    </xf>
    <xf numFmtId="9" fontId="1" fillId="6" borderId="1" xfId="0" applyNumberFormat="1" applyFont="1" applyFill="1" applyBorder="1" applyAlignment="1">
      <alignment horizontal="left"/>
    </xf>
    <xf numFmtId="9" fontId="1" fillId="6" borderId="1" xfId="0" applyNumberFormat="1" applyFont="1" applyFill="1" applyBorder="1" applyAlignment="1">
      <alignment horizontal="center"/>
    </xf>
    <xf numFmtId="14" fontId="1" fillId="6" borderId="1" xfId="0" applyNumberFormat="1" applyFont="1" applyFill="1" applyBorder="1"/>
    <xf numFmtId="164" fontId="5" fillId="6" borderId="1" xfId="0" applyNumberFormat="1" applyFont="1" applyFill="1" applyBorder="1" applyAlignment="1">
      <alignment horizontal="center"/>
    </xf>
    <xf numFmtId="0" fontId="1" fillId="0" borderId="1" xfId="0" applyFont="1" applyBorder="1" applyAlignment="1">
      <alignment horizontal="left" vertical="center" wrapText="1"/>
    </xf>
    <xf numFmtId="0" fontId="11" fillId="4" borderId="1" xfId="0" applyFont="1" applyFill="1" applyBorder="1"/>
    <xf numFmtId="3" fontId="11" fillId="4" borderId="1" xfId="0" applyNumberFormat="1" applyFont="1" applyFill="1" applyBorder="1"/>
    <xf numFmtId="0" fontId="12" fillId="4" borderId="1" xfId="3" applyFont="1" applyFill="1" applyBorder="1" applyAlignment="1" applyProtection="1"/>
    <xf numFmtId="9" fontId="11" fillId="4" borderId="1" xfId="0" applyNumberFormat="1" applyFont="1" applyFill="1" applyBorder="1" applyAlignment="1">
      <alignment horizontal="center"/>
    </xf>
    <xf numFmtId="0" fontId="13" fillId="4" borderId="1" xfId="0" applyFont="1" applyFill="1" applyBorder="1"/>
    <xf numFmtId="9" fontId="13" fillId="4" borderId="1" xfId="0" applyNumberFormat="1" applyFont="1" applyFill="1" applyBorder="1" applyAlignment="1">
      <alignment horizontal="left"/>
    </xf>
    <xf numFmtId="164" fontId="13" fillId="4" borderId="1" xfId="0" applyNumberFormat="1" applyFont="1" applyFill="1" applyBorder="1" applyAlignment="1">
      <alignment horizontal="center"/>
    </xf>
    <xf numFmtId="14" fontId="13" fillId="4" borderId="1" xfId="0" applyNumberFormat="1" applyFont="1" applyFill="1" applyBorder="1"/>
    <xf numFmtId="164" fontId="11" fillId="4" borderId="2" xfId="0" applyNumberFormat="1" applyFont="1" applyFill="1" applyBorder="1" applyAlignment="1">
      <alignment horizontal="center"/>
    </xf>
    <xf numFmtId="164" fontId="11" fillId="4" borderId="1" xfId="0" applyNumberFormat="1" applyFont="1" applyFill="1" applyBorder="1" applyAlignment="1">
      <alignment horizontal="center"/>
    </xf>
    <xf numFmtId="0" fontId="13" fillId="4" borderId="0" xfId="0" applyFont="1" applyFill="1"/>
    <xf numFmtId="3" fontId="5" fillId="6" borderId="1" xfId="0" applyNumberFormat="1" applyFont="1" applyFill="1" applyBorder="1"/>
    <xf numFmtId="164" fontId="1" fillId="6" borderId="1" xfId="0" applyNumberFormat="1" applyFont="1" applyFill="1" applyBorder="1" applyAlignment="1">
      <alignment horizontal="center"/>
    </xf>
    <xf numFmtId="9" fontId="1" fillId="4" borderId="1" xfId="0" applyNumberFormat="1" applyFont="1" applyFill="1" applyBorder="1" applyAlignment="1">
      <alignment horizontal="left"/>
    </xf>
    <xf numFmtId="14" fontId="1" fillId="4" borderId="1" xfId="0" applyNumberFormat="1" applyFont="1" applyFill="1" applyBorder="1"/>
    <xf numFmtId="9" fontId="1" fillId="4" borderId="0" xfId="0" applyNumberFormat="1" applyFont="1" applyFill="1" applyAlignment="1">
      <alignment horizontal="left"/>
    </xf>
    <xf numFmtId="0" fontId="13" fillId="0" borderId="0" xfId="0" applyFont="1"/>
    <xf numFmtId="0" fontId="1" fillId="0" borderId="7" xfId="0" applyFont="1" applyBorder="1"/>
    <xf numFmtId="44" fontId="1" fillId="0" borderId="2" xfId="0" applyNumberFormat="1" applyFont="1" applyBorder="1" applyAlignment="1">
      <alignment horizontal="right"/>
    </xf>
    <xf numFmtId="44" fontId="1" fillId="6" borderId="1" xfId="0" applyNumberFormat="1" applyFont="1" applyFill="1" applyBorder="1" applyAlignment="1">
      <alignment horizontal="right"/>
    </xf>
    <xf numFmtId="44" fontId="3" fillId="0" borderId="6" xfId="0" applyNumberFormat="1" applyFont="1" applyBorder="1" applyAlignment="1">
      <alignment horizontal="right"/>
    </xf>
    <xf numFmtId="44" fontId="3" fillId="0" borderId="8" xfId="0" applyNumberFormat="1" applyFont="1" applyBorder="1" applyAlignment="1">
      <alignment horizontal="right"/>
    </xf>
    <xf numFmtId="44" fontId="1" fillId="6" borderId="1" xfId="0" applyNumberFormat="1" applyFont="1" applyFill="1" applyBorder="1"/>
    <xf numFmtId="44" fontId="3" fillId="0" borderId="6" xfId="0" applyNumberFormat="1" applyFont="1" applyBorder="1"/>
    <xf numFmtId="44" fontId="1" fillId="0" borderId="1" xfId="0" applyNumberFormat="1" applyFont="1" applyBorder="1"/>
    <xf numFmtId="44" fontId="13" fillId="4" borderId="1" xfId="0" applyNumberFormat="1" applyFont="1" applyFill="1" applyBorder="1"/>
    <xf numFmtId="44" fontId="1" fillId="4" borderId="1" xfId="0" applyNumberFormat="1" applyFont="1" applyFill="1" applyBorder="1"/>
    <xf numFmtId="0" fontId="1" fillId="0" borderId="2" xfId="0" applyFont="1" applyBorder="1"/>
    <xf numFmtId="0" fontId="1" fillId="0" borderId="0" xfId="0" applyFont="1" applyAlignment="1">
      <alignment horizontal="left"/>
    </xf>
    <xf numFmtId="9" fontId="1" fillId="0" borderId="0" xfId="0" applyNumberFormat="1" applyFont="1" applyAlignment="1">
      <alignment horizontal="center"/>
    </xf>
    <xf numFmtId="164" fontId="1" fillId="0" borderId="0" xfId="0" applyNumberFormat="1" applyFont="1"/>
    <xf numFmtId="9" fontId="1" fillId="0" borderId="9" xfId="0" applyNumberFormat="1" applyFont="1" applyBorder="1" applyAlignment="1">
      <alignment horizontal="center"/>
    </xf>
    <xf numFmtId="0" fontId="1" fillId="0" borderId="6" xfId="0" applyFont="1" applyBorder="1"/>
    <xf numFmtId="0" fontId="1" fillId="0" borderId="6" xfId="0" applyFont="1" applyBorder="1" applyAlignment="1">
      <alignment horizontal="left"/>
    </xf>
    <xf numFmtId="9" fontId="1" fillId="0" borderId="6" xfId="0" applyNumberFormat="1" applyFont="1" applyBorder="1" applyAlignment="1">
      <alignment horizontal="center"/>
    </xf>
    <xf numFmtId="44" fontId="1" fillId="6" borderId="2" xfId="0" applyNumberFormat="1" applyFont="1" applyFill="1" applyBorder="1" applyAlignment="1">
      <alignment horizontal="right"/>
    </xf>
    <xf numFmtId="0" fontId="1" fillId="0" borderId="1" xfId="0" applyFont="1" applyBorder="1" applyAlignment="1">
      <alignment horizontal="left" vertical="top" wrapText="1"/>
    </xf>
    <xf numFmtId="14" fontId="1" fillId="0" borderId="1" xfId="0" applyNumberFormat="1" applyFont="1" applyBorder="1" applyAlignment="1">
      <alignment horizontal="left"/>
    </xf>
    <xf numFmtId="164" fontId="1" fillId="0" borderId="1" xfId="0" applyNumberFormat="1" applyFont="1" applyBorder="1" applyAlignment="1">
      <alignment horizontal="left"/>
    </xf>
    <xf numFmtId="164" fontId="1" fillId="0" borderId="1" xfId="0" applyNumberFormat="1" applyFont="1" applyBorder="1" applyAlignment="1">
      <alignment horizontal="left" vertical="center"/>
    </xf>
    <xf numFmtId="0" fontId="1" fillId="0" borderId="1" xfId="0" applyFont="1" applyBorder="1" applyAlignment="1">
      <alignment horizontal="left" wrapText="1"/>
    </xf>
    <xf numFmtId="167" fontId="1" fillId="0" borderId="1" xfId="0" applyNumberFormat="1" applyFont="1" applyBorder="1" applyAlignment="1">
      <alignment horizontal="left"/>
    </xf>
    <xf numFmtId="14" fontId="1" fillId="0" borderId="1" xfId="0" applyNumberFormat="1" applyFont="1" applyBorder="1" applyAlignment="1">
      <alignment horizontal="left" indent="1"/>
    </xf>
    <xf numFmtId="164" fontId="1" fillId="4" borderId="1" xfId="0" applyNumberFormat="1" applyFont="1" applyFill="1" applyBorder="1" applyAlignment="1">
      <alignment horizontal="left"/>
    </xf>
    <xf numFmtId="14" fontId="1" fillId="4" borderId="1" xfId="0" applyNumberFormat="1" applyFont="1" applyFill="1" applyBorder="1" applyAlignment="1">
      <alignment horizontal="left"/>
    </xf>
    <xf numFmtId="9" fontId="1" fillId="0" borderId="1" xfId="0" applyNumberFormat="1" applyFont="1" applyBorder="1" applyAlignment="1">
      <alignment horizontal="left" vertical="top" wrapText="1"/>
    </xf>
    <xf numFmtId="44" fontId="3" fillId="0" borderId="13" xfId="0" applyNumberFormat="1" applyFont="1" applyBorder="1" applyAlignment="1">
      <alignment horizontal="right"/>
    </xf>
    <xf numFmtId="44" fontId="1" fillId="0" borderId="11" xfId="0" applyNumberFormat="1" applyFont="1" applyBorder="1" applyAlignment="1">
      <alignment horizontal="right"/>
    </xf>
    <xf numFmtId="0" fontId="1" fillId="0" borderId="4" xfId="0" applyFont="1" applyBorder="1" applyAlignment="1">
      <alignment horizontal="left"/>
    </xf>
    <xf numFmtId="9" fontId="1" fillId="0" borderId="4" xfId="0" applyNumberFormat="1" applyFont="1" applyBorder="1" applyAlignment="1">
      <alignment horizontal="left"/>
    </xf>
    <xf numFmtId="164" fontId="1" fillId="0" borderId="4" xfId="0" applyNumberFormat="1" applyFont="1" applyBorder="1" applyAlignment="1">
      <alignment horizontal="left"/>
    </xf>
    <xf numFmtId="14" fontId="1" fillId="0" borderId="4" xfId="0" applyNumberFormat="1" applyFont="1" applyBorder="1" applyAlignment="1">
      <alignment horizontal="left"/>
    </xf>
    <xf numFmtId="44" fontId="1" fillId="0" borderId="7" xfId="0" applyNumberFormat="1" applyFont="1" applyBorder="1" applyAlignment="1">
      <alignment horizontal="right"/>
    </xf>
    <xf numFmtId="0" fontId="3" fillId="4" borderId="0" xfId="0" applyFont="1" applyFill="1"/>
    <xf numFmtId="0" fontId="5" fillId="4" borderId="0" xfId="0" applyFont="1" applyFill="1"/>
    <xf numFmtId="0" fontId="1" fillId="4" borderId="0" xfId="0" applyFont="1" applyFill="1" applyAlignment="1">
      <alignment vertical="top" wrapText="1"/>
    </xf>
    <xf numFmtId="0" fontId="3" fillId="7" borderId="12" xfId="0" applyFont="1" applyFill="1" applyBorder="1" applyAlignment="1">
      <alignment vertical="center"/>
    </xf>
    <xf numFmtId="0" fontId="3" fillId="7" borderId="0" xfId="0" applyFont="1" applyFill="1" applyAlignment="1">
      <alignment vertical="center"/>
    </xf>
    <xf numFmtId="0" fontId="3" fillId="7" borderId="22" xfId="0" applyFont="1" applyFill="1" applyBorder="1" applyAlignment="1">
      <alignment vertical="center"/>
    </xf>
    <xf numFmtId="0" fontId="3" fillId="7" borderId="14" xfId="0" applyFont="1" applyFill="1" applyBorder="1" applyAlignment="1">
      <alignment vertical="center"/>
    </xf>
    <xf numFmtId="0" fontId="3" fillId="7" borderId="15" xfId="0" applyFont="1" applyFill="1" applyBorder="1" applyAlignment="1">
      <alignment vertical="center"/>
    </xf>
    <xf numFmtId="0" fontId="3" fillId="7" borderId="16" xfId="0" applyFont="1" applyFill="1" applyBorder="1" applyAlignment="1">
      <alignment vertical="center"/>
    </xf>
    <xf numFmtId="0" fontId="3" fillId="7" borderId="19" xfId="0" applyFont="1" applyFill="1" applyBorder="1" applyAlignment="1">
      <alignment vertical="center"/>
    </xf>
    <xf numFmtId="0" fontId="3" fillId="7" borderId="20" xfId="0" applyFont="1" applyFill="1" applyBorder="1" applyAlignment="1">
      <alignment vertical="center"/>
    </xf>
    <xf numFmtId="0" fontId="3" fillId="7" borderId="21" xfId="0" applyFont="1" applyFill="1" applyBorder="1" applyAlignment="1">
      <alignment vertical="center"/>
    </xf>
    <xf numFmtId="0" fontId="3" fillId="7" borderId="26" xfId="0" applyFont="1" applyFill="1" applyBorder="1" applyAlignment="1">
      <alignment vertical="center" wrapText="1"/>
    </xf>
    <xf numFmtId="0" fontId="3" fillId="7" borderId="27" xfId="0" applyFont="1" applyFill="1" applyBorder="1" applyAlignment="1">
      <alignment vertical="center" wrapText="1"/>
    </xf>
    <xf numFmtId="0" fontId="3" fillId="7" borderId="28" xfId="0" applyFont="1" applyFill="1" applyBorder="1" applyAlignment="1">
      <alignment vertical="center" wrapText="1"/>
    </xf>
    <xf numFmtId="165" fontId="3" fillId="7" borderId="14" xfId="0" applyNumberFormat="1" applyFont="1" applyFill="1" applyBorder="1" applyAlignment="1">
      <alignment vertical="center"/>
    </xf>
    <xf numFmtId="165" fontId="3" fillId="7" borderId="15" xfId="0" applyNumberFormat="1" applyFont="1" applyFill="1" applyBorder="1" applyAlignment="1">
      <alignment vertical="center"/>
    </xf>
    <xf numFmtId="165" fontId="3" fillId="7" borderId="16" xfId="0" applyNumberFormat="1" applyFont="1" applyFill="1" applyBorder="1" applyAlignment="1">
      <alignment vertical="center"/>
    </xf>
    <xf numFmtId="165" fontId="3" fillId="7" borderId="12" xfId="0" applyNumberFormat="1" applyFont="1" applyFill="1" applyBorder="1" applyAlignment="1">
      <alignment vertical="center"/>
    </xf>
    <xf numFmtId="165" fontId="3" fillId="7" borderId="0" xfId="0" applyNumberFormat="1" applyFont="1" applyFill="1" applyAlignment="1">
      <alignment vertical="center"/>
    </xf>
    <xf numFmtId="165" fontId="3" fillId="7" borderId="22" xfId="0" applyNumberFormat="1" applyFont="1" applyFill="1" applyBorder="1" applyAlignment="1">
      <alignment vertical="center"/>
    </xf>
    <xf numFmtId="0" fontId="3" fillId="7" borderId="23" xfId="0" applyFont="1" applyFill="1" applyBorder="1" applyAlignment="1">
      <alignment vertical="center" wrapText="1"/>
    </xf>
    <xf numFmtId="0" fontId="3" fillId="7" borderId="24" xfId="0" applyFont="1" applyFill="1" applyBorder="1" applyAlignment="1">
      <alignment vertical="center" wrapText="1"/>
    </xf>
    <xf numFmtId="0" fontId="1" fillId="7" borderId="24" xfId="0" applyFont="1" applyFill="1" applyBorder="1" applyAlignment="1">
      <alignment vertical="center" wrapText="1"/>
    </xf>
    <xf numFmtId="0" fontId="1" fillId="7" borderId="25" xfId="0" applyFont="1" applyFill="1" applyBorder="1" applyAlignment="1">
      <alignment vertical="center" wrapText="1"/>
    </xf>
    <xf numFmtId="165" fontId="3" fillId="7" borderId="14" xfId="0" applyNumberFormat="1" applyFont="1" applyFill="1" applyBorder="1" applyAlignment="1">
      <alignment horizontal="center" vertical="center" wrapText="1"/>
    </xf>
    <xf numFmtId="165" fontId="3" fillId="7" borderId="15" xfId="0" applyNumberFormat="1" applyFont="1" applyFill="1" applyBorder="1" applyAlignment="1">
      <alignment horizontal="center" vertical="center" wrapText="1"/>
    </xf>
    <xf numFmtId="165" fontId="3" fillId="7" borderId="16" xfId="0" applyNumberFormat="1" applyFont="1" applyFill="1" applyBorder="1" applyAlignment="1">
      <alignment horizontal="center" vertical="center" wrapText="1"/>
    </xf>
    <xf numFmtId="165" fontId="3" fillId="7" borderId="19" xfId="0" applyNumberFormat="1" applyFont="1" applyFill="1" applyBorder="1" applyAlignment="1">
      <alignment horizontal="center" vertical="center" wrapText="1"/>
    </xf>
    <xf numFmtId="165" fontId="3" fillId="7" borderId="20" xfId="0" applyNumberFormat="1" applyFont="1" applyFill="1" applyBorder="1" applyAlignment="1">
      <alignment horizontal="center" vertical="center" wrapText="1"/>
    </xf>
    <xf numFmtId="165" fontId="3" fillId="7" borderId="21" xfId="0" applyNumberFormat="1" applyFont="1" applyFill="1" applyBorder="1" applyAlignment="1">
      <alignment horizontal="center" vertical="center" wrapText="1"/>
    </xf>
    <xf numFmtId="165" fontId="3" fillId="7" borderId="29" xfId="0" applyNumberFormat="1" applyFont="1" applyFill="1" applyBorder="1" applyAlignment="1">
      <alignment horizontal="center" vertical="center" wrapText="1"/>
    </xf>
    <xf numFmtId="165" fontId="3" fillId="7" borderId="30" xfId="0" applyNumberFormat="1" applyFont="1" applyFill="1" applyBorder="1" applyAlignment="1">
      <alignment horizontal="center" vertical="center" wrapText="1"/>
    </xf>
    <xf numFmtId="165" fontId="3" fillId="7" borderId="31" xfId="0" applyNumberFormat="1"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3" xfId="0" applyFont="1" applyFill="1" applyBorder="1" applyAlignment="1">
      <alignment vertical="center"/>
    </xf>
    <xf numFmtId="0" fontId="3" fillId="7" borderId="5" xfId="0" applyFont="1" applyFill="1" applyBorder="1" applyAlignment="1">
      <alignment vertical="center"/>
    </xf>
    <xf numFmtId="0" fontId="3" fillId="7" borderId="4" xfId="0" applyFont="1" applyFill="1" applyBorder="1" applyAlignment="1">
      <alignment vertical="center"/>
    </xf>
    <xf numFmtId="165" fontId="3" fillId="7" borderId="3" xfId="0" applyNumberFormat="1" applyFont="1" applyFill="1" applyBorder="1" applyAlignment="1">
      <alignment vertical="center"/>
    </xf>
    <xf numFmtId="165" fontId="3" fillId="7" borderId="5" xfId="0" applyNumberFormat="1" applyFont="1" applyFill="1" applyBorder="1" applyAlignment="1">
      <alignment vertical="center"/>
    </xf>
    <xf numFmtId="165" fontId="3" fillId="7" borderId="4" xfId="0" applyNumberFormat="1" applyFont="1" applyFill="1" applyBorder="1" applyAlignment="1">
      <alignment vertical="center"/>
    </xf>
    <xf numFmtId="165" fontId="3" fillId="7" borderId="3" xfId="0" applyNumberFormat="1" applyFont="1" applyFill="1" applyBorder="1" applyAlignment="1">
      <alignment vertical="center" wrapText="1"/>
    </xf>
    <xf numFmtId="165" fontId="3" fillId="7" borderId="5" xfId="0" applyNumberFormat="1" applyFont="1" applyFill="1" applyBorder="1" applyAlignment="1">
      <alignment vertical="center" wrapText="1"/>
    </xf>
    <xf numFmtId="165" fontId="3" fillId="7" borderId="4" xfId="0" applyNumberFormat="1" applyFont="1" applyFill="1" applyBorder="1" applyAlignment="1">
      <alignment vertical="center" wrapText="1"/>
    </xf>
    <xf numFmtId="0" fontId="3" fillId="7" borderId="1" xfId="0" applyFont="1" applyFill="1" applyBorder="1" applyAlignment="1">
      <alignment vertical="center" wrapText="1"/>
    </xf>
    <xf numFmtId="0" fontId="1" fillId="7" borderId="1" xfId="0" applyFont="1" applyFill="1" applyBorder="1" applyAlignment="1">
      <alignment vertical="center" wrapText="1"/>
    </xf>
    <xf numFmtId="0" fontId="4" fillId="7" borderId="3" xfId="0" applyFont="1" applyFill="1" applyBorder="1" applyAlignment="1">
      <alignment horizontal="center" vertical="center"/>
    </xf>
    <xf numFmtId="0" fontId="4" fillId="7" borderId="5" xfId="0" applyFont="1" applyFill="1" applyBorder="1" applyAlignment="1">
      <alignment horizontal="center" vertical="center"/>
    </xf>
    <xf numFmtId="0" fontId="4" fillId="7" borderId="4" xfId="0" applyFont="1" applyFill="1" applyBorder="1" applyAlignment="1">
      <alignment horizontal="center" vertical="center"/>
    </xf>
    <xf numFmtId="9" fontId="4" fillId="7" borderId="3" xfId="0" applyNumberFormat="1" applyFont="1" applyFill="1" applyBorder="1" applyAlignment="1">
      <alignment horizontal="center" vertical="center"/>
    </xf>
    <xf numFmtId="9" fontId="4" fillId="7" borderId="5" xfId="0" applyNumberFormat="1" applyFont="1" applyFill="1" applyBorder="1" applyAlignment="1">
      <alignment horizontal="center" vertical="center"/>
    </xf>
    <xf numFmtId="9" fontId="4" fillId="7" borderId="4" xfId="0" applyNumberFormat="1" applyFont="1" applyFill="1" applyBorder="1" applyAlignment="1">
      <alignment horizontal="center" vertical="center"/>
    </xf>
    <xf numFmtId="0" fontId="3" fillId="7" borderId="3" xfId="0" applyFont="1" applyFill="1" applyBorder="1" applyAlignment="1">
      <alignment horizontal="center" vertical="center"/>
    </xf>
    <xf numFmtId="0" fontId="3" fillId="7" borderId="5" xfId="0" applyFont="1" applyFill="1" applyBorder="1" applyAlignment="1">
      <alignment horizontal="center" vertical="center"/>
    </xf>
    <xf numFmtId="0" fontId="3" fillId="7" borderId="4" xfId="0" applyFont="1" applyFill="1" applyBorder="1" applyAlignment="1">
      <alignment horizontal="center" vertical="center"/>
    </xf>
    <xf numFmtId="0" fontId="13" fillId="4" borderId="3" xfId="0" applyFont="1" applyFill="1" applyBorder="1" applyAlignment="1">
      <alignment horizontal="center" wrapText="1"/>
    </xf>
    <xf numFmtId="0" fontId="13" fillId="4" borderId="4" xfId="0" applyFont="1" applyFill="1" applyBorder="1" applyAlignment="1">
      <alignment horizontal="center" wrapText="1"/>
    </xf>
    <xf numFmtId="165" fontId="4" fillId="2" borderId="1" xfId="0" applyNumberFormat="1" applyFont="1" applyFill="1" applyBorder="1" applyAlignment="1">
      <alignment horizontal="left" vertical="top" wrapText="1"/>
    </xf>
    <xf numFmtId="0" fontId="1" fillId="0" borderId="1" xfId="0" applyFont="1" applyBorder="1" applyAlignment="1">
      <alignment horizontal="left" vertical="top"/>
    </xf>
    <xf numFmtId="165" fontId="4" fillId="2" borderId="1" xfId="0" applyNumberFormat="1" applyFont="1" applyFill="1" applyBorder="1" applyAlignment="1">
      <alignment horizontal="justify" vertical="top" wrapText="1"/>
    </xf>
    <xf numFmtId="0" fontId="1" fillId="0" borderId="1" xfId="0" applyFont="1" applyBorder="1" applyAlignment="1">
      <alignment horizontal="justify" vertical="top"/>
    </xf>
    <xf numFmtId="0" fontId="1" fillId="0" borderId="1" xfId="0" applyFont="1" applyBorder="1" applyAlignment="1">
      <alignment horizontal="left" vertical="top" wrapText="1"/>
    </xf>
    <xf numFmtId="164" fontId="3" fillId="7" borderId="3" xfId="0" applyNumberFormat="1" applyFont="1" applyFill="1" applyBorder="1" applyAlignment="1">
      <alignment vertical="center" wrapText="1"/>
    </xf>
    <xf numFmtId="164" fontId="3" fillId="7" borderId="5" xfId="0" applyNumberFormat="1" applyFont="1" applyFill="1" applyBorder="1" applyAlignment="1">
      <alignment vertical="center" wrapText="1"/>
    </xf>
    <xf numFmtId="164" fontId="3" fillId="7" borderId="4" xfId="0" applyNumberFormat="1" applyFont="1" applyFill="1" applyBorder="1" applyAlignment="1">
      <alignment vertical="center" wrapText="1"/>
    </xf>
    <xf numFmtId="165" fontId="3" fillId="7" borderId="3" xfId="0" applyNumberFormat="1" applyFont="1" applyFill="1" applyBorder="1" applyAlignment="1">
      <alignment horizontal="center" vertical="center" wrapText="1"/>
    </xf>
    <xf numFmtId="165" fontId="3" fillId="7" borderId="5" xfId="0" applyNumberFormat="1" applyFont="1" applyFill="1" applyBorder="1" applyAlignment="1">
      <alignment horizontal="center" vertical="center" wrapText="1"/>
    </xf>
    <xf numFmtId="165" fontId="3" fillId="7" borderId="4" xfId="0" applyNumberFormat="1" applyFont="1" applyFill="1" applyBorder="1" applyAlignment="1">
      <alignment horizontal="center" vertical="center" wrapText="1"/>
    </xf>
  </cellXfs>
  <cellStyles count="6">
    <cellStyle name="Euro" xfId="1" xr:uid="{00000000-0005-0000-0000-000000000000}"/>
    <cellStyle name="Euro 2" xfId="2" xr:uid="{00000000-0005-0000-0000-000001000000}"/>
    <cellStyle name="Hyperlink" xfId="3" builtinId="8"/>
    <cellStyle name="Standaard" xfId="0" builtinId="0"/>
    <cellStyle name="Standaard 2" xfId="4" xr:uid="{00000000-0005-0000-0000-000004000000}"/>
    <cellStyle name="Standaard 3" xfId="5" xr:uid="{3D8A5E99-2D18-455F-A77F-BD5B52FFB1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flacroix@home.nl" TargetMode="External"/><Relationship Id="rId13" Type="http://schemas.openxmlformats.org/officeDocument/2006/relationships/hyperlink" Target="mailto:John.Ubachs@gulpen-wittem.nl" TargetMode="External"/><Relationship Id="rId18" Type="http://schemas.openxmlformats.org/officeDocument/2006/relationships/hyperlink" Target="mailto:e.dewever@kom-leren.nl" TargetMode="External"/><Relationship Id="rId3" Type="http://schemas.openxmlformats.org/officeDocument/2006/relationships/hyperlink" Target="mailto:r.rabuda@hotmail.com" TargetMode="External"/><Relationship Id="rId21" Type="http://schemas.openxmlformats.org/officeDocument/2006/relationships/hyperlink" Target="mailto:svenja.kleijnen@innovo.nl" TargetMode="External"/><Relationship Id="rId7" Type="http://schemas.openxmlformats.org/officeDocument/2006/relationships/hyperlink" Target="mailto:lodewijkseelen@gmail.com" TargetMode="External"/><Relationship Id="rId12" Type="http://schemas.openxmlformats.org/officeDocument/2006/relationships/hyperlink" Target="mailto:j.hupperetz@sophianum.nl" TargetMode="External"/><Relationship Id="rId17" Type="http://schemas.openxmlformats.org/officeDocument/2006/relationships/hyperlink" Target="mailto:christa.somers@innovo.nl" TargetMode="External"/><Relationship Id="rId2" Type="http://schemas.openxmlformats.org/officeDocument/2006/relationships/hyperlink" Target="mailto:j.wetzels01@home.nl" TargetMode="External"/><Relationship Id="rId16" Type="http://schemas.openxmlformats.org/officeDocument/2006/relationships/hyperlink" Target="mailto:John.Ubachs@gulpen-wittem.nl" TargetMode="External"/><Relationship Id="rId20" Type="http://schemas.openxmlformats.org/officeDocument/2006/relationships/hyperlink" Target="mailto:sigrid.nelissen@innovo.nl" TargetMode="External"/><Relationship Id="rId1" Type="http://schemas.openxmlformats.org/officeDocument/2006/relationships/hyperlink" Target="mailto:John.Gooren@Gulpen-Wittem.nl" TargetMode="External"/><Relationship Id="rId6" Type="http://schemas.openxmlformats.org/officeDocument/2006/relationships/hyperlink" Target="mailto:ruud.lennarts@gmail.com" TargetMode="External"/><Relationship Id="rId11" Type="http://schemas.openxmlformats.org/officeDocument/2006/relationships/hyperlink" Target="mailto:Jo.Eijkenboom@gulpen-wittem.nl" TargetMode="External"/><Relationship Id="rId24" Type="http://schemas.openxmlformats.org/officeDocument/2006/relationships/comments" Target="../comments2.xml"/><Relationship Id="rId5" Type="http://schemas.openxmlformats.org/officeDocument/2006/relationships/hyperlink" Target="mailto:hhendriks56@hotmail.com" TargetMode="External"/><Relationship Id="rId15" Type="http://schemas.openxmlformats.org/officeDocument/2006/relationships/hyperlink" Target="mailto:John.Ubachs@gulpen-wittem.nl" TargetMode="External"/><Relationship Id="rId23" Type="http://schemas.openxmlformats.org/officeDocument/2006/relationships/vmlDrawing" Target="../drawings/vmlDrawing2.vml"/><Relationship Id="rId10" Type="http://schemas.openxmlformats.org/officeDocument/2006/relationships/hyperlink" Target="mailto:b.ubaghs@brwzl.nl" TargetMode="External"/><Relationship Id="rId19" Type="http://schemas.openxmlformats.org/officeDocument/2006/relationships/hyperlink" Target="mailto:sigrid.nelissen@innovo.nl" TargetMode="External"/><Relationship Id="rId4" Type="http://schemas.openxmlformats.org/officeDocument/2006/relationships/hyperlink" Target="mailto:w.frijns@home.nl" TargetMode="External"/><Relationship Id="rId9" Type="http://schemas.openxmlformats.org/officeDocument/2006/relationships/hyperlink" Target="mailto:richardfrijns@ziggo.nl" TargetMode="External"/><Relationship Id="rId14" Type="http://schemas.openxmlformats.org/officeDocument/2006/relationships/hyperlink" Target="mailto:John.Ubachs@gulpen-wittem.nl" TargetMode="External"/><Relationship Id="rId22"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11951-4508-417F-AE3D-32386F062740}">
  <sheetPr>
    <pageSetUpPr fitToPage="1"/>
  </sheetPr>
  <dimension ref="A1:EH172"/>
  <sheetViews>
    <sheetView tabSelected="1" zoomScale="80" zoomScaleNormal="80" workbookViewId="0">
      <pane ySplit="6" topLeftCell="A7" activePane="bottomLeft" state="frozen"/>
      <selection pane="bottomLeft" sqref="A1:XFD1048576"/>
    </sheetView>
  </sheetViews>
  <sheetFormatPr defaultColWidth="9.109375" defaultRowHeight="13.2" x14ac:dyDescent="0.25"/>
  <cols>
    <col min="1" max="1" width="41.5546875" style="13" bestFit="1" customWidth="1"/>
    <col min="2" max="2" width="11.5546875" style="13" bestFit="1" customWidth="1"/>
    <col min="3" max="3" width="10.33203125" style="13" bestFit="1" customWidth="1"/>
    <col min="4" max="4" width="51.109375" style="109" customWidth="1"/>
    <col min="5" max="5" width="42.109375" style="13" bestFit="1" customWidth="1"/>
    <col min="6" max="6" width="29.5546875" style="110" bestFit="1" customWidth="1"/>
    <col min="7" max="7" width="17.44140625" style="110" bestFit="1" customWidth="1"/>
    <col min="8" max="8" width="16.33203125" style="13" bestFit="1" customWidth="1"/>
    <col min="9" max="9" width="18.5546875" style="13" bestFit="1" customWidth="1"/>
    <col min="10" max="10" width="16.44140625" style="13" bestFit="1" customWidth="1"/>
    <col min="11" max="11" width="20.5546875" style="13" bestFit="1" customWidth="1"/>
    <col min="12" max="12" width="17.109375" style="13" customWidth="1"/>
    <col min="13" max="13" width="25.44140625" style="13" customWidth="1"/>
    <col min="14" max="14" width="28" style="13" customWidth="1"/>
    <col min="15" max="15" width="33.5546875" style="13" customWidth="1"/>
    <col min="16" max="51" width="9.109375" style="13"/>
    <col min="52" max="138" width="9.109375" style="14"/>
    <col min="139" max="16384" width="9.109375" style="13"/>
  </cols>
  <sheetData>
    <row r="1" spans="1:138" s="1" customFormat="1" ht="12.75" customHeight="1" x14ac:dyDescent="0.25">
      <c r="A1" s="140" t="s">
        <v>0</v>
      </c>
      <c r="B1" s="143" t="s">
        <v>166</v>
      </c>
      <c r="C1" s="137" t="s">
        <v>1</v>
      </c>
      <c r="D1" s="140" t="s">
        <v>162</v>
      </c>
      <c r="E1" s="137" t="s">
        <v>147</v>
      </c>
      <c r="F1" s="149" t="s">
        <v>210</v>
      </c>
      <c r="G1" s="152" t="s">
        <v>211</v>
      </c>
      <c r="H1" s="155" t="s">
        <v>63</v>
      </c>
      <c r="I1" s="146" t="s">
        <v>294</v>
      </c>
      <c r="J1" s="168" t="s">
        <v>212</v>
      </c>
      <c r="K1" s="168" t="s">
        <v>213</v>
      </c>
      <c r="L1" s="171" t="s">
        <v>214</v>
      </c>
      <c r="M1" s="165" t="s">
        <v>281</v>
      </c>
      <c r="N1" s="159" t="s">
        <v>282</v>
      </c>
      <c r="O1" s="162" t="s">
        <v>283</v>
      </c>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c r="CI1" s="134"/>
      <c r="CJ1" s="134"/>
      <c r="CK1" s="134"/>
      <c r="CL1" s="134"/>
      <c r="CM1" s="134"/>
      <c r="CN1" s="134"/>
      <c r="CO1" s="134"/>
      <c r="CP1" s="134"/>
      <c r="CQ1" s="134"/>
      <c r="CR1" s="134"/>
      <c r="CS1" s="134"/>
      <c r="CT1" s="134"/>
      <c r="CU1" s="134"/>
      <c r="CV1" s="134"/>
      <c r="CW1" s="134"/>
      <c r="CX1" s="134"/>
      <c r="CY1" s="134"/>
      <c r="CZ1" s="134"/>
      <c r="DA1" s="134"/>
      <c r="DB1" s="134"/>
      <c r="DC1" s="134"/>
      <c r="DD1" s="134"/>
      <c r="DE1" s="134"/>
      <c r="DF1" s="134"/>
      <c r="DG1" s="134"/>
      <c r="DH1" s="134"/>
      <c r="DI1" s="134"/>
      <c r="DJ1" s="134"/>
      <c r="DK1" s="134"/>
      <c r="DL1" s="134"/>
      <c r="DM1" s="134"/>
      <c r="DN1" s="134"/>
      <c r="DO1" s="134"/>
      <c r="DP1" s="134"/>
      <c r="DQ1" s="134"/>
      <c r="DR1" s="134"/>
      <c r="DS1" s="134"/>
      <c r="DT1" s="134"/>
      <c r="DU1" s="134"/>
      <c r="DV1" s="134"/>
      <c r="DW1" s="134"/>
      <c r="DX1" s="134"/>
      <c r="DY1" s="134"/>
      <c r="DZ1" s="134"/>
      <c r="EA1" s="134"/>
      <c r="EB1" s="134"/>
      <c r="EC1" s="134"/>
      <c r="ED1" s="134"/>
      <c r="EE1" s="134"/>
      <c r="EF1" s="134"/>
      <c r="EG1" s="134"/>
      <c r="EH1" s="134"/>
    </row>
    <row r="2" spans="1:138" s="1" customFormat="1" ht="12.75" customHeight="1" x14ac:dyDescent="0.25">
      <c r="A2" s="141"/>
      <c r="B2" s="144"/>
      <c r="C2" s="138"/>
      <c r="D2" s="141"/>
      <c r="E2" s="138"/>
      <c r="F2" s="150"/>
      <c r="G2" s="153"/>
      <c r="H2" s="156"/>
      <c r="I2" s="147"/>
      <c r="J2" s="169"/>
      <c r="K2" s="169"/>
      <c r="L2" s="172"/>
      <c r="M2" s="166"/>
      <c r="N2" s="160"/>
      <c r="O2" s="163"/>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row>
    <row r="3" spans="1:138" s="1" customFormat="1" x14ac:dyDescent="0.25">
      <c r="A3" s="141"/>
      <c r="B3" s="144"/>
      <c r="C3" s="138"/>
      <c r="D3" s="141"/>
      <c r="E3" s="138"/>
      <c r="F3" s="150"/>
      <c r="G3" s="153"/>
      <c r="H3" s="156"/>
      <c r="I3" s="147"/>
      <c r="J3" s="169"/>
      <c r="K3" s="169"/>
      <c r="L3" s="172"/>
      <c r="M3" s="166"/>
      <c r="N3" s="160"/>
      <c r="O3" s="163"/>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c r="DO3" s="134"/>
      <c r="DP3" s="134"/>
      <c r="DQ3" s="134"/>
      <c r="DR3" s="134"/>
      <c r="DS3" s="134"/>
      <c r="DT3" s="134"/>
      <c r="DU3" s="134"/>
      <c r="DV3" s="134"/>
      <c r="DW3" s="134"/>
      <c r="DX3" s="134"/>
      <c r="DY3" s="134"/>
      <c r="DZ3" s="134"/>
      <c r="EA3" s="134"/>
      <c r="EB3" s="134"/>
      <c r="EC3" s="134"/>
      <c r="ED3" s="134"/>
      <c r="EE3" s="134"/>
      <c r="EF3" s="134"/>
      <c r="EG3" s="134"/>
      <c r="EH3" s="134"/>
    </row>
    <row r="4" spans="1:138" s="1" customFormat="1" x14ac:dyDescent="0.25">
      <c r="A4" s="141"/>
      <c r="B4" s="144"/>
      <c r="C4" s="138"/>
      <c r="D4" s="141"/>
      <c r="E4" s="138"/>
      <c r="F4" s="150"/>
      <c r="G4" s="153"/>
      <c r="H4" s="156"/>
      <c r="I4" s="147"/>
      <c r="J4" s="169"/>
      <c r="K4" s="169"/>
      <c r="L4" s="172"/>
      <c r="M4" s="166"/>
      <c r="N4" s="160"/>
      <c r="O4" s="163"/>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c r="DH4" s="134"/>
      <c r="DI4" s="134"/>
      <c r="DJ4" s="134"/>
      <c r="DK4" s="134"/>
      <c r="DL4" s="134"/>
      <c r="DM4" s="134"/>
      <c r="DN4" s="134"/>
      <c r="DO4" s="134"/>
      <c r="DP4" s="134"/>
      <c r="DQ4" s="134"/>
      <c r="DR4" s="134"/>
      <c r="DS4" s="134"/>
      <c r="DT4" s="134"/>
      <c r="DU4" s="134"/>
      <c r="DV4" s="134"/>
      <c r="DW4" s="134"/>
      <c r="DX4" s="134"/>
      <c r="DY4" s="134"/>
      <c r="DZ4" s="134"/>
      <c r="EA4" s="134"/>
      <c r="EB4" s="134"/>
      <c r="EC4" s="134"/>
      <c r="ED4" s="134"/>
      <c r="EE4" s="134"/>
      <c r="EF4" s="134"/>
      <c r="EG4" s="134"/>
      <c r="EH4" s="134"/>
    </row>
    <row r="5" spans="1:138" s="1" customFormat="1" x14ac:dyDescent="0.25">
      <c r="A5" s="141"/>
      <c r="B5" s="144"/>
      <c r="C5" s="138"/>
      <c r="D5" s="141"/>
      <c r="E5" s="138"/>
      <c r="F5" s="150"/>
      <c r="G5" s="153"/>
      <c r="H5" s="157"/>
      <c r="I5" s="147"/>
      <c r="J5" s="169"/>
      <c r="K5" s="169"/>
      <c r="L5" s="172"/>
      <c r="M5" s="166"/>
      <c r="N5" s="160"/>
      <c r="O5" s="163"/>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c r="CN5" s="134"/>
      <c r="CO5" s="134"/>
      <c r="CP5" s="134"/>
      <c r="CQ5" s="134"/>
      <c r="CR5" s="134"/>
      <c r="CS5" s="134"/>
      <c r="CT5" s="134"/>
      <c r="CU5" s="134"/>
      <c r="CV5" s="134"/>
      <c r="CW5" s="134"/>
      <c r="CX5" s="134"/>
      <c r="CY5" s="134"/>
      <c r="CZ5" s="134"/>
      <c r="DA5" s="134"/>
      <c r="DB5" s="134"/>
      <c r="DC5" s="134"/>
      <c r="DD5" s="134"/>
      <c r="DE5" s="134"/>
      <c r="DF5" s="134"/>
      <c r="DG5" s="134"/>
      <c r="DH5" s="134"/>
      <c r="DI5" s="134"/>
      <c r="DJ5" s="134"/>
      <c r="DK5" s="134"/>
      <c r="DL5" s="134"/>
      <c r="DM5" s="134"/>
      <c r="DN5" s="134"/>
      <c r="DO5" s="134"/>
      <c r="DP5" s="134"/>
      <c r="DQ5" s="134"/>
      <c r="DR5" s="134"/>
      <c r="DS5" s="134"/>
      <c r="DT5" s="134"/>
      <c r="DU5" s="134"/>
      <c r="DV5" s="134"/>
      <c r="DW5" s="134"/>
      <c r="DX5" s="134"/>
      <c r="DY5" s="134"/>
      <c r="DZ5" s="134"/>
      <c r="EA5" s="134"/>
      <c r="EB5" s="134"/>
      <c r="EC5" s="134"/>
      <c r="ED5" s="134"/>
      <c r="EE5" s="134"/>
      <c r="EF5" s="134"/>
      <c r="EG5" s="134"/>
      <c r="EH5" s="134"/>
    </row>
    <row r="6" spans="1:138" s="1" customFormat="1" ht="13.8" thickBot="1" x14ac:dyDescent="0.3">
      <c r="A6" s="142"/>
      <c r="B6" s="145"/>
      <c r="C6" s="139"/>
      <c r="D6" s="142"/>
      <c r="E6" s="139"/>
      <c r="F6" s="151"/>
      <c r="G6" s="154"/>
      <c r="H6" s="158"/>
      <c r="I6" s="148"/>
      <c r="J6" s="170"/>
      <c r="K6" s="170"/>
      <c r="L6" s="173"/>
      <c r="M6" s="167"/>
      <c r="N6" s="161"/>
      <c r="O6" s="16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row>
    <row r="7" spans="1:138" x14ac:dyDescent="0.25">
      <c r="A7" s="129" t="s">
        <v>18</v>
      </c>
      <c r="B7" s="129" t="s">
        <v>238</v>
      </c>
      <c r="C7" s="129" t="s">
        <v>4</v>
      </c>
      <c r="D7" s="130"/>
      <c r="E7" s="129"/>
      <c r="F7" s="131" t="s">
        <v>62</v>
      </c>
      <c r="G7" s="131" t="s">
        <v>62</v>
      </c>
      <c r="H7" s="129">
        <v>2023</v>
      </c>
      <c r="I7" s="129"/>
      <c r="J7" s="132">
        <v>44986</v>
      </c>
      <c r="K7" s="58" t="s">
        <v>149</v>
      </c>
      <c r="L7" s="129" t="s">
        <v>148</v>
      </c>
      <c r="M7" s="133">
        <v>696000</v>
      </c>
      <c r="N7" s="133">
        <v>0</v>
      </c>
      <c r="O7" s="128">
        <f>M7+N7</f>
        <v>696000</v>
      </c>
    </row>
    <row r="8" spans="1:138" x14ac:dyDescent="0.25">
      <c r="A8" s="51" t="s">
        <v>205</v>
      </c>
      <c r="B8" s="51"/>
      <c r="C8" s="51" t="s">
        <v>10</v>
      </c>
      <c r="D8" s="65" t="s">
        <v>178</v>
      </c>
      <c r="E8" s="51"/>
      <c r="F8" s="65" t="s">
        <v>61</v>
      </c>
      <c r="G8" s="65" t="s">
        <v>61</v>
      </c>
      <c r="H8" s="51">
        <v>2023</v>
      </c>
      <c r="I8" s="51"/>
      <c r="J8" s="118">
        <v>44986</v>
      </c>
      <c r="K8" s="16" t="s">
        <v>149</v>
      </c>
      <c r="L8" s="51" t="s">
        <v>148</v>
      </c>
      <c r="M8" s="99">
        <v>78000</v>
      </c>
      <c r="N8" s="99">
        <v>0</v>
      </c>
      <c r="O8" s="128">
        <f t="shared" ref="O8:O52" si="0">M8+N8</f>
        <v>78000</v>
      </c>
    </row>
    <row r="9" spans="1:138" x14ac:dyDescent="0.25">
      <c r="A9" s="51" t="s">
        <v>239</v>
      </c>
      <c r="B9" s="51" t="s">
        <v>240</v>
      </c>
      <c r="C9" s="51" t="s">
        <v>4</v>
      </c>
      <c r="D9" s="65" t="s">
        <v>183</v>
      </c>
      <c r="E9" s="51" t="s">
        <v>185</v>
      </c>
      <c r="F9" s="65" t="s">
        <v>61</v>
      </c>
      <c r="G9" s="65" t="s">
        <v>61</v>
      </c>
      <c r="H9" s="51">
        <v>2023</v>
      </c>
      <c r="I9" s="51">
        <v>2021</v>
      </c>
      <c r="J9" s="118">
        <v>44986</v>
      </c>
      <c r="K9" s="16" t="s">
        <v>149</v>
      </c>
      <c r="L9" s="51" t="s">
        <v>148</v>
      </c>
      <c r="M9" s="99">
        <v>5331000</v>
      </c>
      <c r="N9" s="99">
        <v>945000</v>
      </c>
      <c r="O9" s="128">
        <f t="shared" si="0"/>
        <v>6276000</v>
      </c>
    </row>
    <row r="10" spans="1:138" x14ac:dyDescent="0.25">
      <c r="A10" s="51" t="s">
        <v>198</v>
      </c>
      <c r="B10" s="51" t="s">
        <v>241</v>
      </c>
      <c r="C10" s="51" t="s">
        <v>9</v>
      </c>
      <c r="D10" s="65" t="s">
        <v>197</v>
      </c>
      <c r="E10" s="51"/>
      <c r="F10" s="65" t="s">
        <v>62</v>
      </c>
      <c r="G10" s="65" t="s">
        <v>62</v>
      </c>
      <c r="H10" s="51">
        <v>2023</v>
      </c>
      <c r="I10" s="51"/>
      <c r="J10" s="118">
        <v>44986</v>
      </c>
      <c r="K10" s="51"/>
      <c r="L10" s="51" t="s">
        <v>148</v>
      </c>
      <c r="M10" s="99">
        <v>1607000</v>
      </c>
      <c r="N10" s="99">
        <v>0</v>
      </c>
      <c r="O10" s="128">
        <f t="shared" si="0"/>
        <v>1607000</v>
      </c>
    </row>
    <row r="11" spans="1:138" ht="26.4" x14ac:dyDescent="0.25">
      <c r="A11" s="51" t="s">
        <v>218</v>
      </c>
      <c r="B11" s="51" t="s">
        <v>222</v>
      </c>
      <c r="C11" s="51" t="s">
        <v>6</v>
      </c>
      <c r="D11" s="71" t="s">
        <v>175</v>
      </c>
      <c r="E11" s="51" t="s">
        <v>273</v>
      </c>
      <c r="F11" s="119" t="s">
        <v>61</v>
      </c>
      <c r="G11" s="119" t="s">
        <v>61</v>
      </c>
      <c r="H11" s="51">
        <v>2023</v>
      </c>
      <c r="I11" s="51">
        <v>2021</v>
      </c>
      <c r="J11" s="118">
        <v>44986</v>
      </c>
      <c r="K11" s="51" t="s">
        <v>149</v>
      </c>
      <c r="L11" s="51" t="s">
        <v>148</v>
      </c>
      <c r="M11" s="99">
        <v>16571000</v>
      </c>
      <c r="N11" s="99">
        <v>0</v>
      </c>
      <c r="O11" s="128">
        <f t="shared" si="0"/>
        <v>16571000</v>
      </c>
    </row>
    <row r="12" spans="1:138" s="20" customFormat="1" ht="71.25" customHeight="1" x14ac:dyDescent="0.25">
      <c r="A12" s="51" t="s">
        <v>223</v>
      </c>
      <c r="B12" s="51" t="s">
        <v>222</v>
      </c>
      <c r="C12" s="51" t="s">
        <v>17</v>
      </c>
      <c r="D12" s="65" t="s">
        <v>180</v>
      </c>
      <c r="E12" s="117" t="s">
        <v>279</v>
      </c>
      <c r="F12" s="119"/>
      <c r="G12" s="119"/>
      <c r="H12" s="51">
        <v>2023</v>
      </c>
      <c r="I12" s="51"/>
      <c r="J12" s="118">
        <v>44986</v>
      </c>
      <c r="K12" s="51" t="s">
        <v>149</v>
      </c>
      <c r="L12" s="51" t="s">
        <v>148</v>
      </c>
      <c r="M12" s="99">
        <v>345000</v>
      </c>
      <c r="N12" s="99">
        <v>0</v>
      </c>
      <c r="O12" s="128">
        <f t="shared" si="0"/>
        <v>345000</v>
      </c>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5"/>
      <c r="CN12" s="135"/>
      <c r="CO12" s="135"/>
      <c r="CP12" s="135"/>
      <c r="CQ12" s="135"/>
      <c r="CR12" s="135"/>
      <c r="CS12" s="135"/>
      <c r="CT12" s="135"/>
      <c r="CU12" s="135"/>
      <c r="CV12" s="135"/>
      <c r="CW12" s="135"/>
      <c r="CX12" s="135"/>
      <c r="CY12" s="135"/>
      <c r="CZ12" s="135"/>
      <c r="DA12" s="135"/>
      <c r="DB12" s="135"/>
      <c r="DC12" s="135"/>
      <c r="DD12" s="135"/>
      <c r="DE12" s="135"/>
      <c r="DF12" s="135"/>
      <c r="DG12" s="135"/>
      <c r="DH12" s="135"/>
      <c r="DI12" s="135"/>
      <c r="DJ12" s="135"/>
      <c r="DK12" s="135"/>
      <c r="DL12" s="135"/>
      <c r="DM12" s="135"/>
      <c r="DN12" s="135"/>
      <c r="DO12" s="135"/>
      <c r="DP12" s="135"/>
      <c r="DQ12" s="135"/>
      <c r="DR12" s="135"/>
      <c r="DS12" s="135"/>
      <c r="DT12" s="135"/>
      <c r="DU12" s="135"/>
      <c r="DV12" s="135"/>
      <c r="DW12" s="135"/>
      <c r="DX12" s="135"/>
      <c r="DY12" s="135"/>
      <c r="DZ12" s="135"/>
      <c r="EA12" s="135"/>
      <c r="EB12" s="135"/>
      <c r="EC12" s="135"/>
      <c r="ED12" s="135"/>
      <c r="EE12" s="135"/>
      <c r="EF12" s="135"/>
      <c r="EG12" s="135"/>
      <c r="EH12" s="135"/>
    </row>
    <row r="13" spans="1:138" x14ac:dyDescent="0.25">
      <c r="A13" s="51" t="s">
        <v>14</v>
      </c>
      <c r="B13" s="51" t="s">
        <v>242</v>
      </c>
      <c r="C13" s="51" t="s">
        <v>7</v>
      </c>
      <c r="D13" s="65"/>
      <c r="E13" s="51"/>
      <c r="F13" s="119" t="s">
        <v>62</v>
      </c>
      <c r="G13" s="119" t="s">
        <v>62</v>
      </c>
      <c r="H13" s="51">
        <v>2023</v>
      </c>
      <c r="I13" s="51"/>
      <c r="J13" s="118">
        <v>44986</v>
      </c>
      <c r="K13" s="51" t="s">
        <v>149</v>
      </c>
      <c r="L13" s="51" t="s">
        <v>148</v>
      </c>
      <c r="M13" s="99">
        <v>436000</v>
      </c>
      <c r="N13" s="99">
        <v>0</v>
      </c>
      <c r="O13" s="128">
        <f t="shared" si="0"/>
        <v>436000</v>
      </c>
    </row>
    <row r="14" spans="1:138" x14ac:dyDescent="0.25">
      <c r="A14" s="51" t="s">
        <v>187</v>
      </c>
      <c r="B14" s="51" t="s">
        <v>244</v>
      </c>
      <c r="C14" s="51" t="s">
        <v>9</v>
      </c>
      <c r="D14" s="65" t="s">
        <v>227</v>
      </c>
      <c r="E14" s="51"/>
      <c r="F14" s="65"/>
      <c r="G14" s="65"/>
      <c r="H14" s="51">
        <v>2023</v>
      </c>
      <c r="I14" s="51"/>
      <c r="J14" s="118">
        <v>44986</v>
      </c>
      <c r="K14" s="51" t="s">
        <v>149</v>
      </c>
      <c r="L14" s="51" t="s">
        <v>148</v>
      </c>
      <c r="M14" s="99">
        <v>1569000</v>
      </c>
      <c r="N14" s="99">
        <v>0</v>
      </c>
      <c r="O14" s="128">
        <f t="shared" si="0"/>
        <v>1569000</v>
      </c>
    </row>
    <row r="15" spans="1:138" s="42" customFormat="1" x14ac:dyDescent="0.25">
      <c r="A15" s="51" t="s">
        <v>184</v>
      </c>
      <c r="B15" s="51" t="s">
        <v>243</v>
      </c>
      <c r="C15" s="51" t="s">
        <v>9</v>
      </c>
      <c r="D15" s="65" t="s">
        <v>169</v>
      </c>
      <c r="E15" s="51" t="s">
        <v>145</v>
      </c>
      <c r="F15" s="65" t="s">
        <v>62</v>
      </c>
      <c r="G15" s="65" t="s">
        <v>62</v>
      </c>
      <c r="H15" s="51">
        <v>2023</v>
      </c>
      <c r="I15" s="51">
        <v>2022</v>
      </c>
      <c r="J15" s="118">
        <v>44986</v>
      </c>
      <c r="K15" s="118">
        <v>44986</v>
      </c>
      <c r="L15" s="51" t="s">
        <v>148</v>
      </c>
      <c r="M15" s="99">
        <v>3534000</v>
      </c>
      <c r="N15" s="99">
        <v>430000</v>
      </c>
      <c r="O15" s="128">
        <f t="shared" si="0"/>
        <v>3964000</v>
      </c>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row>
    <row r="16" spans="1:138" s="42" customFormat="1" x14ac:dyDescent="0.25">
      <c r="A16" s="51" t="s">
        <v>228</v>
      </c>
      <c r="B16" s="51" t="s">
        <v>229</v>
      </c>
      <c r="C16" s="51" t="s">
        <v>12</v>
      </c>
      <c r="D16" s="65" t="s">
        <v>230</v>
      </c>
      <c r="E16" s="51"/>
      <c r="F16" s="65"/>
      <c r="G16" s="65"/>
      <c r="H16" s="51">
        <v>2023</v>
      </c>
      <c r="I16" s="51"/>
      <c r="J16" s="118">
        <v>44986</v>
      </c>
      <c r="K16" s="118">
        <v>44986</v>
      </c>
      <c r="L16" s="51"/>
      <c r="M16" s="99">
        <v>403000</v>
      </c>
      <c r="N16" s="99">
        <v>0</v>
      </c>
      <c r="O16" s="128">
        <f t="shared" si="0"/>
        <v>403000</v>
      </c>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row>
    <row r="17" spans="1:138" x14ac:dyDescent="0.25">
      <c r="A17" s="51" t="s">
        <v>204</v>
      </c>
      <c r="B17" s="51"/>
      <c r="C17" s="51" t="s">
        <v>8</v>
      </c>
      <c r="D17" s="65" t="s">
        <v>178</v>
      </c>
      <c r="E17" s="51"/>
      <c r="F17" s="65" t="s">
        <v>61</v>
      </c>
      <c r="G17" s="65" t="s">
        <v>61</v>
      </c>
      <c r="H17" s="51">
        <v>2023</v>
      </c>
      <c r="I17" s="51"/>
      <c r="J17" s="118">
        <v>44986</v>
      </c>
      <c r="K17" s="51" t="s">
        <v>149</v>
      </c>
      <c r="L17" s="51" t="s">
        <v>148</v>
      </c>
      <c r="M17" s="99">
        <v>65000</v>
      </c>
      <c r="N17" s="99">
        <v>0</v>
      </c>
      <c r="O17" s="128">
        <f t="shared" si="0"/>
        <v>65000</v>
      </c>
    </row>
    <row r="18" spans="1:138" x14ac:dyDescent="0.25">
      <c r="A18" s="51" t="s">
        <v>278</v>
      </c>
      <c r="B18" s="51" t="s">
        <v>245</v>
      </c>
      <c r="C18" s="51" t="s">
        <v>12</v>
      </c>
      <c r="D18" s="65" t="s">
        <v>246</v>
      </c>
      <c r="E18" s="51"/>
      <c r="F18" s="65" t="s">
        <v>61</v>
      </c>
      <c r="G18" s="65" t="s">
        <v>61</v>
      </c>
      <c r="H18" s="51">
        <v>2023</v>
      </c>
      <c r="I18" s="51"/>
      <c r="J18" s="118">
        <v>44986</v>
      </c>
      <c r="K18" s="51" t="s">
        <v>149</v>
      </c>
      <c r="L18" s="51" t="s">
        <v>148</v>
      </c>
      <c r="M18" s="99">
        <v>762000</v>
      </c>
      <c r="N18" s="99">
        <v>0</v>
      </c>
      <c r="O18" s="128">
        <f t="shared" si="0"/>
        <v>762000</v>
      </c>
    </row>
    <row r="19" spans="1:138" x14ac:dyDescent="0.25">
      <c r="A19" s="51" t="s">
        <v>182</v>
      </c>
      <c r="B19" s="51" t="s">
        <v>247</v>
      </c>
      <c r="C19" s="59" t="s">
        <v>5</v>
      </c>
      <c r="D19" s="65" t="s">
        <v>168</v>
      </c>
      <c r="E19" s="51"/>
      <c r="F19" s="122"/>
      <c r="G19" s="51">
        <v>0</v>
      </c>
      <c r="H19" s="51">
        <v>2023</v>
      </c>
      <c r="I19" s="51"/>
      <c r="J19" s="118">
        <v>44986</v>
      </c>
      <c r="K19" s="118">
        <v>44986</v>
      </c>
      <c r="L19" s="51" t="s">
        <v>148</v>
      </c>
      <c r="M19" s="99">
        <v>899000</v>
      </c>
      <c r="N19" s="99">
        <v>51000</v>
      </c>
      <c r="O19" s="128">
        <f t="shared" si="0"/>
        <v>950000</v>
      </c>
    </row>
    <row r="20" spans="1:138" s="14" customFormat="1" x14ac:dyDescent="0.25">
      <c r="A20" s="51" t="s">
        <v>164</v>
      </c>
      <c r="B20" s="59" t="s">
        <v>248</v>
      </c>
      <c r="C20" s="59" t="s">
        <v>5</v>
      </c>
      <c r="D20" s="59" t="s">
        <v>163</v>
      </c>
      <c r="E20" s="59"/>
      <c r="F20" s="94" t="s">
        <v>60</v>
      </c>
      <c r="G20" s="94" t="s">
        <v>60</v>
      </c>
      <c r="H20" s="51">
        <v>2023</v>
      </c>
      <c r="I20" s="51">
        <v>2021</v>
      </c>
      <c r="J20" s="118">
        <v>44958</v>
      </c>
      <c r="K20" s="51" t="s">
        <v>149</v>
      </c>
      <c r="L20" s="51" t="s">
        <v>148</v>
      </c>
      <c r="M20" s="99">
        <v>3345000</v>
      </c>
      <c r="N20" s="99">
        <v>0</v>
      </c>
      <c r="O20" s="128">
        <f t="shared" si="0"/>
        <v>3345000</v>
      </c>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row>
    <row r="21" spans="1:138" s="14" customFormat="1" x14ac:dyDescent="0.25">
      <c r="A21" s="51" t="s">
        <v>124</v>
      </c>
      <c r="B21" s="59" t="s">
        <v>248</v>
      </c>
      <c r="C21" s="59" t="s">
        <v>5</v>
      </c>
      <c r="D21" s="65" t="s">
        <v>181</v>
      </c>
      <c r="E21" s="59"/>
      <c r="F21" s="124" t="s">
        <v>61</v>
      </c>
      <c r="G21" s="124" t="s">
        <v>61</v>
      </c>
      <c r="H21" s="51">
        <v>2023</v>
      </c>
      <c r="I21" s="51">
        <v>2021</v>
      </c>
      <c r="J21" s="118">
        <v>45170</v>
      </c>
      <c r="K21" s="118">
        <v>45170</v>
      </c>
      <c r="L21" s="51" t="s">
        <v>148</v>
      </c>
      <c r="M21" s="99">
        <v>36334000</v>
      </c>
      <c r="N21" s="99">
        <v>7278000</v>
      </c>
      <c r="O21" s="128">
        <f t="shared" si="0"/>
        <v>43612000</v>
      </c>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row>
    <row r="22" spans="1:138" s="14" customFormat="1" x14ac:dyDescent="0.25">
      <c r="A22" s="51" t="s">
        <v>233</v>
      </c>
      <c r="B22" s="59" t="s">
        <v>288</v>
      </c>
      <c r="C22" s="59" t="s">
        <v>5</v>
      </c>
      <c r="D22" s="65" t="s">
        <v>290</v>
      </c>
      <c r="E22" s="59"/>
      <c r="F22" s="124"/>
      <c r="G22" s="124"/>
      <c r="H22" s="51">
        <v>2023</v>
      </c>
      <c r="I22" s="51"/>
      <c r="J22" s="118">
        <v>45171</v>
      </c>
      <c r="K22" s="118"/>
      <c r="L22" s="51"/>
      <c r="M22" s="99">
        <v>6729000</v>
      </c>
      <c r="N22" s="99"/>
      <c r="O22" s="128">
        <f t="shared" si="0"/>
        <v>6729000</v>
      </c>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row>
    <row r="23" spans="1:138" s="14" customFormat="1" x14ac:dyDescent="0.25">
      <c r="A23" s="51" t="s">
        <v>234</v>
      </c>
      <c r="B23" s="59" t="s">
        <v>289</v>
      </c>
      <c r="C23" s="59" t="s">
        <v>5</v>
      </c>
      <c r="D23" s="65" t="s">
        <v>291</v>
      </c>
      <c r="E23" s="59"/>
      <c r="F23" s="124"/>
      <c r="G23" s="124"/>
      <c r="H23" s="51">
        <v>2023</v>
      </c>
      <c r="I23" s="51"/>
      <c r="J23" s="118">
        <v>45172</v>
      </c>
      <c r="K23" s="118"/>
      <c r="L23" s="51"/>
      <c r="M23" s="99">
        <v>20939000</v>
      </c>
      <c r="N23" s="99"/>
      <c r="O23" s="128">
        <f t="shared" si="0"/>
        <v>20939000</v>
      </c>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row>
    <row r="24" spans="1:138" x14ac:dyDescent="0.25">
      <c r="A24" s="51" t="s">
        <v>207</v>
      </c>
      <c r="B24" s="51"/>
      <c r="C24" s="51" t="s">
        <v>5</v>
      </c>
      <c r="D24" s="65" t="s">
        <v>179</v>
      </c>
      <c r="E24" s="51"/>
      <c r="F24" s="120" t="s">
        <v>61</v>
      </c>
      <c r="G24" s="120" t="s">
        <v>61</v>
      </c>
      <c r="H24" s="51">
        <v>2023</v>
      </c>
      <c r="I24" s="51"/>
      <c r="J24" s="118">
        <v>44986</v>
      </c>
      <c r="K24" s="51" t="s">
        <v>149</v>
      </c>
      <c r="L24" s="51" t="s">
        <v>148</v>
      </c>
      <c r="M24" s="99">
        <v>261000</v>
      </c>
      <c r="N24" s="99">
        <v>0</v>
      </c>
      <c r="O24" s="128">
        <f t="shared" si="0"/>
        <v>261000</v>
      </c>
    </row>
    <row r="25" spans="1:138" x14ac:dyDescent="0.25">
      <c r="A25" s="51" t="s">
        <v>206</v>
      </c>
      <c r="B25" s="51"/>
      <c r="C25" s="51" t="s">
        <v>8</v>
      </c>
      <c r="D25" s="65" t="s">
        <v>178</v>
      </c>
      <c r="E25" s="51"/>
      <c r="F25" s="120" t="s">
        <v>61</v>
      </c>
      <c r="G25" s="120" t="s">
        <v>61</v>
      </c>
      <c r="H25" s="51">
        <v>2023</v>
      </c>
      <c r="I25" s="51"/>
      <c r="J25" s="118">
        <v>44986</v>
      </c>
      <c r="K25" s="51" t="s">
        <v>149</v>
      </c>
      <c r="L25" s="51" t="s">
        <v>148</v>
      </c>
      <c r="M25" s="99">
        <v>195000</v>
      </c>
      <c r="N25" s="99">
        <v>0</v>
      </c>
      <c r="O25" s="128">
        <f t="shared" si="0"/>
        <v>195000</v>
      </c>
    </row>
    <row r="26" spans="1:138" x14ac:dyDescent="0.25">
      <c r="A26" s="51" t="s">
        <v>284</v>
      </c>
      <c r="B26" s="51" t="s">
        <v>250</v>
      </c>
      <c r="C26" s="51" t="s">
        <v>6</v>
      </c>
      <c r="D26" s="65" t="s">
        <v>176</v>
      </c>
      <c r="E26" s="51"/>
      <c r="F26" s="119" t="s">
        <v>62</v>
      </c>
      <c r="G26" s="119" t="s">
        <v>62</v>
      </c>
      <c r="H26" s="51">
        <v>2023</v>
      </c>
      <c r="I26" s="51"/>
      <c r="J26" s="118">
        <v>44986</v>
      </c>
      <c r="K26" s="51" t="s">
        <v>149</v>
      </c>
      <c r="L26" s="51" t="s">
        <v>148</v>
      </c>
      <c r="M26" s="99">
        <v>84000</v>
      </c>
      <c r="N26" s="99">
        <v>0</v>
      </c>
      <c r="O26" s="128">
        <f t="shared" si="0"/>
        <v>84000</v>
      </c>
    </row>
    <row r="27" spans="1:138" x14ac:dyDescent="0.25">
      <c r="A27" s="51" t="s">
        <v>276</v>
      </c>
      <c r="B27" s="51" t="s">
        <v>251</v>
      </c>
      <c r="C27" s="51" t="s">
        <v>6</v>
      </c>
      <c r="D27" s="65" t="s">
        <v>277</v>
      </c>
      <c r="E27" s="51"/>
      <c r="F27" s="119" t="s">
        <v>60</v>
      </c>
      <c r="G27" s="119" t="s">
        <v>62</v>
      </c>
      <c r="H27" s="51">
        <v>2023</v>
      </c>
      <c r="I27" s="51"/>
      <c r="J27" s="118">
        <v>44986</v>
      </c>
      <c r="K27" s="51" t="s">
        <v>149</v>
      </c>
      <c r="L27" s="51" t="s">
        <v>148</v>
      </c>
      <c r="M27" s="99">
        <v>1497000</v>
      </c>
      <c r="N27" s="99">
        <v>0</v>
      </c>
      <c r="O27" s="128">
        <f t="shared" si="0"/>
        <v>1497000</v>
      </c>
    </row>
    <row r="28" spans="1:138" x14ac:dyDescent="0.25">
      <c r="A28" s="51" t="s">
        <v>253</v>
      </c>
      <c r="B28" s="51" t="s">
        <v>252</v>
      </c>
      <c r="C28" s="59" t="s">
        <v>5</v>
      </c>
      <c r="D28" s="65" t="s">
        <v>254</v>
      </c>
      <c r="E28" s="51"/>
      <c r="F28" s="65" t="s">
        <v>61</v>
      </c>
      <c r="G28" s="65" t="s">
        <v>61</v>
      </c>
      <c r="H28" s="51">
        <v>2023</v>
      </c>
      <c r="I28" s="51"/>
      <c r="J28" s="118">
        <v>44986</v>
      </c>
      <c r="K28" s="51" t="s">
        <v>149</v>
      </c>
      <c r="L28" s="51" t="s">
        <v>148</v>
      </c>
      <c r="M28" s="99">
        <v>137000</v>
      </c>
      <c r="N28" s="99">
        <v>0</v>
      </c>
      <c r="O28" s="128">
        <f t="shared" si="0"/>
        <v>137000</v>
      </c>
    </row>
    <row r="29" spans="1:138" x14ac:dyDescent="0.25">
      <c r="A29" s="51" t="s">
        <v>199</v>
      </c>
      <c r="B29" s="51" t="s">
        <v>256</v>
      </c>
      <c r="C29" s="51" t="s">
        <v>12</v>
      </c>
      <c r="D29" s="65" t="s">
        <v>174</v>
      </c>
      <c r="E29" s="51"/>
      <c r="F29" s="119" t="s">
        <v>62</v>
      </c>
      <c r="G29" s="119" t="s">
        <v>62</v>
      </c>
      <c r="H29" s="51">
        <v>2023</v>
      </c>
      <c r="I29" s="51"/>
      <c r="J29" s="118">
        <v>44986</v>
      </c>
      <c r="K29" s="51" t="s">
        <v>149</v>
      </c>
      <c r="L29" s="51" t="s">
        <v>148</v>
      </c>
      <c r="M29" s="99">
        <v>377000</v>
      </c>
      <c r="N29" s="99">
        <v>0</v>
      </c>
      <c r="O29" s="128">
        <f t="shared" si="0"/>
        <v>377000</v>
      </c>
    </row>
    <row r="30" spans="1:138" x14ac:dyDescent="0.25">
      <c r="A30" s="51" t="s">
        <v>275</v>
      </c>
      <c r="B30" s="51" t="s">
        <v>255</v>
      </c>
      <c r="C30" s="51" t="s">
        <v>10</v>
      </c>
      <c r="D30" s="65"/>
      <c r="E30" s="51"/>
      <c r="F30" s="119" t="s">
        <v>62</v>
      </c>
      <c r="G30" s="119" t="s">
        <v>60</v>
      </c>
      <c r="H30" s="51">
        <v>2023</v>
      </c>
      <c r="I30" s="51"/>
      <c r="J30" s="118">
        <v>44986</v>
      </c>
      <c r="K30" s="51" t="s">
        <v>149</v>
      </c>
      <c r="L30" s="51" t="s">
        <v>148</v>
      </c>
      <c r="M30" s="99">
        <v>4687000</v>
      </c>
      <c r="N30" s="99">
        <v>0</v>
      </c>
      <c r="O30" s="128">
        <f t="shared" si="0"/>
        <v>4687000</v>
      </c>
    </row>
    <row r="31" spans="1:138" s="14" customFormat="1" x14ac:dyDescent="0.25">
      <c r="A31" s="51" t="s">
        <v>264</v>
      </c>
      <c r="B31" s="59" t="s">
        <v>257</v>
      </c>
      <c r="C31" s="59" t="s">
        <v>8</v>
      </c>
      <c r="D31" s="96" t="s">
        <v>269</v>
      </c>
      <c r="E31" s="59"/>
      <c r="F31" s="124"/>
      <c r="G31" s="124"/>
      <c r="H31" s="59">
        <v>2023</v>
      </c>
      <c r="I31" s="59"/>
      <c r="J31" s="125">
        <v>44986</v>
      </c>
      <c r="K31" s="59" t="s">
        <v>149</v>
      </c>
      <c r="L31" s="59" t="s">
        <v>148</v>
      </c>
      <c r="M31" s="99">
        <v>358000</v>
      </c>
      <c r="N31" s="99">
        <v>0</v>
      </c>
      <c r="O31" s="128">
        <f t="shared" si="0"/>
        <v>358000</v>
      </c>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row>
    <row r="32" spans="1:138" s="42" customFormat="1" x14ac:dyDescent="0.25">
      <c r="A32" s="51" t="s">
        <v>15</v>
      </c>
      <c r="B32" s="51" t="s">
        <v>257</v>
      </c>
      <c r="C32" s="51" t="s">
        <v>8</v>
      </c>
      <c r="D32" s="109" t="s">
        <v>268</v>
      </c>
      <c r="E32" s="51"/>
      <c r="F32" s="65" t="s">
        <v>62</v>
      </c>
      <c r="G32" s="65" t="s">
        <v>62</v>
      </c>
      <c r="H32" s="51">
        <v>2023</v>
      </c>
      <c r="I32" s="51"/>
      <c r="J32" s="118">
        <v>44986</v>
      </c>
      <c r="K32" s="51" t="s">
        <v>149</v>
      </c>
      <c r="L32" s="51" t="s">
        <v>148</v>
      </c>
      <c r="M32" s="99">
        <v>586000</v>
      </c>
      <c r="N32" s="99">
        <v>0</v>
      </c>
      <c r="O32" s="128">
        <f t="shared" si="0"/>
        <v>586000</v>
      </c>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row>
    <row r="33" spans="1:138" x14ac:dyDescent="0.25">
      <c r="A33" s="51" t="s">
        <v>58</v>
      </c>
      <c r="B33" s="51" t="s">
        <v>259</v>
      </c>
      <c r="C33" s="51" t="s">
        <v>11</v>
      </c>
      <c r="D33" s="65"/>
      <c r="E33" s="51"/>
      <c r="F33" s="119" t="s">
        <v>62</v>
      </c>
      <c r="G33" s="119" t="s">
        <v>62</v>
      </c>
      <c r="H33" s="51">
        <v>2023</v>
      </c>
      <c r="I33" s="51"/>
      <c r="J33" s="118">
        <v>44986</v>
      </c>
      <c r="K33" s="51" t="s">
        <v>149</v>
      </c>
      <c r="L33" s="51" t="s">
        <v>148</v>
      </c>
      <c r="M33" s="99">
        <v>2226000</v>
      </c>
      <c r="N33" s="99">
        <v>0</v>
      </c>
      <c r="O33" s="128">
        <f t="shared" si="0"/>
        <v>2226000</v>
      </c>
    </row>
    <row r="34" spans="1:138" s="14" customFormat="1" x14ac:dyDescent="0.25">
      <c r="A34" s="51" t="s">
        <v>267</v>
      </c>
      <c r="B34" s="59" t="s">
        <v>258</v>
      </c>
      <c r="C34" s="59" t="s">
        <v>11</v>
      </c>
      <c r="D34" s="94" t="s">
        <v>266</v>
      </c>
      <c r="E34" s="59"/>
      <c r="F34" s="94" t="s">
        <v>62</v>
      </c>
      <c r="G34" s="94" t="s">
        <v>62</v>
      </c>
      <c r="H34" s="59">
        <v>2023</v>
      </c>
      <c r="I34" s="59"/>
      <c r="J34" s="125">
        <v>44986</v>
      </c>
      <c r="K34" s="59" t="s">
        <v>149</v>
      </c>
      <c r="L34" s="59" t="s">
        <v>148</v>
      </c>
      <c r="M34" s="99">
        <v>293000</v>
      </c>
      <c r="N34" s="99">
        <v>0</v>
      </c>
      <c r="O34" s="128">
        <f t="shared" si="0"/>
        <v>293000</v>
      </c>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row>
    <row r="35" spans="1:138" s="20" customFormat="1" x14ac:dyDescent="0.25">
      <c r="A35" s="51" t="s">
        <v>225</v>
      </c>
      <c r="B35" s="51" t="s">
        <v>265</v>
      </c>
      <c r="C35" s="51" t="s">
        <v>5</v>
      </c>
      <c r="D35" s="65" t="s">
        <v>224</v>
      </c>
      <c r="E35" s="51"/>
      <c r="F35" s="119" t="s">
        <v>60</v>
      </c>
      <c r="G35" s="119" t="s">
        <v>62</v>
      </c>
      <c r="H35" s="51">
        <v>2023</v>
      </c>
      <c r="I35" s="51"/>
      <c r="J35" s="118">
        <v>44986</v>
      </c>
      <c r="K35" s="51" t="s">
        <v>149</v>
      </c>
      <c r="L35" s="51" t="s">
        <v>148</v>
      </c>
      <c r="M35" s="99">
        <v>632000</v>
      </c>
      <c r="N35" s="99">
        <v>0</v>
      </c>
      <c r="O35" s="128">
        <f t="shared" si="0"/>
        <v>632000</v>
      </c>
      <c r="AZ35" s="135"/>
      <c r="BA35" s="135"/>
      <c r="BB35" s="135"/>
      <c r="BC35" s="135"/>
      <c r="BD35" s="135"/>
      <c r="BE35" s="135"/>
      <c r="BF35" s="135"/>
      <c r="BG35" s="135"/>
      <c r="BH35" s="135"/>
      <c r="BI35" s="135"/>
      <c r="BJ35" s="135"/>
      <c r="BK35" s="135"/>
      <c r="BL35" s="135"/>
      <c r="BM35" s="135"/>
      <c r="BN35" s="135"/>
      <c r="BO35" s="135"/>
      <c r="BP35" s="135"/>
      <c r="BQ35" s="135"/>
      <c r="BR35" s="135"/>
      <c r="BS35" s="135"/>
      <c r="BT35" s="135"/>
      <c r="BU35" s="135"/>
      <c r="BV35" s="135"/>
      <c r="BW35" s="135"/>
      <c r="BX35" s="135"/>
      <c r="BY35" s="135"/>
      <c r="BZ35" s="135"/>
      <c r="CA35" s="135"/>
      <c r="CB35" s="135"/>
      <c r="CC35" s="135"/>
      <c r="CD35" s="135"/>
      <c r="CE35" s="135"/>
      <c r="CF35" s="135"/>
      <c r="CG35" s="135"/>
      <c r="CH35" s="135"/>
      <c r="CI35" s="135"/>
      <c r="CJ35" s="135"/>
      <c r="CK35" s="135"/>
      <c r="CL35" s="135"/>
      <c r="CM35" s="135"/>
      <c r="CN35" s="135"/>
      <c r="CO35" s="135"/>
      <c r="CP35" s="135"/>
      <c r="CQ35" s="135"/>
      <c r="CR35" s="135"/>
      <c r="CS35" s="135"/>
      <c r="CT35" s="135"/>
      <c r="CU35" s="135"/>
      <c r="CV35" s="135"/>
      <c r="CW35" s="135"/>
      <c r="CX35" s="135"/>
      <c r="CY35" s="135"/>
      <c r="CZ35" s="135"/>
      <c r="DA35" s="135"/>
      <c r="DB35" s="135"/>
      <c r="DC35" s="135"/>
      <c r="DD35" s="135"/>
      <c r="DE35" s="135"/>
      <c r="DF35" s="135"/>
      <c r="DG35" s="135"/>
      <c r="DH35" s="135"/>
      <c r="DI35" s="135"/>
      <c r="DJ35" s="135"/>
      <c r="DK35" s="135"/>
      <c r="DL35" s="135"/>
      <c r="DM35" s="135"/>
      <c r="DN35" s="135"/>
      <c r="DO35" s="135"/>
      <c r="DP35" s="135"/>
      <c r="DQ35" s="135"/>
      <c r="DR35" s="135"/>
      <c r="DS35" s="135"/>
      <c r="DT35" s="135"/>
      <c r="DU35" s="135"/>
      <c r="DV35" s="135"/>
      <c r="DW35" s="135"/>
      <c r="DX35" s="135"/>
      <c r="DY35" s="135"/>
      <c r="DZ35" s="135"/>
      <c r="EA35" s="135"/>
      <c r="EB35" s="135"/>
      <c r="EC35" s="135"/>
      <c r="ED35" s="135"/>
      <c r="EE35" s="135"/>
      <c r="EF35" s="135"/>
      <c r="EG35" s="135"/>
      <c r="EH35" s="135"/>
    </row>
    <row r="36" spans="1:138" s="20" customFormat="1" x14ac:dyDescent="0.25">
      <c r="A36" s="51" t="s">
        <v>129</v>
      </c>
      <c r="B36" s="51"/>
      <c r="C36" s="51" t="s">
        <v>17</v>
      </c>
      <c r="D36" s="65"/>
      <c r="E36" s="51" t="s">
        <v>273</v>
      </c>
      <c r="F36" s="119"/>
      <c r="G36" s="119"/>
      <c r="H36" s="51">
        <v>2023</v>
      </c>
      <c r="I36" s="51"/>
      <c r="J36" s="118">
        <v>44986</v>
      </c>
      <c r="K36" s="51" t="s">
        <v>149</v>
      </c>
      <c r="L36" s="51" t="s">
        <v>148</v>
      </c>
      <c r="M36" s="99">
        <v>1386000</v>
      </c>
      <c r="N36" s="99">
        <v>0</v>
      </c>
      <c r="O36" s="128">
        <f t="shared" si="0"/>
        <v>1386000</v>
      </c>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5"/>
      <c r="CH36" s="135"/>
      <c r="CI36" s="135"/>
      <c r="CJ36" s="135"/>
      <c r="CK36" s="135"/>
      <c r="CL36" s="135"/>
      <c r="CM36" s="135"/>
      <c r="CN36" s="135"/>
      <c r="CO36" s="135"/>
      <c r="CP36" s="135"/>
      <c r="CQ36" s="135"/>
      <c r="CR36" s="135"/>
      <c r="CS36" s="135"/>
      <c r="CT36" s="135"/>
      <c r="CU36" s="135"/>
      <c r="CV36" s="135"/>
      <c r="CW36" s="135"/>
      <c r="CX36" s="135"/>
      <c r="CY36" s="135"/>
      <c r="CZ36" s="135"/>
      <c r="DA36" s="135"/>
      <c r="DB36" s="135"/>
      <c r="DC36" s="135"/>
      <c r="DD36" s="135"/>
      <c r="DE36" s="135"/>
      <c r="DF36" s="135"/>
      <c r="DG36" s="135"/>
      <c r="DH36" s="135"/>
      <c r="DI36" s="135"/>
      <c r="DJ36" s="135"/>
      <c r="DK36" s="135"/>
      <c r="DL36" s="135"/>
      <c r="DM36" s="135"/>
      <c r="DN36" s="135"/>
      <c r="DO36" s="135"/>
      <c r="DP36" s="135"/>
      <c r="DQ36" s="135"/>
      <c r="DR36" s="135"/>
      <c r="DS36" s="135"/>
      <c r="DT36" s="135"/>
      <c r="DU36" s="135"/>
      <c r="DV36" s="135"/>
      <c r="DW36" s="135"/>
      <c r="DX36" s="135"/>
      <c r="DY36" s="135"/>
      <c r="DZ36" s="135"/>
      <c r="EA36" s="135"/>
      <c r="EB36" s="135"/>
      <c r="EC36" s="135"/>
      <c r="ED36" s="135"/>
      <c r="EE36" s="135"/>
      <c r="EF36" s="135"/>
      <c r="EG36" s="135"/>
      <c r="EH36" s="135"/>
    </row>
    <row r="37" spans="1:138" x14ac:dyDescent="0.25">
      <c r="A37" s="51" t="s">
        <v>54</v>
      </c>
      <c r="B37" s="51"/>
      <c r="C37" s="51" t="s">
        <v>5</v>
      </c>
      <c r="D37" s="65" t="s">
        <v>172</v>
      </c>
      <c r="E37" s="51"/>
      <c r="F37" s="65" t="s">
        <v>60</v>
      </c>
      <c r="G37" s="65" t="s">
        <v>62</v>
      </c>
      <c r="H37" s="51">
        <v>2023</v>
      </c>
      <c r="I37" s="51">
        <v>2022</v>
      </c>
      <c r="J37" s="118">
        <v>44986</v>
      </c>
      <c r="K37" s="51" t="s">
        <v>159</v>
      </c>
      <c r="L37" s="51" t="s">
        <v>148</v>
      </c>
      <c r="M37" s="99">
        <v>1393000</v>
      </c>
      <c r="N37" s="99">
        <v>0</v>
      </c>
      <c r="O37" s="128">
        <f t="shared" si="0"/>
        <v>1393000</v>
      </c>
    </row>
    <row r="38" spans="1:138" x14ac:dyDescent="0.25">
      <c r="A38" s="51" t="s">
        <v>195</v>
      </c>
      <c r="B38" s="51"/>
      <c r="C38" s="51" t="s">
        <v>5</v>
      </c>
      <c r="D38" s="65" t="s">
        <v>194</v>
      </c>
      <c r="E38" s="51"/>
      <c r="F38" s="65" t="s">
        <v>62</v>
      </c>
      <c r="G38" s="65" t="s">
        <v>62</v>
      </c>
      <c r="H38" s="51">
        <v>2023</v>
      </c>
      <c r="I38" s="51"/>
      <c r="J38" s="118">
        <v>44986</v>
      </c>
      <c r="K38" s="51" t="s">
        <v>149</v>
      </c>
      <c r="L38" s="51" t="s">
        <v>148</v>
      </c>
      <c r="M38" s="99">
        <v>377000</v>
      </c>
      <c r="N38" s="99">
        <v>0</v>
      </c>
      <c r="O38" s="128">
        <f t="shared" si="0"/>
        <v>377000</v>
      </c>
    </row>
    <row r="39" spans="1:138" x14ac:dyDescent="0.25">
      <c r="A39" s="51" t="s">
        <v>201</v>
      </c>
      <c r="B39" s="51"/>
      <c r="C39" s="51" t="s">
        <v>5</v>
      </c>
      <c r="D39" s="65" t="s">
        <v>200</v>
      </c>
      <c r="E39" s="51"/>
      <c r="F39" s="65"/>
      <c r="G39" s="65"/>
      <c r="H39" s="51">
        <v>2023</v>
      </c>
      <c r="I39" s="51"/>
      <c r="J39" s="118">
        <v>44986</v>
      </c>
      <c r="K39" s="51" t="s">
        <v>149</v>
      </c>
      <c r="L39" s="51" t="s">
        <v>148</v>
      </c>
      <c r="M39" s="99">
        <v>3248000</v>
      </c>
      <c r="N39" s="99">
        <v>0</v>
      </c>
      <c r="O39" s="128">
        <f t="shared" si="0"/>
        <v>3248000</v>
      </c>
    </row>
    <row r="40" spans="1:138" x14ac:dyDescent="0.25">
      <c r="A40" s="51" t="s">
        <v>188</v>
      </c>
      <c r="B40" s="51"/>
      <c r="C40" s="51" t="s">
        <v>10</v>
      </c>
      <c r="D40" s="65" t="s">
        <v>170</v>
      </c>
      <c r="E40" s="51" t="s">
        <v>145</v>
      </c>
      <c r="F40" s="65" t="s">
        <v>61</v>
      </c>
      <c r="G40" s="65" t="s">
        <v>61</v>
      </c>
      <c r="H40" s="51">
        <v>2023</v>
      </c>
      <c r="I40" s="51">
        <v>2022</v>
      </c>
      <c r="J40" s="118">
        <v>44986</v>
      </c>
      <c r="K40" s="118">
        <v>44986</v>
      </c>
      <c r="L40" s="51" t="s">
        <v>148</v>
      </c>
      <c r="M40" s="99">
        <v>4283000</v>
      </c>
      <c r="N40" s="99">
        <v>392000</v>
      </c>
      <c r="O40" s="128">
        <f t="shared" si="0"/>
        <v>4675000</v>
      </c>
    </row>
    <row r="41" spans="1:138" x14ac:dyDescent="0.25">
      <c r="A41" s="51" t="s">
        <v>16</v>
      </c>
      <c r="B41" s="51"/>
      <c r="C41" s="51" t="s">
        <v>17</v>
      </c>
      <c r="D41" s="65"/>
      <c r="E41" s="51"/>
      <c r="F41" s="65" t="s">
        <v>62</v>
      </c>
      <c r="G41" s="65" t="s">
        <v>62</v>
      </c>
      <c r="H41" s="51">
        <v>2023</v>
      </c>
      <c r="I41" s="51"/>
      <c r="J41" s="118">
        <v>44986</v>
      </c>
      <c r="K41" s="51" t="s">
        <v>149</v>
      </c>
      <c r="L41" s="51" t="s">
        <v>148</v>
      </c>
      <c r="M41" s="99">
        <v>534000</v>
      </c>
      <c r="N41" s="99">
        <v>0</v>
      </c>
      <c r="O41" s="128">
        <f t="shared" si="0"/>
        <v>534000</v>
      </c>
    </row>
    <row r="42" spans="1:138" x14ac:dyDescent="0.25">
      <c r="A42" s="51" t="s">
        <v>203</v>
      </c>
      <c r="B42" s="51"/>
      <c r="C42" s="51" t="s">
        <v>4</v>
      </c>
      <c r="D42" s="65" t="s">
        <v>177</v>
      </c>
      <c r="E42" s="51"/>
      <c r="F42" s="119" t="s">
        <v>60</v>
      </c>
      <c r="G42" s="119" t="s">
        <v>62</v>
      </c>
      <c r="H42" s="51">
        <v>2023</v>
      </c>
      <c r="I42" s="51">
        <v>2022</v>
      </c>
      <c r="J42" s="118">
        <v>44986</v>
      </c>
      <c r="K42" s="118" t="s">
        <v>149</v>
      </c>
      <c r="L42" s="51" t="s">
        <v>148</v>
      </c>
      <c r="M42" s="99">
        <v>1589000</v>
      </c>
      <c r="N42" s="99">
        <v>0</v>
      </c>
      <c r="O42" s="128">
        <f t="shared" si="0"/>
        <v>1589000</v>
      </c>
    </row>
    <row r="43" spans="1:138" x14ac:dyDescent="0.25">
      <c r="A43" s="51" t="s">
        <v>196</v>
      </c>
      <c r="B43" s="51"/>
      <c r="C43" s="51" t="s">
        <v>4</v>
      </c>
      <c r="D43" s="65" t="s">
        <v>173</v>
      </c>
      <c r="E43" s="51"/>
      <c r="F43" s="65" t="s">
        <v>62</v>
      </c>
      <c r="G43" s="65" t="s">
        <v>62</v>
      </c>
      <c r="H43" s="51">
        <v>2023</v>
      </c>
      <c r="I43" s="51"/>
      <c r="J43" s="118">
        <v>44986</v>
      </c>
      <c r="K43" s="51" t="s">
        <v>149</v>
      </c>
      <c r="L43" s="51" t="s">
        <v>148</v>
      </c>
      <c r="M43" s="99">
        <v>1029000</v>
      </c>
      <c r="N43" s="99">
        <v>0</v>
      </c>
      <c r="O43" s="128">
        <f t="shared" si="0"/>
        <v>1029000</v>
      </c>
    </row>
    <row r="44" spans="1:138" s="42" customFormat="1" x14ac:dyDescent="0.25">
      <c r="A44" s="51" t="s">
        <v>221</v>
      </c>
      <c r="B44" s="51" t="s">
        <v>220</v>
      </c>
      <c r="C44" s="51" t="s">
        <v>4</v>
      </c>
      <c r="D44" s="65" t="s">
        <v>219</v>
      </c>
      <c r="E44" s="51"/>
      <c r="F44" s="65"/>
      <c r="G44" s="65"/>
      <c r="H44" s="51">
        <v>2023</v>
      </c>
      <c r="I44" s="51"/>
      <c r="J44" s="118">
        <v>44986</v>
      </c>
      <c r="K44" s="51" t="s">
        <v>149</v>
      </c>
      <c r="L44" s="51" t="s">
        <v>148</v>
      </c>
      <c r="M44" s="99">
        <v>267000</v>
      </c>
      <c r="N44" s="99">
        <v>0</v>
      </c>
      <c r="O44" s="128">
        <f t="shared" si="0"/>
        <v>267000</v>
      </c>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row>
    <row r="45" spans="1:138" x14ac:dyDescent="0.25">
      <c r="A45" s="51" t="s">
        <v>13</v>
      </c>
      <c r="B45" s="51"/>
      <c r="C45" s="51" t="s">
        <v>6</v>
      </c>
      <c r="D45" s="65"/>
      <c r="E45" s="51"/>
      <c r="F45" s="65" t="s">
        <v>62</v>
      </c>
      <c r="G45" s="65" t="s">
        <v>62</v>
      </c>
      <c r="H45" s="51">
        <v>2023</v>
      </c>
      <c r="I45" s="51"/>
      <c r="J45" s="118">
        <v>44986</v>
      </c>
      <c r="K45" s="51" t="s">
        <v>149</v>
      </c>
      <c r="L45" s="51" t="s">
        <v>148</v>
      </c>
      <c r="M45" s="99">
        <v>696000</v>
      </c>
      <c r="N45" s="99">
        <v>0</v>
      </c>
      <c r="O45" s="128">
        <f t="shared" si="0"/>
        <v>696000</v>
      </c>
    </row>
    <row r="46" spans="1:138" s="30" customFormat="1" ht="26.4" x14ac:dyDescent="0.25">
      <c r="A46" s="117" t="s">
        <v>189</v>
      </c>
      <c r="B46" s="117"/>
      <c r="C46" s="117" t="s">
        <v>12</v>
      </c>
      <c r="D46" s="71" t="s">
        <v>190</v>
      </c>
      <c r="E46" s="117" t="s">
        <v>191</v>
      </c>
      <c r="F46" s="126" t="s">
        <v>61</v>
      </c>
      <c r="G46" s="126" t="s">
        <v>61</v>
      </c>
      <c r="H46" s="117">
        <v>2023</v>
      </c>
      <c r="I46" s="51">
        <v>2021</v>
      </c>
      <c r="J46" s="118">
        <v>44986</v>
      </c>
      <c r="K46" s="118">
        <v>44986</v>
      </c>
      <c r="L46" s="51" t="s">
        <v>148</v>
      </c>
      <c r="M46" s="99">
        <v>4556000</v>
      </c>
      <c r="N46" s="99">
        <v>809000</v>
      </c>
      <c r="O46" s="128">
        <f t="shared" si="0"/>
        <v>5365000</v>
      </c>
      <c r="AZ46" s="136"/>
      <c r="BA46" s="136"/>
      <c r="BB46" s="136"/>
      <c r="BC46" s="136"/>
      <c r="BD46" s="136"/>
      <c r="BE46" s="136"/>
      <c r="BF46" s="136"/>
      <c r="BG46" s="136"/>
      <c r="BH46" s="136"/>
      <c r="BI46" s="136"/>
      <c r="BJ46" s="136"/>
      <c r="BK46" s="136"/>
      <c r="BL46" s="136"/>
      <c r="BM46" s="136"/>
      <c r="BN46" s="136"/>
      <c r="BO46" s="136"/>
      <c r="BP46" s="136"/>
      <c r="BQ46" s="136"/>
      <c r="BR46" s="136"/>
      <c r="BS46" s="136"/>
      <c r="BT46" s="136"/>
      <c r="BU46" s="136"/>
      <c r="BV46" s="136"/>
      <c r="BW46" s="136"/>
      <c r="BX46" s="136"/>
      <c r="BY46" s="136"/>
      <c r="BZ46" s="136"/>
      <c r="CA46" s="136"/>
      <c r="CB46" s="136"/>
      <c r="CC46" s="136"/>
      <c r="CD46" s="136"/>
      <c r="CE46" s="136"/>
      <c r="CF46" s="136"/>
      <c r="CG46" s="136"/>
      <c r="CH46" s="136"/>
      <c r="CI46" s="136"/>
      <c r="CJ46" s="136"/>
      <c r="CK46" s="136"/>
      <c r="CL46" s="136"/>
      <c r="CM46" s="136"/>
      <c r="CN46" s="136"/>
      <c r="CO46" s="136"/>
      <c r="CP46" s="136"/>
      <c r="CQ46" s="136"/>
      <c r="CR46" s="136"/>
      <c r="CS46" s="136"/>
      <c r="CT46" s="136"/>
      <c r="CU46" s="136"/>
      <c r="CV46" s="136"/>
      <c r="CW46" s="136"/>
      <c r="CX46" s="136"/>
      <c r="CY46" s="136"/>
      <c r="CZ46" s="136"/>
      <c r="DA46" s="136"/>
      <c r="DB46" s="136"/>
      <c r="DC46" s="136"/>
      <c r="DD46" s="136"/>
      <c r="DE46" s="136"/>
      <c r="DF46" s="136"/>
      <c r="DG46" s="136"/>
      <c r="DH46" s="136"/>
      <c r="DI46" s="136"/>
      <c r="DJ46" s="136"/>
      <c r="DK46" s="136"/>
      <c r="DL46" s="136"/>
      <c r="DM46" s="136"/>
      <c r="DN46" s="136"/>
      <c r="DO46" s="136"/>
      <c r="DP46" s="136"/>
      <c r="DQ46" s="136"/>
      <c r="DR46" s="136"/>
      <c r="DS46" s="136"/>
      <c r="DT46" s="136"/>
      <c r="DU46" s="136"/>
      <c r="DV46" s="136"/>
      <c r="DW46" s="136"/>
      <c r="DX46" s="136"/>
      <c r="DY46" s="136"/>
      <c r="DZ46" s="136"/>
      <c r="EA46" s="136"/>
      <c r="EB46" s="136"/>
      <c r="EC46" s="136"/>
      <c r="ED46" s="136"/>
      <c r="EE46" s="136"/>
      <c r="EF46" s="136"/>
      <c r="EG46" s="136"/>
      <c r="EH46" s="136"/>
    </row>
    <row r="47" spans="1:138" x14ac:dyDescent="0.25">
      <c r="A47" s="51" t="s">
        <v>226</v>
      </c>
      <c r="B47" s="51"/>
      <c r="C47" s="51" t="s">
        <v>21</v>
      </c>
      <c r="D47" s="65" t="s">
        <v>178</v>
      </c>
      <c r="E47" s="51"/>
      <c r="F47" s="120" t="s">
        <v>61</v>
      </c>
      <c r="G47" s="120" t="s">
        <v>61</v>
      </c>
      <c r="H47" s="51">
        <v>2023</v>
      </c>
      <c r="I47" s="51"/>
      <c r="J47" s="118">
        <v>44986</v>
      </c>
      <c r="K47" s="51" t="s">
        <v>149</v>
      </c>
      <c r="L47" s="51" t="s">
        <v>148</v>
      </c>
      <c r="M47" s="99">
        <v>91000</v>
      </c>
      <c r="N47" s="99">
        <v>0</v>
      </c>
      <c r="O47" s="128">
        <f t="shared" si="0"/>
        <v>91000</v>
      </c>
    </row>
    <row r="48" spans="1:138" x14ac:dyDescent="0.25">
      <c r="A48" s="51" t="s">
        <v>261</v>
      </c>
      <c r="B48" s="51" t="s">
        <v>231</v>
      </c>
      <c r="C48" s="51" t="s">
        <v>12</v>
      </c>
      <c r="D48" s="65" t="s">
        <v>232</v>
      </c>
      <c r="E48" s="51"/>
      <c r="F48" s="119" t="s">
        <v>60</v>
      </c>
      <c r="G48" s="119" t="s">
        <v>62</v>
      </c>
      <c r="H48" s="51">
        <v>2023</v>
      </c>
      <c r="I48" s="51"/>
      <c r="J48" s="118">
        <v>44986</v>
      </c>
      <c r="K48" s="51" t="s">
        <v>149</v>
      </c>
      <c r="L48" s="51" t="s">
        <v>148</v>
      </c>
      <c r="M48" s="99">
        <v>150000</v>
      </c>
      <c r="N48" s="99">
        <v>0</v>
      </c>
      <c r="O48" s="128">
        <f t="shared" si="0"/>
        <v>150000</v>
      </c>
    </row>
    <row r="49" spans="1:138" s="42" customFormat="1" x14ac:dyDescent="0.25">
      <c r="A49" s="51" t="s">
        <v>285</v>
      </c>
      <c r="B49" s="51" t="s">
        <v>231</v>
      </c>
      <c r="C49" s="51" t="s">
        <v>12</v>
      </c>
      <c r="D49" s="65" t="s">
        <v>263</v>
      </c>
      <c r="E49" s="51"/>
      <c r="F49" s="119" t="s">
        <v>60</v>
      </c>
      <c r="G49" s="119" t="s">
        <v>62</v>
      </c>
      <c r="H49" s="51">
        <v>2023</v>
      </c>
      <c r="I49" s="51"/>
      <c r="J49" s="118">
        <v>44986</v>
      </c>
      <c r="K49" s="51" t="s">
        <v>149</v>
      </c>
      <c r="L49" s="51" t="s">
        <v>148</v>
      </c>
      <c r="M49" s="99">
        <v>2890000</v>
      </c>
      <c r="N49" s="99">
        <v>0</v>
      </c>
      <c r="O49" s="128">
        <f t="shared" si="0"/>
        <v>2890000</v>
      </c>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row>
    <row r="50" spans="1:138" x14ac:dyDescent="0.25">
      <c r="A50" s="51" t="s">
        <v>287</v>
      </c>
      <c r="B50" s="51" t="s">
        <v>167</v>
      </c>
      <c r="C50" s="51" t="s">
        <v>5</v>
      </c>
      <c r="D50" s="51" t="s">
        <v>280</v>
      </c>
      <c r="E50" s="51"/>
      <c r="F50" s="65" t="s">
        <v>60</v>
      </c>
      <c r="G50" s="65" t="s">
        <v>60</v>
      </c>
      <c r="H50" s="51">
        <v>2023</v>
      </c>
      <c r="I50" s="51">
        <v>2021</v>
      </c>
      <c r="J50" s="123">
        <v>44986</v>
      </c>
      <c r="K50" s="118">
        <v>44986</v>
      </c>
      <c r="L50" s="51" t="s">
        <v>148</v>
      </c>
      <c r="M50" s="99">
        <v>18016000</v>
      </c>
      <c r="N50" s="99">
        <v>2764000</v>
      </c>
      <c r="O50" s="128">
        <f t="shared" si="0"/>
        <v>20780000</v>
      </c>
    </row>
    <row r="51" spans="1:138" x14ac:dyDescent="0.25">
      <c r="A51" s="51" t="s">
        <v>292</v>
      </c>
      <c r="B51" s="51" t="s">
        <v>237</v>
      </c>
      <c r="C51" s="51" t="s">
        <v>5</v>
      </c>
      <c r="D51" s="51"/>
      <c r="E51" s="51"/>
      <c r="F51" s="65"/>
      <c r="G51" s="65"/>
      <c r="H51" s="51">
        <v>2023</v>
      </c>
      <c r="I51" s="51"/>
      <c r="J51" s="123">
        <v>44600</v>
      </c>
      <c r="K51" s="118"/>
      <c r="L51" s="51" t="s">
        <v>293</v>
      </c>
      <c r="M51" s="99">
        <v>8882000</v>
      </c>
      <c r="N51" s="99"/>
      <c r="O51" s="128">
        <f t="shared" si="0"/>
        <v>8882000</v>
      </c>
    </row>
    <row r="52" spans="1:138" ht="52.8" x14ac:dyDescent="0.25">
      <c r="A52" s="80" t="s">
        <v>286</v>
      </c>
      <c r="B52" s="51" t="s">
        <v>237</v>
      </c>
      <c r="C52" s="51" t="s">
        <v>5</v>
      </c>
      <c r="D52" s="65" t="s">
        <v>171</v>
      </c>
      <c r="E52" s="121" t="s">
        <v>274</v>
      </c>
      <c r="F52" s="120" t="s">
        <v>60</v>
      </c>
      <c r="G52" s="120" t="s">
        <v>60</v>
      </c>
      <c r="H52" s="51">
        <v>2023</v>
      </c>
      <c r="I52" s="51">
        <v>2021</v>
      </c>
      <c r="J52" s="118">
        <v>45108</v>
      </c>
      <c r="K52" s="51"/>
      <c r="L52" s="51" t="s">
        <v>148</v>
      </c>
      <c r="M52" s="99">
        <v>0</v>
      </c>
      <c r="N52" s="99">
        <v>1233000</v>
      </c>
      <c r="O52" s="128">
        <f t="shared" si="0"/>
        <v>1233000</v>
      </c>
    </row>
    <row r="53" spans="1:138" ht="13.8" thickBot="1" x14ac:dyDescent="0.3">
      <c r="A53" s="113"/>
      <c r="B53" s="113"/>
      <c r="C53" s="113"/>
      <c r="D53" s="114"/>
      <c r="E53" s="113"/>
      <c r="F53" s="115"/>
      <c r="G53" s="115"/>
      <c r="H53" s="113"/>
      <c r="I53" s="113"/>
      <c r="J53" s="113"/>
      <c r="K53" s="113"/>
      <c r="L53" s="113"/>
      <c r="M53" s="127">
        <f t="shared" ref="M53:N53" si="1">SUM(M7:M52)</f>
        <v>160363000</v>
      </c>
      <c r="N53" s="127">
        <f t="shared" si="1"/>
        <v>13902000</v>
      </c>
      <c r="O53" s="127">
        <f>SUM(O7:O52)</f>
        <v>174265000</v>
      </c>
    </row>
    <row r="54" spans="1:138" ht="13.8" thickTop="1" x14ac:dyDescent="0.25"/>
    <row r="55" spans="1:138" x14ac:dyDescent="0.25">
      <c r="L55"/>
      <c r="M55"/>
      <c r="N55"/>
    </row>
    <row r="56" spans="1:138" x14ac:dyDescent="0.25">
      <c r="L56"/>
      <c r="M56"/>
      <c r="N56"/>
    </row>
    <row r="57" spans="1:138" x14ac:dyDescent="0.25">
      <c r="L57"/>
      <c r="M57"/>
      <c r="N57"/>
    </row>
    <row r="58" spans="1:138" x14ac:dyDescent="0.25">
      <c r="L58"/>
      <c r="M58"/>
      <c r="N58"/>
    </row>
    <row r="59" spans="1:138" x14ac:dyDescent="0.25">
      <c r="L59"/>
      <c r="M59"/>
      <c r="N59"/>
    </row>
    <row r="60" spans="1:138" x14ac:dyDescent="0.25">
      <c r="L60"/>
      <c r="M60"/>
      <c r="N60"/>
    </row>
    <row r="61" spans="1:138" x14ac:dyDescent="0.25">
      <c r="L61"/>
      <c r="M61"/>
      <c r="N61"/>
    </row>
    <row r="62" spans="1:138" x14ac:dyDescent="0.25">
      <c r="L62"/>
      <c r="M62"/>
      <c r="N62"/>
    </row>
    <row r="63" spans="1:138" x14ac:dyDescent="0.25">
      <c r="L63"/>
      <c r="M63"/>
      <c r="N63"/>
    </row>
    <row r="64" spans="1:138" x14ac:dyDescent="0.25">
      <c r="L64"/>
      <c r="M64"/>
      <c r="N64"/>
    </row>
    <row r="65" spans="12:14" x14ac:dyDescent="0.25">
      <c r="L65"/>
      <c r="M65"/>
      <c r="N65"/>
    </row>
    <row r="66" spans="12:14" x14ac:dyDescent="0.25">
      <c r="L66"/>
      <c r="M66"/>
      <c r="N66"/>
    </row>
    <row r="67" spans="12:14" x14ac:dyDescent="0.25">
      <c r="L67"/>
      <c r="M67"/>
      <c r="N67"/>
    </row>
    <row r="68" spans="12:14" x14ac:dyDescent="0.25">
      <c r="L68"/>
      <c r="M68"/>
      <c r="N68"/>
    </row>
    <row r="69" spans="12:14" x14ac:dyDescent="0.25">
      <c r="L69"/>
      <c r="M69"/>
      <c r="N69"/>
    </row>
    <row r="70" spans="12:14" x14ac:dyDescent="0.25">
      <c r="L70"/>
      <c r="M70"/>
      <c r="N70"/>
    </row>
    <row r="71" spans="12:14" x14ac:dyDescent="0.25">
      <c r="L71"/>
      <c r="M71"/>
      <c r="N71"/>
    </row>
    <row r="72" spans="12:14" x14ac:dyDescent="0.25">
      <c r="L72"/>
      <c r="M72"/>
      <c r="N72"/>
    </row>
    <row r="73" spans="12:14" x14ac:dyDescent="0.25">
      <c r="L73"/>
      <c r="M73"/>
      <c r="N73"/>
    </row>
    <row r="74" spans="12:14" x14ac:dyDescent="0.25">
      <c r="L74"/>
      <c r="M74"/>
      <c r="N74"/>
    </row>
    <row r="75" spans="12:14" x14ac:dyDescent="0.25">
      <c r="L75"/>
      <c r="M75"/>
      <c r="N75"/>
    </row>
    <row r="76" spans="12:14" x14ac:dyDescent="0.25">
      <c r="L76"/>
      <c r="M76"/>
      <c r="N76"/>
    </row>
    <row r="77" spans="12:14" x14ac:dyDescent="0.25">
      <c r="L77"/>
      <c r="M77"/>
      <c r="N77"/>
    </row>
    <row r="78" spans="12:14" x14ac:dyDescent="0.25">
      <c r="L78"/>
      <c r="M78"/>
      <c r="N78"/>
    </row>
    <row r="79" spans="12:14" x14ac:dyDescent="0.25">
      <c r="L79"/>
      <c r="M79"/>
      <c r="N79"/>
    </row>
    <row r="80" spans="12:14" x14ac:dyDescent="0.25">
      <c r="L80"/>
      <c r="M80"/>
      <c r="N80"/>
    </row>
    <row r="81" spans="12:14" x14ac:dyDescent="0.25">
      <c r="L81"/>
      <c r="M81"/>
      <c r="N81"/>
    </row>
    <row r="82" spans="12:14" x14ac:dyDescent="0.25">
      <c r="L82"/>
      <c r="M82"/>
      <c r="N82"/>
    </row>
    <row r="83" spans="12:14" x14ac:dyDescent="0.25">
      <c r="L83"/>
      <c r="M83"/>
      <c r="N83"/>
    </row>
    <row r="84" spans="12:14" x14ac:dyDescent="0.25">
      <c r="L84"/>
      <c r="M84"/>
      <c r="N84"/>
    </row>
    <row r="85" spans="12:14" x14ac:dyDescent="0.25">
      <c r="L85"/>
      <c r="M85"/>
      <c r="N85"/>
    </row>
    <row r="86" spans="12:14" x14ac:dyDescent="0.25">
      <c r="L86"/>
      <c r="M86"/>
      <c r="N86"/>
    </row>
    <row r="87" spans="12:14" x14ac:dyDescent="0.25">
      <c r="L87"/>
      <c r="M87"/>
      <c r="N87"/>
    </row>
    <row r="88" spans="12:14" x14ac:dyDescent="0.25">
      <c r="L88"/>
      <c r="M88"/>
      <c r="N88"/>
    </row>
    <row r="89" spans="12:14" x14ac:dyDescent="0.25">
      <c r="L89"/>
      <c r="M89"/>
      <c r="N89"/>
    </row>
    <row r="90" spans="12:14" x14ac:dyDescent="0.25">
      <c r="L90"/>
      <c r="M90"/>
      <c r="N90"/>
    </row>
    <row r="91" spans="12:14" x14ac:dyDescent="0.25">
      <c r="L91"/>
      <c r="M91"/>
      <c r="N91"/>
    </row>
    <row r="92" spans="12:14" x14ac:dyDescent="0.25">
      <c r="L92"/>
      <c r="M92"/>
      <c r="N92"/>
    </row>
    <row r="93" spans="12:14" x14ac:dyDescent="0.25">
      <c r="L93"/>
      <c r="M93"/>
      <c r="N93"/>
    </row>
    <row r="94" spans="12:14" x14ac:dyDescent="0.25">
      <c r="L94"/>
      <c r="M94"/>
      <c r="N94"/>
    </row>
    <row r="95" spans="12:14" x14ac:dyDescent="0.25">
      <c r="L95"/>
      <c r="M95"/>
      <c r="N95"/>
    </row>
    <row r="96" spans="12:14" x14ac:dyDescent="0.25">
      <c r="L96"/>
      <c r="M96"/>
      <c r="N96"/>
    </row>
    <row r="97" spans="12:14" x14ac:dyDescent="0.25">
      <c r="L97"/>
      <c r="M97"/>
      <c r="N97"/>
    </row>
    <row r="98" spans="12:14" x14ac:dyDescent="0.25">
      <c r="L98"/>
      <c r="M98"/>
      <c r="N98"/>
    </row>
    <row r="99" spans="12:14" x14ac:dyDescent="0.25">
      <c r="L99"/>
      <c r="M99"/>
      <c r="N99"/>
    </row>
    <row r="100" spans="12:14" x14ac:dyDescent="0.25">
      <c r="L100"/>
      <c r="M100"/>
      <c r="N100"/>
    </row>
    <row r="101" spans="12:14" x14ac:dyDescent="0.25">
      <c r="L101"/>
      <c r="M101"/>
      <c r="N101"/>
    </row>
    <row r="102" spans="12:14" x14ac:dyDescent="0.25">
      <c r="L102"/>
      <c r="M102"/>
      <c r="N102"/>
    </row>
    <row r="103" spans="12:14" x14ac:dyDescent="0.25">
      <c r="L103"/>
      <c r="M103"/>
      <c r="N103"/>
    </row>
    <row r="104" spans="12:14" x14ac:dyDescent="0.25">
      <c r="L104"/>
      <c r="M104"/>
      <c r="N104"/>
    </row>
    <row r="105" spans="12:14" x14ac:dyDescent="0.25">
      <c r="L105"/>
      <c r="M105"/>
      <c r="N105"/>
    </row>
    <row r="106" spans="12:14" x14ac:dyDescent="0.25">
      <c r="L106"/>
      <c r="M106"/>
      <c r="N106"/>
    </row>
    <row r="107" spans="12:14" x14ac:dyDescent="0.25">
      <c r="L107"/>
      <c r="M107"/>
      <c r="N107"/>
    </row>
    <row r="108" spans="12:14" x14ac:dyDescent="0.25">
      <c r="L108"/>
      <c r="M108"/>
      <c r="N108"/>
    </row>
    <row r="109" spans="12:14" x14ac:dyDescent="0.25">
      <c r="L109"/>
      <c r="M109"/>
      <c r="N109"/>
    </row>
    <row r="110" spans="12:14" x14ac:dyDescent="0.25">
      <c r="L110"/>
      <c r="M110"/>
      <c r="N110"/>
    </row>
    <row r="111" spans="12:14" x14ac:dyDescent="0.25">
      <c r="L111"/>
      <c r="M111"/>
      <c r="N111"/>
    </row>
    <row r="112" spans="12:14" x14ac:dyDescent="0.25">
      <c r="L112"/>
      <c r="M112"/>
      <c r="N112"/>
    </row>
    <row r="113" spans="6:14" x14ac:dyDescent="0.25">
      <c r="L113"/>
      <c r="M113"/>
      <c r="N113"/>
    </row>
    <row r="114" spans="6:14" x14ac:dyDescent="0.25">
      <c r="L114"/>
      <c r="M114"/>
      <c r="N114"/>
    </row>
    <row r="115" spans="6:14" x14ac:dyDescent="0.25">
      <c r="L115"/>
      <c r="M115"/>
      <c r="N115"/>
    </row>
    <row r="116" spans="6:14" x14ac:dyDescent="0.25">
      <c r="L116"/>
      <c r="M116"/>
      <c r="N116"/>
    </row>
    <row r="117" spans="6:14" x14ac:dyDescent="0.25">
      <c r="L117"/>
      <c r="M117"/>
      <c r="N117"/>
    </row>
    <row r="118" spans="6:14" x14ac:dyDescent="0.25">
      <c r="L118"/>
      <c r="M118"/>
      <c r="N118"/>
    </row>
    <row r="119" spans="6:14" x14ac:dyDescent="0.25">
      <c r="F119" s="13"/>
      <c r="G119" s="13"/>
      <c r="L119"/>
      <c r="M119"/>
      <c r="N119"/>
    </row>
    <row r="120" spans="6:14" x14ac:dyDescent="0.25">
      <c r="L120"/>
      <c r="M120"/>
      <c r="N120"/>
    </row>
    <row r="121" spans="6:14" x14ac:dyDescent="0.25">
      <c r="L121"/>
      <c r="M121"/>
      <c r="N121"/>
    </row>
    <row r="122" spans="6:14" x14ac:dyDescent="0.25">
      <c r="L122"/>
      <c r="M122"/>
      <c r="N122"/>
    </row>
    <row r="123" spans="6:14" x14ac:dyDescent="0.25">
      <c r="L123"/>
      <c r="M123"/>
      <c r="N123"/>
    </row>
    <row r="124" spans="6:14" x14ac:dyDescent="0.25">
      <c r="L124"/>
      <c r="M124"/>
      <c r="N124"/>
    </row>
    <row r="125" spans="6:14" x14ac:dyDescent="0.25">
      <c r="L125"/>
      <c r="M125"/>
      <c r="N125"/>
    </row>
    <row r="126" spans="6:14" x14ac:dyDescent="0.25">
      <c r="L126"/>
      <c r="M126"/>
      <c r="N126"/>
    </row>
    <row r="127" spans="6:14" x14ac:dyDescent="0.25">
      <c r="L127"/>
      <c r="M127"/>
      <c r="N127"/>
    </row>
    <row r="128" spans="6:14" x14ac:dyDescent="0.25">
      <c r="L128"/>
      <c r="M128"/>
      <c r="N128"/>
    </row>
    <row r="129" spans="12:14" x14ac:dyDescent="0.25">
      <c r="L129"/>
      <c r="M129"/>
      <c r="N129"/>
    </row>
    <row r="130" spans="12:14" x14ac:dyDescent="0.25">
      <c r="L130"/>
      <c r="M130"/>
      <c r="N130"/>
    </row>
    <row r="131" spans="12:14" x14ac:dyDescent="0.25">
      <c r="L131"/>
      <c r="M131"/>
      <c r="N131"/>
    </row>
    <row r="132" spans="12:14" x14ac:dyDescent="0.25">
      <c r="L132"/>
      <c r="M132"/>
      <c r="N132"/>
    </row>
    <row r="133" spans="12:14" x14ac:dyDescent="0.25">
      <c r="L133"/>
      <c r="M133"/>
      <c r="N133"/>
    </row>
    <row r="134" spans="12:14" x14ac:dyDescent="0.25">
      <c r="L134"/>
      <c r="M134"/>
      <c r="N134"/>
    </row>
    <row r="135" spans="12:14" x14ac:dyDescent="0.25">
      <c r="L135"/>
      <c r="M135"/>
      <c r="N135"/>
    </row>
    <row r="136" spans="12:14" x14ac:dyDescent="0.25">
      <c r="L136"/>
      <c r="M136"/>
      <c r="N136"/>
    </row>
    <row r="137" spans="12:14" x14ac:dyDescent="0.25">
      <c r="L137"/>
      <c r="M137"/>
      <c r="N137"/>
    </row>
    <row r="138" spans="12:14" x14ac:dyDescent="0.25">
      <c r="L138"/>
      <c r="M138"/>
      <c r="N138"/>
    </row>
    <row r="139" spans="12:14" x14ac:dyDescent="0.25">
      <c r="L139"/>
      <c r="M139"/>
      <c r="N139"/>
    </row>
    <row r="140" spans="12:14" x14ac:dyDescent="0.25">
      <c r="L140"/>
      <c r="M140"/>
      <c r="N140"/>
    </row>
    <row r="141" spans="12:14" x14ac:dyDescent="0.25">
      <c r="L141"/>
      <c r="M141"/>
      <c r="N141"/>
    </row>
    <row r="142" spans="12:14" x14ac:dyDescent="0.25">
      <c r="L142"/>
      <c r="M142"/>
      <c r="N142"/>
    </row>
    <row r="143" spans="12:14" x14ac:dyDescent="0.25">
      <c r="L143"/>
      <c r="M143"/>
      <c r="N143"/>
    </row>
    <row r="144" spans="12:14" x14ac:dyDescent="0.25">
      <c r="L144"/>
      <c r="M144"/>
      <c r="N144"/>
    </row>
    <row r="145" spans="12:14" x14ac:dyDescent="0.25">
      <c r="L145"/>
      <c r="M145"/>
      <c r="N145"/>
    </row>
    <row r="146" spans="12:14" x14ac:dyDescent="0.25">
      <c r="L146"/>
      <c r="M146"/>
      <c r="N146"/>
    </row>
    <row r="147" spans="12:14" x14ac:dyDescent="0.25">
      <c r="L147"/>
      <c r="M147"/>
      <c r="N147"/>
    </row>
    <row r="148" spans="12:14" x14ac:dyDescent="0.25">
      <c r="L148"/>
      <c r="M148"/>
      <c r="N148"/>
    </row>
    <row r="149" spans="12:14" x14ac:dyDescent="0.25">
      <c r="L149"/>
      <c r="M149"/>
      <c r="N149"/>
    </row>
    <row r="150" spans="12:14" x14ac:dyDescent="0.25">
      <c r="L150"/>
      <c r="M150"/>
      <c r="N150"/>
    </row>
    <row r="151" spans="12:14" x14ac:dyDescent="0.25">
      <c r="L151"/>
      <c r="M151"/>
      <c r="N151"/>
    </row>
    <row r="152" spans="12:14" x14ac:dyDescent="0.25">
      <c r="L152"/>
      <c r="M152"/>
      <c r="N152"/>
    </row>
    <row r="153" spans="12:14" x14ac:dyDescent="0.25">
      <c r="L153"/>
      <c r="M153"/>
      <c r="N153"/>
    </row>
    <row r="154" spans="12:14" x14ac:dyDescent="0.25">
      <c r="L154"/>
      <c r="M154"/>
      <c r="N154"/>
    </row>
    <row r="155" spans="12:14" x14ac:dyDescent="0.25">
      <c r="L155"/>
      <c r="M155"/>
      <c r="N155"/>
    </row>
    <row r="156" spans="12:14" x14ac:dyDescent="0.25">
      <c r="L156"/>
      <c r="M156"/>
      <c r="N156"/>
    </row>
    <row r="157" spans="12:14" x14ac:dyDescent="0.25">
      <c r="L157"/>
      <c r="M157"/>
      <c r="N157"/>
    </row>
    <row r="158" spans="12:14" x14ac:dyDescent="0.25">
      <c r="L158"/>
      <c r="M158"/>
      <c r="N158"/>
    </row>
    <row r="159" spans="12:14" x14ac:dyDescent="0.25">
      <c r="L159"/>
      <c r="M159"/>
      <c r="N159"/>
    </row>
    <row r="160" spans="12:14" x14ac:dyDescent="0.25">
      <c r="L160"/>
      <c r="M160"/>
      <c r="N160"/>
    </row>
    <row r="161" spans="12:14" x14ac:dyDescent="0.25">
      <c r="L161"/>
      <c r="M161"/>
      <c r="N161"/>
    </row>
    <row r="162" spans="12:14" x14ac:dyDescent="0.25">
      <c r="L162"/>
      <c r="M162"/>
      <c r="N162"/>
    </row>
    <row r="163" spans="12:14" x14ac:dyDescent="0.25">
      <c r="L163"/>
      <c r="M163"/>
      <c r="N163"/>
    </row>
    <row r="164" spans="12:14" x14ac:dyDescent="0.25">
      <c r="L164"/>
      <c r="M164"/>
      <c r="N164"/>
    </row>
    <row r="165" spans="12:14" x14ac:dyDescent="0.25">
      <c r="L165"/>
      <c r="M165"/>
      <c r="N165"/>
    </row>
    <row r="166" spans="12:14" x14ac:dyDescent="0.25">
      <c r="L166"/>
      <c r="M166"/>
      <c r="N166"/>
    </row>
    <row r="167" spans="12:14" x14ac:dyDescent="0.25">
      <c r="L167"/>
      <c r="M167"/>
      <c r="N167"/>
    </row>
    <row r="168" spans="12:14" x14ac:dyDescent="0.25">
      <c r="L168"/>
      <c r="M168"/>
      <c r="N168"/>
    </row>
    <row r="169" spans="12:14" x14ac:dyDescent="0.25">
      <c r="L169"/>
      <c r="M169"/>
      <c r="N169"/>
    </row>
    <row r="170" spans="12:14" x14ac:dyDescent="0.25">
      <c r="L170"/>
      <c r="M170"/>
      <c r="N170"/>
    </row>
    <row r="171" spans="12:14" x14ac:dyDescent="0.25">
      <c r="L171"/>
      <c r="M171"/>
      <c r="N171"/>
    </row>
    <row r="172" spans="12:14" x14ac:dyDescent="0.25">
      <c r="L172"/>
      <c r="M172"/>
      <c r="N172"/>
    </row>
  </sheetData>
  <autoFilter ref="A1:L52" xr:uid="{B9D573DF-2F6C-44DF-86FF-452300E52C58}"/>
  <mergeCells count="15">
    <mergeCell ref="N1:N6"/>
    <mergeCell ref="O1:O6"/>
    <mergeCell ref="M1:M6"/>
    <mergeCell ref="J1:J6"/>
    <mergeCell ref="K1:K6"/>
    <mergeCell ref="L1:L6"/>
    <mergeCell ref="C1:C6"/>
    <mergeCell ref="A1:A6"/>
    <mergeCell ref="B1:B6"/>
    <mergeCell ref="I1:I6"/>
    <mergeCell ref="D1:D6"/>
    <mergeCell ref="E1:E6"/>
    <mergeCell ref="F1:F6"/>
    <mergeCell ref="G1:G6"/>
    <mergeCell ref="H1:H6"/>
  </mergeCells>
  <phoneticPr fontId="14" type="noConversion"/>
  <pageMargins left="0.19685039370078741" right="0.19685039370078741" top="0.27559055118110237" bottom="0.47244094488188981" header="0.15748031496062992" footer="0.15748031496062992"/>
  <pageSetup paperSize="9" scale="27" fitToHeight="0" orientation="landscape" r:id="rId1"/>
  <headerFooter>
    <oddFooter>&amp;L&amp;Z&amp;F&amp;R&amp;A</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573DF-2F6C-44DF-86FF-452300E52C58}">
  <sheetPr>
    <pageSetUpPr fitToPage="1"/>
  </sheetPr>
  <dimension ref="A1:CD152"/>
  <sheetViews>
    <sheetView topLeftCell="N1" zoomScaleNormal="100" workbookViewId="0">
      <pane ySplit="6" topLeftCell="A29" activePane="bottomLeft" state="frozen"/>
      <selection pane="bottomLeft" activeCell="Y7" sqref="Y7:Z51"/>
    </sheetView>
  </sheetViews>
  <sheetFormatPr defaultColWidth="9.109375" defaultRowHeight="13.2" x14ac:dyDescent="0.25"/>
  <cols>
    <col min="1" max="1" width="11.5546875" style="13" hidden="1" customWidth="1"/>
    <col min="2" max="2" width="16" style="13" hidden="1" customWidth="1"/>
    <col min="3" max="3" width="10.44140625" style="13" hidden="1" customWidth="1"/>
    <col min="4" max="4" width="17" style="13" hidden="1" customWidth="1"/>
    <col min="5" max="5" width="35.44140625" style="13" hidden="1" customWidth="1"/>
    <col min="6" max="6" width="111.5546875" style="13" hidden="1" customWidth="1"/>
    <col min="7" max="7" width="88.6640625" style="13" hidden="1" customWidth="1"/>
    <col min="8" max="8" width="48.6640625" style="13" hidden="1" customWidth="1"/>
    <col min="9" max="9" width="4.109375" style="110" hidden="1" customWidth="1"/>
    <col min="10" max="10" width="75.6640625" style="13" customWidth="1"/>
    <col min="11" max="11" width="11.5546875" style="13" bestFit="1" customWidth="1"/>
    <col min="12" max="12" width="10.33203125" style="13" bestFit="1" customWidth="1"/>
    <col min="13" max="13" width="51.109375" style="109" customWidth="1"/>
    <col min="14" max="14" width="42.109375" style="13" bestFit="1" customWidth="1"/>
    <col min="15" max="15" width="29.5546875" style="110" bestFit="1" customWidth="1"/>
    <col min="16" max="16" width="17.44140625" style="110" bestFit="1" customWidth="1"/>
    <col min="17" max="17" width="16.33203125" style="13" bestFit="1" customWidth="1"/>
    <col min="18" max="18" width="24.5546875" style="13" bestFit="1" customWidth="1"/>
    <col min="19" max="19" width="16.44140625" style="13" bestFit="1" customWidth="1"/>
    <col min="20" max="20" width="20.5546875" style="13" bestFit="1" customWidth="1"/>
    <col min="21" max="21" width="14.44140625" style="13" bestFit="1" customWidth="1"/>
    <col min="22" max="22" width="37.33203125" style="13" hidden="1" customWidth="1"/>
    <col min="23" max="23" width="40.5546875" style="13" hidden="1" customWidth="1"/>
    <col min="24" max="24" width="29" style="13" hidden="1" customWidth="1"/>
    <col min="25" max="27" width="29" style="13" customWidth="1"/>
    <col min="28" max="33" width="21" style="111" hidden="1" customWidth="1"/>
    <col min="34" max="34" width="24" style="16" hidden="1" customWidth="1"/>
    <col min="35" max="35" width="22.6640625" style="16" hidden="1" customWidth="1"/>
    <col min="36" max="36" width="27.109375" style="16" hidden="1" customWidth="1"/>
    <col min="37" max="16384" width="9.109375" style="13"/>
  </cols>
  <sheetData>
    <row r="1" spans="1:82" s="1" customFormat="1" ht="12.75" customHeight="1" x14ac:dyDescent="0.25">
      <c r="A1" s="191" t="s">
        <v>65</v>
      </c>
      <c r="B1" s="185" t="s">
        <v>67</v>
      </c>
      <c r="C1" s="191" t="s">
        <v>64</v>
      </c>
      <c r="D1" s="191" t="s">
        <v>208</v>
      </c>
      <c r="E1" s="191" t="s">
        <v>91</v>
      </c>
      <c r="F1" s="174" t="s">
        <v>92</v>
      </c>
      <c r="G1" s="185" t="s">
        <v>69</v>
      </c>
      <c r="H1" s="185" t="s">
        <v>68</v>
      </c>
      <c r="I1" s="188" t="s">
        <v>209</v>
      </c>
      <c r="J1" s="174" t="s">
        <v>0</v>
      </c>
      <c r="K1" s="174" t="s">
        <v>166</v>
      </c>
      <c r="L1" s="174" t="s">
        <v>1</v>
      </c>
      <c r="M1" s="174" t="s">
        <v>162</v>
      </c>
      <c r="N1" s="174" t="s">
        <v>147</v>
      </c>
      <c r="O1" s="177" t="s">
        <v>210</v>
      </c>
      <c r="P1" s="177" t="s">
        <v>211</v>
      </c>
      <c r="Q1" s="183" t="s">
        <v>63</v>
      </c>
      <c r="R1" s="183" t="s">
        <v>161</v>
      </c>
      <c r="S1" s="57"/>
      <c r="T1" s="57"/>
      <c r="U1" s="57"/>
      <c r="V1" s="57"/>
      <c r="W1" s="57"/>
      <c r="X1" s="57"/>
      <c r="Y1" s="57"/>
      <c r="Z1" s="57"/>
      <c r="AA1" s="57"/>
      <c r="AB1" s="43" t="s">
        <v>19</v>
      </c>
      <c r="AC1" s="44" t="s">
        <v>20</v>
      </c>
      <c r="AD1" s="45" t="s">
        <v>22</v>
      </c>
      <c r="AE1" s="196" t="s">
        <v>154</v>
      </c>
      <c r="AF1" s="198" t="s">
        <v>157</v>
      </c>
      <c r="AG1" s="196" t="s">
        <v>155</v>
      </c>
      <c r="AH1" s="43" t="s">
        <v>19</v>
      </c>
      <c r="AI1" s="44" t="s">
        <v>20</v>
      </c>
      <c r="AJ1" s="45" t="s">
        <v>22</v>
      </c>
    </row>
    <row r="2" spans="1:82" s="1" customFormat="1" ht="12.75" customHeight="1" x14ac:dyDescent="0.25">
      <c r="A2" s="192"/>
      <c r="B2" s="186"/>
      <c r="C2" s="192"/>
      <c r="D2" s="192"/>
      <c r="E2" s="192"/>
      <c r="F2" s="175"/>
      <c r="G2" s="186"/>
      <c r="H2" s="186"/>
      <c r="I2" s="189"/>
      <c r="J2" s="175"/>
      <c r="K2" s="175"/>
      <c r="L2" s="175"/>
      <c r="M2" s="175"/>
      <c r="N2" s="175"/>
      <c r="O2" s="178"/>
      <c r="P2" s="178"/>
      <c r="Q2" s="183"/>
      <c r="R2" s="183"/>
      <c r="S2" s="183" t="s">
        <v>212</v>
      </c>
      <c r="T2" s="183" t="s">
        <v>213</v>
      </c>
      <c r="U2" s="183" t="s">
        <v>214</v>
      </c>
      <c r="V2" s="180" t="s">
        <v>215</v>
      </c>
      <c r="W2" s="201" t="s">
        <v>216</v>
      </c>
      <c r="X2" s="180" t="s">
        <v>217</v>
      </c>
      <c r="Y2" s="204" t="s">
        <v>272</v>
      </c>
      <c r="Z2" s="204" t="s">
        <v>271</v>
      </c>
      <c r="AA2" s="204" t="s">
        <v>270</v>
      </c>
      <c r="AB2" s="43" t="s">
        <v>151</v>
      </c>
      <c r="AC2" s="44" t="s">
        <v>3</v>
      </c>
      <c r="AD2" s="45" t="s">
        <v>23</v>
      </c>
      <c r="AE2" s="197"/>
      <c r="AF2" s="199"/>
      <c r="AG2" s="200"/>
      <c r="AH2" s="43" t="s">
        <v>132</v>
      </c>
      <c r="AI2" s="44" t="s">
        <v>3</v>
      </c>
      <c r="AJ2" s="45" t="s">
        <v>23</v>
      </c>
    </row>
    <row r="3" spans="1:82" s="1" customFormat="1" x14ac:dyDescent="0.25">
      <c r="A3" s="192"/>
      <c r="B3" s="186"/>
      <c r="C3" s="192"/>
      <c r="D3" s="192"/>
      <c r="E3" s="192"/>
      <c r="F3" s="175"/>
      <c r="G3" s="186"/>
      <c r="H3" s="186"/>
      <c r="I3" s="189"/>
      <c r="J3" s="175"/>
      <c r="K3" s="175"/>
      <c r="L3" s="175"/>
      <c r="M3" s="175"/>
      <c r="N3" s="175"/>
      <c r="O3" s="178"/>
      <c r="P3" s="178"/>
      <c r="Q3" s="183"/>
      <c r="R3" s="183"/>
      <c r="S3" s="183"/>
      <c r="T3" s="183"/>
      <c r="U3" s="183"/>
      <c r="V3" s="181"/>
      <c r="W3" s="202"/>
      <c r="X3" s="181"/>
      <c r="Y3" s="205"/>
      <c r="Z3" s="205"/>
      <c r="AA3" s="205"/>
      <c r="AB3" s="44" t="s">
        <v>150</v>
      </c>
      <c r="AC3" s="44" t="s">
        <v>152</v>
      </c>
      <c r="AD3" s="45" t="s">
        <v>24</v>
      </c>
      <c r="AE3" s="197"/>
      <c r="AF3" s="199"/>
      <c r="AG3" s="200"/>
      <c r="AH3" s="44" t="s">
        <v>134</v>
      </c>
      <c r="AI3" s="44" t="s">
        <v>131</v>
      </c>
      <c r="AJ3" s="45" t="s">
        <v>24</v>
      </c>
    </row>
    <row r="4" spans="1:82" s="1" customFormat="1" x14ac:dyDescent="0.25">
      <c r="A4" s="192"/>
      <c r="B4" s="186"/>
      <c r="C4" s="192"/>
      <c r="D4" s="192"/>
      <c r="E4" s="192"/>
      <c r="F4" s="175"/>
      <c r="G4" s="186"/>
      <c r="H4" s="186"/>
      <c r="I4" s="189"/>
      <c r="J4" s="175"/>
      <c r="K4" s="175"/>
      <c r="L4" s="175"/>
      <c r="M4" s="175"/>
      <c r="N4" s="175"/>
      <c r="O4" s="178"/>
      <c r="P4" s="178"/>
      <c r="Q4" s="183"/>
      <c r="R4" s="183"/>
      <c r="S4" s="183"/>
      <c r="T4" s="183"/>
      <c r="U4" s="183"/>
      <c r="V4" s="181"/>
      <c r="W4" s="202"/>
      <c r="X4" s="181"/>
      <c r="Y4" s="205"/>
      <c r="Z4" s="205"/>
      <c r="AA4" s="205"/>
      <c r="AB4" s="44"/>
      <c r="AC4" s="43" t="s">
        <v>150</v>
      </c>
      <c r="AD4" s="45" t="s">
        <v>2</v>
      </c>
      <c r="AE4" s="197"/>
      <c r="AF4" s="199"/>
      <c r="AG4" s="200"/>
      <c r="AH4" s="44"/>
      <c r="AI4" s="43" t="s">
        <v>135</v>
      </c>
      <c r="AJ4" s="45" t="s">
        <v>2</v>
      </c>
    </row>
    <row r="5" spans="1:82" s="1" customFormat="1" x14ac:dyDescent="0.25">
      <c r="A5" s="192"/>
      <c r="B5" s="186"/>
      <c r="C5" s="192"/>
      <c r="D5" s="192"/>
      <c r="E5" s="192"/>
      <c r="F5" s="175"/>
      <c r="G5" s="186"/>
      <c r="H5" s="186"/>
      <c r="I5" s="189"/>
      <c r="J5" s="175"/>
      <c r="K5" s="175"/>
      <c r="L5" s="175"/>
      <c r="M5" s="175"/>
      <c r="N5" s="175"/>
      <c r="O5" s="178"/>
      <c r="P5" s="178"/>
      <c r="Q5" s="184"/>
      <c r="R5" s="183"/>
      <c r="S5" s="183"/>
      <c r="T5" s="183"/>
      <c r="U5" s="183"/>
      <c r="V5" s="181"/>
      <c r="W5" s="202"/>
      <c r="X5" s="181"/>
      <c r="Y5" s="205"/>
      <c r="Z5" s="205"/>
      <c r="AA5" s="205"/>
      <c r="AB5" s="44"/>
      <c r="AC5" s="43"/>
      <c r="AD5" s="46" t="s">
        <v>153</v>
      </c>
      <c r="AE5" s="197"/>
      <c r="AF5" s="199"/>
      <c r="AG5" s="200"/>
      <c r="AH5" s="44"/>
      <c r="AI5" s="43"/>
      <c r="AJ5" s="6" t="s">
        <v>133</v>
      </c>
    </row>
    <row r="6" spans="1:82" s="1" customFormat="1" x14ac:dyDescent="0.25">
      <c r="A6" s="193"/>
      <c r="B6" s="187"/>
      <c r="C6" s="193"/>
      <c r="D6" s="193"/>
      <c r="E6" s="193"/>
      <c r="F6" s="176"/>
      <c r="G6" s="187"/>
      <c r="H6" s="187"/>
      <c r="I6" s="190"/>
      <c r="J6" s="176"/>
      <c r="K6" s="176"/>
      <c r="L6" s="176"/>
      <c r="M6" s="176"/>
      <c r="N6" s="176"/>
      <c r="O6" s="179"/>
      <c r="P6" s="179"/>
      <c r="Q6" s="184"/>
      <c r="R6" s="183"/>
      <c r="S6" s="183"/>
      <c r="T6" s="183"/>
      <c r="U6" s="183"/>
      <c r="V6" s="182"/>
      <c r="W6" s="203"/>
      <c r="X6" s="182"/>
      <c r="Y6" s="206"/>
      <c r="Z6" s="206"/>
      <c r="AA6" s="206"/>
      <c r="AB6" s="43"/>
      <c r="AC6" s="44"/>
      <c r="AD6" s="45"/>
      <c r="AE6" s="45"/>
      <c r="AF6" s="45"/>
      <c r="AG6" s="45"/>
      <c r="AH6" s="43"/>
      <c r="AI6" s="44"/>
      <c r="AJ6" s="45"/>
    </row>
    <row r="7" spans="1:82" x14ac:dyDescent="0.25">
      <c r="A7" s="2" t="s">
        <v>66</v>
      </c>
      <c r="B7" s="25" t="s">
        <v>39</v>
      </c>
      <c r="C7" s="19">
        <v>66010500</v>
      </c>
      <c r="D7" s="8" t="s">
        <v>136</v>
      </c>
      <c r="E7" s="2"/>
      <c r="F7" s="2"/>
      <c r="G7" s="2"/>
      <c r="H7" s="2"/>
      <c r="I7" s="5">
        <v>0.21</v>
      </c>
      <c r="J7" s="16" t="s">
        <v>18</v>
      </c>
      <c r="K7" s="16" t="s">
        <v>238</v>
      </c>
      <c r="L7" s="16" t="s">
        <v>4</v>
      </c>
      <c r="M7" s="65"/>
      <c r="N7" s="16"/>
      <c r="O7" s="69" t="s">
        <v>62</v>
      </c>
      <c r="P7" s="69" t="s">
        <v>62</v>
      </c>
      <c r="Q7" s="16">
        <v>2023</v>
      </c>
      <c r="R7" s="16"/>
      <c r="S7" s="66">
        <v>44986</v>
      </c>
      <c r="T7" s="16" t="s">
        <v>149</v>
      </c>
      <c r="U7" s="16" t="s">
        <v>148</v>
      </c>
      <c r="V7" s="105">
        <v>647350</v>
      </c>
      <c r="W7" s="105">
        <v>0</v>
      </c>
      <c r="X7" s="105">
        <f t="shared" ref="X7" si="0">V7+W7</f>
        <v>647350</v>
      </c>
      <c r="Y7" s="99">
        <f>ROUND(V7/124*128.4,-3)</f>
        <v>670000</v>
      </c>
      <c r="Z7" s="99">
        <f>ROUND(W7/122*124.4,-3)</f>
        <v>0</v>
      </c>
      <c r="AA7" s="99">
        <f>Y7+Z7</f>
        <v>670000</v>
      </c>
      <c r="AB7" s="54">
        <v>710770</v>
      </c>
      <c r="AC7" s="7">
        <v>0</v>
      </c>
      <c r="AD7" s="4">
        <f t="shared" ref="AD7:AD13" si="1">AB7+AC7</f>
        <v>710770</v>
      </c>
      <c r="AE7" s="7">
        <f t="shared" ref="AE7:AE13" si="2">ROUND(AB7*119.7/108,0)</f>
        <v>787770</v>
      </c>
      <c r="AF7" s="7">
        <f t="shared" ref="AF7:AF13" si="3">ROUND(AC7*115.1/103.5,0)</f>
        <v>0</v>
      </c>
      <c r="AG7" s="7">
        <f>SUM(AE7:AF7)</f>
        <v>787770</v>
      </c>
    </row>
    <row r="8" spans="1:82" x14ac:dyDescent="0.25">
      <c r="A8" s="2" t="s">
        <v>66</v>
      </c>
      <c r="B8" s="2" t="s">
        <v>36</v>
      </c>
      <c r="C8" s="19">
        <v>65050100</v>
      </c>
      <c r="D8" s="8" t="s">
        <v>136</v>
      </c>
      <c r="E8" s="2"/>
      <c r="F8" s="2" t="s">
        <v>115</v>
      </c>
      <c r="G8" s="2" t="s">
        <v>106</v>
      </c>
      <c r="H8" s="39" t="s">
        <v>83</v>
      </c>
      <c r="I8" s="5">
        <v>0.21</v>
      </c>
      <c r="J8" s="16" t="s">
        <v>205</v>
      </c>
      <c r="K8" s="16"/>
      <c r="L8" s="16" t="s">
        <v>10</v>
      </c>
      <c r="M8" s="65" t="s">
        <v>178</v>
      </c>
      <c r="N8" s="16"/>
      <c r="O8" s="68" t="s">
        <v>61</v>
      </c>
      <c r="P8" s="68" t="s">
        <v>61</v>
      </c>
      <c r="Q8" s="16">
        <v>2023</v>
      </c>
      <c r="R8" s="16"/>
      <c r="S8" s="66">
        <v>44986</v>
      </c>
      <c r="T8" s="16" t="s">
        <v>149</v>
      </c>
      <c r="U8" s="16" t="s">
        <v>148</v>
      </c>
      <c r="V8" s="105">
        <v>72600</v>
      </c>
      <c r="W8" s="105">
        <v>0</v>
      </c>
      <c r="X8" s="105">
        <f>V8+W8</f>
        <v>72600</v>
      </c>
      <c r="Y8" s="99">
        <f t="shared" ref="Y8:Y51" si="4">ROUND(V8/124*128.4,-3)</f>
        <v>75000</v>
      </c>
      <c r="Z8" s="99">
        <f>ROUND(W8/122*124.4,-3)</f>
        <v>0</v>
      </c>
      <c r="AA8" s="99">
        <f t="shared" ref="AA8:AA51" si="5">Y8+Z8</f>
        <v>75000</v>
      </c>
      <c r="AB8" s="55">
        <v>150103</v>
      </c>
      <c r="AC8" s="4">
        <v>0</v>
      </c>
      <c r="AD8" s="4">
        <f t="shared" si="1"/>
        <v>150103</v>
      </c>
      <c r="AE8" s="4">
        <f t="shared" si="2"/>
        <v>166364</v>
      </c>
      <c r="AF8" s="4">
        <f t="shared" si="3"/>
        <v>0</v>
      </c>
      <c r="AG8" s="4">
        <f>SUM(AE8:AF8)</f>
        <v>166364</v>
      </c>
    </row>
    <row r="9" spans="1:82" x14ac:dyDescent="0.25">
      <c r="A9" s="2" t="s">
        <v>66</v>
      </c>
      <c r="B9" s="2" t="s">
        <v>31</v>
      </c>
      <c r="C9" s="19">
        <v>64020100</v>
      </c>
      <c r="D9" s="2" t="s">
        <v>137</v>
      </c>
      <c r="E9" s="2" t="s">
        <v>127</v>
      </c>
      <c r="F9" s="2" t="s">
        <v>128</v>
      </c>
      <c r="G9" s="2" t="s">
        <v>141</v>
      </c>
      <c r="H9" s="39" t="s">
        <v>142</v>
      </c>
      <c r="I9" s="5">
        <v>0.21</v>
      </c>
      <c r="J9" s="16" t="s">
        <v>239</v>
      </c>
      <c r="K9" s="16" t="s">
        <v>240</v>
      </c>
      <c r="L9" s="16" t="s">
        <v>4</v>
      </c>
      <c r="M9" s="65" t="s">
        <v>183</v>
      </c>
      <c r="N9" s="16" t="s">
        <v>185</v>
      </c>
      <c r="O9" s="50" t="s">
        <v>61</v>
      </c>
      <c r="P9" s="50" t="s">
        <v>61</v>
      </c>
      <c r="Q9" s="16">
        <v>2023</v>
      </c>
      <c r="R9" s="16">
        <v>2021</v>
      </c>
      <c r="S9" s="66">
        <v>44986</v>
      </c>
      <c r="T9" s="16" t="s">
        <v>149</v>
      </c>
      <c r="U9" s="16" t="s">
        <v>148</v>
      </c>
      <c r="V9" s="105">
        <f>1367300+3587650</f>
        <v>4954950</v>
      </c>
      <c r="W9" s="105">
        <f>242000+647350</f>
        <v>889350</v>
      </c>
      <c r="X9" s="105">
        <f>V9+W9</f>
        <v>5844300</v>
      </c>
      <c r="Y9" s="99">
        <f t="shared" si="4"/>
        <v>5131000</v>
      </c>
      <c r="Z9" s="99">
        <f t="shared" ref="Z9:Z51" si="6">ROUND(W9/122*124.4,-3)</f>
        <v>907000</v>
      </c>
      <c r="AA9" s="99">
        <f t="shared" si="5"/>
        <v>6038000</v>
      </c>
      <c r="AB9" s="7">
        <v>5065763</v>
      </c>
      <c r="AC9" s="7">
        <v>949332</v>
      </c>
      <c r="AD9" s="4">
        <f t="shared" si="1"/>
        <v>6015095</v>
      </c>
      <c r="AE9" s="7">
        <f t="shared" si="2"/>
        <v>5614554</v>
      </c>
      <c r="AF9" s="7">
        <f t="shared" si="3"/>
        <v>1055731</v>
      </c>
      <c r="AG9" s="7">
        <f>SUM(AE9:AF9)</f>
        <v>6670285</v>
      </c>
    </row>
    <row r="10" spans="1:82" x14ac:dyDescent="0.25">
      <c r="A10" s="2" t="s">
        <v>66</v>
      </c>
      <c r="B10" s="2" t="s">
        <v>50</v>
      </c>
      <c r="C10" s="18">
        <v>60040500</v>
      </c>
      <c r="D10" s="8" t="s">
        <v>136</v>
      </c>
      <c r="E10" s="16"/>
      <c r="F10" s="2"/>
      <c r="G10" s="2"/>
      <c r="H10" s="2"/>
      <c r="I10" s="5">
        <v>0</v>
      </c>
      <c r="J10" s="16" t="s">
        <v>198</v>
      </c>
      <c r="K10" s="16" t="s">
        <v>241</v>
      </c>
      <c r="L10" s="16" t="s">
        <v>9</v>
      </c>
      <c r="M10" s="65" t="s">
        <v>197</v>
      </c>
      <c r="N10" s="16"/>
      <c r="O10" s="50" t="s">
        <v>62</v>
      </c>
      <c r="P10" s="50" t="s">
        <v>62</v>
      </c>
      <c r="Q10" s="16">
        <v>2023</v>
      </c>
      <c r="R10" s="16"/>
      <c r="S10" s="66">
        <v>44986</v>
      </c>
      <c r="T10" s="16"/>
      <c r="U10" s="16" t="s">
        <v>148</v>
      </c>
      <c r="V10" s="105">
        <v>1494350</v>
      </c>
      <c r="W10" s="105"/>
      <c r="X10" s="105">
        <f>V10+W10</f>
        <v>1494350</v>
      </c>
      <c r="Y10" s="99">
        <f t="shared" si="4"/>
        <v>1547000</v>
      </c>
      <c r="Z10" s="99">
        <f t="shared" si="6"/>
        <v>0</v>
      </c>
      <c r="AA10" s="99">
        <f t="shared" si="5"/>
        <v>1547000</v>
      </c>
      <c r="AB10" s="7">
        <v>1350935</v>
      </c>
      <c r="AC10" s="7">
        <v>0</v>
      </c>
      <c r="AD10" s="4">
        <f t="shared" si="1"/>
        <v>1350935</v>
      </c>
      <c r="AE10" s="7">
        <f t="shared" si="2"/>
        <v>1497286</v>
      </c>
      <c r="AF10" s="7">
        <f t="shared" si="3"/>
        <v>0</v>
      </c>
      <c r="AG10" s="7">
        <f>SUM(AE10:AF10)</f>
        <v>1497286</v>
      </c>
    </row>
    <row r="11" spans="1:82" ht="26.4" x14ac:dyDescent="0.25">
      <c r="A11" s="2" t="s">
        <v>66</v>
      </c>
      <c r="B11" s="2" t="s">
        <v>41</v>
      </c>
      <c r="C11" s="19">
        <v>60030100</v>
      </c>
      <c r="D11" s="8" t="s">
        <v>136</v>
      </c>
      <c r="E11" s="16"/>
      <c r="F11" s="16"/>
      <c r="G11" s="2"/>
      <c r="H11" s="2"/>
      <c r="I11" s="5">
        <v>0.21</v>
      </c>
      <c r="J11" s="16" t="s">
        <v>218</v>
      </c>
      <c r="K11" s="16" t="s">
        <v>222</v>
      </c>
      <c r="L11" s="16" t="s">
        <v>6</v>
      </c>
      <c r="M11" s="71" t="s">
        <v>175</v>
      </c>
      <c r="N11" s="16"/>
      <c r="O11" s="69" t="s">
        <v>61</v>
      </c>
      <c r="P11" s="69" t="s">
        <v>61</v>
      </c>
      <c r="Q11" s="16">
        <v>2023</v>
      </c>
      <c r="R11" s="16">
        <v>2021</v>
      </c>
      <c r="S11" s="66">
        <v>44986</v>
      </c>
      <c r="T11" s="16" t="s">
        <v>149</v>
      </c>
      <c r="U11" s="16" t="s">
        <v>148</v>
      </c>
      <c r="V11" s="105">
        <v>15403300</v>
      </c>
      <c r="W11" s="105">
        <v>0</v>
      </c>
      <c r="X11" s="105">
        <f t="shared" ref="X11" si="7">V11+W11</f>
        <v>15403300</v>
      </c>
      <c r="Y11" s="99">
        <f t="shared" si="4"/>
        <v>15950000</v>
      </c>
      <c r="Z11" s="99">
        <f t="shared" si="6"/>
        <v>0</v>
      </c>
      <c r="AA11" s="99">
        <f t="shared" si="5"/>
        <v>15950000</v>
      </c>
      <c r="AB11" s="7">
        <v>14400936</v>
      </c>
      <c r="AC11" s="7">
        <v>0</v>
      </c>
      <c r="AD11" s="4">
        <f t="shared" si="1"/>
        <v>14400936</v>
      </c>
      <c r="AE11" s="7">
        <f t="shared" si="2"/>
        <v>15961037</v>
      </c>
      <c r="AF11" s="7">
        <f t="shared" si="3"/>
        <v>0</v>
      </c>
      <c r="AG11" s="7">
        <f t="shared" ref="AG11" si="8">SUM(AE11:AF11)</f>
        <v>15961037</v>
      </c>
    </row>
    <row r="12" spans="1:82" s="20" customFormat="1" ht="39.6" x14ac:dyDescent="0.25">
      <c r="A12" s="2"/>
      <c r="B12" s="2"/>
      <c r="C12" s="19"/>
      <c r="D12" s="8" t="s">
        <v>136</v>
      </c>
      <c r="E12" s="2"/>
      <c r="F12" s="2"/>
      <c r="G12" s="2"/>
      <c r="H12" s="2"/>
      <c r="I12" s="5"/>
      <c r="J12" s="16" t="s">
        <v>223</v>
      </c>
      <c r="K12" s="16" t="s">
        <v>222</v>
      </c>
      <c r="L12" s="16" t="s">
        <v>17</v>
      </c>
      <c r="M12" s="65" t="s">
        <v>180</v>
      </c>
      <c r="N12" s="49" t="s">
        <v>156</v>
      </c>
      <c r="O12" s="69"/>
      <c r="P12" s="69"/>
      <c r="Q12" s="16">
        <v>2023</v>
      </c>
      <c r="R12" s="16"/>
      <c r="S12" s="66">
        <v>44986</v>
      </c>
      <c r="T12" s="16" t="s">
        <v>149</v>
      </c>
      <c r="U12" s="16" t="s">
        <v>148</v>
      </c>
      <c r="V12" s="105">
        <v>320650</v>
      </c>
      <c r="W12" s="105">
        <v>0</v>
      </c>
      <c r="X12" s="105">
        <f t="shared" ref="X12:X20" si="9">V12+W12</f>
        <v>320650</v>
      </c>
      <c r="Y12" s="99">
        <f t="shared" si="4"/>
        <v>332000</v>
      </c>
      <c r="Z12" s="99">
        <f t="shared" si="6"/>
        <v>0</v>
      </c>
      <c r="AA12" s="99">
        <f t="shared" si="5"/>
        <v>332000</v>
      </c>
      <c r="AB12" s="54">
        <v>320166</v>
      </c>
      <c r="AC12" s="7">
        <v>0</v>
      </c>
      <c r="AD12" s="4">
        <f t="shared" si="1"/>
        <v>320166</v>
      </c>
      <c r="AE12" s="7">
        <f t="shared" si="2"/>
        <v>354851</v>
      </c>
      <c r="AF12" s="7">
        <f t="shared" si="3"/>
        <v>0</v>
      </c>
      <c r="AG12" s="7">
        <f>SUM(AE12:AF12)</f>
        <v>354851</v>
      </c>
      <c r="AH12" s="2"/>
      <c r="AI12" s="2"/>
      <c r="AJ12" s="2"/>
    </row>
    <row r="13" spans="1:82" x14ac:dyDescent="0.25">
      <c r="A13" s="2" t="s">
        <v>66</v>
      </c>
      <c r="B13" s="25" t="s">
        <v>33</v>
      </c>
      <c r="C13" s="19">
        <v>66010500</v>
      </c>
      <c r="D13" s="8" t="s">
        <v>136</v>
      </c>
      <c r="E13" s="16"/>
      <c r="F13" s="2" t="s">
        <v>118</v>
      </c>
      <c r="G13" s="21" t="s">
        <v>71</v>
      </c>
      <c r="H13" s="39" t="s">
        <v>72</v>
      </c>
      <c r="I13" s="5">
        <v>0.21</v>
      </c>
      <c r="J13" s="16" t="s">
        <v>14</v>
      </c>
      <c r="K13" s="16" t="s">
        <v>242</v>
      </c>
      <c r="L13" s="16" t="s">
        <v>7</v>
      </c>
      <c r="M13" s="65"/>
      <c r="N13" s="16"/>
      <c r="O13" s="69" t="s">
        <v>62</v>
      </c>
      <c r="P13" s="69" t="s">
        <v>62</v>
      </c>
      <c r="Q13" s="16">
        <v>2023</v>
      </c>
      <c r="R13" s="16"/>
      <c r="S13" s="66">
        <v>44986</v>
      </c>
      <c r="T13" s="16" t="s">
        <v>149</v>
      </c>
      <c r="U13" s="16" t="s">
        <v>148</v>
      </c>
      <c r="V13" s="105">
        <v>405350</v>
      </c>
      <c r="W13" s="105">
        <v>0</v>
      </c>
      <c r="X13" s="105">
        <f t="shared" si="9"/>
        <v>405350</v>
      </c>
      <c r="Y13" s="99">
        <f t="shared" si="4"/>
        <v>420000</v>
      </c>
      <c r="Z13" s="99">
        <f t="shared" si="6"/>
        <v>0</v>
      </c>
      <c r="AA13" s="99">
        <f t="shared" si="5"/>
        <v>420000</v>
      </c>
      <c r="AB13" s="7">
        <v>397775</v>
      </c>
      <c r="AC13" s="7">
        <v>0</v>
      </c>
      <c r="AD13" s="4">
        <f t="shared" si="1"/>
        <v>397775</v>
      </c>
      <c r="AE13" s="7">
        <f t="shared" si="2"/>
        <v>440867</v>
      </c>
      <c r="AF13" s="7">
        <f t="shared" si="3"/>
        <v>0</v>
      </c>
      <c r="AG13" s="7">
        <f>SUM(AE13:AF13)</f>
        <v>440867</v>
      </c>
    </row>
    <row r="14" spans="1:82" x14ac:dyDescent="0.25">
      <c r="A14" s="31"/>
      <c r="B14" s="31"/>
      <c r="C14" s="32"/>
      <c r="D14" s="2"/>
      <c r="E14" s="2"/>
      <c r="F14" s="2"/>
      <c r="G14" s="2"/>
      <c r="H14" s="2"/>
      <c r="I14" s="5"/>
      <c r="J14" s="16" t="s">
        <v>187</v>
      </c>
      <c r="K14" s="16" t="s">
        <v>244</v>
      </c>
      <c r="L14" s="16" t="s">
        <v>9</v>
      </c>
      <c r="M14" s="65" t="s">
        <v>227</v>
      </c>
      <c r="N14" s="16"/>
      <c r="O14" s="50"/>
      <c r="P14" s="50"/>
      <c r="Q14" s="16">
        <v>2023</v>
      </c>
      <c r="R14" s="16"/>
      <c r="S14" s="66">
        <v>44986</v>
      </c>
      <c r="T14" s="16" t="s">
        <v>149</v>
      </c>
      <c r="U14" s="16" t="s">
        <v>148</v>
      </c>
      <c r="V14" s="105">
        <v>1458050</v>
      </c>
      <c r="W14" s="105">
        <v>0</v>
      </c>
      <c r="X14" s="105">
        <f t="shared" si="9"/>
        <v>1458050</v>
      </c>
      <c r="Y14" s="99">
        <f t="shared" si="4"/>
        <v>1510000</v>
      </c>
      <c r="Z14" s="99">
        <f t="shared" si="6"/>
        <v>0</v>
      </c>
      <c r="AA14" s="99">
        <f t="shared" si="5"/>
        <v>1510000</v>
      </c>
      <c r="AB14" s="4"/>
      <c r="AC14" s="4"/>
      <c r="AD14" s="4"/>
      <c r="AE14" s="4"/>
      <c r="AF14" s="4"/>
      <c r="AG14" s="4"/>
      <c r="AH14" s="33"/>
      <c r="AI14" s="33"/>
      <c r="AJ14" s="33"/>
    </row>
    <row r="15" spans="1:82" s="42" customFormat="1" x14ac:dyDescent="0.25">
      <c r="A15" s="41" t="s">
        <v>66</v>
      </c>
      <c r="B15" s="41" t="s">
        <v>31</v>
      </c>
      <c r="C15" s="92">
        <v>64020100</v>
      </c>
      <c r="D15" s="41" t="s">
        <v>137</v>
      </c>
      <c r="E15" s="41"/>
      <c r="F15" s="41"/>
      <c r="G15" s="41" t="s">
        <v>143</v>
      </c>
      <c r="H15" s="74" t="s">
        <v>142</v>
      </c>
      <c r="I15" s="75">
        <v>0.21</v>
      </c>
      <c r="J15" s="52" t="s">
        <v>184</v>
      </c>
      <c r="K15" s="52" t="s">
        <v>243</v>
      </c>
      <c r="L15" s="52" t="s">
        <v>9</v>
      </c>
      <c r="M15" s="76" t="s">
        <v>169</v>
      </c>
      <c r="N15" s="52" t="s">
        <v>145</v>
      </c>
      <c r="O15" s="77" t="s">
        <v>62</v>
      </c>
      <c r="P15" s="77" t="s">
        <v>62</v>
      </c>
      <c r="Q15" s="52">
        <v>2023</v>
      </c>
      <c r="R15" s="52">
        <v>2022</v>
      </c>
      <c r="S15" s="78">
        <v>44986</v>
      </c>
      <c r="T15" s="78">
        <v>44986</v>
      </c>
      <c r="U15" s="52" t="s">
        <v>148</v>
      </c>
      <c r="V15" s="103">
        <v>3285150</v>
      </c>
      <c r="W15" s="103">
        <v>405350</v>
      </c>
      <c r="X15" s="103">
        <f t="shared" si="9"/>
        <v>3690500</v>
      </c>
      <c r="Y15" s="116">
        <f t="shared" si="4"/>
        <v>3402000</v>
      </c>
      <c r="Z15" s="116">
        <f t="shared" si="6"/>
        <v>413000</v>
      </c>
      <c r="AA15" s="100">
        <f>SUM(Y15:Z15)</f>
        <v>3815000</v>
      </c>
      <c r="AB15" s="79">
        <v>4949873</v>
      </c>
      <c r="AC15" s="79">
        <v>313088</v>
      </c>
      <c r="AD15" s="79">
        <f>AB15+AC15</f>
        <v>5262961</v>
      </c>
      <c r="AE15" s="79">
        <f t="shared" ref="AE15:AE39" si="10">ROUND(AB15*119.7/108,0)</f>
        <v>5486109</v>
      </c>
      <c r="AF15" s="79">
        <f t="shared" ref="AF15:AF39" si="11">ROUND(AC15*115.1/103.5,0)</f>
        <v>348178</v>
      </c>
      <c r="AG15" s="79">
        <f t="shared" ref="AG15:AG20" si="12">SUM(AE15:AF15)</f>
        <v>5834287</v>
      </c>
      <c r="AH15" s="52"/>
      <c r="AI15" s="52"/>
      <c r="AJ15" s="52"/>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row>
    <row r="16" spans="1:82" s="42" customFormat="1" x14ac:dyDescent="0.25">
      <c r="A16" s="41" t="s">
        <v>66</v>
      </c>
      <c r="B16" s="41" t="s">
        <v>48</v>
      </c>
      <c r="C16" s="72">
        <v>60040500</v>
      </c>
      <c r="D16" s="41" t="s">
        <v>136</v>
      </c>
      <c r="E16" s="52" t="s">
        <v>99</v>
      </c>
      <c r="F16" s="41" t="s">
        <v>97</v>
      </c>
      <c r="G16" s="73" t="s">
        <v>102</v>
      </c>
      <c r="H16" s="74" t="s">
        <v>101</v>
      </c>
      <c r="I16" s="75">
        <v>0</v>
      </c>
      <c r="J16" s="52" t="s">
        <v>228</v>
      </c>
      <c r="K16" s="52" t="s">
        <v>229</v>
      </c>
      <c r="L16" s="52" t="s">
        <v>12</v>
      </c>
      <c r="M16" s="76" t="s">
        <v>230</v>
      </c>
      <c r="N16" s="52"/>
      <c r="O16" s="77"/>
      <c r="P16" s="77"/>
      <c r="Q16" s="52">
        <v>2023</v>
      </c>
      <c r="R16" s="52"/>
      <c r="S16" s="78">
        <v>44986</v>
      </c>
      <c r="T16" s="78">
        <v>44986</v>
      </c>
      <c r="U16" s="52"/>
      <c r="V16" s="103">
        <v>375100</v>
      </c>
      <c r="W16" s="103">
        <v>0</v>
      </c>
      <c r="X16" s="103">
        <f t="shared" si="9"/>
        <v>375100</v>
      </c>
      <c r="Y16" s="116">
        <f t="shared" si="4"/>
        <v>388000</v>
      </c>
      <c r="Z16" s="116">
        <f t="shared" si="6"/>
        <v>0</v>
      </c>
      <c r="AA16" s="100">
        <f>SUM(Y16:Z16)</f>
        <v>388000</v>
      </c>
      <c r="AB16" s="79">
        <v>405281</v>
      </c>
      <c r="AC16" s="79">
        <v>0</v>
      </c>
      <c r="AD16" s="79">
        <f>AB16+AC16</f>
        <v>405281</v>
      </c>
      <c r="AE16" s="79">
        <f t="shared" si="10"/>
        <v>449186</v>
      </c>
      <c r="AF16" s="79">
        <f t="shared" si="11"/>
        <v>0</v>
      </c>
      <c r="AG16" s="79">
        <f t="shared" si="12"/>
        <v>449186</v>
      </c>
      <c r="AH16" s="52"/>
      <c r="AI16" s="52"/>
      <c r="AJ16" s="52"/>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row>
    <row r="17" spans="1:82" x14ac:dyDescent="0.25">
      <c r="A17" s="2" t="s">
        <v>66</v>
      </c>
      <c r="B17" s="2" t="s">
        <v>36</v>
      </c>
      <c r="C17" s="19">
        <v>65050100</v>
      </c>
      <c r="D17" s="8" t="s">
        <v>136</v>
      </c>
      <c r="E17" s="2"/>
      <c r="F17" s="2" t="s">
        <v>114</v>
      </c>
      <c r="G17" s="2" t="s">
        <v>106</v>
      </c>
      <c r="H17" s="39" t="s">
        <v>83</v>
      </c>
      <c r="I17" s="5">
        <v>0.21</v>
      </c>
      <c r="J17" s="16" t="s">
        <v>204</v>
      </c>
      <c r="K17" s="16"/>
      <c r="L17" s="16" t="s">
        <v>8</v>
      </c>
      <c r="M17" s="65" t="s">
        <v>178</v>
      </c>
      <c r="N17" s="16"/>
      <c r="O17" s="68" t="s">
        <v>61</v>
      </c>
      <c r="P17" s="68" t="s">
        <v>61</v>
      </c>
      <c r="Q17" s="16">
        <v>2023</v>
      </c>
      <c r="R17" s="16"/>
      <c r="S17" s="66">
        <v>44986</v>
      </c>
      <c r="T17" s="16" t="s">
        <v>149</v>
      </c>
      <c r="U17" s="16" t="s">
        <v>148</v>
      </c>
      <c r="V17" s="105">
        <v>60500</v>
      </c>
      <c r="W17" s="105">
        <v>0</v>
      </c>
      <c r="X17" s="105">
        <f t="shared" si="9"/>
        <v>60500</v>
      </c>
      <c r="Y17" s="99">
        <f t="shared" si="4"/>
        <v>63000</v>
      </c>
      <c r="Z17" s="99">
        <f t="shared" si="6"/>
        <v>0</v>
      </c>
      <c r="AA17" s="99">
        <f t="shared" si="5"/>
        <v>63000</v>
      </c>
      <c r="AB17" s="54">
        <v>127587</v>
      </c>
      <c r="AC17" s="7">
        <v>0</v>
      </c>
      <c r="AD17" s="4">
        <f>AB17+AC17</f>
        <v>127587</v>
      </c>
      <c r="AE17" s="7">
        <f t="shared" si="10"/>
        <v>141409</v>
      </c>
      <c r="AF17" s="7">
        <f t="shared" si="11"/>
        <v>0</v>
      </c>
      <c r="AG17" s="7">
        <f t="shared" si="12"/>
        <v>141409</v>
      </c>
    </row>
    <row r="18" spans="1:82" x14ac:dyDescent="0.25">
      <c r="A18" s="2" t="s">
        <v>66</v>
      </c>
      <c r="B18" s="2" t="s">
        <v>44</v>
      </c>
      <c r="C18" s="18">
        <v>60040500</v>
      </c>
      <c r="D18" s="8" t="s">
        <v>136</v>
      </c>
      <c r="E18" s="2"/>
      <c r="F18" s="24" t="s">
        <v>120</v>
      </c>
      <c r="G18" s="2"/>
      <c r="H18" s="2"/>
      <c r="I18" s="5">
        <v>0</v>
      </c>
      <c r="J18" s="16" t="s">
        <v>193</v>
      </c>
      <c r="K18" s="16" t="s">
        <v>245</v>
      </c>
      <c r="L18" s="16" t="s">
        <v>12</v>
      </c>
      <c r="M18" s="65" t="s">
        <v>246</v>
      </c>
      <c r="N18" s="16"/>
      <c r="O18" s="50" t="s">
        <v>61</v>
      </c>
      <c r="P18" s="50" t="s">
        <v>61</v>
      </c>
      <c r="Q18" s="16">
        <v>2023</v>
      </c>
      <c r="R18" s="16"/>
      <c r="S18" s="66">
        <v>44986</v>
      </c>
      <c r="T18" s="16" t="s">
        <v>149</v>
      </c>
      <c r="U18" s="16" t="s">
        <v>148</v>
      </c>
      <c r="V18" s="105">
        <v>707850</v>
      </c>
      <c r="W18" s="105">
        <v>0</v>
      </c>
      <c r="X18" s="105">
        <f t="shared" si="9"/>
        <v>707850</v>
      </c>
      <c r="Y18" s="99">
        <f t="shared" si="4"/>
        <v>733000</v>
      </c>
      <c r="Z18" s="99">
        <f t="shared" si="6"/>
        <v>0</v>
      </c>
      <c r="AA18" s="99">
        <f t="shared" si="5"/>
        <v>733000</v>
      </c>
      <c r="AB18" s="7">
        <v>420292</v>
      </c>
      <c r="AC18" s="7">
        <v>0</v>
      </c>
      <c r="AD18" s="4">
        <f>AB18+AC18</f>
        <v>420292</v>
      </c>
      <c r="AE18" s="7">
        <f t="shared" si="10"/>
        <v>465824</v>
      </c>
      <c r="AF18" s="7">
        <f t="shared" si="11"/>
        <v>0</v>
      </c>
      <c r="AG18" s="7">
        <f t="shared" si="12"/>
        <v>465824</v>
      </c>
    </row>
    <row r="19" spans="1:82" x14ac:dyDescent="0.25">
      <c r="A19" s="2"/>
      <c r="B19" s="17"/>
      <c r="C19" s="18"/>
      <c r="D19" s="2" t="s">
        <v>5</v>
      </c>
      <c r="E19" s="2">
        <v>2023</v>
      </c>
      <c r="F19" s="34">
        <v>44986</v>
      </c>
      <c r="G19" s="34">
        <v>44986</v>
      </c>
      <c r="H19" s="35" t="s">
        <v>148</v>
      </c>
      <c r="I19" s="36"/>
      <c r="J19" s="16" t="s">
        <v>182</v>
      </c>
      <c r="K19" s="16" t="s">
        <v>247</v>
      </c>
      <c r="L19" s="15" t="s">
        <v>5</v>
      </c>
      <c r="M19" s="65" t="s">
        <v>168</v>
      </c>
      <c r="N19" s="16"/>
      <c r="O19" s="63"/>
      <c r="P19" s="62">
        <v>0</v>
      </c>
      <c r="Q19" s="16">
        <v>2023</v>
      </c>
      <c r="R19" s="16"/>
      <c r="S19" s="61">
        <v>44986</v>
      </c>
      <c r="T19" s="64">
        <v>44986</v>
      </c>
      <c r="U19" s="62" t="s">
        <v>148</v>
      </c>
      <c r="V19" s="105">
        <v>834900</v>
      </c>
      <c r="W19" s="105">
        <v>48400</v>
      </c>
      <c r="X19" s="105">
        <f t="shared" si="9"/>
        <v>883300</v>
      </c>
      <c r="Y19" s="99">
        <f t="shared" si="4"/>
        <v>865000</v>
      </c>
      <c r="Z19" s="99">
        <f t="shared" si="6"/>
        <v>49000</v>
      </c>
      <c r="AA19" s="99">
        <f t="shared" si="5"/>
        <v>914000</v>
      </c>
      <c r="AB19" s="4">
        <v>0</v>
      </c>
      <c r="AC19" s="4">
        <v>0</v>
      </c>
      <c r="AD19" s="4"/>
      <c r="AE19" s="7">
        <f t="shared" si="10"/>
        <v>0</v>
      </c>
      <c r="AF19" s="7">
        <f t="shared" si="11"/>
        <v>0</v>
      </c>
      <c r="AG19" s="7">
        <f t="shared" si="12"/>
        <v>0</v>
      </c>
    </row>
    <row r="20" spans="1:82" s="14" customFormat="1" x14ac:dyDescent="0.25">
      <c r="A20" s="8" t="s">
        <v>66</v>
      </c>
      <c r="B20" s="10" t="s">
        <v>25</v>
      </c>
      <c r="C20" s="47">
        <v>60040500</v>
      </c>
      <c r="D20" s="8" t="s">
        <v>136</v>
      </c>
      <c r="E20" s="8" t="s">
        <v>108</v>
      </c>
      <c r="F20" s="8"/>
      <c r="G20" s="12" t="s">
        <v>87</v>
      </c>
      <c r="H20" s="38" t="s">
        <v>86</v>
      </c>
      <c r="I20" s="9">
        <v>0.01</v>
      </c>
      <c r="J20" s="15" t="s">
        <v>164</v>
      </c>
      <c r="K20" s="15" t="s">
        <v>248</v>
      </c>
      <c r="L20" s="15" t="s">
        <v>5</v>
      </c>
      <c r="M20" s="59" t="s">
        <v>163</v>
      </c>
      <c r="N20" s="15"/>
      <c r="O20" s="60" t="s">
        <v>60</v>
      </c>
      <c r="P20" s="60" t="s">
        <v>60</v>
      </c>
      <c r="Q20" s="16">
        <v>2023</v>
      </c>
      <c r="R20" s="16">
        <v>2021</v>
      </c>
      <c r="S20" s="61">
        <v>44958</v>
      </c>
      <c r="T20" s="62" t="s">
        <v>149</v>
      </c>
      <c r="U20" s="62" t="s">
        <v>148</v>
      </c>
      <c r="V20" s="105">
        <v>3109700</v>
      </c>
      <c r="W20" s="105">
        <v>0</v>
      </c>
      <c r="X20" s="105">
        <f t="shared" si="9"/>
        <v>3109700</v>
      </c>
      <c r="Y20" s="99">
        <f t="shared" si="4"/>
        <v>3220000</v>
      </c>
      <c r="Z20" s="99">
        <f t="shared" si="6"/>
        <v>0</v>
      </c>
      <c r="AA20" s="99">
        <f t="shared" si="5"/>
        <v>3220000</v>
      </c>
      <c r="AB20" s="7">
        <v>2782593</v>
      </c>
      <c r="AC20" s="7">
        <v>2124300</v>
      </c>
      <c r="AD20" s="7">
        <f t="shared" ref="AD20:AD39" si="13">AB20+AC20</f>
        <v>4906893</v>
      </c>
      <c r="AE20" s="7">
        <f t="shared" si="10"/>
        <v>3084041</v>
      </c>
      <c r="AF20" s="7">
        <f t="shared" si="11"/>
        <v>2362386</v>
      </c>
      <c r="AG20" s="7">
        <f t="shared" si="12"/>
        <v>5446427</v>
      </c>
      <c r="AH20" s="15"/>
      <c r="AI20" s="15"/>
      <c r="AJ20" s="15"/>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row>
    <row r="21" spans="1:82" s="14" customFormat="1" x14ac:dyDescent="0.25">
      <c r="A21" s="8" t="s">
        <v>66</v>
      </c>
      <c r="B21" s="8" t="s">
        <v>42</v>
      </c>
      <c r="C21" s="11">
        <v>64020500</v>
      </c>
      <c r="D21" s="8" t="s">
        <v>53</v>
      </c>
      <c r="E21" s="8" t="s">
        <v>111</v>
      </c>
      <c r="F21" s="8" t="s">
        <v>112</v>
      </c>
      <c r="G21" s="8" t="s">
        <v>81</v>
      </c>
      <c r="H21" s="38" t="s">
        <v>80</v>
      </c>
      <c r="I21" s="9">
        <v>0.21</v>
      </c>
      <c r="J21" s="15" t="s">
        <v>124</v>
      </c>
      <c r="K21" s="15" t="s">
        <v>248</v>
      </c>
      <c r="L21" s="15" t="s">
        <v>5</v>
      </c>
      <c r="M21" s="65" t="s">
        <v>181</v>
      </c>
      <c r="N21" s="15"/>
      <c r="O21" s="70" t="s">
        <v>61</v>
      </c>
      <c r="P21" s="70" t="s">
        <v>61</v>
      </c>
      <c r="Q21" s="16">
        <v>2023</v>
      </c>
      <c r="R21" s="16">
        <v>2021</v>
      </c>
      <c r="S21" s="66">
        <v>45170</v>
      </c>
      <c r="T21" s="66">
        <v>45170</v>
      </c>
      <c r="U21" s="16" t="s">
        <v>148</v>
      </c>
      <c r="V21" s="105">
        <v>34073600</v>
      </c>
      <c r="W21" s="105">
        <v>6878850</v>
      </c>
      <c r="X21" s="105">
        <f t="shared" ref="X21" si="14">V21+W21</f>
        <v>40952450</v>
      </c>
      <c r="Y21" s="99">
        <f>ROUND(V21/125.1*128.4,-3)</f>
        <v>34972000</v>
      </c>
      <c r="Z21" s="99">
        <f>ROUND(W21/122.5*124.4,-3)</f>
        <v>6986000</v>
      </c>
      <c r="AA21" s="99">
        <f t="shared" si="5"/>
        <v>41958000</v>
      </c>
      <c r="AB21" s="54">
        <v>25667774</v>
      </c>
      <c r="AC21" s="7">
        <v>7083211</v>
      </c>
      <c r="AD21" s="7">
        <f t="shared" si="13"/>
        <v>32750985</v>
      </c>
      <c r="AE21" s="7">
        <f t="shared" si="10"/>
        <v>28448450</v>
      </c>
      <c r="AF21" s="7">
        <f t="shared" si="11"/>
        <v>7877078</v>
      </c>
      <c r="AG21" s="7">
        <f t="shared" ref="AG21" si="15">SUM(AE21:AF21)</f>
        <v>36325528</v>
      </c>
      <c r="AH21" s="15"/>
      <c r="AI21" s="15"/>
      <c r="AJ21" s="15"/>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row>
    <row r="22" spans="1:82" s="91" customFormat="1" x14ac:dyDescent="0.25">
      <c r="A22" s="81"/>
      <c r="B22" s="81"/>
      <c r="C22" s="82"/>
      <c r="D22" s="81"/>
      <c r="E22" s="81"/>
      <c r="F22" s="81"/>
      <c r="G22" s="81"/>
      <c r="H22" s="83"/>
      <c r="I22" s="84"/>
      <c r="J22" s="85" t="s">
        <v>233</v>
      </c>
      <c r="K22" s="85" t="s">
        <v>248</v>
      </c>
      <c r="L22" s="85" t="s">
        <v>5</v>
      </c>
      <c r="M22" s="86" t="s">
        <v>235</v>
      </c>
      <c r="N22" s="194" t="s">
        <v>260</v>
      </c>
      <c r="O22" s="87"/>
      <c r="P22" s="87"/>
      <c r="Q22" s="85"/>
      <c r="R22" s="85"/>
      <c r="S22" s="88"/>
      <c r="T22" s="88"/>
      <c r="U22" s="85"/>
      <c r="V22" s="106"/>
      <c r="W22" s="106"/>
      <c r="X22" s="106"/>
      <c r="Y22" s="99"/>
      <c r="Z22" s="99"/>
      <c r="AA22" s="99"/>
      <c r="AB22" s="89"/>
      <c r="AC22" s="90"/>
      <c r="AD22" s="90"/>
      <c r="AE22" s="90"/>
      <c r="AF22" s="90"/>
      <c r="AG22" s="90"/>
      <c r="AH22" s="85"/>
      <c r="AI22" s="85"/>
      <c r="AJ22" s="85"/>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c r="CC22" s="97"/>
      <c r="CD22" s="97"/>
    </row>
    <row r="23" spans="1:82" s="91" customFormat="1" x14ac:dyDescent="0.25">
      <c r="A23" s="81"/>
      <c r="B23" s="81"/>
      <c r="C23" s="82"/>
      <c r="D23" s="81"/>
      <c r="E23" s="81"/>
      <c r="F23" s="81"/>
      <c r="G23" s="81"/>
      <c r="H23" s="83"/>
      <c r="I23" s="84"/>
      <c r="J23" s="85" t="s">
        <v>234</v>
      </c>
      <c r="K23" s="85" t="s">
        <v>249</v>
      </c>
      <c r="L23" s="85" t="s">
        <v>5</v>
      </c>
      <c r="M23" s="86" t="s">
        <v>236</v>
      </c>
      <c r="N23" s="195"/>
      <c r="O23" s="87"/>
      <c r="P23" s="87"/>
      <c r="Q23" s="85"/>
      <c r="R23" s="85"/>
      <c r="S23" s="88"/>
      <c r="T23" s="88"/>
      <c r="U23" s="85"/>
      <c r="V23" s="106"/>
      <c r="W23" s="106"/>
      <c r="X23" s="106"/>
      <c r="Y23" s="99"/>
      <c r="Z23" s="99"/>
      <c r="AA23" s="99"/>
      <c r="AB23" s="89"/>
      <c r="AC23" s="90"/>
      <c r="AD23" s="90"/>
      <c r="AE23" s="90"/>
      <c r="AF23" s="90"/>
      <c r="AG23" s="90"/>
      <c r="AH23" s="85"/>
      <c r="AI23" s="85"/>
      <c r="AJ23" s="85"/>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c r="CC23" s="97"/>
      <c r="CD23" s="97"/>
    </row>
    <row r="24" spans="1:82" x14ac:dyDescent="0.25">
      <c r="A24" s="2" t="s">
        <v>66</v>
      </c>
      <c r="B24" s="2" t="s">
        <v>43</v>
      </c>
      <c r="C24" s="19">
        <v>65050100</v>
      </c>
      <c r="D24" s="8" t="s">
        <v>136</v>
      </c>
      <c r="E24" s="3" t="s">
        <v>109</v>
      </c>
      <c r="F24" s="3"/>
      <c r="G24" s="21" t="s">
        <v>87</v>
      </c>
      <c r="H24" s="39" t="s">
        <v>86</v>
      </c>
      <c r="I24" s="5">
        <v>0.21</v>
      </c>
      <c r="J24" s="51" t="s">
        <v>207</v>
      </c>
      <c r="K24" s="51"/>
      <c r="L24" s="16" t="s">
        <v>5</v>
      </c>
      <c r="M24" s="65" t="s">
        <v>179</v>
      </c>
      <c r="N24" s="16"/>
      <c r="O24" s="68" t="s">
        <v>61</v>
      </c>
      <c r="P24" s="68" t="s">
        <v>61</v>
      </c>
      <c r="Q24" s="16">
        <v>2023</v>
      </c>
      <c r="R24" s="16"/>
      <c r="S24" s="66">
        <v>44986</v>
      </c>
      <c r="T24" s="16" t="s">
        <v>149</v>
      </c>
      <c r="U24" s="16" t="s">
        <v>148</v>
      </c>
      <c r="V24" s="105">
        <v>242000</v>
      </c>
      <c r="W24" s="105">
        <v>0</v>
      </c>
      <c r="X24" s="105">
        <f t="shared" ref="X24:X29" si="16">V24+W24</f>
        <v>242000</v>
      </c>
      <c r="Y24" s="99">
        <f t="shared" si="4"/>
        <v>251000</v>
      </c>
      <c r="Z24" s="99">
        <f t="shared" si="6"/>
        <v>0</v>
      </c>
      <c r="AA24" s="99">
        <f t="shared" si="5"/>
        <v>251000</v>
      </c>
      <c r="AB24" s="54">
        <v>0</v>
      </c>
      <c r="AC24" s="7">
        <v>92936</v>
      </c>
      <c r="AD24" s="4">
        <f t="shared" si="13"/>
        <v>92936</v>
      </c>
      <c r="AE24" s="7">
        <f t="shared" si="10"/>
        <v>0</v>
      </c>
      <c r="AF24" s="7">
        <f t="shared" si="11"/>
        <v>103352</v>
      </c>
      <c r="AG24" s="7">
        <f t="shared" ref="AG24:AG29" si="17">SUM(AE24:AF24)</f>
        <v>103352</v>
      </c>
    </row>
    <row r="25" spans="1:82" x14ac:dyDescent="0.25">
      <c r="A25" s="2" t="s">
        <v>66</v>
      </c>
      <c r="B25" s="2" t="s">
        <v>36</v>
      </c>
      <c r="C25" s="19">
        <v>65050100</v>
      </c>
      <c r="D25" s="8" t="s">
        <v>136</v>
      </c>
      <c r="E25" s="2"/>
      <c r="F25" s="2" t="s">
        <v>116</v>
      </c>
      <c r="G25" s="2" t="s">
        <v>106</v>
      </c>
      <c r="H25" s="39" t="s">
        <v>83</v>
      </c>
      <c r="I25" s="5">
        <v>0.21</v>
      </c>
      <c r="J25" s="16" t="s">
        <v>206</v>
      </c>
      <c r="K25" s="16"/>
      <c r="L25" s="16" t="s">
        <v>8</v>
      </c>
      <c r="M25" s="65" t="s">
        <v>178</v>
      </c>
      <c r="N25" s="16"/>
      <c r="O25" s="68" t="s">
        <v>61</v>
      </c>
      <c r="P25" s="68" t="s">
        <v>61</v>
      </c>
      <c r="Q25" s="16">
        <v>2023</v>
      </c>
      <c r="R25" s="16"/>
      <c r="S25" s="66">
        <v>44986</v>
      </c>
      <c r="T25" s="16" t="s">
        <v>149</v>
      </c>
      <c r="U25" s="16" t="s">
        <v>148</v>
      </c>
      <c r="V25" s="105">
        <v>181500</v>
      </c>
      <c r="W25" s="105">
        <v>0</v>
      </c>
      <c r="X25" s="105">
        <f t="shared" si="16"/>
        <v>181500</v>
      </c>
      <c r="Y25" s="99">
        <f t="shared" si="4"/>
        <v>188000</v>
      </c>
      <c r="Z25" s="99">
        <f t="shared" si="6"/>
        <v>0</v>
      </c>
      <c r="AA25" s="99">
        <f t="shared" si="5"/>
        <v>188000</v>
      </c>
      <c r="AB25" s="54">
        <v>270187</v>
      </c>
      <c r="AC25" s="7">
        <v>0</v>
      </c>
      <c r="AD25" s="4">
        <f t="shared" si="13"/>
        <v>270187</v>
      </c>
      <c r="AE25" s="7">
        <f t="shared" si="10"/>
        <v>299457</v>
      </c>
      <c r="AF25" s="7">
        <f t="shared" si="11"/>
        <v>0</v>
      </c>
      <c r="AG25" s="7">
        <f t="shared" si="17"/>
        <v>299457</v>
      </c>
    </row>
    <row r="26" spans="1:82" x14ac:dyDescent="0.25">
      <c r="A26" s="2" t="s">
        <v>66</v>
      </c>
      <c r="B26" s="2" t="s">
        <v>38</v>
      </c>
      <c r="C26" s="19">
        <v>66010500</v>
      </c>
      <c r="D26" s="8" t="s">
        <v>136</v>
      </c>
      <c r="E26" s="16"/>
      <c r="F26" s="2" t="s">
        <v>119</v>
      </c>
      <c r="G26" s="2" t="s">
        <v>82</v>
      </c>
      <c r="H26" s="23" t="s">
        <v>88</v>
      </c>
      <c r="I26" s="5">
        <v>0.21</v>
      </c>
      <c r="J26" s="16" t="s">
        <v>202</v>
      </c>
      <c r="K26" s="16" t="s">
        <v>250</v>
      </c>
      <c r="L26" s="16" t="s">
        <v>6</v>
      </c>
      <c r="M26" s="65" t="s">
        <v>176</v>
      </c>
      <c r="N26" s="16"/>
      <c r="O26" s="69" t="s">
        <v>62</v>
      </c>
      <c r="P26" s="69" t="s">
        <v>62</v>
      </c>
      <c r="Q26" s="16">
        <v>2023</v>
      </c>
      <c r="R26" s="16"/>
      <c r="S26" s="66">
        <v>44986</v>
      </c>
      <c r="T26" s="16" t="s">
        <v>149</v>
      </c>
      <c r="U26" s="16" t="s">
        <v>148</v>
      </c>
      <c r="V26" s="105">
        <v>78650</v>
      </c>
      <c r="W26" s="105">
        <v>0</v>
      </c>
      <c r="X26" s="105">
        <f t="shared" si="16"/>
        <v>78650</v>
      </c>
      <c r="Y26" s="99">
        <f t="shared" si="4"/>
        <v>81000</v>
      </c>
      <c r="Z26" s="99">
        <f t="shared" si="6"/>
        <v>0</v>
      </c>
      <c r="AA26" s="99">
        <f t="shared" si="5"/>
        <v>81000</v>
      </c>
      <c r="AB26" s="54">
        <v>30020</v>
      </c>
      <c r="AC26" s="7">
        <v>0</v>
      </c>
      <c r="AD26" s="4">
        <f t="shared" si="13"/>
        <v>30020</v>
      </c>
      <c r="AE26" s="7">
        <f t="shared" si="10"/>
        <v>33272</v>
      </c>
      <c r="AF26" s="7">
        <f t="shared" si="11"/>
        <v>0</v>
      </c>
      <c r="AG26" s="7">
        <f t="shared" si="17"/>
        <v>33272</v>
      </c>
    </row>
    <row r="27" spans="1:82" x14ac:dyDescent="0.25">
      <c r="A27" s="2" t="s">
        <v>66</v>
      </c>
      <c r="B27" s="25" t="s">
        <v>32</v>
      </c>
      <c r="C27" s="19">
        <v>66010500</v>
      </c>
      <c r="D27" s="8" t="s">
        <v>136</v>
      </c>
      <c r="E27" s="2"/>
      <c r="F27" s="2"/>
      <c r="G27" s="2"/>
      <c r="H27" s="2"/>
      <c r="I27" s="5">
        <v>0.21</v>
      </c>
      <c r="J27" s="16" t="s">
        <v>158</v>
      </c>
      <c r="K27" s="16" t="s">
        <v>251</v>
      </c>
      <c r="L27" s="16" t="s">
        <v>6</v>
      </c>
      <c r="M27" s="65"/>
      <c r="N27" s="16"/>
      <c r="O27" s="69" t="s">
        <v>60</v>
      </c>
      <c r="P27" s="69" t="s">
        <v>62</v>
      </c>
      <c r="Q27" s="16">
        <v>2023</v>
      </c>
      <c r="R27" s="16"/>
      <c r="S27" s="66">
        <v>44986</v>
      </c>
      <c r="T27" s="16" t="s">
        <v>149</v>
      </c>
      <c r="U27" s="16" t="s">
        <v>148</v>
      </c>
      <c r="V27" s="105">
        <f>36300+1355200</f>
        <v>1391500</v>
      </c>
      <c r="W27" s="105">
        <v>0</v>
      </c>
      <c r="X27" s="105">
        <f t="shared" si="16"/>
        <v>1391500</v>
      </c>
      <c r="Y27" s="99">
        <f t="shared" si="4"/>
        <v>1441000</v>
      </c>
      <c r="Z27" s="99">
        <f t="shared" si="6"/>
        <v>0</v>
      </c>
      <c r="AA27" s="99">
        <f t="shared" si="5"/>
        <v>1441000</v>
      </c>
      <c r="AB27" s="7">
        <v>1124625</v>
      </c>
      <c r="AC27" s="7">
        <v>0</v>
      </c>
      <c r="AD27" s="4">
        <f t="shared" si="13"/>
        <v>1124625</v>
      </c>
      <c r="AE27" s="7">
        <f t="shared" si="10"/>
        <v>1246459</v>
      </c>
      <c r="AF27" s="7">
        <f t="shared" si="11"/>
        <v>0</v>
      </c>
      <c r="AG27" s="7">
        <f t="shared" si="17"/>
        <v>1246459</v>
      </c>
    </row>
    <row r="28" spans="1:82" x14ac:dyDescent="0.25">
      <c r="A28" s="2" t="s">
        <v>66</v>
      </c>
      <c r="B28" s="17" t="s">
        <v>30</v>
      </c>
      <c r="C28" s="18">
        <v>67050100</v>
      </c>
      <c r="D28" s="8" t="s">
        <v>136</v>
      </c>
      <c r="E28" s="2"/>
      <c r="F28" s="2" t="s">
        <v>117</v>
      </c>
      <c r="G28" s="21" t="s">
        <v>87</v>
      </c>
      <c r="H28" s="39" t="s">
        <v>86</v>
      </c>
      <c r="I28" s="5">
        <v>0.21</v>
      </c>
      <c r="J28" s="16" t="s">
        <v>253</v>
      </c>
      <c r="K28" s="16" t="s">
        <v>252</v>
      </c>
      <c r="L28" s="15" t="s">
        <v>5</v>
      </c>
      <c r="M28" s="65" t="s">
        <v>254</v>
      </c>
      <c r="N28" s="16"/>
      <c r="O28" s="50" t="s">
        <v>61</v>
      </c>
      <c r="P28" s="50" t="s">
        <v>61</v>
      </c>
      <c r="Q28" s="16">
        <v>2023</v>
      </c>
      <c r="R28" s="16"/>
      <c r="S28" s="66">
        <v>44986</v>
      </c>
      <c r="T28" s="62" t="s">
        <v>149</v>
      </c>
      <c r="U28" s="16" t="s">
        <v>148</v>
      </c>
      <c r="V28" s="105">
        <v>127050</v>
      </c>
      <c r="W28" s="105">
        <v>0</v>
      </c>
      <c r="X28" s="105">
        <f t="shared" si="16"/>
        <v>127050</v>
      </c>
      <c r="Y28" s="99">
        <f t="shared" si="4"/>
        <v>132000</v>
      </c>
      <c r="Z28" s="99">
        <f t="shared" si="6"/>
        <v>0</v>
      </c>
      <c r="AA28" s="99">
        <f t="shared" si="5"/>
        <v>132000</v>
      </c>
      <c r="AB28" s="7">
        <v>127587</v>
      </c>
      <c r="AC28" s="7">
        <v>0</v>
      </c>
      <c r="AD28" s="4">
        <f t="shared" si="13"/>
        <v>127587</v>
      </c>
      <c r="AE28" s="7">
        <f t="shared" si="10"/>
        <v>141409</v>
      </c>
      <c r="AF28" s="7">
        <f t="shared" si="11"/>
        <v>0</v>
      </c>
      <c r="AG28" s="7">
        <f t="shared" si="17"/>
        <v>141409</v>
      </c>
    </row>
    <row r="29" spans="1:82" x14ac:dyDescent="0.25">
      <c r="A29" s="2" t="s">
        <v>66</v>
      </c>
      <c r="B29" s="2" t="s">
        <v>37</v>
      </c>
      <c r="C29" s="19">
        <v>60030100</v>
      </c>
      <c r="D29" s="8" t="s">
        <v>136</v>
      </c>
      <c r="E29" s="16"/>
      <c r="F29" s="16"/>
      <c r="G29" s="2"/>
      <c r="H29" s="2"/>
      <c r="I29" s="5">
        <v>0.21</v>
      </c>
      <c r="J29" s="16" t="s">
        <v>199</v>
      </c>
      <c r="K29" s="16" t="s">
        <v>256</v>
      </c>
      <c r="L29" s="16" t="s">
        <v>12</v>
      </c>
      <c r="M29" s="65" t="s">
        <v>174</v>
      </c>
      <c r="N29" s="16"/>
      <c r="O29" s="69" t="s">
        <v>62</v>
      </c>
      <c r="P29" s="69" t="s">
        <v>62</v>
      </c>
      <c r="Q29" s="16">
        <v>2023</v>
      </c>
      <c r="R29" s="16"/>
      <c r="S29" s="66">
        <v>44986</v>
      </c>
      <c r="T29" s="16" t="s">
        <v>149</v>
      </c>
      <c r="U29" s="16" t="s">
        <v>148</v>
      </c>
      <c r="V29" s="105">
        <v>350900</v>
      </c>
      <c r="W29" s="105">
        <v>0</v>
      </c>
      <c r="X29" s="105">
        <f t="shared" si="16"/>
        <v>350900</v>
      </c>
      <c r="Y29" s="99">
        <f t="shared" si="4"/>
        <v>363000</v>
      </c>
      <c r="Z29" s="99">
        <f t="shared" si="6"/>
        <v>0</v>
      </c>
      <c r="AA29" s="99">
        <f t="shared" si="5"/>
        <v>363000</v>
      </c>
      <c r="AB29" s="7">
        <v>300208</v>
      </c>
      <c r="AC29" s="7">
        <v>0</v>
      </c>
      <c r="AD29" s="4">
        <f t="shared" si="13"/>
        <v>300208</v>
      </c>
      <c r="AE29" s="7">
        <f t="shared" si="10"/>
        <v>332731</v>
      </c>
      <c r="AF29" s="7">
        <f t="shared" si="11"/>
        <v>0</v>
      </c>
      <c r="AG29" s="7">
        <f t="shared" si="17"/>
        <v>332731</v>
      </c>
    </row>
    <row r="30" spans="1:82" x14ac:dyDescent="0.25">
      <c r="A30" s="2" t="s">
        <v>66</v>
      </c>
      <c r="B30" s="2" t="s">
        <v>27</v>
      </c>
      <c r="C30" s="19">
        <v>66010500</v>
      </c>
      <c r="D30" s="8" t="s">
        <v>136</v>
      </c>
      <c r="E30" s="16"/>
      <c r="F30" s="2"/>
      <c r="G30" s="2"/>
      <c r="H30" s="2"/>
      <c r="I30" s="5">
        <v>0.21</v>
      </c>
      <c r="J30" s="16" t="s">
        <v>34</v>
      </c>
      <c r="K30" s="16" t="s">
        <v>255</v>
      </c>
      <c r="L30" s="16" t="s">
        <v>10</v>
      </c>
      <c r="M30" s="65"/>
      <c r="N30" s="16"/>
      <c r="O30" s="69" t="s">
        <v>62</v>
      </c>
      <c r="P30" s="69" t="s">
        <v>60</v>
      </c>
      <c r="Q30" s="16">
        <v>2023</v>
      </c>
      <c r="R30" s="16"/>
      <c r="S30" s="66">
        <v>44986</v>
      </c>
      <c r="T30" s="16" t="s">
        <v>149</v>
      </c>
      <c r="U30" s="16" t="s">
        <v>148</v>
      </c>
      <c r="V30" s="105">
        <v>4356000</v>
      </c>
      <c r="W30" s="105">
        <v>0</v>
      </c>
      <c r="X30" s="105">
        <f>V30+W30</f>
        <v>4356000</v>
      </c>
      <c r="Y30" s="99">
        <f t="shared" si="4"/>
        <v>4511000</v>
      </c>
      <c r="Z30" s="99">
        <f t="shared" si="6"/>
        <v>0</v>
      </c>
      <c r="AA30" s="99">
        <f t="shared" si="5"/>
        <v>4511000</v>
      </c>
      <c r="AB30" s="7">
        <v>4314882</v>
      </c>
      <c r="AC30" s="7">
        <v>0</v>
      </c>
      <c r="AD30" s="4">
        <f>AB30+AC30</f>
        <v>4314882</v>
      </c>
      <c r="AE30" s="7">
        <f>ROUND(AB30*119.7/108,0)</f>
        <v>4782328</v>
      </c>
      <c r="AF30" s="7">
        <f>ROUND(AC30*115.1/103.5,0)</f>
        <v>0</v>
      </c>
      <c r="AG30" s="7">
        <f>SUM(AE30:AF30)</f>
        <v>4782328</v>
      </c>
    </row>
    <row r="31" spans="1:82" s="14" customFormat="1" x14ac:dyDescent="0.25">
      <c r="A31" s="8"/>
      <c r="B31" s="8"/>
      <c r="C31" s="11"/>
      <c r="D31" s="8"/>
      <c r="E31" s="15"/>
      <c r="F31" s="15"/>
      <c r="G31" s="8"/>
      <c r="H31" s="8"/>
      <c r="I31" s="9"/>
      <c r="J31" s="15" t="s">
        <v>264</v>
      </c>
      <c r="K31" s="15" t="s">
        <v>257</v>
      </c>
      <c r="L31" s="15" t="s">
        <v>8</v>
      </c>
      <c r="M31" s="96" t="s">
        <v>269</v>
      </c>
      <c r="N31" s="15"/>
      <c r="O31" s="70"/>
      <c r="P31" s="70"/>
      <c r="Q31" s="15">
        <v>2023</v>
      </c>
      <c r="R31" s="15"/>
      <c r="S31" s="95">
        <v>44986</v>
      </c>
      <c r="T31" s="15" t="s">
        <v>149</v>
      </c>
      <c r="U31" s="15" t="s">
        <v>148</v>
      </c>
      <c r="V31" s="107">
        <v>332750</v>
      </c>
      <c r="W31" s="107">
        <v>0</v>
      </c>
      <c r="X31" s="107">
        <f>V31+W31</f>
        <v>332750</v>
      </c>
      <c r="Y31" s="99">
        <f t="shared" si="4"/>
        <v>345000</v>
      </c>
      <c r="Z31" s="99">
        <f t="shared" si="6"/>
        <v>0</v>
      </c>
      <c r="AA31" s="99">
        <f t="shared" si="5"/>
        <v>345000</v>
      </c>
      <c r="AB31" s="7"/>
      <c r="AC31" s="7"/>
      <c r="AD31" s="7"/>
      <c r="AE31" s="7"/>
      <c r="AF31" s="7"/>
      <c r="AG31" s="7"/>
      <c r="AH31" s="15"/>
      <c r="AI31" s="15"/>
      <c r="AJ31" s="15"/>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row>
    <row r="32" spans="1:82" s="42" customFormat="1" x14ac:dyDescent="0.25">
      <c r="A32" s="41" t="s">
        <v>66</v>
      </c>
      <c r="B32" s="41" t="s">
        <v>52</v>
      </c>
      <c r="C32" s="72">
        <v>60040500</v>
      </c>
      <c r="D32" s="41" t="s">
        <v>136</v>
      </c>
      <c r="E32" s="52" t="s">
        <v>105</v>
      </c>
      <c r="F32" s="41" t="s">
        <v>100</v>
      </c>
      <c r="G32" s="73" t="s">
        <v>89</v>
      </c>
      <c r="H32" s="74" t="s">
        <v>90</v>
      </c>
      <c r="I32" s="75">
        <v>0</v>
      </c>
      <c r="J32" s="52" t="s">
        <v>15</v>
      </c>
      <c r="K32" s="52" t="s">
        <v>257</v>
      </c>
      <c r="L32" s="52" t="s">
        <v>8</v>
      </c>
      <c r="M32" s="42" t="s">
        <v>268</v>
      </c>
      <c r="N32" s="52"/>
      <c r="O32" s="77" t="s">
        <v>62</v>
      </c>
      <c r="P32" s="77" t="s">
        <v>62</v>
      </c>
      <c r="Q32" s="52">
        <v>2023</v>
      </c>
      <c r="R32" s="52"/>
      <c r="S32" s="78">
        <v>44986</v>
      </c>
      <c r="T32" s="52" t="s">
        <v>149</v>
      </c>
      <c r="U32" s="52" t="s">
        <v>148</v>
      </c>
      <c r="V32" s="103">
        <v>544500</v>
      </c>
      <c r="W32" s="103">
        <v>0</v>
      </c>
      <c r="X32" s="103">
        <f t="shared" ref="X32" si="18">V32+W32</f>
        <v>544500</v>
      </c>
      <c r="Y32" s="116">
        <f t="shared" si="4"/>
        <v>564000</v>
      </c>
      <c r="Z32" s="116">
        <f t="shared" si="6"/>
        <v>0</v>
      </c>
      <c r="AA32" s="100">
        <f>SUM(Y32:Z32)</f>
        <v>564000</v>
      </c>
      <c r="AB32" s="79">
        <v>975674</v>
      </c>
      <c r="AC32" s="79">
        <v>0</v>
      </c>
      <c r="AD32" s="79">
        <f t="shared" si="13"/>
        <v>975674</v>
      </c>
      <c r="AE32" s="79">
        <f t="shared" si="10"/>
        <v>1081372</v>
      </c>
      <c r="AF32" s="79">
        <f t="shared" si="11"/>
        <v>0</v>
      </c>
      <c r="AG32" s="79">
        <f t="shared" ref="AG32" si="19">SUM(AE32:AF32)</f>
        <v>1081372</v>
      </c>
      <c r="AH32" s="52"/>
      <c r="AI32" s="52"/>
      <c r="AJ32" s="52"/>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row>
    <row r="33" spans="1:82" x14ac:dyDescent="0.25">
      <c r="A33" s="2" t="s">
        <v>66</v>
      </c>
      <c r="B33" s="25" t="s">
        <v>26</v>
      </c>
      <c r="C33" s="19">
        <v>66010500</v>
      </c>
      <c r="D33" s="8" t="s">
        <v>136</v>
      </c>
      <c r="E33" s="2"/>
      <c r="F33" s="2"/>
      <c r="G33" s="2"/>
      <c r="H33" s="2"/>
      <c r="I33" s="5">
        <v>0.21</v>
      </c>
      <c r="J33" s="16" t="s">
        <v>58</v>
      </c>
      <c r="K33" s="16" t="s">
        <v>259</v>
      </c>
      <c r="L33" s="16" t="s">
        <v>11</v>
      </c>
      <c r="M33" s="65"/>
      <c r="N33" s="16"/>
      <c r="O33" s="69" t="s">
        <v>62</v>
      </c>
      <c r="P33" s="69" t="s">
        <v>62</v>
      </c>
      <c r="Q33" s="16">
        <v>2023</v>
      </c>
      <c r="R33" s="16"/>
      <c r="S33" s="66">
        <v>44986</v>
      </c>
      <c r="T33" s="16" t="s">
        <v>149</v>
      </c>
      <c r="U33" s="16" t="s">
        <v>148</v>
      </c>
      <c r="V33" s="105">
        <v>2069100</v>
      </c>
      <c r="W33" s="105">
        <v>0</v>
      </c>
      <c r="X33" s="105">
        <f t="shared" ref="X33:X39" si="20">V33+W33</f>
        <v>2069100</v>
      </c>
      <c r="Y33" s="99">
        <f t="shared" si="4"/>
        <v>2143000</v>
      </c>
      <c r="Z33" s="99">
        <f t="shared" si="6"/>
        <v>0</v>
      </c>
      <c r="AA33" s="99">
        <f t="shared" si="5"/>
        <v>2143000</v>
      </c>
      <c r="AB33" s="54">
        <v>2401663</v>
      </c>
      <c r="AC33" s="7">
        <v>0</v>
      </c>
      <c r="AD33" s="4">
        <f t="shared" si="13"/>
        <v>2401663</v>
      </c>
      <c r="AE33" s="7">
        <f t="shared" si="10"/>
        <v>2661843</v>
      </c>
      <c r="AF33" s="7">
        <f t="shared" si="11"/>
        <v>0</v>
      </c>
      <c r="AG33" s="7">
        <f t="shared" ref="AG33:AG39" si="21">SUM(AE33:AF33)</f>
        <v>2661843</v>
      </c>
    </row>
    <row r="34" spans="1:82" s="14" customFormat="1" x14ac:dyDescent="0.25">
      <c r="A34" s="8" t="s">
        <v>66</v>
      </c>
      <c r="B34" s="8" t="s">
        <v>35</v>
      </c>
      <c r="C34" s="47">
        <v>60040500</v>
      </c>
      <c r="D34" s="8" t="s">
        <v>136</v>
      </c>
      <c r="E34" s="15" t="s">
        <v>99</v>
      </c>
      <c r="F34" s="8" t="s">
        <v>93</v>
      </c>
      <c r="G34" s="12" t="s">
        <v>103</v>
      </c>
      <c r="H34" s="38" t="s">
        <v>104</v>
      </c>
      <c r="I34" s="9">
        <v>0.21</v>
      </c>
      <c r="J34" s="15" t="s">
        <v>267</v>
      </c>
      <c r="K34" s="15" t="s">
        <v>258</v>
      </c>
      <c r="L34" s="15" t="s">
        <v>11</v>
      </c>
      <c r="M34" s="94" t="s">
        <v>266</v>
      </c>
      <c r="N34" s="15"/>
      <c r="O34" s="60" t="s">
        <v>62</v>
      </c>
      <c r="P34" s="60" t="s">
        <v>62</v>
      </c>
      <c r="Q34" s="15">
        <v>2023</v>
      </c>
      <c r="R34" s="15"/>
      <c r="S34" s="95">
        <v>44986</v>
      </c>
      <c r="T34" s="15" t="s">
        <v>149</v>
      </c>
      <c r="U34" s="15" t="s">
        <v>148</v>
      </c>
      <c r="V34" s="107">
        <v>272250</v>
      </c>
      <c r="W34" s="107">
        <v>0</v>
      </c>
      <c r="X34" s="107">
        <f t="shared" si="20"/>
        <v>272250</v>
      </c>
      <c r="Y34" s="99">
        <f t="shared" si="4"/>
        <v>282000</v>
      </c>
      <c r="Z34" s="99">
        <f t="shared" si="6"/>
        <v>0</v>
      </c>
      <c r="AA34" s="99">
        <f t="shared" si="5"/>
        <v>282000</v>
      </c>
      <c r="AB34" s="7">
        <v>225157</v>
      </c>
      <c r="AC34" s="7">
        <v>0</v>
      </c>
      <c r="AD34" s="7">
        <f t="shared" si="13"/>
        <v>225157</v>
      </c>
      <c r="AE34" s="7">
        <f t="shared" si="10"/>
        <v>249549</v>
      </c>
      <c r="AF34" s="7">
        <f t="shared" si="11"/>
        <v>0</v>
      </c>
      <c r="AG34" s="7">
        <f t="shared" si="21"/>
        <v>249549</v>
      </c>
      <c r="AH34" s="15"/>
      <c r="AI34" s="15"/>
      <c r="AJ34" s="15"/>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row>
    <row r="35" spans="1:82" s="20" customFormat="1" x14ac:dyDescent="0.25">
      <c r="A35" s="2" t="s">
        <v>66</v>
      </c>
      <c r="B35" s="2" t="s">
        <v>55</v>
      </c>
      <c r="C35" s="19">
        <v>62050100</v>
      </c>
      <c r="D35" s="8" t="s">
        <v>136</v>
      </c>
      <c r="E35" s="2"/>
      <c r="F35" s="2"/>
      <c r="G35" s="2"/>
      <c r="H35" s="2"/>
      <c r="I35" s="5">
        <v>0</v>
      </c>
      <c r="J35" s="16" t="s">
        <v>225</v>
      </c>
      <c r="K35" s="16" t="s">
        <v>265</v>
      </c>
      <c r="L35" s="16" t="s">
        <v>5</v>
      </c>
      <c r="M35" s="65" t="s">
        <v>224</v>
      </c>
      <c r="N35" s="16"/>
      <c r="O35" s="69" t="s">
        <v>60</v>
      </c>
      <c r="P35" s="69" t="s">
        <v>62</v>
      </c>
      <c r="Q35" s="16">
        <v>2023</v>
      </c>
      <c r="R35" s="16"/>
      <c r="S35" s="66">
        <v>44986</v>
      </c>
      <c r="T35" s="16" t="s">
        <v>149</v>
      </c>
      <c r="U35" s="16" t="s">
        <v>148</v>
      </c>
      <c r="V35" s="105">
        <v>586850</v>
      </c>
      <c r="W35" s="105">
        <v>0</v>
      </c>
      <c r="X35" s="105">
        <f t="shared" si="20"/>
        <v>586850</v>
      </c>
      <c r="Y35" s="99">
        <f t="shared" si="4"/>
        <v>608000</v>
      </c>
      <c r="Z35" s="99">
        <f t="shared" si="6"/>
        <v>0</v>
      </c>
      <c r="AA35" s="99">
        <f t="shared" si="5"/>
        <v>608000</v>
      </c>
      <c r="AB35" s="54">
        <v>604913</v>
      </c>
      <c r="AC35" s="7">
        <v>0</v>
      </c>
      <c r="AD35" s="4">
        <f t="shared" si="13"/>
        <v>604913</v>
      </c>
      <c r="AE35" s="7">
        <f t="shared" si="10"/>
        <v>670445</v>
      </c>
      <c r="AF35" s="7">
        <f t="shared" si="11"/>
        <v>0</v>
      </c>
      <c r="AG35" s="7">
        <f t="shared" si="21"/>
        <v>670445</v>
      </c>
      <c r="AH35" s="2"/>
      <c r="AI35" s="2"/>
      <c r="AJ35" s="2"/>
    </row>
    <row r="36" spans="1:82" s="20" customFormat="1" x14ac:dyDescent="0.25">
      <c r="A36" s="2" t="s">
        <v>59</v>
      </c>
      <c r="B36" s="2"/>
      <c r="C36" s="19"/>
      <c r="D36" s="8" t="s">
        <v>136</v>
      </c>
      <c r="E36" s="2"/>
      <c r="F36" s="2"/>
      <c r="G36" s="2"/>
      <c r="H36" s="2"/>
      <c r="I36" s="5"/>
      <c r="J36" s="16" t="s">
        <v>129</v>
      </c>
      <c r="K36" s="16"/>
      <c r="L36" s="16" t="s">
        <v>6</v>
      </c>
      <c r="M36" s="65"/>
      <c r="N36" s="16"/>
      <c r="O36" s="69"/>
      <c r="P36" s="69"/>
      <c r="Q36" s="16">
        <v>2023</v>
      </c>
      <c r="R36" s="16"/>
      <c r="S36" s="66">
        <v>44986</v>
      </c>
      <c r="T36" s="16" t="s">
        <v>149</v>
      </c>
      <c r="U36" s="16" t="s">
        <v>148</v>
      </c>
      <c r="V36" s="105">
        <v>1288650</v>
      </c>
      <c r="W36" s="105">
        <v>0</v>
      </c>
      <c r="X36" s="105">
        <f t="shared" si="20"/>
        <v>1288650</v>
      </c>
      <c r="Y36" s="99">
        <f t="shared" si="4"/>
        <v>1334000</v>
      </c>
      <c r="Z36" s="99">
        <f t="shared" si="6"/>
        <v>0</v>
      </c>
      <c r="AA36" s="99">
        <f t="shared" si="5"/>
        <v>1334000</v>
      </c>
      <c r="AB36" s="54">
        <v>1053570</v>
      </c>
      <c r="AC36" s="7">
        <v>0</v>
      </c>
      <c r="AD36" s="4">
        <f t="shared" si="13"/>
        <v>1053570</v>
      </c>
      <c r="AE36" s="7">
        <f t="shared" si="10"/>
        <v>1167707</v>
      </c>
      <c r="AF36" s="7">
        <f t="shared" si="11"/>
        <v>0</v>
      </c>
      <c r="AG36" s="7">
        <f t="shared" si="21"/>
        <v>1167707</v>
      </c>
      <c r="AH36" s="2"/>
      <c r="AI36" s="2"/>
      <c r="AJ36" s="2"/>
    </row>
    <row r="37" spans="1:82" x14ac:dyDescent="0.25">
      <c r="A37" s="2" t="s">
        <v>66</v>
      </c>
      <c r="B37" s="2" t="s">
        <v>46</v>
      </c>
      <c r="C37" s="18">
        <v>60040500</v>
      </c>
      <c r="D37" s="8" t="s">
        <v>136</v>
      </c>
      <c r="E37" s="2"/>
      <c r="F37" s="2"/>
      <c r="G37" s="2"/>
      <c r="H37" s="2"/>
      <c r="I37" s="5">
        <v>0</v>
      </c>
      <c r="J37" s="16" t="s">
        <v>54</v>
      </c>
      <c r="K37" s="16"/>
      <c r="L37" s="16" t="s">
        <v>5</v>
      </c>
      <c r="M37" s="65" t="s">
        <v>172</v>
      </c>
      <c r="N37" s="16"/>
      <c r="O37" s="50" t="s">
        <v>60</v>
      </c>
      <c r="P37" s="50" t="s">
        <v>62</v>
      </c>
      <c r="Q37" s="16">
        <v>2023</v>
      </c>
      <c r="R37" s="16">
        <v>2022</v>
      </c>
      <c r="S37" s="66">
        <v>44986</v>
      </c>
      <c r="T37" s="16" t="s">
        <v>159</v>
      </c>
      <c r="U37" s="16" t="s">
        <v>148</v>
      </c>
      <c r="V37" s="105">
        <v>1294700</v>
      </c>
      <c r="W37" s="105">
        <v>0</v>
      </c>
      <c r="X37" s="105">
        <f t="shared" si="20"/>
        <v>1294700</v>
      </c>
      <c r="Y37" s="99">
        <f t="shared" si="4"/>
        <v>1341000</v>
      </c>
      <c r="Z37" s="99">
        <f t="shared" si="6"/>
        <v>0</v>
      </c>
      <c r="AA37" s="99">
        <f t="shared" si="5"/>
        <v>1341000</v>
      </c>
      <c r="AB37" s="7">
        <v>1275882</v>
      </c>
      <c r="AC37" s="7">
        <v>0</v>
      </c>
      <c r="AD37" s="4">
        <f t="shared" si="13"/>
        <v>1275882</v>
      </c>
      <c r="AE37" s="7">
        <f t="shared" si="10"/>
        <v>1414103</v>
      </c>
      <c r="AF37" s="7">
        <f t="shared" si="11"/>
        <v>0</v>
      </c>
      <c r="AG37" s="7">
        <f t="shared" si="21"/>
        <v>1414103</v>
      </c>
    </row>
    <row r="38" spans="1:82" x14ac:dyDescent="0.25">
      <c r="A38" s="2" t="s">
        <v>66</v>
      </c>
      <c r="B38" s="2" t="s">
        <v>45</v>
      </c>
      <c r="C38" s="18">
        <v>60040500</v>
      </c>
      <c r="D38" s="8" t="s">
        <v>136</v>
      </c>
      <c r="E38" s="16" t="s">
        <v>105</v>
      </c>
      <c r="F38" s="2" t="s">
        <v>121</v>
      </c>
      <c r="G38" s="2" t="s">
        <v>95</v>
      </c>
      <c r="H38" s="39" t="s">
        <v>94</v>
      </c>
      <c r="I38" s="5">
        <v>0</v>
      </c>
      <c r="J38" s="16" t="s">
        <v>195</v>
      </c>
      <c r="K38" s="16"/>
      <c r="L38" s="16" t="s">
        <v>5</v>
      </c>
      <c r="M38" s="65" t="s">
        <v>194</v>
      </c>
      <c r="N38" s="16"/>
      <c r="O38" s="50" t="s">
        <v>62</v>
      </c>
      <c r="P38" s="50" t="s">
        <v>62</v>
      </c>
      <c r="Q38" s="16">
        <v>2023</v>
      </c>
      <c r="R38" s="16"/>
      <c r="S38" s="66">
        <v>44986</v>
      </c>
      <c r="T38" s="16" t="s">
        <v>149</v>
      </c>
      <c r="U38" s="16" t="s">
        <v>148</v>
      </c>
      <c r="V38" s="105">
        <v>350900</v>
      </c>
      <c r="W38" s="105">
        <v>0</v>
      </c>
      <c r="X38" s="105">
        <f t="shared" si="20"/>
        <v>350900</v>
      </c>
      <c r="Y38" s="99">
        <f t="shared" si="4"/>
        <v>363000</v>
      </c>
      <c r="Z38" s="99">
        <f t="shared" si="6"/>
        <v>0</v>
      </c>
      <c r="AA38" s="99">
        <f t="shared" si="5"/>
        <v>363000</v>
      </c>
      <c r="AB38" s="7">
        <v>315219</v>
      </c>
      <c r="AC38" s="7">
        <v>0</v>
      </c>
      <c r="AD38" s="4">
        <f t="shared" si="13"/>
        <v>315219</v>
      </c>
      <c r="AE38" s="7">
        <f t="shared" si="10"/>
        <v>349368</v>
      </c>
      <c r="AF38" s="7">
        <f t="shared" si="11"/>
        <v>0</v>
      </c>
      <c r="AG38" s="7">
        <f t="shared" si="21"/>
        <v>349368</v>
      </c>
    </row>
    <row r="39" spans="1:82" x14ac:dyDescent="0.25">
      <c r="A39" s="2"/>
      <c r="B39" s="3"/>
      <c r="C39" s="3"/>
      <c r="D39" s="16"/>
      <c r="E39" s="16"/>
      <c r="F39" s="16"/>
      <c r="G39" s="2"/>
      <c r="H39" s="2"/>
      <c r="I39" s="5"/>
      <c r="J39" s="16" t="s">
        <v>201</v>
      </c>
      <c r="K39" s="16"/>
      <c r="L39" s="16" t="s">
        <v>5</v>
      </c>
      <c r="M39" s="65" t="s">
        <v>200</v>
      </c>
      <c r="N39" s="16"/>
      <c r="O39" s="50"/>
      <c r="P39" s="50"/>
      <c r="Q39" s="16">
        <v>2023</v>
      </c>
      <c r="R39" s="16"/>
      <c r="S39" s="66">
        <v>44986</v>
      </c>
      <c r="T39" s="16" t="s">
        <v>149</v>
      </c>
      <c r="U39" s="16" t="s">
        <v>148</v>
      </c>
      <c r="V39" s="105">
        <v>3018950</v>
      </c>
      <c r="W39" s="105">
        <v>0</v>
      </c>
      <c r="X39" s="105">
        <f t="shared" si="20"/>
        <v>3018950</v>
      </c>
      <c r="Y39" s="99">
        <f t="shared" si="4"/>
        <v>3126000</v>
      </c>
      <c r="Z39" s="99">
        <f t="shared" si="6"/>
        <v>0</v>
      </c>
      <c r="AA39" s="99">
        <f t="shared" si="5"/>
        <v>3126000</v>
      </c>
      <c r="AB39" s="7">
        <v>3906910</v>
      </c>
      <c r="AC39" s="7">
        <v>0</v>
      </c>
      <c r="AD39" s="4">
        <f t="shared" si="13"/>
        <v>3906910</v>
      </c>
      <c r="AE39" s="7">
        <f t="shared" si="10"/>
        <v>4330159</v>
      </c>
      <c r="AF39" s="7">
        <f t="shared" si="11"/>
        <v>0</v>
      </c>
      <c r="AG39" s="7">
        <f t="shared" si="21"/>
        <v>4330159</v>
      </c>
    </row>
    <row r="40" spans="1:82" x14ac:dyDescent="0.25">
      <c r="A40" s="2" t="s">
        <v>66</v>
      </c>
      <c r="B40" s="2" t="s">
        <v>31</v>
      </c>
      <c r="C40" s="19">
        <v>64020100</v>
      </c>
      <c r="D40" s="2" t="s">
        <v>137</v>
      </c>
      <c r="E40" s="2"/>
      <c r="F40" s="2"/>
      <c r="G40" s="2" t="s">
        <v>144</v>
      </c>
      <c r="H40" s="39" t="s">
        <v>146</v>
      </c>
      <c r="I40" s="5">
        <v>0.21</v>
      </c>
      <c r="J40" s="16" t="s">
        <v>188</v>
      </c>
      <c r="K40" s="16"/>
      <c r="L40" s="16" t="s">
        <v>10</v>
      </c>
      <c r="M40" s="65" t="s">
        <v>170</v>
      </c>
      <c r="N40" s="16" t="s">
        <v>145</v>
      </c>
      <c r="O40" s="50" t="s">
        <v>61</v>
      </c>
      <c r="P40" s="50" t="s">
        <v>61</v>
      </c>
      <c r="Q40" s="16">
        <v>2023</v>
      </c>
      <c r="R40" s="16">
        <v>2022</v>
      </c>
      <c r="S40" s="66">
        <v>44986</v>
      </c>
      <c r="T40" s="66">
        <v>44986</v>
      </c>
      <c r="U40" s="16" t="s">
        <v>148</v>
      </c>
      <c r="V40" s="105">
        <v>3980900</v>
      </c>
      <c r="W40" s="105">
        <v>369050</v>
      </c>
      <c r="X40" s="105">
        <f t="shared" ref="X40:X51" si="22">V40+W40</f>
        <v>4349950</v>
      </c>
      <c r="Y40" s="99">
        <f t="shared" si="4"/>
        <v>4122000</v>
      </c>
      <c r="Z40" s="99">
        <f t="shared" si="6"/>
        <v>376000</v>
      </c>
      <c r="AA40" s="99">
        <f t="shared" si="5"/>
        <v>4498000</v>
      </c>
      <c r="AB40" s="7">
        <v>3527443</v>
      </c>
      <c r="AC40" s="7">
        <v>407014</v>
      </c>
      <c r="AD40" s="4">
        <f t="shared" ref="AD40:AD51" si="23">AB40+AC40</f>
        <v>3934457</v>
      </c>
      <c r="AE40" s="7">
        <f t="shared" ref="AE40:AE51" si="24">ROUND(AB40*119.7/108,0)</f>
        <v>3909583</v>
      </c>
      <c r="AF40" s="7">
        <f t="shared" ref="AF40:AF51" si="25">ROUND(AC40*115.1/103.5,0)</f>
        <v>452631</v>
      </c>
      <c r="AG40" s="7">
        <f t="shared" ref="AG40:AG51" si="26">SUM(AE40:AF40)</f>
        <v>4362214</v>
      </c>
    </row>
    <row r="41" spans="1:82" x14ac:dyDescent="0.25">
      <c r="A41" s="2" t="s">
        <v>66</v>
      </c>
      <c r="B41" s="2" t="s">
        <v>51</v>
      </c>
      <c r="C41" s="18">
        <v>60040500</v>
      </c>
      <c r="D41" s="8" t="s">
        <v>136</v>
      </c>
      <c r="E41" s="16"/>
      <c r="F41" s="2" t="s">
        <v>96</v>
      </c>
      <c r="G41" s="21" t="s">
        <v>84</v>
      </c>
      <c r="H41" s="39" t="s">
        <v>85</v>
      </c>
      <c r="I41" s="5">
        <v>0</v>
      </c>
      <c r="J41" s="16" t="s">
        <v>16</v>
      </c>
      <c r="K41" s="16"/>
      <c r="L41" s="16" t="s">
        <v>17</v>
      </c>
      <c r="M41" s="65"/>
      <c r="N41" s="16"/>
      <c r="O41" s="50" t="s">
        <v>62</v>
      </c>
      <c r="P41" s="50" t="s">
        <v>62</v>
      </c>
      <c r="Q41" s="16">
        <v>2023</v>
      </c>
      <c r="R41" s="16"/>
      <c r="S41" s="66">
        <v>44986</v>
      </c>
      <c r="T41" s="16" t="s">
        <v>149</v>
      </c>
      <c r="U41" s="16" t="s">
        <v>148</v>
      </c>
      <c r="V41" s="105">
        <v>496100</v>
      </c>
      <c r="W41" s="105">
        <v>0</v>
      </c>
      <c r="X41" s="105">
        <f>V41+W41</f>
        <v>496100</v>
      </c>
      <c r="Y41" s="99">
        <f t="shared" si="4"/>
        <v>514000</v>
      </c>
      <c r="Z41" s="99">
        <f t="shared" si="6"/>
        <v>0</v>
      </c>
      <c r="AA41" s="99">
        <f t="shared" si="5"/>
        <v>514000</v>
      </c>
      <c r="AB41" s="7">
        <v>262682</v>
      </c>
      <c r="AC41" s="7">
        <v>0</v>
      </c>
      <c r="AD41" s="4">
        <f>AB41+AC41</f>
        <v>262682</v>
      </c>
      <c r="AE41" s="7">
        <f>ROUND(AB41*119.7/108,0)</f>
        <v>291139</v>
      </c>
      <c r="AF41" s="7">
        <f>ROUND(AC41*115.1/103.5,0)</f>
        <v>0</v>
      </c>
      <c r="AG41" s="7">
        <f>SUM(AE41:AF41)</f>
        <v>291139</v>
      </c>
    </row>
    <row r="42" spans="1:82" x14ac:dyDescent="0.25">
      <c r="A42" s="2" t="s">
        <v>66</v>
      </c>
      <c r="B42" s="3" t="s">
        <v>40</v>
      </c>
      <c r="C42" s="18">
        <v>61010100</v>
      </c>
      <c r="D42" s="8" t="s">
        <v>136</v>
      </c>
      <c r="E42" s="2" t="s">
        <v>98</v>
      </c>
      <c r="F42" s="2"/>
      <c r="G42" s="21" t="s">
        <v>75</v>
      </c>
      <c r="H42" s="39" t="s">
        <v>76</v>
      </c>
      <c r="I42" s="5">
        <v>0.21</v>
      </c>
      <c r="J42" s="16" t="s">
        <v>203</v>
      </c>
      <c r="K42" s="16"/>
      <c r="L42" s="16" t="s">
        <v>4</v>
      </c>
      <c r="M42" s="65" t="s">
        <v>177</v>
      </c>
      <c r="N42" s="16"/>
      <c r="O42" s="69" t="s">
        <v>60</v>
      </c>
      <c r="P42" s="69" t="s">
        <v>62</v>
      </c>
      <c r="Q42" s="16">
        <v>2023</v>
      </c>
      <c r="R42" s="16">
        <v>2022</v>
      </c>
      <c r="S42" s="66">
        <v>44986</v>
      </c>
      <c r="T42" s="66" t="s">
        <v>149</v>
      </c>
      <c r="U42" s="16" t="s">
        <v>148</v>
      </c>
      <c r="V42" s="105">
        <v>1476200</v>
      </c>
      <c r="W42" s="105">
        <v>0</v>
      </c>
      <c r="X42" s="105">
        <f>V42+W42</f>
        <v>1476200</v>
      </c>
      <c r="Y42" s="99">
        <f t="shared" si="4"/>
        <v>1529000</v>
      </c>
      <c r="Z42" s="99">
        <f t="shared" si="6"/>
        <v>0</v>
      </c>
      <c r="AA42" s="99">
        <f t="shared" si="5"/>
        <v>1529000</v>
      </c>
      <c r="AB42" s="54">
        <v>1149984</v>
      </c>
      <c r="AC42" s="7">
        <v>13277</v>
      </c>
      <c r="AD42" s="4">
        <f>AB42+AC42</f>
        <v>1163261</v>
      </c>
      <c r="AE42" s="7">
        <f>ROUND(AB42*119.7/108,0)</f>
        <v>1274566</v>
      </c>
      <c r="AF42" s="7">
        <f>ROUND(AC42*115.1/103.5,0)</f>
        <v>14765</v>
      </c>
      <c r="AG42" s="7">
        <f>SUM(AE42:AF42)</f>
        <v>1289331</v>
      </c>
    </row>
    <row r="43" spans="1:82" x14ac:dyDescent="0.25">
      <c r="A43" s="2" t="s">
        <v>66</v>
      </c>
      <c r="B43" s="2" t="s">
        <v>47</v>
      </c>
      <c r="C43" s="18">
        <v>60040500</v>
      </c>
      <c r="D43" s="8" t="s">
        <v>136</v>
      </c>
      <c r="E43" s="16"/>
      <c r="F43" s="2" t="s">
        <v>122</v>
      </c>
      <c r="G43" s="21" t="s">
        <v>73</v>
      </c>
      <c r="H43" s="39" t="s">
        <v>74</v>
      </c>
      <c r="I43" s="5">
        <v>0</v>
      </c>
      <c r="J43" s="16" t="s">
        <v>196</v>
      </c>
      <c r="K43" s="16"/>
      <c r="L43" s="16" t="s">
        <v>4</v>
      </c>
      <c r="M43" s="65" t="s">
        <v>173</v>
      </c>
      <c r="N43" s="16"/>
      <c r="O43" s="50" t="s">
        <v>62</v>
      </c>
      <c r="P43" s="50" t="s">
        <v>62</v>
      </c>
      <c r="Q43" s="16">
        <v>2023</v>
      </c>
      <c r="R43" s="16"/>
      <c r="S43" s="66">
        <v>44986</v>
      </c>
      <c r="T43" s="16" t="s">
        <v>149</v>
      </c>
      <c r="U43" s="16" t="s">
        <v>148</v>
      </c>
      <c r="V43" s="105">
        <v>955900</v>
      </c>
      <c r="W43" s="105">
        <v>0</v>
      </c>
      <c r="X43" s="105">
        <f>V43+W43</f>
        <v>955900</v>
      </c>
      <c r="Y43" s="99">
        <f t="shared" si="4"/>
        <v>990000</v>
      </c>
      <c r="Z43" s="99">
        <f t="shared" si="6"/>
        <v>0</v>
      </c>
      <c r="AA43" s="99">
        <f t="shared" si="5"/>
        <v>990000</v>
      </c>
      <c r="AB43" s="7">
        <v>938150</v>
      </c>
      <c r="AC43" s="7">
        <v>0</v>
      </c>
      <c r="AD43" s="4">
        <f>AB43+AC43</f>
        <v>938150</v>
      </c>
      <c r="AE43" s="7">
        <f>ROUND(AB43*119.7/108,0)</f>
        <v>1039783</v>
      </c>
      <c r="AF43" s="7">
        <f>ROUND(AC43*115.1/103.5,0)</f>
        <v>0</v>
      </c>
      <c r="AG43" s="7">
        <f>SUM(AE43:AF43)</f>
        <v>1039783</v>
      </c>
    </row>
    <row r="44" spans="1:82" s="42" customFormat="1" x14ac:dyDescent="0.25">
      <c r="A44" s="41"/>
      <c r="B44" s="41"/>
      <c r="C44" s="72"/>
      <c r="D44" s="41"/>
      <c r="E44" s="52"/>
      <c r="F44" s="41"/>
      <c r="G44" s="73"/>
      <c r="H44" s="74"/>
      <c r="I44" s="75"/>
      <c r="J44" s="52" t="s">
        <v>221</v>
      </c>
      <c r="K44" s="52" t="s">
        <v>220</v>
      </c>
      <c r="L44" s="52" t="s">
        <v>4</v>
      </c>
      <c r="M44" s="76" t="s">
        <v>219</v>
      </c>
      <c r="N44" s="52"/>
      <c r="O44" s="77"/>
      <c r="P44" s="77"/>
      <c r="Q44" s="52">
        <v>2023</v>
      </c>
      <c r="R44" s="52"/>
      <c r="S44" s="78">
        <v>44986</v>
      </c>
      <c r="T44" s="52" t="s">
        <v>149</v>
      </c>
      <c r="U44" s="52" t="s">
        <v>148</v>
      </c>
      <c r="V44" s="103">
        <v>248050</v>
      </c>
      <c r="W44" s="103">
        <v>0</v>
      </c>
      <c r="X44" s="103">
        <f>V44+W44</f>
        <v>248050</v>
      </c>
      <c r="Y44" s="116">
        <f t="shared" si="4"/>
        <v>257000</v>
      </c>
      <c r="Z44" s="116">
        <f t="shared" si="6"/>
        <v>0</v>
      </c>
      <c r="AA44" s="100">
        <f>SUM(Y44:Z44)</f>
        <v>257000</v>
      </c>
      <c r="AB44" s="79"/>
      <c r="AC44" s="79"/>
      <c r="AD44" s="79"/>
      <c r="AE44" s="79"/>
      <c r="AF44" s="79"/>
      <c r="AG44" s="79"/>
      <c r="AH44" s="52"/>
      <c r="AI44" s="52"/>
      <c r="AJ44" s="52"/>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row>
    <row r="45" spans="1:82" x14ac:dyDescent="0.25">
      <c r="A45" s="2" t="s">
        <v>66</v>
      </c>
      <c r="B45" s="2" t="s">
        <v>49</v>
      </c>
      <c r="C45" s="18">
        <v>60040500</v>
      </c>
      <c r="D45" s="8" t="s">
        <v>136</v>
      </c>
      <c r="E45" s="16"/>
      <c r="F45" s="2" t="s">
        <v>123</v>
      </c>
      <c r="G45" s="21" t="s">
        <v>77</v>
      </c>
      <c r="H45" s="39" t="s">
        <v>78</v>
      </c>
      <c r="I45" s="5">
        <v>0</v>
      </c>
      <c r="J45" s="16" t="s">
        <v>13</v>
      </c>
      <c r="K45" s="16"/>
      <c r="L45" s="16" t="s">
        <v>6</v>
      </c>
      <c r="M45" s="65"/>
      <c r="N45" s="16"/>
      <c r="O45" s="50" t="s">
        <v>62</v>
      </c>
      <c r="P45" s="50" t="s">
        <v>62</v>
      </c>
      <c r="Q45" s="16">
        <v>2023</v>
      </c>
      <c r="R45" s="16"/>
      <c r="S45" s="66">
        <v>44986</v>
      </c>
      <c r="T45" s="16" t="s">
        <v>149</v>
      </c>
      <c r="U45" s="16" t="s">
        <v>148</v>
      </c>
      <c r="V45" s="105">
        <v>647350</v>
      </c>
      <c r="W45" s="105">
        <v>0</v>
      </c>
      <c r="X45" s="105">
        <f>V45+W45</f>
        <v>647350</v>
      </c>
      <c r="Y45" s="99">
        <f t="shared" si="4"/>
        <v>670000</v>
      </c>
      <c r="Z45" s="99">
        <f t="shared" si="6"/>
        <v>0</v>
      </c>
      <c r="AA45" s="99">
        <f t="shared" si="5"/>
        <v>670000</v>
      </c>
      <c r="AB45" s="7">
        <v>555386</v>
      </c>
      <c r="AC45" s="7">
        <v>0</v>
      </c>
      <c r="AD45" s="4">
        <f>AB45+AC45</f>
        <v>555386</v>
      </c>
      <c r="AE45" s="7">
        <f>ROUND(AB45*119.7/108,0)</f>
        <v>615553</v>
      </c>
      <c r="AF45" s="7">
        <f>ROUND(AC45*115.1/103.5,0)</f>
        <v>0</v>
      </c>
      <c r="AG45" s="7">
        <f>SUM(AE45:AF45)</f>
        <v>615553</v>
      </c>
    </row>
    <row r="46" spans="1:82" s="30" customFormat="1" ht="26.4" x14ac:dyDescent="0.25">
      <c r="A46" s="22" t="s">
        <v>66</v>
      </c>
      <c r="B46" s="22" t="s">
        <v>56</v>
      </c>
      <c r="C46" s="26">
        <v>64020100</v>
      </c>
      <c r="D46" s="2" t="s">
        <v>137</v>
      </c>
      <c r="E46" s="22" t="s">
        <v>125</v>
      </c>
      <c r="F46" s="22" t="s">
        <v>110</v>
      </c>
      <c r="G46" s="27" t="s">
        <v>160</v>
      </c>
      <c r="H46" s="40" t="s">
        <v>130</v>
      </c>
      <c r="I46" s="37">
        <v>0.21</v>
      </c>
      <c r="J46" s="29" t="s">
        <v>189</v>
      </c>
      <c r="K46" s="29"/>
      <c r="L46" s="29" t="s">
        <v>12</v>
      </c>
      <c r="M46" s="65" t="s">
        <v>190</v>
      </c>
      <c r="N46" s="29" t="s">
        <v>191</v>
      </c>
      <c r="O46" s="67" t="s">
        <v>61</v>
      </c>
      <c r="P46" s="67" t="s">
        <v>61</v>
      </c>
      <c r="Q46" s="29">
        <v>2023</v>
      </c>
      <c r="R46" s="16">
        <v>2021</v>
      </c>
      <c r="S46" s="66">
        <v>44986</v>
      </c>
      <c r="T46" s="66">
        <v>44986</v>
      </c>
      <c r="U46" s="16" t="s">
        <v>148</v>
      </c>
      <c r="V46" s="105">
        <v>4235000</v>
      </c>
      <c r="W46" s="105">
        <v>762300</v>
      </c>
      <c r="X46" s="105">
        <f t="shared" si="22"/>
        <v>4997300</v>
      </c>
      <c r="Y46" s="99">
        <f t="shared" si="4"/>
        <v>4385000</v>
      </c>
      <c r="Z46" s="99">
        <f t="shared" si="6"/>
        <v>777000</v>
      </c>
      <c r="AA46" s="99">
        <f t="shared" si="5"/>
        <v>5162000</v>
      </c>
      <c r="AB46" s="28">
        <v>4127858</v>
      </c>
      <c r="AC46" s="28">
        <v>683003</v>
      </c>
      <c r="AD46" s="48">
        <f t="shared" si="23"/>
        <v>4810861</v>
      </c>
      <c r="AE46" s="7">
        <f t="shared" si="24"/>
        <v>4575043</v>
      </c>
      <c r="AF46" s="7">
        <f t="shared" si="25"/>
        <v>759552</v>
      </c>
      <c r="AG46" s="7">
        <f t="shared" si="26"/>
        <v>5334595</v>
      </c>
      <c r="AH46" s="29"/>
      <c r="AI46" s="29"/>
      <c r="AJ46" s="29"/>
    </row>
    <row r="47" spans="1:82" x14ac:dyDescent="0.25">
      <c r="A47" s="2" t="s">
        <v>66</v>
      </c>
      <c r="B47" s="2" t="s">
        <v>36</v>
      </c>
      <c r="C47" s="19">
        <v>65050100</v>
      </c>
      <c r="D47" s="8" t="s">
        <v>136</v>
      </c>
      <c r="E47" s="2"/>
      <c r="F47" s="2" t="s">
        <v>113</v>
      </c>
      <c r="G47" s="2" t="s">
        <v>106</v>
      </c>
      <c r="H47" s="39" t="s">
        <v>83</v>
      </c>
      <c r="I47" s="5">
        <v>0.21</v>
      </c>
      <c r="J47" s="16" t="s">
        <v>226</v>
      </c>
      <c r="K47" s="16"/>
      <c r="L47" s="16" t="s">
        <v>21</v>
      </c>
      <c r="M47" s="65" t="s">
        <v>178</v>
      </c>
      <c r="N47" s="16"/>
      <c r="O47" s="68" t="s">
        <v>61</v>
      </c>
      <c r="P47" s="68" t="s">
        <v>61</v>
      </c>
      <c r="Q47" s="16">
        <v>2023</v>
      </c>
      <c r="R47" s="16"/>
      <c r="S47" s="66">
        <v>44986</v>
      </c>
      <c r="T47" s="16" t="s">
        <v>149</v>
      </c>
      <c r="U47" s="16" t="s">
        <v>148</v>
      </c>
      <c r="V47" s="105">
        <v>84700</v>
      </c>
      <c r="W47" s="105">
        <v>0</v>
      </c>
      <c r="X47" s="105">
        <f t="shared" ref="X47" si="27">V47+W47</f>
        <v>84700</v>
      </c>
      <c r="Y47" s="99">
        <f t="shared" si="4"/>
        <v>88000</v>
      </c>
      <c r="Z47" s="99">
        <f t="shared" si="6"/>
        <v>0</v>
      </c>
      <c r="AA47" s="99">
        <f t="shared" si="5"/>
        <v>88000</v>
      </c>
      <c r="AB47" s="54">
        <v>225157</v>
      </c>
      <c r="AC47" s="7">
        <v>0</v>
      </c>
      <c r="AD47" s="4">
        <f t="shared" ref="AD47" si="28">AB47+AC47</f>
        <v>225157</v>
      </c>
      <c r="AE47" s="7">
        <f>ROUND(AB47*119.7/108,0)</f>
        <v>249549</v>
      </c>
      <c r="AF47" s="7">
        <f>ROUND(AC47*115.1/103.5,0)</f>
        <v>0</v>
      </c>
      <c r="AG47" s="7">
        <f t="shared" ref="AG47" si="29">SUM(AE47:AF47)</f>
        <v>249549</v>
      </c>
    </row>
    <row r="48" spans="1:82" x14ac:dyDescent="0.25">
      <c r="A48" s="2" t="s">
        <v>66</v>
      </c>
      <c r="B48" s="2" t="s">
        <v>28</v>
      </c>
      <c r="C48" s="19">
        <v>66010500</v>
      </c>
      <c r="D48" s="2" t="s">
        <v>136</v>
      </c>
      <c r="E48" s="2"/>
      <c r="F48" s="2"/>
      <c r="G48" s="2"/>
      <c r="H48" s="2"/>
      <c r="I48" s="5">
        <v>0.21</v>
      </c>
      <c r="J48" s="16" t="s">
        <v>261</v>
      </c>
      <c r="K48" s="16" t="s">
        <v>231</v>
      </c>
      <c r="L48" s="16" t="s">
        <v>12</v>
      </c>
      <c r="M48" s="65" t="s">
        <v>232</v>
      </c>
      <c r="N48" s="16"/>
      <c r="O48" s="69" t="s">
        <v>60</v>
      </c>
      <c r="P48" s="69" t="s">
        <v>62</v>
      </c>
      <c r="Q48" s="16">
        <v>2023</v>
      </c>
      <c r="R48" s="16"/>
      <c r="S48" s="66">
        <v>44986</v>
      </c>
      <c r="T48" s="16" t="s">
        <v>149</v>
      </c>
      <c r="U48" s="16" t="s">
        <v>148</v>
      </c>
      <c r="V48" s="105">
        <v>139500</v>
      </c>
      <c r="W48" s="105">
        <v>0</v>
      </c>
      <c r="X48" s="105">
        <f t="shared" ref="X48" si="30">V48+W48</f>
        <v>139500</v>
      </c>
      <c r="Y48" s="99">
        <f t="shared" si="4"/>
        <v>144000</v>
      </c>
      <c r="Z48" s="99">
        <f t="shared" si="6"/>
        <v>0</v>
      </c>
      <c r="AA48" s="99">
        <f t="shared" si="5"/>
        <v>144000</v>
      </c>
      <c r="AB48" s="4">
        <v>2570874</v>
      </c>
      <c r="AC48" s="4">
        <v>0</v>
      </c>
      <c r="AD48" s="4">
        <f>AB48+AC48</f>
        <v>2570874</v>
      </c>
      <c r="AE48" s="4">
        <f>ROUND(AB48*119.7/108,0)</f>
        <v>2849385</v>
      </c>
      <c r="AF48" s="4">
        <f>ROUND(AC48*115.1/103.5,0)</f>
        <v>0</v>
      </c>
      <c r="AG48" s="4">
        <f t="shared" ref="AG48" si="31">SUM(AE48:AF48)</f>
        <v>2849385</v>
      </c>
    </row>
    <row r="49" spans="1:82" s="42" customFormat="1" x14ac:dyDescent="0.25">
      <c r="A49" s="41" t="s">
        <v>66</v>
      </c>
      <c r="B49" s="41" t="s">
        <v>28</v>
      </c>
      <c r="C49" s="92">
        <v>66010500</v>
      </c>
      <c r="D49" s="41" t="s">
        <v>136</v>
      </c>
      <c r="E49" s="41"/>
      <c r="F49" s="41"/>
      <c r="G49" s="41"/>
      <c r="H49" s="41"/>
      <c r="I49" s="75">
        <v>0.21</v>
      </c>
      <c r="J49" s="52" t="s">
        <v>262</v>
      </c>
      <c r="K49" s="52" t="s">
        <v>231</v>
      </c>
      <c r="L49" s="52" t="s">
        <v>12</v>
      </c>
      <c r="M49" s="76" t="s">
        <v>263</v>
      </c>
      <c r="N49" s="52"/>
      <c r="O49" s="93" t="s">
        <v>60</v>
      </c>
      <c r="P49" s="93" t="s">
        <v>62</v>
      </c>
      <c r="Q49" s="52">
        <v>2023</v>
      </c>
      <c r="R49" s="52"/>
      <c r="S49" s="78">
        <v>44986</v>
      </c>
      <c r="T49" s="52" t="s">
        <v>149</v>
      </c>
      <c r="U49" s="52" t="s">
        <v>148</v>
      </c>
      <c r="V49" s="103">
        <v>2686200</v>
      </c>
      <c r="W49" s="103">
        <v>0</v>
      </c>
      <c r="X49" s="103">
        <f t="shared" ref="X49" si="32">V49+W49</f>
        <v>2686200</v>
      </c>
      <c r="Y49" s="116">
        <f t="shared" si="4"/>
        <v>2782000</v>
      </c>
      <c r="Z49" s="116">
        <f t="shared" si="6"/>
        <v>0</v>
      </c>
      <c r="AA49" s="100">
        <f>SUM(Y49:Z49)</f>
        <v>2782000</v>
      </c>
      <c r="AB49" s="79">
        <v>2570874</v>
      </c>
      <c r="AC49" s="79">
        <v>0</v>
      </c>
      <c r="AD49" s="79">
        <f>AB49+AC49</f>
        <v>2570874</v>
      </c>
      <c r="AE49" s="79">
        <f>ROUND(AB49*119.7/108,0)</f>
        <v>2849385</v>
      </c>
      <c r="AF49" s="79">
        <f>ROUND(AC49*115.1/103.5,0)</f>
        <v>0</v>
      </c>
      <c r="AG49" s="79">
        <f t="shared" ref="AG49" si="33">SUM(AE49:AF49)</f>
        <v>2849385</v>
      </c>
      <c r="AH49" s="52"/>
      <c r="AI49" s="52"/>
      <c r="AJ49" s="52"/>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row>
    <row r="50" spans="1:82" x14ac:dyDescent="0.25">
      <c r="A50" s="2" t="s">
        <v>66</v>
      </c>
      <c r="B50" s="17" t="s">
        <v>29</v>
      </c>
      <c r="C50" s="18">
        <v>60040500</v>
      </c>
      <c r="D50" s="8" t="s">
        <v>136</v>
      </c>
      <c r="E50" s="2" t="s">
        <v>107</v>
      </c>
      <c r="F50" s="2"/>
      <c r="G50" s="2" t="s">
        <v>79</v>
      </c>
      <c r="H50" s="39" t="s">
        <v>70</v>
      </c>
      <c r="I50" s="5">
        <v>0.01</v>
      </c>
      <c r="J50" s="16" t="s">
        <v>186</v>
      </c>
      <c r="K50" s="16" t="s">
        <v>167</v>
      </c>
      <c r="L50" s="15" t="s">
        <v>5</v>
      </c>
      <c r="M50" s="51" t="s">
        <v>165</v>
      </c>
      <c r="N50" s="16"/>
      <c r="O50" s="50" t="s">
        <v>60</v>
      </c>
      <c r="P50" s="50" t="s">
        <v>60</v>
      </c>
      <c r="Q50" s="16">
        <v>2023</v>
      </c>
      <c r="R50" s="16">
        <v>2021</v>
      </c>
      <c r="S50" s="61">
        <v>44986</v>
      </c>
      <c r="T50" s="64">
        <v>44986</v>
      </c>
      <c r="U50" s="62" t="s">
        <v>148</v>
      </c>
      <c r="V50" s="105">
        <f>1585100+15161300</f>
        <v>16746400</v>
      </c>
      <c r="W50" s="105">
        <f>181500+2420000</f>
        <v>2601500</v>
      </c>
      <c r="X50" s="105">
        <f>V50+W50</f>
        <v>19347900</v>
      </c>
      <c r="Y50" s="99">
        <f t="shared" si="4"/>
        <v>17341000</v>
      </c>
      <c r="Z50" s="99">
        <f t="shared" si="6"/>
        <v>2653000</v>
      </c>
      <c r="AA50" s="99">
        <f t="shared" si="5"/>
        <v>19994000</v>
      </c>
      <c r="AB50" s="7">
        <v>15681600</v>
      </c>
      <c r="AC50" s="7">
        <v>3053682</v>
      </c>
      <c r="AD50" s="4">
        <f>AB50+AC50</f>
        <v>18735282</v>
      </c>
      <c r="AE50" s="7">
        <f>ROUND(AB50*119.7/108,0)</f>
        <v>17380440</v>
      </c>
      <c r="AF50" s="7">
        <f>ROUND(AC50*115.1/103.5,0)</f>
        <v>3395930</v>
      </c>
      <c r="AG50" s="7">
        <f>SUM(AE50:AF50)</f>
        <v>20776370</v>
      </c>
    </row>
    <row r="51" spans="1:82" ht="52.8" x14ac:dyDescent="0.25">
      <c r="A51" s="2" t="s">
        <v>66</v>
      </c>
      <c r="B51" s="2" t="s">
        <v>57</v>
      </c>
      <c r="C51" s="19">
        <v>64020100</v>
      </c>
      <c r="D51" s="2" t="s">
        <v>137</v>
      </c>
      <c r="E51" s="22" t="s">
        <v>126</v>
      </c>
      <c r="F51" s="22"/>
      <c r="G51" s="8" t="s">
        <v>139</v>
      </c>
      <c r="H51" s="38" t="s">
        <v>138</v>
      </c>
      <c r="I51" s="5">
        <v>0.21</v>
      </c>
      <c r="J51" s="80" t="s">
        <v>192</v>
      </c>
      <c r="K51" s="16" t="s">
        <v>237</v>
      </c>
      <c r="L51" s="16" t="s">
        <v>5</v>
      </c>
      <c r="M51" s="65" t="s">
        <v>171</v>
      </c>
      <c r="N51" s="49" t="s">
        <v>140</v>
      </c>
      <c r="O51" s="68" t="s">
        <v>60</v>
      </c>
      <c r="P51" s="68" t="s">
        <v>60</v>
      </c>
      <c r="Q51" s="16">
        <v>2023</v>
      </c>
      <c r="R51" s="16">
        <v>2021</v>
      </c>
      <c r="S51" s="66">
        <v>45108</v>
      </c>
      <c r="T51" s="16"/>
      <c r="U51" s="16" t="s">
        <v>148</v>
      </c>
      <c r="V51" s="105">
        <v>0</v>
      </c>
      <c r="W51" s="105">
        <f>562650+598950</f>
        <v>1161600</v>
      </c>
      <c r="X51" s="105">
        <f t="shared" si="22"/>
        <v>1161600</v>
      </c>
      <c r="Y51" s="99">
        <f t="shared" si="4"/>
        <v>0</v>
      </c>
      <c r="Z51" s="99">
        <f t="shared" si="6"/>
        <v>1184000</v>
      </c>
      <c r="AA51" s="99">
        <f t="shared" si="5"/>
        <v>1184000</v>
      </c>
      <c r="AB51" s="7">
        <v>0</v>
      </c>
      <c r="AC51" s="7">
        <v>790386</v>
      </c>
      <c r="AD51" s="4">
        <f t="shared" si="23"/>
        <v>790386</v>
      </c>
      <c r="AE51" s="7">
        <f t="shared" si="24"/>
        <v>0</v>
      </c>
      <c r="AF51" s="7">
        <f t="shared" si="25"/>
        <v>878970</v>
      </c>
      <c r="AG51" s="7">
        <f t="shared" si="26"/>
        <v>878970</v>
      </c>
    </row>
    <row r="52" spans="1:82" ht="13.8" thickBot="1" x14ac:dyDescent="0.3">
      <c r="A52" s="16"/>
      <c r="B52" s="16"/>
      <c r="C52" s="16"/>
      <c r="D52" s="16"/>
      <c r="E52" s="16"/>
      <c r="F52" s="16"/>
      <c r="G52" s="16"/>
      <c r="H52" s="16"/>
      <c r="I52" s="50"/>
      <c r="J52" s="113"/>
      <c r="K52" s="113"/>
      <c r="L52" s="113"/>
      <c r="M52" s="114"/>
      <c r="N52" s="113"/>
      <c r="O52" s="115"/>
      <c r="P52" s="115"/>
      <c r="Q52" s="113"/>
      <c r="R52" s="113"/>
      <c r="S52" s="113"/>
      <c r="T52" s="113"/>
      <c r="U52" s="113"/>
      <c r="V52" s="104">
        <f>SUM(V20:V51)</f>
        <v>85365850</v>
      </c>
      <c r="W52" s="104">
        <f>SUM(W20:W51)</f>
        <v>11773300</v>
      </c>
      <c r="X52" s="104">
        <f>SUM(X20:X51)</f>
        <v>97139150</v>
      </c>
      <c r="Y52" s="101">
        <f>SUM(Y7:Y51)</f>
        <v>119173000</v>
      </c>
      <c r="Z52" s="102">
        <f>SUM(Z7:Z51)</f>
        <v>13345000</v>
      </c>
      <c r="AA52" s="102">
        <f>SUM(AA7:AA51)</f>
        <v>132518000</v>
      </c>
      <c r="AB52" s="56"/>
      <c r="AC52" s="53"/>
      <c r="AD52" s="53"/>
      <c r="AE52" s="53"/>
      <c r="AF52" s="53"/>
      <c r="AG52" s="53"/>
    </row>
    <row r="53" spans="1:82" ht="13.8" thickTop="1" x14ac:dyDescent="0.25">
      <c r="A53" s="16"/>
      <c r="B53" s="16"/>
      <c r="C53" s="16"/>
      <c r="D53" s="16"/>
      <c r="E53" s="16"/>
      <c r="F53" s="16"/>
      <c r="G53" s="16"/>
      <c r="H53" s="16"/>
      <c r="I53" s="112"/>
      <c r="AB53" s="56"/>
      <c r="AC53" s="53"/>
      <c r="AD53" s="53"/>
      <c r="AE53" s="53"/>
      <c r="AF53" s="53"/>
      <c r="AG53" s="53"/>
    </row>
    <row r="54" spans="1:82" x14ac:dyDescent="0.25">
      <c r="V54" s="98"/>
      <c r="W54" s="58"/>
      <c r="X54" s="58"/>
      <c r="AH54" s="58"/>
      <c r="AI54" s="58"/>
      <c r="AJ54" s="58"/>
    </row>
    <row r="55" spans="1:82" x14ac:dyDescent="0.25">
      <c r="V55" s="108"/>
      <c r="W55" s="16"/>
      <c r="X55" s="16"/>
    </row>
    <row r="56" spans="1:82" x14ac:dyDescent="0.25">
      <c r="V56" s="108"/>
      <c r="W56" s="16"/>
      <c r="X56" s="16"/>
    </row>
    <row r="57" spans="1:82" x14ac:dyDescent="0.25">
      <c r="V57" s="108"/>
      <c r="W57" s="16"/>
      <c r="X57" s="16"/>
    </row>
    <row r="58" spans="1:82" x14ac:dyDescent="0.25">
      <c r="V58" s="108"/>
      <c r="W58" s="16"/>
      <c r="X58" s="16"/>
    </row>
    <row r="59" spans="1:82" x14ac:dyDescent="0.25">
      <c r="V59" s="108"/>
      <c r="W59" s="16"/>
      <c r="X59" s="16"/>
    </row>
    <row r="60" spans="1:82" x14ac:dyDescent="0.25">
      <c r="V60" s="108"/>
      <c r="W60" s="16"/>
      <c r="X60" s="16"/>
    </row>
    <row r="61" spans="1:82" x14ac:dyDescent="0.25">
      <c r="V61" s="108"/>
      <c r="W61" s="16"/>
      <c r="X61" s="16"/>
    </row>
    <row r="62" spans="1:82" x14ac:dyDescent="0.25">
      <c r="V62" s="108"/>
      <c r="W62" s="16"/>
      <c r="X62" s="16"/>
    </row>
    <row r="63" spans="1:82" x14ac:dyDescent="0.25">
      <c r="V63" s="108"/>
      <c r="W63" s="16"/>
      <c r="X63" s="16"/>
    </row>
    <row r="64" spans="1:82" x14ac:dyDescent="0.25">
      <c r="V64" s="108"/>
      <c r="W64" s="16"/>
      <c r="X64" s="16"/>
    </row>
    <row r="65" spans="22:24" x14ac:dyDescent="0.25">
      <c r="V65" s="108"/>
      <c r="W65" s="16"/>
      <c r="X65" s="16"/>
    </row>
    <row r="66" spans="22:24" x14ac:dyDescent="0.25">
      <c r="V66" s="108"/>
      <c r="W66" s="16"/>
      <c r="X66" s="16"/>
    </row>
    <row r="67" spans="22:24" x14ac:dyDescent="0.25">
      <c r="V67" s="108"/>
      <c r="W67" s="16"/>
      <c r="X67" s="16"/>
    </row>
    <row r="68" spans="22:24" x14ac:dyDescent="0.25">
      <c r="V68" s="108"/>
      <c r="W68" s="16"/>
      <c r="X68" s="16"/>
    </row>
    <row r="69" spans="22:24" x14ac:dyDescent="0.25">
      <c r="V69" s="108"/>
      <c r="W69" s="16"/>
      <c r="X69" s="16"/>
    </row>
    <row r="70" spans="22:24" x14ac:dyDescent="0.25">
      <c r="V70" s="108"/>
      <c r="W70" s="16"/>
      <c r="X70" s="16"/>
    </row>
    <row r="71" spans="22:24" x14ac:dyDescent="0.25">
      <c r="V71" s="108"/>
      <c r="W71" s="16"/>
      <c r="X71" s="16"/>
    </row>
    <row r="72" spans="22:24" x14ac:dyDescent="0.25">
      <c r="V72" s="108"/>
      <c r="W72" s="16"/>
      <c r="X72" s="16"/>
    </row>
    <row r="73" spans="22:24" x14ac:dyDescent="0.25">
      <c r="V73" s="108"/>
      <c r="W73" s="16"/>
      <c r="X73" s="16"/>
    </row>
    <row r="74" spans="22:24" x14ac:dyDescent="0.25">
      <c r="V74" s="108"/>
      <c r="W74" s="16"/>
      <c r="X74" s="16"/>
    </row>
    <row r="75" spans="22:24" x14ac:dyDescent="0.25">
      <c r="V75" s="108"/>
      <c r="W75" s="16"/>
      <c r="X75" s="16"/>
    </row>
    <row r="76" spans="22:24" x14ac:dyDescent="0.25">
      <c r="V76" s="108"/>
      <c r="W76" s="16"/>
      <c r="X76" s="16"/>
    </row>
    <row r="77" spans="22:24" x14ac:dyDescent="0.25">
      <c r="V77" s="108"/>
      <c r="W77" s="16"/>
      <c r="X77" s="16"/>
    </row>
    <row r="78" spans="22:24" x14ac:dyDescent="0.25">
      <c r="V78" s="108"/>
      <c r="W78" s="16"/>
      <c r="X78" s="16"/>
    </row>
    <row r="79" spans="22:24" x14ac:dyDescent="0.25">
      <c r="V79" s="108"/>
      <c r="W79" s="16"/>
      <c r="X79" s="16"/>
    </row>
    <row r="80" spans="22:24" x14ac:dyDescent="0.25">
      <c r="V80" s="108"/>
      <c r="W80" s="16"/>
      <c r="X80" s="16"/>
    </row>
    <row r="81" spans="22:24" x14ac:dyDescent="0.25">
      <c r="V81" s="108"/>
      <c r="W81" s="16"/>
      <c r="X81" s="16"/>
    </row>
    <row r="82" spans="22:24" x14ac:dyDescent="0.25">
      <c r="V82" s="108"/>
      <c r="W82" s="16"/>
      <c r="X82" s="16"/>
    </row>
    <row r="83" spans="22:24" x14ac:dyDescent="0.25">
      <c r="V83" s="108"/>
      <c r="W83" s="16"/>
      <c r="X83" s="16"/>
    </row>
    <row r="84" spans="22:24" x14ac:dyDescent="0.25">
      <c r="V84" s="108"/>
      <c r="W84" s="16"/>
      <c r="X84" s="16"/>
    </row>
    <row r="85" spans="22:24" x14ac:dyDescent="0.25">
      <c r="V85" s="108"/>
      <c r="W85" s="16"/>
      <c r="X85" s="16"/>
    </row>
    <row r="86" spans="22:24" x14ac:dyDescent="0.25">
      <c r="V86" s="108"/>
      <c r="W86" s="16"/>
      <c r="X86" s="16"/>
    </row>
    <row r="87" spans="22:24" x14ac:dyDescent="0.25">
      <c r="V87" s="108"/>
      <c r="W87" s="16"/>
      <c r="X87" s="16"/>
    </row>
    <row r="88" spans="22:24" x14ac:dyDescent="0.25">
      <c r="V88" s="108"/>
      <c r="W88" s="16"/>
      <c r="X88" s="16"/>
    </row>
    <row r="89" spans="22:24" x14ac:dyDescent="0.25">
      <c r="V89" s="108"/>
      <c r="W89" s="16"/>
      <c r="X89" s="16"/>
    </row>
    <row r="90" spans="22:24" x14ac:dyDescent="0.25">
      <c r="V90" s="108"/>
      <c r="W90" s="16"/>
      <c r="X90" s="16"/>
    </row>
    <row r="91" spans="22:24" x14ac:dyDescent="0.25">
      <c r="V91" s="108"/>
      <c r="W91" s="16"/>
      <c r="X91" s="16"/>
    </row>
    <row r="92" spans="22:24" x14ac:dyDescent="0.25">
      <c r="V92" s="108"/>
      <c r="W92" s="16"/>
      <c r="X92" s="16"/>
    </row>
    <row r="93" spans="22:24" x14ac:dyDescent="0.25">
      <c r="V93" s="108"/>
      <c r="W93" s="16"/>
      <c r="X93" s="16"/>
    </row>
    <row r="94" spans="22:24" x14ac:dyDescent="0.25">
      <c r="V94" s="108"/>
      <c r="W94" s="16"/>
      <c r="X94" s="16"/>
    </row>
    <row r="95" spans="22:24" x14ac:dyDescent="0.25">
      <c r="V95" s="108"/>
      <c r="W95" s="16"/>
      <c r="X95" s="16"/>
    </row>
    <row r="96" spans="22:24" x14ac:dyDescent="0.25">
      <c r="V96" s="108"/>
      <c r="W96" s="16"/>
      <c r="X96" s="16"/>
    </row>
    <row r="97" spans="22:24" x14ac:dyDescent="0.25">
      <c r="V97" s="108"/>
      <c r="W97" s="16"/>
      <c r="X97" s="16"/>
    </row>
    <row r="98" spans="22:24" x14ac:dyDescent="0.25">
      <c r="V98" s="108"/>
      <c r="W98" s="16"/>
      <c r="X98" s="16"/>
    </row>
    <row r="99" spans="22:24" x14ac:dyDescent="0.25">
      <c r="V99" s="108"/>
      <c r="W99" s="16"/>
      <c r="X99" s="16"/>
    </row>
    <row r="100" spans="22:24" x14ac:dyDescent="0.25">
      <c r="V100" s="108"/>
      <c r="W100" s="16"/>
      <c r="X100" s="16"/>
    </row>
    <row r="101" spans="22:24" x14ac:dyDescent="0.25">
      <c r="V101" s="108"/>
      <c r="W101" s="16"/>
      <c r="X101" s="16"/>
    </row>
    <row r="102" spans="22:24" x14ac:dyDescent="0.25">
      <c r="V102" s="108"/>
      <c r="W102" s="16"/>
      <c r="X102" s="16"/>
    </row>
    <row r="103" spans="22:24" x14ac:dyDescent="0.25">
      <c r="V103" s="108"/>
      <c r="W103" s="16"/>
      <c r="X103" s="16"/>
    </row>
    <row r="104" spans="22:24" x14ac:dyDescent="0.25">
      <c r="V104" s="108"/>
      <c r="W104" s="16"/>
      <c r="X104" s="16"/>
    </row>
    <row r="105" spans="22:24" x14ac:dyDescent="0.25">
      <c r="V105" s="108"/>
      <c r="W105" s="16"/>
      <c r="X105" s="16"/>
    </row>
    <row r="106" spans="22:24" x14ac:dyDescent="0.25">
      <c r="V106" s="108"/>
      <c r="W106" s="16"/>
      <c r="X106" s="16"/>
    </row>
    <row r="107" spans="22:24" x14ac:dyDescent="0.25">
      <c r="V107" s="108"/>
      <c r="W107" s="16"/>
      <c r="X107" s="16"/>
    </row>
    <row r="108" spans="22:24" x14ac:dyDescent="0.25">
      <c r="V108" s="108"/>
      <c r="W108" s="16"/>
      <c r="X108" s="16"/>
    </row>
    <row r="109" spans="22:24" x14ac:dyDescent="0.25">
      <c r="V109" s="108"/>
      <c r="W109" s="16"/>
      <c r="X109" s="16"/>
    </row>
    <row r="110" spans="22:24" x14ac:dyDescent="0.25">
      <c r="V110" s="108"/>
      <c r="W110" s="16"/>
      <c r="X110" s="16"/>
    </row>
    <row r="111" spans="22:24" x14ac:dyDescent="0.25">
      <c r="V111" s="108"/>
      <c r="W111" s="16"/>
      <c r="X111" s="16"/>
    </row>
    <row r="112" spans="22:24" x14ac:dyDescent="0.25">
      <c r="V112" s="108"/>
      <c r="W112" s="16"/>
      <c r="X112" s="16"/>
    </row>
    <row r="113" spans="15:38" x14ac:dyDescent="0.25">
      <c r="V113" s="108"/>
      <c r="W113" s="16"/>
      <c r="X113" s="16"/>
    </row>
    <row r="114" spans="15:38" x14ac:dyDescent="0.25">
      <c r="V114" s="108"/>
      <c r="W114" s="16"/>
      <c r="X114" s="16"/>
    </row>
    <row r="115" spans="15:38" x14ac:dyDescent="0.25">
      <c r="V115" s="108"/>
      <c r="W115" s="16"/>
      <c r="X115" s="16"/>
    </row>
    <row r="116" spans="15:38" x14ac:dyDescent="0.25">
      <c r="V116" s="108"/>
      <c r="W116" s="16"/>
      <c r="X116" s="16"/>
    </row>
    <row r="117" spans="15:38" x14ac:dyDescent="0.25">
      <c r="V117" s="108"/>
      <c r="W117" s="16"/>
      <c r="X117" s="16"/>
    </row>
    <row r="118" spans="15:38" x14ac:dyDescent="0.25">
      <c r="O118" s="13"/>
      <c r="P118" s="13"/>
      <c r="V118" s="108"/>
      <c r="W118" s="16"/>
      <c r="X118" s="16"/>
      <c r="Y118" s="108"/>
      <c r="Z118" s="108"/>
      <c r="AA118" s="108"/>
      <c r="AB118" s="108"/>
      <c r="AC118" s="16"/>
      <c r="AD118" s="16"/>
      <c r="AE118" s="16"/>
      <c r="AF118" s="16"/>
      <c r="AG118" s="16"/>
      <c r="AK118" s="16"/>
      <c r="AL118" s="16"/>
    </row>
    <row r="119" spans="15:38" x14ac:dyDescent="0.25">
      <c r="V119" s="108"/>
      <c r="W119" s="16"/>
      <c r="X119" s="16"/>
    </row>
    <row r="120" spans="15:38" x14ac:dyDescent="0.25">
      <c r="V120" s="108"/>
      <c r="W120" s="16"/>
      <c r="X120" s="16"/>
    </row>
    <row r="121" spans="15:38" x14ac:dyDescent="0.25">
      <c r="V121" s="108"/>
      <c r="W121" s="16"/>
      <c r="X121" s="16"/>
    </row>
    <row r="122" spans="15:38" x14ac:dyDescent="0.25">
      <c r="V122" s="108"/>
      <c r="W122" s="16"/>
      <c r="X122" s="16"/>
    </row>
    <row r="123" spans="15:38" x14ac:dyDescent="0.25">
      <c r="V123" s="108"/>
      <c r="W123" s="16"/>
      <c r="X123" s="16"/>
    </row>
    <row r="124" spans="15:38" x14ac:dyDescent="0.25">
      <c r="V124" s="108"/>
      <c r="W124" s="16"/>
      <c r="X124" s="16"/>
    </row>
    <row r="125" spans="15:38" x14ac:dyDescent="0.25">
      <c r="V125" s="108"/>
      <c r="W125" s="16"/>
      <c r="X125" s="16"/>
    </row>
    <row r="126" spans="15:38" x14ac:dyDescent="0.25">
      <c r="V126" s="108"/>
      <c r="W126" s="16"/>
      <c r="X126" s="16"/>
    </row>
    <row r="127" spans="15:38" x14ac:dyDescent="0.25">
      <c r="V127" s="108"/>
      <c r="W127" s="16"/>
      <c r="X127" s="16"/>
    </row>
    <row r="128" spans="15:38" x14ac:dyDescent="0.25">
      <c r="V128" s="108"/>
      <c r="W128" s="16"/>
      <c r="X128" s="16"/>
    </row>
    <row r="129" spans="22:24" x14ac:dyDescent="0.25">
      <c r="V129" s="108"/>
      <c r="W129" s="16"/>
      <c r="X129" s="16"/>
    </row>
    <row r="130" spans="22:24" x14ac:dyDescent="0.25">
      <c r="V130" s="108"/>
      <c r="W130" s="16"/>
      <c r="X130" s="16"/>
    </row>
    <row r="131" spans="22:24" x14ac:dyDescent="0.25">
      <c r="V131" s="108"/>
      <c r="W131" s="16"/>
      <c r="X131" s="16"/>
    </row>
    <row r="132" spans="22:24" x14ac:dyDescent="0.25">
      <c r="V132" s="108"/>
      <c r="W132" s="16"/>
      <c r="X132" s="16"/>
    </row>
    <row r="133" spans="22:24" x14ac:dyDescent="0.25">
      <c r="V133" s="108"/>
      <c r="W133" s="16"/>
      <c r="X133" s="16"/>
    </row>
    <row r="134" spans="22:24" x14ac:dyDescent="0.25">
      <c r="V134" s="108"/>
      <c r="W134" s="16"/>
      <c r="X134" s="16"/>
    </row>
    <row r="135" spans="22:24" x14ac:dyDescent="0.25">
      <c r="V135" s="108"/>
      <c r="W135" s="16"/>
      <c r="X135" s="16"/>
    </row>
    <row r="136" spans="22:24" x14ac:dyDescent="0.25">
      <c r="V136" s="108"/>
      <c r="W136" s="16"/>
      <c r="X136" s="16"/>
    </row>
    <row r="137" spans="22:24" x14ac:dyDescent="0.25">
      <c r="V137" s="108"/>
      <c r="W137" s="16"/>
      <c r="X137" s="16"/>
    </row>
    <row r="138" spans="22:24" x14ac:dyDescent="0.25">
      <c r="V138" s="108"/>
      <c r="W138" s="16"/>
      <c r="X138" s="16"/>
    </row>
    <row r="139" spans="22:24" x14ac:dyDescent="0.25">
      <c r="V139" s="108"/>
      <c r="W139" s="16"/>
      <c r="X139" s="16"/>
    </row>
    <row r="140" spans="22:24" x14ac:dyDescent="0.25">
      <c r="V140" s="108"/>
      <c r="W140" s="16"/>
      <c r="X140" s="16"/>
    </row>
    <row r="141" spans="22:24" x14ac:dyDescent="0.25">
      <c r="V141" s="108"/>
      <c r="W141" s="16"/>
      <c r="X141" s="16"/>
    </row>
    <row r="142" spans="22:24" x14ac:dyDescent="0.25">
      <c r="V142" s="108"/>
      <c r="W142" s="16"/>
      <c r="X142" s="16"/>
    </row>
    <row r="143" spans="22:24" x14ac:dyDescent="0.25">
      <c r="V143" s="108"/>
      <c r="W143" s="16"/>
      <c r="X143" s="16"/>
    </row>
    <row r="144" spans="22:24" x14ac:dyDescent="0.25">
      <c r="V144" s="108"/>
      <c r="W144" s="16"/>
      <c r="X144" s="16"/>
    </row>
    <row r="145" spans="22:24" x14ac:dyDescent="0.25">
      <c r="V145" s="108"/>
      <c r="W145" s="16"/>
      <c r="X145" s="16"/>
    </row>
    <row r="146" spans="22:24" x14ac:dyDescent="0.25">
      <c r="V146" s="108"/>
      <c r="W146" s="16"/>
      <c r="X146" s="16"/>
    </row>
    <row r="147" spans="22:24" x14ac:dyDescent="0.25">
      <c r="V147" s="108"/>
      <c r="W147" s="16"/>
      <c r="X147" s="16"/>
    </row>
    <row r="148" spans="22:24" x14ac:dyDescent="0.25">
      <c r="V148" s="108"/>
      <c r="W148" s="16"/>
      <c r="X148" s="16"/>
    </row>
    <row r="149" spans="22:24" x14ac:dyDescent="0.25">
      <c r="V149" s="108"/>
      <c r="W149" s="16"/>
      <c r="X149" s="16"/>
    </row>
    <row r="150" spans="22:24" x14ac:dyDescent="0.25">
      <c r="V150" s="108"/>
      <c r="W150" s="16"/>
      <c r="X150" s="16"/>
    </row>
    <row r="151" spans="22:24" x14ac:dyDescent="0.25">
      <c r="V151" s="108"/>
      <c r="W151" s="16"/>
      <c r="X151" s="16"/>
    </row>
    <row r="152" spans="22:24" x14ac:dyDescent="0.25">
      <c r="V152" s="108"/>
      <c r="W152" s="16"/>
      <c r="X152" s="16"/>
    </row>
  </sheetData>
  <autoFilter ref="A1:AK51" xr:uid="{B9D573DF-2F6C-44DF-86FF-452300E52C58}"/>
  <mergeCells count="31">
    <mergeCell ref="N22:N23"/>
    <mergeCell ref="AE1:AE5"/>
    <mergeCell ref="AF1:AF5"/>
    <mergeCell ref="AG1:AG5"/>
    <mergeCell ref="S2:S6"/>
    <mergeCell ref="T2:T6"/>
    <mergeCell ref="U2:U6"/>
    <mergeCell ref="W2:W6"/>
    <mergeCell ref="X2:X6"/>
    <mergeCell ref="N1:N6"/>
    <mergeCell ref="AA2:AA6"/>
    <mergeCell ref="Y2:Y6"/>
    <mergeCell ref="Z2:Z6"/>
    <mergeCell ref="B1:B6"/>
    <mergeCell ref="E1:E6"/>
    <mergeCell ref="D1:D6"/>
    <mergeCell ref="C1:C6"/>
    <mergeCell ref="A1:A6"/>
    <mergeCell ref="F1:F6"/>
    <mergeCell ref="G1:G6"/>
    <mergeCell ref="L1:L6"/>
    <mergeCell ref="K1:K6"/>
    <mergeCell ref="J1:J6"/>
    <mergeCell ref="I1:I6"/>
    <mergeCell ref="H1:H6"/>
    <mergeCell ref="M1:M6"/>
    <mergeCell ref="O1:O6"/>
    <mergeCell ref="P1:P6"/>
    <mergeCell ref="V2:V6"/>
    <mergeCell ref="Q1:Q6"/>
    <mergeCell ref="R1:R6"/>
  </mergeCells>
  <phoneticPr fontId="5" type="noConversion"/>
  <hyperlinks>
    <hyperlink ref="H50" r:id="rId1" xr:uid="{E66BF063-8117-4C95-AA2E-74688F98AC2E}"/>
    <hyperlink ref="H43" r:id="rId2" xr:uid="{221349AC-FBC2-48B0-804F-585F5A0F38A5}"/>
    <hyperlink ref="H45" r:id="rId3" xr:uid="{07D3848E-5575-4FE7-80A8-EAE3C9777F40}"/>
    <hyperlink ref="H38" r:id="rId4" xr:uid="{5F958634-588B-40AB-AC1B-496DBF9419E1}"/>
    <hyperlink ref="H41" r:id="rId5" xr:uid="{09CD6914-A075-41CD-9F69-7D1FD38883FC}"/>
    <hyperlink ref="H32" r:id="rId6" display="ruud.lennarts@gmail.com" xr:uid="{762BAF04-9680-46E8-9AE1-C5B4796BACEC}"/>
    <hyperlink ref="H16" r:id="rId7" display="mailto:lodewijkseelen@gmail.com" xr:uid="{5CB8F53C-0598-4CA9-AD1D-722DF9858F02}"/>
    <hyperlink ref="H34" r:id="rId8" xr:uid="{9BCC6A9B-CAF2-47A1-91D7-BAD6913AD489}"/>
    <hyperlink ref="H13" r:id="rId9" xr:uid="{BC0533E4-CB71-4FBC-B1E0-AAFCE024A414}"/>
    <hyperlink ref="H42" r:id="rId10" xr:uid="{812C7F1D-5E0E-42E9-A941-9583C8A1CAB4}"/>
    <hyperlink ref="H24" r:id="rId11" xr:uid="{4D207F5B-A677-4DAE-BCD4-06027AC50931}"/>
    <hyperlink ref="H21" r:id="rId12" xr:uid="{729482BA-6351-49D8-A05D-1D121E697A82}"/>
    <hyperlink ref="H25" r:id="rId13" xr:uid="{8CC12B69-0851-4FCE-BF9A-EC36347F596C}"/>
    <hyperlink ref="H47" r:id="rId14" xr:uid="{BAED3804-A158-4475-AE66-14C6B6E5A7D0}"/>
    <hyperlink ref="H17" r:id="rId15" xr:uid="{5AC6C2E9-446F-4158-85E4-132BD9B9E854}"/>
    <hyperlink ref="H8" r:id="rId16" xr:uid="{0C0ED192-D17E-431C-913E-E453E5860F18}"/>
    <hyperlink ref="H51" r:id="rId17" xr:uid="{286481AA-4C28-4E16-9942-0965DED748E5}"/>
    <hyperlink ref="H46" r:id="rId18" xr:uid="{A2DD0C3A-80ED-4653-B850-6B52D18EA28D}"/>
    <hyperlink ref="H9" r:id="rId19" xr:uid="{3A1F29C4-CDBC-4647-A25F-749C780798C2}"/>
    <hyperlink ref="H15" r:id="rId20" xr:uid="{CE038947-E141-4807-9615-0B21E6B8346C}"/>
    <hyperlink ref="H40" r:id="rId21" xr:uid="{769A10D3-FEE1-4EC0-B83F-44901DFDBB1B}"/>
  </hyperlinks>
  <pageMargins left="0.19685039370078741" right="0.19685039370078741" top="0.27559055118110237" bottom="0.47244094488188981" header="0.15748031496062992" footer="0.15748031496062992"/>
  <pageSetup paperSize="9" scale="27" fitToHeight="0" orientation="landscape" r:id="rId22"/>
  <headerFooter>
    <oddFooter>&amp;L&amp;Z&amp;F&amp;R&amp;A</oddFooter>
  </headerFooter>
  <legacyDrawing r:id="rId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Stand per 01-01-2025</vt:lpstr>
      <vt:lpstr>stand per 01-01-2024 voor index</vt:lpstr>
    </vt:vector>
  </TitlesOfParts>
  <Company>Raetsheren Van Orden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Vanwersch</dc:creator>
  <cp:lastModifiedBy>Kimberley Kole-Dijkstra</cp:lastModifiedBy>
  <cp:lastPrinted>2023-03-30T12:36:39Z</cp:lastPrinted>
  <dcterms:created xsi:type="dcterms:W3CDTF">2000-02-15T14:29:22Z</dcterms:created>
  <dcterms:modified xsi:type="dcterms:W3CDTF">2025-11-11T14:41:17Z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47b247-e90e-43a3-9d7b-004f14ae6873_Enabled">
    <vt:lpwstr>true</vt:lpwstr>
  </property>
  <property fmtid="{D5CDD505-2E9C-101B-9397-08002B2CF9AE}" pid="3" name="MSIP_Label_d347b247-e90e-43a3-9d7b-004f14ae6873_SetDate">
    <vt:lpwstr>2022-04-26T09:35:19Z</vt:lpwstr>
  </property>
  <property fmtid="{D5CDD505-2E9C-101B-9397-08002B2CF9AE}" pid="4" name="MSIP_Label_d347b247-e90e-43a3-9d7b-004f14ae6873_Method">
    <vt:lpwstr>Standard</vt:lpwstr>
  </property>
  <property fmtid="{D5CDD505-2E9C-101B-9397-08002B2CF9AE}" pid="5" name="MSIP_Label_d347b247-e90e-43a3-9d7b-004f14ae6873_Name">
    <vt:lpwstr>d347b247-e90e-43a3-9d7b-004f14ae6873</vt:lpwstr>
  </property>
  <property fmtid="{D5CDD505-2E9C-101B-9397-08002B2CF9AE}" pid="6" name="MSIP_Label_d347b247-e90e-43a3-9d7b-004f14ae6873_SiteId">
    <vt:lpwstr>76e3921f-489b-4b7e-9547-9ea297add9b5</vt:lpwstr>
  </property>
  <property fmtid="{D5CDD505-2E9C-101B-9397-08002B2CF9AE}" pid="7" name="MSIP_Label_d347b247-e90e-43a3-9d7b-004f14ae6873_ActionId">
    <vt:lpwstr>6a5fd1fe-6bee-4c68-a7f6-79e4e3363d6c</vt:lpwstr>
  </property>
  <property fmtid="{D5CDD505-2E9C-101B-9397-08002B2CF9AE}" pid="8" name="MSIP_Label_d347b247-e90e-43a3-9d7b-004f14ae6873_ContentBits">
    <vt:lpwstr>0</vt:lpwstr>
  </property>
  <property fmtid="{D5CDD505-2E9C-101B-9397-08002B2CF9AE}" pid="9" name="MSIP_Label_9043f10a-881e-4653-a55e-02ca2cc829dc_Enabled">
    <vt:lpwstr>true</vt:lpwstr>
  </property>
  <property fmtid="{D5CDD505-2E9C-101B-9397-08002B2CF9AE}" pid="10" name="MSIP_Label_9043f10a-881e-4653-a55e-02ca2cc829dc_SetDate">
    <vt:lpwstr>2023-12-13T16:08:14Z</vt:lpwstr>
  </property>
  <property fmtid="{D5CDD505-2E9C-101B-9397-08002B2CF9AE}" pid="11" name="MSIP_Label_9043f10a-881e-4653-a55e-02ca2cc829dc_Method">
    <vt:lpwstr>Standard</vt:lpwstr>
  </property>
  <property fmtid="{D5CDD505-2E9C-101B-9397-08002B2CF9AE}" pid="12" name="MSIP_Label_9043f10a-881e-4653-a55e-02ca2cc829dc_Name">
    <vt:lpwstr>ADC_class_200</vt:lpwstr>
  </property>
  <property fmtid="{D5CDD505-2E9C-101B-9397-08002B2CF9AE}" pid="13" name="MSIP_Label_9043f10a-881e-4653-a55e-02ca2cc829dc_SiteId">
    <vt:lpwstr>94cfddbc-0627-494a-ad7a-29aea3aea832</vt:lpwstr>
  </property>
  <property fmtid="{D5CDD505-2E9C-101B-9397-08002B2CF9AE}" pid="14" name="MSIP_Label_9043f10a-881e-4653-a55e-02ca2cc829dc_ActionId">
    <vt:lpwstr>0b39a52f-efb4-4417-ac34-1daf5253abf5</vt:lpwstr>
  </property>
  <property fmtid="{D5CDD505-2E9C-101B-9397-08002B2CF9AE}" pid="15" name="MSIP_Label_9043f10a-881e-4653-a55e-02ca2cc829dc_ContentBits">
    <vt:lpwstr>0</vt:lpwstr>
  </property>
</Properties>
</file>