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gelderblom\Waterschap\SP Gebiedsteams - RDN022 Beter Benutten Bergsluis\5. TM\6. Beheer en onderhoud\"/>
    </mc:Choice>
  </mc:AlternateContent>
  <xr:revisionPtr revIDLastSave="0" documentId="13_ncr:1_{2AEC31DE-2B17-4FAF-B6FD-F2EFF8097BE6}" xr6:coauthVersionLast="47" xr6:coauthVersionMax="47" xr10:uidLastSave="{00000000-0000-0000-0000-000000000000}"/>
  <bookViews>
    <workbookView xWindow="-120" yWindow="-120" windowWidth="29040" windowHeight="17520" tabRatio="707" firstSheet="3" activeTab="3" xr2:uid="{647DD299-BDB2-4D1E-BBB8-E7D97EE70FA6}"/>
  </bookViews>
  <sheets>
    <sheet name="Complex" sheetId="1" r:id="rId1"/>
    <sheet name="Object" sheetId="2" r:id="rId2"/>
    <sheet name="Element" sheetId="3" r:id="rId3"/>
    <sheet name="Bouwdeel" sheetId="4" r:id="rId4"/>
    <sheet name="Looprouteregel" sheetId="5" r:id="rId5"/>
    <sheet name="PO modellen" sheetId="6" r:id="rId6"/>
    <sheet name="PO jobs" sheetId="7" r:id="rId7"/>
    <sheet name="Koppeling jobplan" sheetId="8" r:id="rId8"/>
  </sheets>
  <definedNames>
    <definedName name="_xlnm._FilterDatabase" localSheetId="3" hidden="1">Bouwdeel!$G$2:$AC$250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0" i="4" l="1"/>
  <c r="H250" i="4"/>
  <c r="M250" i="4" s="1"/>
  <c r="I249" i="4"/>
  <c r="H249" i="4"/>
  <c r="M249" i="4" s="1"/>
  <c r="I248" i="4"/>
  <c r="H248" i="4"/>
  <c r="M248" i="4" s="1"/>
  <c r="I247" i="4"/>
  <c r="H247" i="4"/>
  <c r="M247" i="4" s="1"/>
  <c r="I246" i="4"/>
  <c r="H246" i="4"/>
  <c r="M246" i="4" s="1"/>
  <c r="I245" i="4"/>
  <c r="H245" i="4"/>
  <c r="M245" i="4" s="1"/>
  <c r="I244" i="4"/>
  <c r="H244" i="4"/>
  <c r="M244" i="4" s="1"/>
  <c r="I243" i="4"/>
  <c r="H243" i="4"/>
  <c r="I242" i="4"/>
  <c r="H242" i="4"/>
  <c r="M242" i="4" s="1"/>
  <c r="I241" i="4"/>
  <c r="H241" i="4"/>
  <c r="M241" i="4" s="1"/>
  <c r="I240" i="4"/>
  <c r="H240" i="4"/>
  <c r="M240" i="4" s="1"/>
  <c r="I239" i="4"/>
  <c r="H239" i="4"/>
  <c r="M239" i="4" s="1"/>
  <c r="I238" i="4"/>
  <c r="H238" i="4"/>
  <c r="M238" i="4" s="1"/>
  <c r="I237" i="4"/>
  <c r="H237" i="4"/>
  <c r="M237" i="4" s="1"/>
  <c r="I236" i="4"/>
  <c r="H236" i="4"/>
  <c r="M236" i="4" s="1"/>
  <c r="I235" i="4"/>
  <c r="H235" i="4"/>
  <c r="M235" i="4" s="1"/>
  <c r="I234" i="4"/>
  <c r="H234" i="4"/>
  <c r="M234" i="4" s="1"/>
  <c r="I233" i="4"/>
  <c r="H233" i="4"/>
  <c r="M233" i="4" s="1"/>
  <c r="I232" i="4"/>
  <c r="H232" i="4"/>
  <c r="M232" i="4" s="1"/>
  <c r="I231" i="4"/>
  <c r="H231" i="4"/>
  <c r="I230" i="4"/>
  <c r="H230" i="4"/>
  <c r="M230" i="4" s="1"/>
  <c r="I229" i="4"/>
  <c r="H229" i="4"/>
  <c r="M229" i="4" s="1"/>
  <c r="I228" i="4"/>
  <c r="H228" i="4"/>
  <c r="M228" i="4" s="1"/>
  <c r="I227" i="4"/>
  <c r="H227" i="4"/>
  <c r="M227" i="4" s="1"/>
  <c r="I226" i="4"/>
  <c r="H226" i="4"/>
  <c r="M226" i="4" s="1"/>
  <c r="I225" i="4"/>
  <c r="H225" i="4"/>
  <c r="M225" i="4" s="1"/>
  <c r="I224" i="4"/>
  <c r="H224" i="4"/>
  <c r="I223" i="4"/>
  <c r="H223" i="4"/>
  <c r="M223" i="4" s="1"/>
  <c r="I222" i="4"/>
  <c r="H222" i="4"/>
  <c r="M222" i="4" s="1"/>
  <c r="I221" i="4"/>
  <c r="H221" i="4"/>
  <c r="M221" i="4" s="1"/>
  <c r="I220" i="4"/>
  <c r="H220" i="4"/>
  <c r="M220" i="4" s="1"/>
  <c r="I219" i="4"/>
  <c r="H219" i="4"/>
  <c r="M219" i="4" s="1"/>
  <c r="I218" i="4"/>
  <c r="H218" i="4"/>
  <c r="I217" i="4"/>
  <c r="H217" i="4"/>
  <c r="M217" i="4" s="1"/>
  <c r="I216" i="4"/>
  <c r="H216" i="4"/>
  <c r="M216" i="4" s="1"/>
  <c r="I215" i="4"/>
  <c r="H215" i="4"/>
  <c r="M215" i="4" s="1"/>
  <c r="I214" i="4"/>
  <c r="H214" i="4"/>
  <c r="M214" i="4" s="1"/>
  <c r="I213" i="4"/>
  <c r="H213" i="4"/>
  <c r="M213" i="4" s="1"/>
  <c r="I212" i="4"/>
  <c r="H212" i="4"/>
  <c r="M212" i="4" s="1"/>
  <c r="I211" i="4"/>
  <c r="H211" i="4"/>
  <c r="M211" i="4" s="1"/>
  <c r="I210" i="4"/>
  <c r="H210" i="4"/>
  <c r="M210" i="4" s="1"/>
  <c r="I209" i="4"/>
  <c r="H209" i="4"/>
  <c r="M209" i="4" s="1"/>
  <c r="I208" i="4"/>
  <c r="H208" i="4"/>
  <c r="I207" i="4"/>
  <c r="H207" i="4"/>
  <c r="M207" i="4" s="1"/>
  <c r="I206" i="4"/>
  <c r="H206" i="4"/>
  <c r="M206" i="4" s="1"/>
  <c r="I205" i="4"/>
  <c r="H205" i="4"/>
  <c r="M205" i="4" s="1"/>
  <c r="I204" i="4"/>
  <c r="H204" i="4"/>
  <c r="M204" i="4" s="1"/>
  <c r="I203" i="4"/>
  <c r="H203" i="4"/>
  <c r="M203" i="4" s="1"/>
  <c r="I202" i="4"/>
  <c r="H202" i="4"/>
  <c r="M202" i="4" s="1"/>
  <c r="I201" i="4"/>
  <c r="H201" i="4"/>
  <c r="I200" i="4"/>
  <c r="H200" i="4"/>
  <c r="M200" i="4" s="1"/>
  <c r="I199" i="4"/>
  <c r="H199" i="4"/>
  <c r="M199" i="4" s="1"/>
  <c r="I198" i="4"/>
  <c r="H198" i="4"/>
  <c r="M198" i="4" s="1"/>
  <c r="I197" i="4"/>
  <c r="H197" i="4"/>
  <c r="M197" i="4" s="1"/>
  <c r="I196" i="4"/>
  <c r="H196" i="4"/>
  <c r="M196" i="4" s="1"/>
  <c r="I195" i="4"/>
  <c r="H195" i="4"/>
  <c r="I194" i="4"/>
  <c r="H194" i="4"/>
  <c r="I193" i="4"/>
  <c r="H193" i="4"/>
  <c r="M193" i="4" s="1"/>
  <c r="I192" i="4"/>
  <c r="H192" i="4"/>
  <c r="M192" i="4" s="1"/>
  <c r="I191" i="4"/>
  <c r="H191" i="4"/>
  <c r="M191" i="4" s="1"/>
  <c r="I190" i="4"/>
  <c r="H190" i="4"/>
  <c r="M190" i="4" s="1"/>
  <c r="I189" i="4"/>
  <c r="H189" i="4"/>
  <c r="M189" i="4" s="1"/>
  <c r="I188" i="4"/>
  <c r="H188" i="4"/>
  <c r="M188" i="4" s="1"/>
  <c r="I187" i="4"/>
  <c r="H187" i="4"/>
  <c r="M187" i="4" s="1"/>
  <c r="I186" i="4"/>
  <c r="H186" i="4"/>
  <c r="M186" i="4" s="1"/>
  <c r="I185" i="4"/>
  <c r="H185" i="4"/>
  <c r="M185" i="4" s="1"/>
  <c r="I184" i="4"/>
  <c r="H184" i="4"/>
  <c r="M184" i="4" s="1"/>
  <c r="I183" i="4"/>
  <c r="H183" i="4"/>
  <c r="M183" i="4" s="1"/>
  <c r="I182" i="4"/>
  <c r="H182" i="4"/>
  <c r="M182" i="4" s="1"/>
  <c r="I181" i="4"/>
  <c r="H181" i="4"/>
  <c r="M181" i="4" s="1"/>
  <c r="I180" i="4"/>
  <c r="H180" i="4"/>
  <c r="M180" i="4" s="1"/>
  <c r="I179" i="4"/>
  <c r="H179" i="4"/>
  <c r="M179" i="4" s="1"/>
  <c r="I178" i="4"/>
  <c r="H178" i="4"/>
  <c r="M178" i="4" s="1"/>
  <c r="I177" i="4"/>
  <c r="H177" i="4"/>
  <c r="M177" i="4" s="1"/>
  <c r="I176" i="4"/>
  <c r="H176" i="4"/>
  <c r="M176" i="4" s="1"/>
  <c r="I175" i="4"/>
  <c r="H175" i="4"/>
  <c r="M175" i="4" s="1"/>
  <c r="I174" i="4"/>
  <c r="H174" i="4"/>
  <c r="M174" i="4" s="1"/>
  <c r="I173" i="4"/>
  <c r="H173" i="4"/>
  <c r="M173" i="4" s="1"/>
  <c r="I172" i="4"/>
  <c r="H172" i="4"/>
  <c r="M172" i="4" s="1"/>
  <c r="I171" i="4"/>
  <c r="H171" i="4"/>
  <c r="M171" i="4" s="1"/>
  <c r="I170" i="4"/>
  <c r="H170" i="4"/>
  <c r="M170" i="4" s="1"/>
  <c r="I169" i="4"/>
  <c r="H169" i="4"/>
  <c r="M169" i="4" s="1"/>
  <c r="I168" i="4"/>
  <c r="H168" i="4"/>
  <c r="M168" i="4" s="1"/>
  <c r="I167" i="4"/>
  <c r="H167" i="4"/>
  <c r="M167" i="4" s="1"/>
  <c r="I166" i="4"/>
  <c r="H166" i="4"/>
  <c r="I165" i="4"/>
  <c r="H165" i="4"/>
  <c r="M165" i="4" s="1"/>
  <c r="I164" i="4"/>
  <c r="H164" i="4"/>
  <c r="M164" i="4" s="1"/>
  <c r="I163" i="4"/>
  <c r="H163" i="4"/>
  <c r="M163" i="4" s="1"/>
  <c r="I162" i="4"/>
  <c r="H162" i="4"/>
  <c r="M162" i="4" s="1"/>
  <c r="I161" i="4"/>
  <c r="H161" i="4"/>
  <c r="M161" i="4" s="1"/>
  <c r="I160" i="4"/>
  <c r="H160" i="4"/>
  <c r="M160" i="4" s="1"/>
  <c r="I159" i="4"/>
  <c r="H159" i="4"/>
  <c r="M159" i="4" s="1"/>
  <c r="I158" i="4"/>
  <c r="H158" i="4"/>
  <c r="I157" i="4"/>
  <c r="H157" i="4"/>
  <c r="M157" i="4" s="1"/>
  <c r="I156" i="4"/>
  <c r="H156" i="4"/>
  <c r="M156" i="4" s="1"/>
  <c r="I155" i="4"/>
  <c r="H155" i="4"/>
  <c r="M155" i="4" s="1"/>
  <c r="I154" i="4"/>
  <c r="H154" i="4"/>
  <c r="M154" i="4" s="1"/>
  <c r="I153" i="4"/>
  <c r="H153" i="4"/>
  <c r="M153" i="4" s="1"/>
  <c r="I152" i="4"/>
  <c r="H152" i="4"/>
  <c r="M152" i="4" s="1"/>
  <c r="I151" i="4"/>
  <c r="H151" i="4"/>
  <c r="M151" i="4" s="1"/>
  <c r="I150" i="4"/>
  <c r="H150" i="4"/>
  <c r="M150" i="4" s="1"/>
  <c r="I149" i="4"/>
  <c r="H149" i="4"/>
  <c r="M149" i="4" s="1"/>
  <c r="I148" i="4"/>
  <c r="H148" i="4"/>
  <c r="M148" i="4" s="1"/>
  <c r="I147" i="4"/>
  <c r="H147" i="4"/>
  <c r="M147" i="4" s="1"/>
  <c r="I146" i="4"/>
  <c r="H146" i="4"/>
  <c r="I145" i="4"/>
  <c r="H145" i="4"/>
  <c r="M145" i="4" s="1"/>
  <c r="I144" i="4"/>
  <c r="H144" i="4"/>
  <c r="M144" i="4" s="1"/>
  <c r="I143" i="4"/>
  <c r="H143" i="4"/>
  <c r="M143" i="4" s="1"/>
  <c r="I142" i="4"/>
  <c r="H142" i="4"/>
  <c r="I141" i="4"/>
  <c r="H141" i="4"/>
  <c r="I140" i="4"/>
  <c r="H140" i="4"/>
  <c r="M140" i="4" s="1"/>
  <c r="I139" i="4"/>
  <c r="H139" i="4"/>
  <c r="M139" i="4" s="1"/>
  <c r="I138" i="4"/>
  <c r="H138" i="4"/>
  <c r="M138" i="4" s="1"/>
  <c r="I137" i="4"/>
  <c r="H137" i="4"/>
  <c r="M137" i="4" s="1"/>
  <c r="I136" i="4"/>
  <c r="H136" i="4"/>
  <c r="M136" i="4" s="1"/>
  <c r="I135" i="4"/>
  <c r="H135" i="4"/>
  <c r="M135" i="4" s="1"/>
  <c r="I134" i="4"/>
  <c r="H134" i="4"/>
  <c r="M134" i="4" s="1"/>
  <c r="I133" i="4"/>
  <c r="H133" i="4"/>
  <c r="M133" i="4" s="1"/>
  <c r="I132" i="4"/>
  <c r="H132" i="4"/>
  <c r="M132" i="4" s="1"/>
  <c r="I131" i="4"/>
  <c r="H131" i="4"/>
  <c r="M131" i="4" s="1"/>
  <c r="I130" i="4"/>
  <c r="H130" i="4"/>
  <c r="I129" i="4"/>
  <c r="H129" i="4"/>
  <c r="M129" i="4" s="1"/>
  <c r="I128" i="4"/>
  <c r="H128" i="4"/>
  <c r="M128" i="4" s="1"/>
  <c r="I127" i="4"/>
  <c r="H127" i="4"/>
  <c r="M127" i="4" s="1"/>
  <c r="I126" i="4"/>
  <c r="H126" i="4"/>
  <c r="M126" i="4" s="1"/>
  <c r="I125" i="4"/>
  <c r="H125" i="4"/>
  <c r="M125" i="4" s="1"/>
  <c r="I124" i="4"/>
  <c r="H124" i="4"/>
  <c r="I123" i="4"/>
  <c r="H123" i="4"/>
  <c r="M123" i="4" s="1"/>
  <c r="I122" i="4"/>
  <c r="H122" i="4"/>
  <c r="M122" i="4" s="1"/>
  <c r="I121" i="4"/>
  <c r="H121" i="4"/>
  <c r="M121" i="4" s="1"/>
  <c r="I120" i="4"/>
  <c r="H120" i="4"/>
  <c r="M120" i="4" s="1"/>
  <c r="I119" i="4"/>
  <c r="H119" i="4"/>
  <c r="M119" i="4" s="1"/>
  <c r="I118" i="4"/>
  <c r="H118" i="4"/>
  <c r="M118" i="4" s="1"/>
  <c r="I117" i="4"/>
  <c r="H117" i="4"/>
  <c r="I116" i="4"/>
  <c r="H116" i="4"/>
  <c r="M116" i="4" s="1"/>
  <c r="I115" i="4"/>
  <c r="H115" i="4"/>
  <c r="M115" i="4" s="1"/>
  <c r="I114" i="4"/>
  <c r="H114" i="4"/>
  <c r="M114" i="4" s="1"/>
  <c r="I113" i="4"/>
  <c r="H113" i="4"/>
  <c r="M113" i="4" s="1"/>
  <c r="I112" i="4"/>
  <c r="H112" i="4"/>
  <c r="M112" i="4" s="1"/>
  <c r="I111" i="4"/>
  <c r="H111" i="4"/>
  <c r="M111" i="4" s="1"/>
  <c r="I110" i="4"/>
  <c r="H110" i="4"/>
  <c r="I109" i="4"/>
  <c r="H109" i="4"/>
  <c r="M109" i="4" s="1"/>
  <c r="I108" i="4"/>
  <c r="H108" i="4"/>
  <c r="M108" i="4" s="1"/>
  <c r="I107" i="4"/>
  <c r="H107" i="4"/>
  <c r="M107" i="4" s="1"/>
  <c r="I106" i="4"/>
  <c r="H106" i="4"/>
  <c r="M106" i="4" s="1"/>
  <c r="I105" i="4"/>
  <c r="H105" i="4"/>
  <c r="M105" i="4" s="1"/>
  <c r="I104" i="4"/>
  <c r="H104" i="4"/>
  <c r="M104" i="4" s="1"/>
  <c r="I103" i="4"/>
  <c r="H103" i="4"/>
  <c r="M103" i="4" s="1"/>
  <c r="I102" i="4"/>
  <c r="H102" i="4"/>
  <c r="M102" i="4" s="1"/>
  <c r="I101" i="4"/>
  <c r="H101" i="4"/>
  <c r="M101" i="4" s="1"/>
  <c r="I100" i="4"/>
  <c r="H100" i="4"/>
  <c r="I99" i="4"/>
  <c r="H99" i="4"/>
  <c r="M99" i="4" s="1"/>
  <c r="I98" i="4"/>
  <c r="H98" i="4"/>
  <c r="M98" i="4" s="1"/>
  <c r="I97" i="4"/>
  <c r="H97" i="4"/>
  <c r="M97" i="4" s="1"/>
  <c r="I96" i="4"/>
  <c r="H96" i="4"/>
  <c r="M96" i="4" s="1"/>
  <c r="I95" i="4"/>
  <c r="H95" i="4"/>
  <c r="M95" i="4" s="1"/>
  <c r="I94" i="4"/>
  <c r="H94" i="4"/>
  <c r="M94" i="4" s="1"/>
  <c r="I93" i="4"/>
  <c r="H93" i="4"/>
  <c r="M93" i="4" s="1"/>
  <c r="I92" i="4"/>
  <c r="H92" i="4"/>
  <c r="I91" i="4"/>
  <c r="H91" i="4"/>
  <c r="M91" i="4" s="1"/>
  <c r="I90" i="4"/>
  <c r="H90" i="4"/>
  <c r="M90" i="4" s="1"/>
  <c r="I89" i="4"/>
  <c r="H89" i="4"/>
  <c r="M89" i="4" s="1"/>
  <c r="I88" i="4"/>
  <c r="H88" i="4"/>
  <c r="M88" i="4" s="1"/>
  <c r="I87" i="4"/>
  <c r="H87" i="4"/>
  <c r="M87" i="4" s="1"/>
  <c r="I86" i="4"/>
  <c r="H86" i="4"/>
  <c r="M86" i="4" s="1"/>
  <c r="I85" i="4"/>
  <c r="H85" i="4"/>
  <c r="M85" i="4" s="1"/>
  <c r="I84" i="4"/>
  <c r="H84" i="4"/>
  <c r="M84" i="4" s="1"/>
  <c r="I83" i="4"/>
  <c r="H83" i="4"/>
  <c r="M83" i="4" s="1"/>
  <c r="I82" i="4"/>
  <c r="H82" i="4"/>
  <c r="I81" i="4"/>
  <c r="H81" i="4"/>
  <c r="I80" i="4"/>
  <c r="H80" i="4"/>
  <c r="M80" i="4" s="1"/>
  <c r="I79" i="4"/>
  <c r="H79" i="4"/>
  <c r="M79" i="4" s="1"/>
  <c r="I78" i="4"/>
  <c r="H78" i="4"/>
  <c r="M78" i="4" s="1"/>
  <c r="I77" i="4"/>
  <c r="H77" i="4"/>
  <c r="M77" i="4" s="1"/>
  <c r="I76" i="4"/>
  <c r="H76" i="4"/>
  <c r="M76" i="4" s="1"/>
  <c r="I75" i="4"/>
  <c r="H75" i="4"/>
  <c r="I74" i="4"/>
  <c r="H74" i="4"/>
  <c r="M74" i="4" s="1"/>
  <c r="I73" i="4"/>
  <c r="H73" i="4"/>
  <c r="M73" i="4" s="1"/>
  <c r="I72" i="4"/>
  <c r="H72" i="4"/>
  <c r="M72" i="4" s="1"/>
  <c r="I71" i="4"/>
  <c r="H71" i="4"/>
  <c r="M71" i="4" s="1"/>
  <c r="I70" i="4"/>
  <c r="H70" i="4"/>
  <c r="M70" i="4" s="1"/>
  <c r="I69" i="4"/>
  <c r="H69" i="4"/>
  <c r="M69" i="4" s="1"/>
  <c r="I68" i="4"/>
  <c r="H68" i="4"/>
  <c r="M68" i="4" s="1"/>
  <c r="I67" i="4"/>
  <c r="H67" i="4"/>
  <c r="M67" i="4" s="1"/>
  <c r="I66" i="4"/>
  <c r="H66" i="4"/>
  <c r="M66" i="4" s="1"/>
  <c r="I65" i="4"/>
  <c r="H65" i="4"/>
  <c r="M65" i="4" s="1"/>
  <c r="I64" i="4"/>
  <c r="H64" i="4"/>
  <c r="M64" i="4" s="1"/>
  <c r="I63" i="4"/>
  <c r="H63" i="4"/>
  <c r="M63" i="4" s="1"/>
  <c r="I62" i="4"/>
  <c r="H62" i="4"/>
  <c r="M62" i="4" s="1"/>
  <c r="I61" i="4"/>
  <c r="H61" i="4"/>
  <c r="M61" i="4" s="1"/>
  <c r="I60" i="4"/>
  <c r="H60" i="4"/>
  <c r="M60" i="4" s="1"/>
  <c r="I59" i="4"/>
  <c r="H59" i="4"/>
  <c r="M59" i="4" s="1"/>
  <c r="I58" i="4"/>
  <c r="H58" i="4"/>
  <c r="M58" i="4" s="1"/>
  <c r="I57" i="4"/>
  <c r="H57" i="4"/>
  <c r="M57" i="4" s="1"/>
  <c r="I56" i="4"/>
  <c r="H56" i="4"/>
  <c r="M56" i="4" s="1"/>
  <c r="I55" i="4"/>
  <c r="H55" i="4"/>
  <c r="M55" i="4" s="1"/>
  <c r="I54" i="4"/>
  <c r="H54" i="4"/>
  <c r="M54" i="4" s="1"/>
  <c r="I53" i="4"/>
  <c r="H53" i="4"/>
  <c r="M53" i="4" s="1"/>
  <c r="I52" i="4"/>
  <c r="H52" i="4"/>
  <c r="M52" i="4" s="1"/>
  <c r="I51" i="4"/>
  <c r="H51" i="4"/>
  <c r="M51" i="4" s="1"/>
  <c r="I50" i="4"/>
  <c r="H50" i="4"/>
  <c r="M50" i="4" s="1"/>
  <c r="I49" i="4"/>
  <c r="H49" i="4"/>
  <c r="M49" i="4" s="1"/>
  <c r="I48" i="4"/>
  <c r="H48" i="4"/>
  <c r="M48" i="4" s="1"/>
  <c r="I47" i="4"/>
  <c r="H47" i="4"/>
  <c r="M47" i="4" s="1"/>
  <c r="I46" i="4"/>
  <c r="H46" i="4"/>
  <c r="I45" i="4"/>
  <c r="H45" i="4"/>
  <c r="M45" i="4" s="1"/>
  <c r="I44" i="4"/>
  <c r="H44" i="4"/>
  <c r="M44" i="4" s="1"/>
  <c r="I43" i="4"/>
  <c r="H43" i="4"/>
  <c r="M43" i="4" s="1"/>
  <c r="I42" i="4"/>
  <c r="H42" i="4"/>
  <c r="M42" i="4" s="1"/>
  <c r="I41" i="4"/>
  <c r="H41" i="4"/>
  <c r="M41" i="4" s="1"/>
  <c r="I40" i="4"/>
  <c r="H40" i="4"/>
  <c r="I39" i="4"/>
  <c r="H39" i="4"/>
  <c r="M39" i="4" s="1"/>
  <c r="I38" i="4"/>
  <c r="H38" i="4"/>
  <c r="M38" i="4" s="1"/>
  <c r="I37" i="4"/>
  <c r="H37" i="4"/>
  <c r="M37" i="4" s="1"/>
  <c r="I36" i="4"/>
  <c r="H36" i="4"/>
  <c r="M36" i="4" s="1"/>
  <c r="I35" i="4"/>
  <c r="H35" i="4"/>
  <c r="M35" i="4" s="1"/>
  <c r="I34" i="4"/>
  <c r="H34" i="4"/>
  <c r="M34" i="4" s="1"/>
  <c r="I33" i="4"/>
  <c r="H33" i="4"/>
  <c r="I32" i="4"/>
  <c r="H32" i="4"/>
  <c r="M32" i="4" s="1"/>
  <c r="I31" i="4"/>
  <c r="H31" i="4"/>
  <c r="M31" i="4" s="1"/>
  <c r="I30" i="4"/>
  <c r="H30" i="4"/>
  <c r="M30" i="4" s="1"/>
  <c r="I29" i="4"/>
  <c r="H29" i="4"/>
  <c r="M29" i="4" s="1"/>
  <c r="I28" i="4"/>
  <c r="H28" i="4"/>
  <c r="M28" i="4" s="1"/>
  <c r="I27" i="4"/>
  <c r="H27" i="4"/>
  <c r="I26" i="4"/>
  <c r="H26" i="4"/>
  <c r="I25" i="4"/>
  <c r="H25" i="4"/>
  <c r="M25" i="4" s="1"/>
  <c r="I24" i="4"/>
  <c r="H24" i="4"/>
  <c r="M24" i="4" s="1"/>
  <c r="I23" i="4"/>
  <c r="H23" i="4"/>
  <c r="M23" i="4" s="1"/>
  <c r="I22" i="4"/>
  <c r="H22" i="4"/>
  <c r="M22" i="4" s="1"/>
  <c r="I21" i="4"/>
  <c r="H21" i="4"/>
  <c r="M21" i="4" s="1"/>
  <c r="I20" i="4"/>
  <c r="H20" i="4"/>
  <c r="M20" i="4" s="1"/>
  <c r="I19" i="4"/>
  <c r="H19" i="4"/>
  <c r="M19" i="4" s="1"/>
  <c r="I18" i="4"/>
  <c r="H18" i="4"/>
  <c r="M18" i="4" s="1"/>
  <c r="I17" i="4"/>
  <c r="H17" i="4"/>
  <c r="M17" i="4" s="1"/>
  <c r="I16" i="4"/>
  <c r="H16" i="4"/>
  <c r="I15" i="4"/>
  <c r="H15" i="4"/>
  <c r="M15" i="4" s="1"/>
  <c r="I14" i="4"/>
  <c r="H14" i="4"/>
  <c r="M14" i="4" s="1"/>
  <c r="I13" i="4"/>
  <c r="H13" i="4"/>
  <c r="M13" i="4" s="1"/>
  <c r="I12" i="4"/>
  <c r="H12" i="4"/>
  <c r="M12" i="4" s="1"/>
  <c r="I11" i="4"/>
  <c r="H11" i="4"/>
  <c r="M11" i="4" s="1"/>
  <c r="I10" i="4"/>
  <c r="H10" i="4"/>
  <c r="M10" i="4" s="1"/>
  <c r="I9" i="4"/>
  <c r="H9" i="4"/>
  <c r="M9" i="4" s="1"/>
  <c r="I8" i="4"/>
  <c r="H8" i="4"/>
  <c r="I7" i="4"/>
  <c r="H7" i="4"/>
  <c r="M7" i="4" s="1"/>
  <c r="I6" i="4"/>
  <c r="H6" i="4"/>
  <c r="M6" i="4" s="1"/>
  <c r="I5" i="4"/>
  <c r="H5" i="4"/>
  <c r="M5" i="4" s="1"/>
  <c r="I4" i="4"/>
  <c r="H4" i="4"/>
  <c r="M4" i="4" s="1"/>
  <c r="I3" i="4"/>
  <c r="H3" i="4"/>
  <c r="M3" i="4" s="1"/>
  <c r="O3" i="4"/>
  <c r="L3" i="4"/>
  <c r="K3" i="4"/>
  <c r="M243" i="4"/>
  <c r="M231" i="4"/>
  <c r="M195" i="4"/>
  <c r="M27" i="4"/>
  <c r="O161" i="4"/>
  <c r="L161" i="4"/>
  <c r="K161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M194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M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M208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M218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M224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I22" i="3"/>
  <c r="G22" i="3"/>
  <c r="E22" i="3"/>
  <c r="D22" i="3"/>
  <c r="H22" i="3" s="1"/>
  <c r="I21" i="3"/>
  <c r="G21" i="3"/>
  <c r="E21" i="3"/>
  <c r="D21" i="3"/>
  <c r="H21" i="3" s="1"/>
  <c r="I20" i="3"/>
  <c r="H20" i="3"/>
  <c r="G20" i="3"/>
  <c r="E20" i="3"/>
  <c r="D20" i="3"/>
  <c r="I19" i="3"/>
  <c r="G19" i="3"/>
  <c r="E19" i="3"/>
  <c r="D19" i="3"/>
  <c r="H19" i="3" s="1"/>
  <c r="I18" i="3"/>
  <c r="H18" i="3"/>
  <c r="G18" i="3"/>
  <c r="E18" i="3"/>
  <c r="D18" i="3"/>
  <c r="I17" i="3"/>
  <c r="G17" i="3"/>
  <c r="E17" i="3"/>
  <c r="D17" i="3"/>
  <c r="H17" i="3" s="1"/>
  <c r="I16" i="3"/>
  <c r="G16" i="3"/>
  <c r="E16" i="3"/>
  <c r="D16" i="3"/>
  <c r="H16" i="3" s="1"/>
  <c r="I15" i="3"/>
  <c r="G15" i="3"/>
  <c r="E15" i="3"/>
  <c r="D15" i="3"/>
  <c r="H15" i="3" s="1"/>
  <c r="I14" i="3"/>
  <c r="G14" i="3"/>
  <c r="E14" i="3"/>
  <c r="D14" i="3"/>
  <c r="H14" i="3" s="1"/>
  <c r="I13" i="3"/>
  <c r="H13" i="3"/>
  <c r="G13" i="3"/>
  <c r="E13" i="3"/>
  <c r="D13" i="3"/>
  <c r="I12" i="3"/>
  <c r="G12" i="3"/>
  <c r="E12" i="3"/>
  <c r="D12" i="3"/>
  <c r="H12" i="3" s="1"/>
  <c r="I11" i="3"/>
  <c r="G11" i="3"/>
  <c r="E11" i="3"/>
  <c r="D11" i="3"/>
  <c r="H11" i="3" s="1"/>
  <c r="I10" i="3"/>
  <c r="G10" i="3"/>
  <c r="E10" i="3"/>
  <c r="D10" i="3"/>
  <c r="H10" i="3" s="1"/>
  <c r="I9" i="3"/>
  <c r="G9" i="3"/>
  <c r="E9" i="3"/>
  <c r="D9" i="3"/>
  <c r="H9" i="3" s="1"/>
  <c r="I8" i="3"/>
  <c r="H8" i="3"/>
  <c r="G8" i="3"/>
  <c r="E8" i="3"/>
  <c r="D8" i="3"/>
  <c r="I7" i="3"/>
  <c r="G7" i="3"/>
  <c r="E7" i="3"/>
  <c r="D7" i="3"/>
  <c r="H7" i="3" s="1"/>
  <c r="I6" i="3"/>
  <c r="H6" i="3"/>
  <c r="G6" i="3"/>
  <c r="E6" i="3"/>
  <c r="D6" i="3"/>
  <c r="I5" i="3"/>
  <c r="G5" i="3"/>
  <c r="E5" i="3"/>
  <c r="D5" i="3"/>
  <c r="H5" i="3" s="1"/>
  <c r="I4" i="3"/>
  <c r="G4" i="3"/>
  <c r="E4" i="3"/>
  <c r="D4" i="3"/>
  <c r="H4" i="3" s="1"/>
  <c r="I3" i="3"/>
  <c r="G3" i="3"/>
  <c r="E3" i="3"/>
  <c r="D3" i="3"/>
  <c r="H3" i="3" s="1"/>
  <c r="I2" i="3"/>
  <c r="G2" i="3"/>
  <c r="E2" i="3"/>
  <c r="D2" i="3"/>
  <c r="F7" i="2"/>
  <c r="F6" i="2"/>
  <c r="F5" i="2"/>
  <c r="F4" i="2"/>
  <c r="F3" i="2"/>
  <c r="F2" i="2"/>
  <c r="H7" i="2"/>
  <c r="D7" i="2"/>
  <c r="C7" i="2"/>
  <c r="G7" i="2" s="1"/>
  <c r="H6" i="2"/>
  <c r="D6" i="2"/>
  <c r="C6" i="2"/>
  <c r="G6" i="2" s="1"/>
  <c r="H5" i="2"/>
  <c r="G5" i="2"/>
  <c r="D5" i="2"/>
  <c r="C5" i="2"/>
  <c r="H4" i="2"/>
  <c r="D4" i="2"/>
  <c r="C4" i="2"/>
  <c r="G4" i="2" s="1"/>
  <c r="H3" i="2"/>
  <c r="G3" i="2"/>
  <c r="D3" i="2"/>
  <c r="C3" i="2"/>
  <c r="H2" i="2"/>
  <c r="D2" i="2"/>
  <c r="C2" i="2"/>
  <c r="O175" i="4"/>
  <c r="L175" i="4"/>
  <c r="K175" i="4"/>
  <c r="O174" i="4"/>
  <c r="L174" i="4"/>
  <c r="K174" i="4"/>
  <c r="O173" i="4"/>
  <c r="L173" i="4"/>
  <c r="K173" i="4"/>
  <c r="O172" i="4"/>
  <c r="L172" i="4"/>
  <c r="K172" i="4"/>
  <c r="O171" i="4"/>
  <c r="L171" i="4"/>
  <c r="K171" i="4"/>
  <c r="O170" i="4"/>
  <c r="L170" i="4"/>
  <c r="K170" i="4"/>
  <c r="O169" i="4"/>
  <c r="L169" i="4"/>
  <c r="K169" i="4"/>
  <c r="O168" i="4"/>
  <c r="L168" i="4"/>
  <c r="K168" i="4"/>
  <c r="O167" i="4"/>
  <c r="L167" i="4"/>
  <c r="K167" i="4"/>
  <c r="O166" i="4"/>
  <c r="L166" i="4"/>
  <c r="K166" i="4"/>
  <c r="M166" i="4"/>
  <c r="O165" i="4"/>
  <c r="L165" i="4"/>
  <c r="K165" i="4"/>
  <c r="O164" i="4"/>
  <c r="L164" i="4"/>
  <c r="K164" i="4"/>
  <c r="O163" i="4"/>
  <c r="L163" i="4"/>
  <c r="K163" i="4"/>
  <c r="O162" i="4"/>
  <c r="L162" i="4"/>
  <c r="K162" i="4"/>
  <c r="O160" i="4"/>
  <c r="L160" i="4"/>
  <c r="K160" i="4"/>
  <c r="O159" i="4"/>
  <c r="L159" i="4"/>
  <c r="K159" i="4"/>
  <c r="O158" i="4"/>
  <c r="L158" i="4"/>
  <c r="K158" i="4"/>
  <c r="M158" i="4"/>
  <c r="O157" i="4"/>
  <c r="L157" i="4"/>
  <c r="K157" i="4"/>
  <c r="O156" i="4"/>
  <c r="L156" i="4"/>
  <c r="K156" i="4"/>
  <c r="O155" i="4"/>
  <c r="L155" i="4"/>
  <c r="K155" i="4"/>
  <c r="O154" i="4"/>
  <c r="L154" i="4"/>
  <c r="K154" i="4"/>
  <c r="O153" i="4"/>
  <c r="L153" i="4"/>
  <c r="K153" i="4"/>
  <c r="O152" i="4"/>
  <c r="L152" i="4"/>
  <c r="K152" i="4"/>
  <c r="O151" i="4"/>
  <c r="L151" i="4"/>
  <c r="K151" i="4"/>
  <c r="O150" i="4"/>
  <c r="L150" i="4"/>
  <c r="K150" i="4"/>
  <c r="O149" i="4"/>
  <c r="L149" i="4"/>
  <c r="K149" i="4"/>
  <c r="O148" i="4"/>
  <c r="L148" i="4"/>
  <c r="K148" i="4"/>
  <c r="O147" i="4"/>
  <c r="L147" i="4"/>
  <c r="K147" i="4"/>
  <c r="O146" i="4"/>
  <c r="L146" i="4"/>
  <c r="K146" i="4"/>
  <c r="M146" i="4"/>
  <c r="O145" i="4"/>
  <c r="L145" i="4"/>
  <c r="K145" i="4"/>
  <c r="O144" i="4"/>
  <c r="L144" i="4"/>
  <c r="K144" i="4"/>
  <c r="O143" i="4"/>
  <c r="L143" i="4"/>
  <c r="K143" i="4"/>
  <c r="O142" i="4"/>
  <c r="L142" i="4"/>
  <c r="K142" i="4"/>
  <c r="M142" i="4"/>
  <c r="O141" i="4"/>
  <c r="L141" i="4"/>
  <c r="K141" i="4"/>
  <c r="M141" i="4"/>
  <c r="O140" i="4"/>
  <c r="L140" i="4"/>
  <c r="K140" i="4"/>
  <c r="O139" i="4"/>
  <c r="L139" i="4"/>
  <c r="K139" i="4"/>
  <c r="O138" i="4"/>
  <c r="L138" i="4"/>
  <c r="K138" i="4"/>
  <c r="O137" i="4"/>
  <c r="L137" i="4"/>
  <c r="K137" i="4"/>
  <c r="O136" i="4"/>
  <c r="L136" i="4"/>
  <c r="K136" i="4"/>
  <c r="O135" i="4"/>
  <c r="L135" i="4"/>
  <c r="K135" i="4"/>
  <c r="O134" i="4"/>
  <c r="L134" i="4"/>
  <c r="K134" i="4"/>
  <c r="O133" i="4"/>
  <c r="L133" i="4"/>
  <c r="K133" i="4"/>
  <c r="O132" i="4"/>
  <c r="L132" i="4"/>
  <c r="K132" i="4"/>
  <c r="O131" i="4"/>
  <c r="L131" i="4"/>
  <c r="K131" i="4"/>
  <c r="O130" i="4"/>
  <c r="L130" i="4"/>
  <c r="K130" i="4"/>
  <c r="M130" i="4"/>
  <c r="O129" i="4"/>
  <c r="L129" i="4"/>
  <c r="K129" i="4"/>
  <c r="O128" i="4"/>
  <c r="L128" i="4"/>
  <c r="K128" i="4"/>
  <c r="O127" i="4"/>
  <c r="L127" i="4"/>
  <c r="K127" i="4"/>
  <c r="O126" i="4"/>
  <c r="L126" i="4"/>
  <c r="K126" i="4"/>
  <c r="O125" i="4"/>
  <c r="L125" i="4"/>
  <c r="K125" i="4"/>
  <c r="O124" i="4"/>
  <c r="L124" i="4"/>
  <c r="K124" i="4"/>
  <c r="M124" i="4"/>
  <c r="O123" i="4"/>
  <c r="L123" i="4"/>
  <c r="K123" i="4"/>
  <c r="O122" i="4"/>
  <c r="L122" i="4"/>
  <c r="K122" i="4"/>
  <c r="O121" i="4"/>
  <c r="L121" i="4"/>
  <c r="K121" i="4"/>
  <c r="O120" i="4"/>
  <c r="L120" i="4"/>
  <c r="K120" i="4"/>
  <c r="O119" i="4"/>
  <c r="L119" i="4"/>
  <c r="K119" i="4"/>
  <c r="O118" i="4"/>
  <c r="L118" i="4"/>
  <c r="K118" i="4"/>
  <c r="O117" i="4"/>
  <c r="L117" i="4"/>
  <c r="K117" i="4"/>
  <c r="M117" i="4"/>
  <c r="O116" i="4"/>
  <c r="L116" i="4"/>
  <c r="K116" i="4"/>
  <c r="O115" i="4"/>
  <c r="L115" i="4"/>
  <c r="K115" i="4"/>
  <c r="O114" i="4"/>
  <c r="L114" i="4"/>
  <c r="K114" i="4"/>
  <c r="O113" i="4"/>
  <c r="L113" i="4"/>
  <c r="K113" i="4"/>
  <c r="O112" i="4"/>
  <c r="L112" i="4"/>
  <c r="K112" i="4"/>
  <c r="O111" i="4"/>
  <c r="L111" i="4"/>
  <c r="K111" i="4"/>
  <c r="O110" i="4"/>
  <c r="L110" i="4"/>
  <c r="K110" i="4"/>
  <c r="M110" i="4"/>
  <c r="O109" i="4"/>
  <c r="L109" i="4"/>
  <c r="K109" i="4"/>
  <c r="O108" i="4"/>
  <c r="L108" i="4"/>
  <c r="K108" i="4"/>
  <c r="O107" i="4"/>
  <c r="L107" i="4"/>
  <c r="K107" i="4"/>
  <c r="O106" i="4"/>
  <c r="L106" i="4"/>
  <c r="K106" i="4"/>
  <c r="O105" i="4"/>
  <c r="L105" i="4"/>
  <c r="K105" i="4"/>
  <c r="O104" i="4"/>
  <c r="L104" i="4"/>
  <c r="K104" i="4"/>
  <c r="O103" i="4"/>
  <c r="L103" i="4"/>
  <c r="K103" i="4"/>
  <c r="O102" i="4"/>
  <c r="L102" i="4"/>
  <c r="K102" i="4"/>
  <c r="O101" i="4"/>
  <c r="L101" i="4"/>
  <c r="K101" i="4"/>
  <c r="O100" i="4"/>
  <c r="L100" i="4"/>
  <c r="K100" i="4"/>
  <c r="M100" i="4"/>
  <c r="O99" i="4"/>
  <c r="L99" i="4"/>
  <c r="K99" i="4"/>
  <c r="O98" i="4"/>
  <c r="L98" i="4"/>
  <c r="K98" i="4"/>
  <c r="O97" i="4"/>
  <c r="L97" i="4"/>
  <c r="K97" i="4"/>
  <c r="O96" i="4"/>
  <c r="L96" i="4"/>
  <c r="K96" i="4"/>
  <c r="O95" i="4"/>
  <c r="L95" i="4"/>
  <c r="K95" i="4"/>
  <c r="O94" i="4"/>
  <c r="L94" i="4"/>
  <c r="K94" i="4"/>
  <c r="O93" i="4"/>
  <c r="L93" i="4"/>
  <c r="K93" i="4"/>
  <c r="O92" i="4"/>
  <c r="L92" i="4"/>
  <c r="K92" i="4"/>
  <c r="M92" i="4"/>
  <c r="O91" i="4"/>
  <c r="L91" i="4"/>
  <c r="K91" i="4"/>
  <c r="O90" i="4"/>
  <c r="L90" i="4"/>
  <c r="K90" i="4"/>
  <c r="O89" i="4"/>
  <c r="L89" i="4"/>
  <c r="K89" i="4"/>
  <c r="O88" i="4"/>
  <c r="L88" i="4"/>
  <c r="K88" i="4"/>
  <c r="O87" i="4"/>
  <c r="L87" i="4"/>
  <c r="K87" i="4"/>
  <c r="O86" i="4"/>
  <c r="L86" i="4"/>
  <c r="K86" i="4"/>
  <c r="O85" i="4"/>
  <c r="L85" i="4"/>
  <c r="K85" i="4"/>
  <c r="O84" i="4"/>
  <c r="L84" i="4"/>
  <c r="K84" i="4"/>
  <c r="O83" i="4"/>
  <c r="L83" i="4"/>
  <c r="K83" i="4"/>
  <c r="O82" i="4"/>
  <c r="L82" i="4"/>
  <c r="K82" i="4"/>
  <c r="M82" i="4"/>
  <c r="O81" i="4"/>
  <c r="L81" i="4"/>
  <c r="K81" i="4"/>
  <c r="M81" i="4"/>
  <c r="O80" i="4"/>
  <c r="L80" i="4"/>
  <c r="K80" i="4"/>
  <c r="O79" i="4"/>
  <c r="L79" i="4"/>
  <c r="K79" i="4"/>
  <c r="O78" i="4"/>
  <c r="L78" i="4"/>
  <c r="K78" i="4"/>
  <c r="O77" i="4"/>
  <c r="L77" i="4"/>
  <c r="K77" i="4"/>
  <c r="O76" i="4"/>
  <c r="L76" i="4"/>
  <c r="K76" i="4"/>
  <c r="O75" i="4"/>
  <c r="L75" i="4"/>
  <c r="K75" i="4"/>
  <c r="M75" i="4"/>
  <c r="O74" i="4"/>
  <c r="L74" i="4"/>
  <c r="K74" i="4"/>
  <c r="O73" i="4"/>
  <c r="L73" i="4"/>
  <c r="K73" i="4"/>
  <c r="O72" i="4"/>
  <c r="L72" i="4"/>
  <c r="K72" i="4"/>
  <c r="O71" i="4"/>
  <c r="L71" i="4"/>
  <c r="K71" i="4"/>
  <c r="O70" i="4"/>
  <c r="L70" i="4"/>
  <c r="K70" i="4"/>
  <c r="O69" i="4"/>
  <c r="L69" i="4"/>
  <c r="K69" i="4"/>
  <c r="O68" i="4"/>
  <c r="L68" i="4"/>
  <c r="K68" i="4"/>
  <c r="O67" i="4"/>
  <c r="L67" i="4"/>
  <c r="K67" i="4"/>
  <c r="O66" i="4"/>
  <c r="L66" i="4"/>
  <c r="K66" i="4"/>
  <c r="O65" i="4"/>
  <c r="L65" i="4"/>
  <c r="K65" i="4"/>
  <c r="O64" i="4"/>
  <c r="L64" i="4"/>
  <c r="K64" i="4"/>
  <c r="O63" i="4"/>
  <c r="L63" i="4"/>
  <c r="K63" i="4"/>
  <c r="O62" i="4"/>
  <c r="L62" i="4"/>
  <c r="K62" i="4"/>
  <c r="O61" i="4"/>
  <c r="L61" i="4"/>
  <c r="K61" i="4"/>
  <c r="O60" i="4"/>
  <c r="L60" i="4"/>
  <c r="K60" i="4"/>
  <c r="O59" i="4"/>
  <c r="L59" i="4"/>
  <c r="K59" i="4"/>
  <c r="O58" i="4"/>
  <c r="L58" i="4"/>
  <c r="K58" i="4"/>
  <c r="O57" i="4"/>
  <c r="L57" i="4"/>
  <c r="K57" i="4"/>
  <c r="O56" i="4"/>
  <c r="L56" i="4"/>
  <c r="K56" i="4"/>
  <c r="O55" i="4"/>
  <c r="L55" i="4"/>
  <c r="K55" i="4"/>
  <c r="O54" i="4"/>
  <c r="L54" i="4"/>
  <c r="K54" i="4"/>
  <c r="O53" i="4"/>
  <c r="L53" i="4"/>
  <c r="K53" i="4"/>
  <c r="O52" i="4"/>
  <c r="L52" i="4"/>
  <c r="K52" i="4"/>
  <c r="O51" i="4"/>
  <c r="L51" i="4"/>
  <c r="K51" i="4"/>
  <c r="O50" i="4"/>
  <c r="L50" i="4"/>
  <c r="K50" i="4"/>
  <c r="O49" i="4"/>
  <c r="L49" i="4"/>
  <c r="K49" i="4"/>
  <c r="O48" i="4"/>
  <c r="L48" i="4"/>
  <c r="K48" i="4"/>
  <c r="O47" i="4"/>
  <c r="L47" i="4"/>
  <c r="K47" i="4"/>
  <c r="O46" i="4"/>
  <c r="L46" i="4"/>
  <c r="K46" i="4"/>
  <c r="M46" i="4"/>
  <c r="O45" i="4"/>
  <c r="L45" i="4"/>
  <c r="K45" i="4"/>
  <c r="O44" i="4"/>
  <c r="L44" i="4"/>
  <c r="K44" i="4"/>
  <c r="O43" i="4"/>
  <c r="L43" i="4"/>
  <c r="K43" i="4"/>
  <c r="O42" i="4"/>
  <c r="L42" i="4"/>
  <c r="K42" i="4"/>
  <c r="O41" i="4"/>
  <c r="L41" i="4"/>
  <c r="K41" i="4"/>
  <c r="O40" i="4"/>
  <c r="L40" i="4"/>
  <c r="K40" i="4"/>
  <c r="M40" i="4"/>
  <c r="O39" i="4"/>
  <c r="L39" i="4"/>
  <c r="K39" i="4"/>
  <c r="O38" i="4"/>
  <c r="L38" i="4"/>
  <c r="K38" i="4"/>
  <c r="O37" i="4"/>
  <c r="L37" i="4"/>
  <c r="K37" i="4"/>
  <c r="O36" i="4"/>
  <c r="L36" i="4"/>
  <c r="K36" i="4"/>
  <c r="O35" i="4"/>
  <c r="L35" i="4"/>
  <c r="K35" i="4"/>
  <c r="O34" i="4"/>
  <c r="L34" i="4"/>
  <c r="K34" i="4"/>
  <c r="O33" i="4"/>
  <c r="L33" i="4"/>
  <c r="K33" i="4"/>
  <c r="M33" i="4"/>
  <c r="O32" i="4"/>
  <c r="L32" i="4"/>
  <c r="K32" i="4"/>
  <c r="O31" i="4"/>
  <c r="L31" i="4"/>
  <c r="K31" i="4"/>
  <c r="O30" i="4"/>
  <c r="L30" i="4"/>
  <c r="K30" i="4"/>
  <c r="O29" i="4"/>
  <c r="L29" i="4"/>
  <c r="K29" i="4"/>
  <c r="O28" i="4"/>
  <c r="L28" i="4"/>
  <c r="K28" i="4"/>
  <c r="O27" i="4"/>
  <c r="L27" i="4"/>
  <c r="K27" i="4"/>
  <c r="O26" i="4"/>
  <c r="L26" i="4"/>
  <c r="K26" i="4"/>
  <c r="M26" i="4"/>
  <c r="O25" i="4"/>
  <c r="L25" i="4"/>
  <c r="K25" i="4"/>
  <c r="O24" i="4"/>
  <c r="L24" i="4"/>
  <c r="K24" i="4"/>
  <c r="O23" i="4"/>
  <c r="L23" i="4"/>
  <c r="K23" i="4"/>
  <c r="O22" i="4"/>
  <c r="L22" i="4"/>
  <c r="K22" i="4"/>
  <c r="O21" i="4"/>
  <c r="L21" i="4"/>
  <c r="K21" i="4"/>
  <c r="O20" i="4"/>
  <c r="L20" i="4"/>
  <c r="K20" i="4"/>
  <c r="O19" i="4"/>
  <c r="L19" i="4"/>
  <c r="K19" i="4"/>
  <c r="O18" i="4"/>
  <c r="L18" i="4"/>
  <c r="K18" i="4"/>
  <c r="O17" i="4"/>
  <c r="L17" i="4"/>
  <c r="K17" i="4"/>
  <c r="O16" i="4"/>
  <c r="L16" i="4"/>
  <c r="K16" i="4"/>
  <c r="M16" i="4"/>
  <c r="O15" i="4"/>
  <c r="L15" i="4"/>
  <c r="K15" i="4"/>
  <c r="O14" i="4"/>
  <c r="L14" i="4"/>
  <c r="K14" i="4"/>
  <c r="O13" i="4"/>
  <c r="L13" i="4"/>
  <c r="K13" i="4"/>
  <c r="O12" i="4"/>
  <c r="L12" i="4"/>
  <c r="K12" i="4"/>
  <c r="O11" i="4"/>
  <c r="L11" i="4"/>
  <c r="K11" i="4"/>
  <c r="O10" i="4"/>
  <c r="L10" i="4"/>
  <c r="K10" i="4"/>
  <c r="O9" i="4"/>
  <c r="L9" i="4"/>
  <c r="K9" i="4"/>
  <c r="O8" i="4"/>
  <c r="L8" i="4"/>
  <c r="K8" i="4"/>
  <c r="M8" i="4"/>
  <c r="O7" i="4"/>
  <c r="L7" i="4"/>
  <c r="K7" i="4"/>
  <c r="O6" i="4"/>
  <c r="L6" i="4"/>
  <c r="K6" i="4"/>
  <c r="O5" i="4"/>
  <c r="L5" i="4"/>
  <c r="K5" i="4"/>
  <c r="O4" i="4"/>
  <c r="L4" i="4"/>
  <c r="K4" i="4"/>
  <c r="C2" i="8"/>
  <c r="A2" i="7"/>
  <c r="I2" i="5"/>
  <c r="H2" i="5"/>
  <c r="J2" i="5"/>
  <c r="C2" i="5"/>
  <c r="L2" i="1"/>
  <c r="K2" i="1"/>
  <c r="I2" i="1"/>
  <c r="H2" i="1"/>
  <c r="E2" i="1"/>
  <c r="D2" i="1"/>
  <c r="D2" i="6" l="1"/>
  <c r="K2" i="6" s="1"/>
  <c r="B2" i="6" s="1"/>
  <c r="C2" i="7"/>
  <c r="G2" i="2"/>
  <c r="D2" i="7" l="1"/>
  <c r="K2" i="5"/>
  <c r="H2" i="3"/>
</calcChain>
</file>

<file path=xl/sharedStrings.xml><?xml version="1.0" encoding="utf-8"?>
<sst xmlns="http://schemas.openxmlformats.org/spreadsheetml/2006/main" count="1451" uniqueCount="524">
  <si>
    <t>Code</t>
  </si>
  <si>
    <t>Omschrijving</t>
  </si>
  <si>
    <t>Bouwjaar</t>
  </si>
  <si>
    <t>Code(15)</t>
  </si>
  <si>
    <t>Omschrijving(200)</t>
  </si>
  <si>
    <t>Code vestiging(8)</t>
  </si>
  <si>
    <t>Code procesfunctie(15)</t>
  </si>
  <si>
    <t>Sorteervolgorde</t>
  </si>
  <si>
    <t>Referentiecode(50)</t>
  </si>
  <si>
    <t>Code installatiesoort(9)</t>
  </si>
  <si>
    <t>ID extern(50)</t>
  </si>
  <si>
    <t>KGM-1000</t>
  </si>
  <si>
    <t>Standaard gemaal</t>
  </si>
  <si>
    <t>KWK</t>
  </si>
  <si>
    <t>KGM</t>
  </si>
  <si>
    <t>WSKGM</t>
  </si>
  <si>
    <t>Code object</t>
  </si>
  <si>
    <t>Object</t>
  </si>
  <si>
    <t>WSEIN</t>
  </si>
  <si>
    <t>Elektrische installatie</t>
  </si>
  <si>
    <t>WSGBW</t>
  </si>
  <si>
    <t>Gebouw</t>
  </si>
  <si>
    <t>WSKGMREG</t>
  </si>
  <si>
    <t>Regelen (gemaal)</t>
  </si>
  <si>
    <t>WSKHR</t>
  </si>
  <si>
    <t>Krooshekreiniger</t>
  </si>
  <si>
    <t>WSTRN</t>
  </si>
  <si>
    <t>Terrein</t>
  </si>
  <si>
    <t>WSUTI</t>
  </si>
  <si>
    <t>Utiliteiten</t>
  </si>
  <si>
    <t>Code element</t>
  </si>
  <si>
    <t>Element</t>
  </si>
  <si>
    <t>Code(22)</t>
  </si>
  <si>
    <t>WSBES</t>
  </si>
  <si>
    <t>Besturing</t>
  </si>
  <si>
    <t>WSENL</t>
  </si>
  <si>
    <t>Energielevering</t>
  </si>
  <si>
    <t>WSMET</t>
  </si>
  <si>
    <t>Meting</t>
  </si>
  <si>
    <t>WSSHK</t>
  </si>
  <si>
    <t>Schakelkast</t>
  </si>
  <si>
    <t>WSGEB</t>
  </si>
  <si>
    <t>WSVKV</t>
  </si>
  <si>
    <t>Klimaatbeheersing</t>
  </si>
  <si>
    <t>WSAFM</t>
  </si>
  <si>
    <t>Afsluitmiddel</t>
  </si>
  <si>
    <t>WSDMT</t>
  </si>
  <si>
    <t>Dieselmotor</t>
  </si>
  <si>
    <t>WSEMT</t>
  </si>
  <si>
    <t>Elektromotor</t>
  </si>
  <si>
    <t>WSINS</t>
  </si>
  <si>
    <t>Instroom</t>
  </si>
  <si>
    <t>WSOAD</t>
  </si>
  <si>
    <t>Overige aandrijving</t>
  </si>
  <si>
    <t>WSOVB</t>
  </si>
  <si>
    <t>Overbrenging</t>
  </si>
  <si>
    <t>WSPIL</t>
  </si>
  <si>
    <t>Pers- inlaatleiding</t>
  </si>
  <si>
    <t>WSPPI</t>
  </si>
  <si>
    <t>Pompinstallatie</t>
  </si>
  <si>
    <t>WSUIT</t>
  </si>
  <si>
    <t>Uitstroom</t>
  </si>
  <si>
    <t>WSVAC</t>
  </si>
  <si>
    <t>Druk- Vacuüminstallatie</t>
  </si>
  <si>
    <t>WSBOV</t>
  </si>
  <si>
    <t>Bovenloop</t>
  </si>
  <si>
    <t>WSSTA</t>
  </si>
  <si>
    <t>Stationair</t>
  </si>
  <si>
    <t>WSUTL</t>
  </si>
  <si>
    <t>WSTER</t>
  </si>
  <si>
    <t>WSHLP</t>
  </si>
  <si>
    <t>Hulpmiddelen</t>
  </si>
  <si>
    <t>Code bouwdeel</t>
  </si>
  <si>
    <t>volgnummer</t>
  </si>
  <si>
    <t>Bouwdeel</t>
  </si>
  <si>
    <t>Gebruikt</t>
  </si>
  <si>
    <t>Aantal</t>
  </si>
  <si>
    <t>Code installatie(22)</t>
  </si>
  <si>
    <t>Typenr.(46)</t>
  </si>
  <si>
    <t>Serienr.(40)</t>
  </si>
  <si>
    <t>Installatiedatum</t>
  </si>
  <si>
    <t>WSAPC</t>
  </si>
  <si>
    <t>Accupackcluster</t>
  </si>
  <si>
    <t>WSALM</t>
  </si>
  <si>
    <t>Alarmmodem</t>
  </si>
  <si>
    <t>WSABE</t>
  </si>
  <si>
    <t>Algemeen besturing</t>
  </si>
  <si>
    <t>WSBEC</t>
  </si>
  <si>
    <t>Bedieningscamera</t>
  </si>
  <si>
    <t>WSITC</t>
  </si>
  <si>
    <t>Intercom</t>
  </si>
  <si>
    <t>WSMDP</t>
  </si>
  <si>
    <t>Meldpunt</t>
  </si>
  <si>
    <t>WSMOD</t>
  </si>
  <si>
    <t>Modem</t>
  </si>
  <si>
    <t>WSPLC</t>
  </si>
  <si>
    <t>PLC</t>
  </si>
  <si>
    <t>WSROU</t>
  </si>
  <si>
    <t>Router</t>
  </si>
  <si>
    <t>WSTOU</t>
  </si>
  <si>
    <t>Touchpanel</t>
  </si>
  <si>
    <t>WSTRT</t>
  </si>
  <si>
    <t>Track &amp; Trace</t>
  </si>
  <si>
    <t>WSACC</t>
  </si>
  <si>
    <t>Accu</t>
  </si>
  <si>
    <t>WSAEN</t>
  </si>
  <si>
    <t>Algemeen energielevering</t>
  </si>
  <si>
    <t>WSNSV</t>
  </si>
  <si>
    <t>Noodstroomvoorziening - Locatie gebonden</t>
  </si>
  <si>
    <t>WSWTU</t>
  </si>
  <si>
    <t>Windturbine</t>
  </si>
  <si>
    <t>WSZPA</t>
  </si>
  <si>
    <t>Zonnepanelen</t>
  </si>
  <si>
    <t>WSAME</t>
  </si>
  <si>
    <t>Algemeen meting</t>
  </si>
  <si>
    <t>WSDEB</t>
  </si>
  <si>
    <t>Debietmeting</t>
  </si>
  <si>
    <t>WSGBH</t>
  </si>
  <si>
    <t>Geleidbaarheidmeting</t>
  </si>
  <si>
    <t>WSH2S</t>
  </si>
  <si>
    <t>H2S Meting</t>
  </si>
  <si>
    <t>WSNSM</t>
  </si>
  <si>
    <t>Neerslagmeting</t>
  </si>
  <si>
    <t>WSNIV</t>
  </si>
  <si>
    <t>Niveaumeting</t>
  </si>
  <si>
    <t>WSZMT</t>
  </si>
  <si>
    <t>Zuurstof / temperatuurmeting</t>
  </si>
  <si>
    <t>WSALS</t>
  </si>
  <si>
    <t>Aardlekschakelaar</t>
  </si>
  <si>
    <t>WSASH</t>
  </si>
  <si>
    <t>Algemeen schakelkast</t>
  </si>
  <si>
    <t>WSBLU</t>
  </si>
  <si>
    <t>Blusvoorziening</t>
  </si>
  <si>
    <t>WSFIL</t>
  </si>
  <si>
    <t>Filter</t>
  </si>
  <si>
    <t>WSGRK</t>
  </si>
  <si>
    <t>Grondkabel</t>
  </si>
  <si>
    <t>WSKAS</t>
  </si>
  <si>
    <t>Kast</t>
  </si>
  <si>
    <t>WSKOE</t>
  </si>
  <si>
    <t>Koeling</t>
  </si>
  <si>
    <t>WSNSA</t>
  </si>
  <si>
    <t>Noodstroomaansluiting</t>
  </si>
  <si>
    <t>WSSVE</t>
  </si>
  <si>
    <t>Seinverlichting</t>
  </si>
  <si>
    <t>WSUPS</t>
  </si>
  <si>
    <t>UPS voeding</t>
  </si>
  <si>
    <t>WSVEN</t>
  </si>
  <si>
    <t>Ventilatie</t>
  </si>
  <si>
    <t>WSVLT</t>
  </si>
  <si>
    <t>Verlichting</t>
  </si>
  <si>
    <t>WSVEA</t>
  </si>
  <si>
    <t>Vermogensautomaat</t>
  </si>
  <si>
    <t>WSVER</t>
  </si>
  <si>
    <t>Verwarming</t>
  </si>
  <si>
    <t>WSAGE</t>
  </si>
  <si>
    <t>Algemeen gebouw</t>
  </si>
  <si>
    <t>WSBEH</t>
  </si>
  <si>
    <t>Behuizing</t>
  </si>
  <si>
    <t>WSBAB</t>
  </si>
  <si>
    <t>Bliksem- aardingsbeveiliging</t>
  </si>
  <si>
    <t>WSBLR</t>
  </si>
  <si>
    <t>Boiler</t>
  </si>
  <si>
    <t>WSBOL</t>
  </si>
  <si>
    <t>Bolder</t>
  </si>
  <si>
    <t>WSBBI</t>
  </si>
  <si>
    <t>Brandblusinstallatie</t>
  </si>
  <si>
    <t>WSBMI</t>
  </si>
  <si>
    <t>Brandmeldinstallatie</t>
  </si>
  <si>
    <t>WSBSI</t>
  </si>
  <si>
    <t>Brandstofinstallatie</t>
  </si>
  <si>
    <t>WSBST</t>
  </si>
  <si>
    <t>Brandstoftank</t>
  </si>
  <si>
    <t>WSRIO</t>
  </si>
  <si>
    <t>Buitenriolering</t>
  </si>
  <si>
    <t>WSDAK</t>
  </si>
  <si>
    <t>Dak</t>
  </si>
  <si>
    <t>WSDAR</t>
  </si>
  <si>
    <t>Dakanker</t>
  </si>
  <si>
    <t>WSDER</t>
  </si>
  <si>
    <t>Deur</t>
  </si>
  <si>
    <t>WSDOC</t>
  </si>
  <si>
    <t>Douche</t>
  </si>
  <si>
    <t>WSFUN</t>
  </si>
  <si>
    <t>Fundering</t>
  </si>
  <si>
    <t>WSGVO</t>
  </si>
  <si>
    <t>Gevelopening</t>
  </si>
  <si>
    <t>WSGVW</t>
  </si>
  <si>
    <t>Gevelwerk</t>
  </si>
  <si>
    <t>WSHSW</t>
  </si>
  <si>
    <t>Hang- en sluitwerk</t>
  </si>
  <si>
    <t>WSHWA</t>
  </si>
  <si>
    <t>Hemelwaterafvoer</t>
  </si>
  <si>
    <t>WSIBI</t>
  </si>
  <si>
    <t>Inbraakinstallatie</t>
  </si>
  <si>
    <t>WSKEB</t>
  </si>
  <si>
    <t>Keukenblok</t>
  </si>
  <si>
    <t>WSLDS</t>
  </si>
  <si>
    <t>Laddersteun</t>
  </si>
  <si>
    <t>WSLEI</t>
  </si>
  <si>
    <t>Leiding</t>
  </si>
  <si>
    <t>WSLPP</t>
  </si>
  <si>
    <t>Lenspomp</t>
  </si>
  <si>
    <t>WSLIF</t>
  </si>
  <si>
    <t>Lift</t>
  </si>
  <si>
    <t>WSLRO</t>
  </si>
  <si>
    <t>Looprooster</t>
  </si>
  <si>
    <t>WSLIK</t>
  </si>
  <si>
    <t>Luik</t>
  </si>
  <si>
    <t>WSNOD</t>
  </si>
  <si>
    <t>Noodverlichting</t>
  </si>
  <si>
    <t>WSPLF</t>
  </si>
  <si>
    <t>Plafond</t>
  </si>
  <si>
    <t>WSRLD</t>
  </si>
  <si>
    <t>Roldeur</t>
  </si>
  <si>
    <t>WSRLK</t>
  </si>
  <si>
    <t>Rolluik</t>
  </si>
  <si>
    <t>WSTOI</t>
  </si>
  <si>
    <t>Toilet</t>
  </si>
  <si>
    <t>WSVAL</t>
  </si>
  <si>
    <t>Valbeveiliging</t>
  </si>
  <si>
    <t>WSVBI</t>
  </si>
  <si>
    <t>Verlichting binnen</t>
  </si>
  <si>
    <t>WSVLR</t>
  </si>
  <si>
    <t>Vloer</t>
  </si>
  <si>
    <t>WSWND</t>
  </si>
  <si>
    <t>Wand</t>
  </si>
  <si>
    <t>WSWOP</t>
  </si>
  <si>
    <t>Wandopening</t>
  </si>
  <si>
    <t>WSWSB</t>
  </si>
  <si>
    <t>Wasbak</t>
  </si>
  <si>
    <t>WSWTK</t>
  </si>
  <si>
    <t>Waterkraan (binnen)</t>
  </si>
  <si>
    <t>WSWTB</t>
  </si>
  <si>
    <t>Waterkraan (buiten)</t>
  </si>
  <si>
    <t>WSZWE</t>
  </si>
  <si>
    <t>Zonwering</t>
  </si>
  <si>
    <t>WSAVK</t>
  </si>
  <si>
    <t>Algemeen klimaatbeheersing</t>
  </si>
  <si>
    <t>WSWPP</t>
  </si>
  <si>
    <t>Warmtepomp</t>
  </si>
  <si>
    <t>WSWTW</t>
  </si>
  <si>
    <t>WTW-Unit</t>
  </si>
  <si>
    <t>WSAAF</t>
  </si>
  <si>
    <t>Algemeen afsluitmiddel</t>
  </si>
  <si>
    <t>WSHYS</t>
  </si>
  <si>
    <t>Hydraulisch systeem</t>
  </si>
  <si>
    <t>WSNDR</t>
  </si>
  <si>
    <t>Nooddeur</t>
  </si>
  <si>
    <t>WSNSU</t>
  </si>
  <si>
    <t>Noodschuif</t>
  </si>
  <si>
    <t>WSRKT</t>
  </si>
  <si>
    <t>Rinket</t>
  </si>
  <si>
    <t>WSSCH</t>
  </si>
  <si>
    <t>Schot</t>
  </si>
  <si>
    <t>WSSLD</t>
  </si>
  <si>
    <t>Sluisdeur</t>
  </si>
  <si>
    <t>WSTSK</t>
  </si>
  <si>
    <t>Terugslagklep</t>
  </si>
  <si>
    <t>WSADM</t>
  </si>
  <si>
    <t>Algemeen dieselmotor</t>
  </si>
  <si>
    <t>WSBSS</t>
  </si>
  <si>
    <t>Brandstofsysteem</t>
  </si>
  <si>
    <t>WSISM</t>
  </si>
  <si>
    <t>Inlaatsysteem</t>
  </si>
  <si>
    <t>WSKSM</t>
  </si>
  <si>
    <t>Koelsysteem</t>
  </si>
  <si>
    <t>WSKWP</t>
  </si>
  <si>
    <t>Koelwaterpomp</t>
  </si>
  <si>
    <t>WSLSM</t>
  </si>
  <si>
    <t>Laadsysteem</t>
  </si>
  <si>
    <t>WSLGR</t>
  </si>
  <si>
    <t>Lagers</t>
  </si>
  <si>
    <t>WSLIS</t>
  </si>
  <si>
    <t>Luchtinlaatsysteem</t>
  </si>
  <si>
    <t>WSMTR</t>
  </si>
  <si>
    <t>Motor</t>
  </si>
  <si>
    <t>WSRGI</t>
  </si>
  <si>
    <t>Rookgasinstallatie</t>
  </si>
  <si>
    <t>WSSMS</t>
  </si>
  <si>
    <t>Smeersysteem</t>
  </si>
  <si>
    <t>WSSLS</t>
  </si>
  <si>
    <t>Startluchtsysteem</t>
  </si>
  <si>
    <t>WSSSM</t>
  </si>
  <si>
    <t>Startsysteem</t>
  </si>
  <si>
    <t>WSTPM</t>
  </si>
  <si>
    <t>Temperatuurmeting</t>
  </si>
  <si>
    <t>WSSPE</t>
  </si>
  <si>
    <t>Terugloopsper</t>
  </si>
  <si>
    <t>WSTBO</t>
  </si>
  <si>
    <t>Turbo</t>
  </si>
  <si>
    <t>WSUSM</t>
  </si>
  <si>
    <t>Uitlaatsysteem</t>
  </si>
  <si>
    <t>WSAAP</t>
  </si>
  <si>
    <t>Aanloopapparatuur</t>
  </si>
  <si>
    <t>WSAEM</t>
  </si>
  <si>
    <t>Algemeen elektromotor</t>
  </si>
  <si>
    <t>WSMRM</t>
  </si>
  <si>
    <t>Motorrem</t>
  </si>
  <si>
    <t>WSSVW</t>
  </si>
  <si>
    <t>Standverwarming</t>
  </si>
  <si>
    <t>WSAFS</t>
  </si>
  <si>
    <t>Afsluiter</t>
  </si>
  <si>
    <t>WSAIN</t>
  </si>
  <si>
    <t>Algemeen instroom</t>
  </si>
  <si>
    <t>WSBET</t>
  </si>
  <si>
    <t>Betonwerk</t>
  </si>
  <si>
    <t>WSBTB</t>
  </si>
  <si>
    <t>Bodem- taludbescherming</t>
  </si>
  <si>
    <t>WSDWD</t>
  </si>
  <si>
    <t>Damwand</t>
  </si>
  <si>
    <t>WSIBV</t>
  </si>
  <si>
    <t>Instroombeveilging</t>
  </si>
  <si>
    <t>WSKHK</t>
  </si>
  <si>
    <t>Krooshek</t>
  </si>
  <si>
    <t>WSPKD</t>
  </si>
  <si>
    <t>Pompkelder</t>
  </si>
  <si>
    <t>WSRWK</t>
  </si>
  <si>
    <t>Remmingswerk</t>
  </si>
  <si>
    <t>WSVLD</t>
  </si>
  <si>
    <t>Vaste ladder</t>
  </si>
  <si>
    <t>WSVST</t>
  </si>
  <si>
    <t>Vaste trap</t>
  </si>
  <si>
    <t>WSAOA</t>
  </si>
  <si>
    <t>Algemeen overige aandrijving</t>
  </si>
  <si>
    <t>WSFRM</t>
  </si>
  <si>
    <t>Frame</t>
  </si>
  <si>
    <t>WSMKP</t>
  </si>
  <si>
    <t>Molenkop</t>
  </si>
  <si>
    <t>WSSPN</t>
  </si>
  <si>
    <t>Schoepen</t>
  </si>
  <si>
    <t>WSSTT</t>
  </si>
  <si>
    <t>Staart</t>
  </si>
  <si>
    <t>WSWKN</t>
  </si>
  <si>
    <t>Wieken</t>
  </si>
  <si>
    <t>WSATS</t>
  </si>
  <si>
    <t>Aftakas</t>
  </si>
  <si>
    <t>WSAOV</t>
  </si>
  <si>
    <t>Algemeen overbrenging</t>
  </si>
  <si>
    <t>WSASS</t>
  </si>
  <si>
    <t>Assen</t>
  </si>
  <si>
    <t>WSEBO</t>
  </si>
  <si>
    <t>Elektrische aandrijving</t>
  </si>
  <si>
    <t>WSKET</t>
  </si>
  <si>
    <t>Ketting</t>
  </si>
  <si>
    <t>WSKOP</t>
  </si>
  <si>
    <t>Koppeling</t>
  </si>
  <si>
    <t>WSLTS</t>
  </si>
  <si>
    <t>Lantaarnstuk</t>
  </si>
  <si>
    <t>WSREM</t>
  </si>
  <si>
    <t>Rem</t>
  </si>
  <si>
    <t>WSSDL</t>
  </si>
  <si>
    <t>Spindel</t>
  </si>
  <si>
    <t>WSSKL</t>
  </si>
  <si>
    <t>Staalkabel</t>
  </si>
  <si>
    <t>WSTHE</t>
  </si>
  <si>
    <t>Tandheugel</t>
  </si>
  <si>
    <t>WSTWL</t>
  </si>
  <si>
    <t>Tandwielen</t>
  </si>
  <si>
    <t>WSTWK</t>
  </si>
  <si>
    <t>Tandwielkast</t>
  </si>
  <si>
    <t>WSVSN</t>
  </si>
  <si>
    <t>V-snaar aandrijving</t>
  </si>
  <si>
    <t>WSAPI</t>
  </si>
  <si>
    <t>Algemeen pers- inlaat leiding</t>
  </si>
  <si>
    <t>WSAPP</t>
  </si>
  <si>
    <t>Appendage</t>
  </si>
  <si>
    <t>WSONT</t>
  </si>
  <si>
    <t>Be- ontluchting</t>
  </si>
  <si>
    <t>WSKAB</t>
  </si>
  <si>
    <t>Kathodische bescherming</t>
  </si>
  <si>
    <t>WSPDS</t>
  </si>
  <si>
    <t>Pendelstuk</t>
  </si>
  <si>
    <t>WSPUT</t>
  </si>
  <si>
    <t>Put</t>
  </si>
  <si>
    <t>WSAFD</t>
  </si>
  <si>
    <t>Afdichtingen</t>
  </si>
  <si>
    <t>WSAPM</t>
  </si>
  <si>
    <t>Algemeen pompinstallatie</t>
  </si>
  <si>
    <t>WSBWU</t>
  </si>
  <si>
    <t>Breekwater unit</t>
  </si>
  <si>
    <t>WSDMP</t>
  </si>
  <si>
    <t>Dompelpomp</t>
  </si>
  <si>
    <t>WSPHM</t>
  </si>
  <si>
    <t>Pomphuis</t>
  </si>
  <si>
    <t>WSVSM</t>
  </si>
  <si>
    <t>Vacuümsysteem</t>
  </si>
  <si>
    <t>WSVIJ</t>
  </si>
  <si>
    <t>Vijzel</t>
  </si>
  <si>
    <t>WSWAA</t>
  </si>
  <si>
    <t>Waaier</t>
  </si>
  <si>
    <t>WSAUI</t>
  </si>
  <si>
    <t>Algemeen uitstroom</t>
  </si>
  <si>
    <t>WSUSB</t>
  </si>
  <si>
    <t>Uitstroombeveiliging</t>
  </si>
  <si>
    <t>WSADV</t>
  </si>
  <si>
    <t>Algemeen drukinstallatie</t>
  </si>
  <si>
    <t>WSAVA</t>
  </si>
  <si>
    <t>Algemeen vacuüminstallatie</t>
  </si>
  <si>
    <t>WSPMP</t>
  </si>
  <si>
    <t>Pomp</t>
  </si>
  <si>
    <t>WSTNK</t>
  </si>
  <si>
    <t>Tank</t>
  </si>
  <si>
    <t>WSABO</t>
  </si>
  <si>
    <t>Algemeen bovenloop</t>
  </si>
  <si>
    <t>WSBOR</t>
  </si>
  <si>
    <t>Bordes</t>
  </si>
  <si>
    <t>WSGRP</t>
  </si>
  <si>
    <t>Grijper</t>
  </si>
  <si>
    <t>WSHMT</t>
  </si>
  <si>
    <t>Hijsmotor</t>
  </si>
  <si>
    <t>WSKOL</t>
  </si>
  <si>
    <t>Kolom</t>
  </si>
  <si>
    <t>WSPNE</t>
  </si>
  <si>
    <t>Pneumatisch systeem</t>
  </si>
  <si>
    <t>WSPOR</t>
  </si>
  <si>
    <t>Portaal</t>
  </si>
  <si>
    <t>WSRIJ</t>
  </si>
  <si>
    <t>Rijbaan</t>
  </si>
  <si>
    <t>WSRMT</t>
  </si>
  <si>
    <t>Rijmotor</t>
  </si>
  <si>
    <t>WSAST</t>
  </si>
  <si>
    <t>Algemeen stationair</t>
  </si>
  <si>
    <t>WSDKR</t>
  </si>
  <si>
    <t>Draaikrans</t>
  </si>
  <si>
    <t>WSKRF</t>
  </si>
  <si>
    <t>Korf</t>
  </si>
  <si>
    <t>WSRMP</t>
  </si>
  <si>
    <t>Romp</t>
  </si>
  <si>
    <t>WSTSA</t>
  </si>
  <si>
    <t>Telescooparm</t>
  </si>
  <si>
    <t>WSAAR</t>
  </si>
  <si>
    <t>Aarding</t>
  </si>
  <si>
    <t>WSAUT</t>
  </si>
  <si>
    <t>Algemeen utiliteiten</t>
  </si>
  <si>
    <t>WSHBD</t>
  </si>
  <si>
    <t>Handbediening</t>
  </si>
  <si>
    <t>WSNST</t>
  </si>
  <si>
    <t>Noodstop</t>
  </si>
  <si>
    <t>WSIBA</t>
  </si>
  <si>
    <t>Afvalwaterbehandelsysteem</t>
  </si>
  <si>
    <t>WSATE</t>
  </si>
  <si>
    <t>Algemeen terrein</t>
  </si>
  <si>
    <t>WSBWC</t>
  </si>
  <si>
    <t>Bewakingscamera</t>
  </si>
  <si>
    <t>WSGVZ</t>
  </si>
  <si>
    <t>Groenvoorziening</t>
  </si>
  <si>
    <t>WSHWK</t>
  </si>
  <si>
    <t>Hekwerk</t>
  </si>
  <si>
    <t>WSHFF</t>
  </si>
  <si>
    <t>Helofytenfilter</t>
  </si>
  <si>
    <t>WSTVL</t>
  </si>
  <si>
    <t>Terreinverlichting</t>
  </si>
  <si>
    <t>WSTPT</t>
  </si>
  <si>
    <t>Toegangspoort</t>
  </si>
  <si>
    <t>WSVEH</t>
  </si>
  <si>
    <t>Verharding</t>
  </si>
  <si>
    <t>WSVOV</t>
  </si>
  <si>
    <t>Vuilopvang</t>
  </si>
  <si>
    <t>WSAHL</t>
  </si>
  <si>
    <t>Algemeen hulpmiddelen</t>
  </si>
  <si>
    <t>WSBEB</t>
  </si>
  <si>
    <t>Bebording</t>
  </si>
  <si>
    <t>WSBBL</t>
  </si>
  <si>
    <t>Brandblusmiddel</t>
  </si>
  <si>
    <t>WSGDT</t>
  </si>
  <si>
    <t>Gasdetector</t>
  </si>
  <si>
    <t>WSHHM</t>
  </si>
  <si>
    <t>Hef- en hijsmiddel</t>
  </si>
  <si>
    <t>WSKKA</t>
  </si>
  <si>
    <t>Koelkast</t>
  </si>
  <si>
    <t>WSNDD</t>
  </si>
  <si>
    <t>Nooddouche</t>
  </si>
  <si>
    <t>WSNSP</t>
  </si>
  <si>
    <t>Noodspoeling</t>
  </si>
  <si>
    <t>WSOOG</t>
  </si>
  <si>
    <t>Oogdouche</t>
  </si>
  <si>
    <t>WSRDB</t>
  </si>
  <si>
    <t>Reddingsboei</t>
  </si>
  <si>
    <t>WSVAT</t>
  </si>
  <si>
    <t>Vaatwasser</t>
  </si>
  <si>
    <t>WSMCH</t>
  </si>
  <si>
    <t>Wasmachine</t>
  </si>
  <si>
    <t>WSWDI</t>
  </si>
  <si>
    <t>Waterleidingdoorspoelintallatie</t>
  </si>
  <si>
    <t>Code looproute</t>
  </si>
  <si>
    <t>datum volgende uitvoering</t>
  </si>
  <si>
    <t>Volgorde in installatie</t>
  </si>
  <si>
    <t>Frequentie aantal</t>
  </si>
  <si>
    <t>Code frequentie(3)</t>
  </si>
  <si>
    <t>Op basis van werkdagen</t>
  </si>
  <si>
    <t>Laatste datum uitvoering</t>
  </si>
  <si>
    <t>Volgende datum uitvoering</t>
  </si>
  <si>
    <t>Code looproute(12)</t>
  </si>
  <si>
    <t>Code bouwdeel(22)</t>
  </si>
  <si>
    <t>WDG-1-M-215</t>
  </si>
  <si>
    <t>MD</t>
  </si>
  <si>
    <t>Code(12)</t>
  </si>
  <si>
    <t>Omschrijving(250)</t>
  </si>
  <si>
    <t>Code jobsoort(6)</t>
  </si>
  <si>
    <t>Code vakgroep(9)</t>
  </si>
  <si>
    <t>Datum laatste job van PO</t>
  </si>
  <si>
    <t>Naam complex</t>
  </si>
  <si>
    <t>Test-100</t>
  </si>
  <si>
    <t>PO</t>
  </si>
  <si>
    <t>WTD</t>
  </si>
  <si>
    <t>JR</t>
  </si>
  <si>
    <t>Code PO-model(12)</t>
  </si>
  <si>
    <t>Omschrijving werkzaamheden</t>
  </si>
  <si>
    <t>IJken t.o.v. peilmerk</t>
  </si>
  <si>
    <t>Code jobplan(11)</t>
  </si>
  <si>
    <t>Code PO-job(3)</t>
  </si>
  <si>
    <t>W-MPN-AME-3</t>
  </si>
  <si>
    <t>001</t>
  </si>
  <si>
    <t>Fabrikant</t>
  </si>
  <si>
    <t>Leverancier</t>
  </si>
  <si>
    <t>Periodiek onderhoud?
 (ja/nee)</t>
  </si>
  <si>
    <t>Type onderhoud:
- preventief onderhoud
- inspectie
- controle
- vervanging
- revisie</t>
  </si>
  <si>
    <t>Frequentie onderhoud</t>
  </si>
  <si>
    <t>Omschrijving onderhoud</t>
  </si>
  <si>
    <t>Aanschafprijs (€)</t>
  </si>
  <si>
    <t>Tekeningen AS-BUILD: 
locatie opleveringsdossier (e-wtb-civiel)</t>
  </si>
  <si>
    <t>Documentatie:
 locatie opleveringsdossier</t>
  </si>
  <si>
    <t>Datum aangepast (b.v. renovatiedatum)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</si>
</sst>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indexed="9"/>
      <name val="Calibri"/>
    </font>
    <font>
      <sz val="11"/>
      <name val="Calibri"/>
    </font>
    <font>
      <sz val="8"/>
      <name val="Aptos Narrow"/>
      <family val="2"/>
      <scheme val="minor"/>
    </font>
    <font>
      <sz val="11"/>
      <color rgb="FF1A1B1D"/>
      <name val="Aptos Narrow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6A8C9"/>
        <bgColor indexed="64"/>
      </patternFill>
    </fill>
    <fill>
      <patternFill patternType="solid">
        <fgColor rgb="FFFFF3D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 diagonalDown="1">
      <left/>
      <right/>
      <top/>
      <bottom/>
      <diagonal/>
    </border>
  </borders>
  <cellStyleXfs count="4">
    <xf numFmtId="0" fontId="0" fillId="0" borderId="0"/>
    <xf numFmtId="0" fontId="1" fillId="2" borderId="1"/>
    <xf numFmtId="0" fontId="2" fillId="3" borderId="0">
      <protection locked="0"/>
    </xf>
    <xf numFmtId="0" fontId="6" fillId="0" borderId="0">
      <alignment vertical="top"/>
    </xf>
  </cellStyleXfs>
  <cellXfs count="31">
    <xf numFmtId="0" fontId="0" fillId="0" borderId="0" xfId="0"/>
    <xf numFmtId="0" fontId="1" fillId="2" borderId="1" xfId="1"/>
    <xf numFmtId="0" fontId="2" fillId="3" borderId="0" xfId="2">
      <protection locked="0"/>
    </xf>
    <xf numFmtId="0" fontId="0" fillId="0" borderId="0" xfId="0" applyProtection="1">
      <protection locked="0"/>
    </xf>
    <xf numFmtId="0" fontId="0" fillId="4" borderId="0" xfId="0" applyFill="1"/>
    <xf numFmtId="2" fontId="0" fillId="0" borderId="0" xfId="0" applyNumberFormat="1" applyProtection="1">
      <protection locked="0"/>
    </xf>
    <xf numFmtId="0" fontId="1" fillId="4" borderId="0" xfId="1" applyFill="1" applyBorder="1"/>
    <xf numFmtId="14" fontId="0" fillId="0" borderId="0" xfId="0" applyNumberFormat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1" fillId="6" borderId="1" xfId="1" applyFill="1"/>
    <xf numFmtId="14" fontId="0" fillId="6" borderId="0" xfId="0" applyNumberFormat="1" applyFill="1"/>
    <xf numFmtId="0" fontId="0" fillId="6" borderId="0" xfId="0" applyFill="1"/>
    <xf numFmtId="0" fontId="1" fillId="7" borderId="0" xfId="1" applyFill="1" applyBorder="1"/>
    <xf numFmtId="0" fontId="0" fillId="7" borderId="0" xfId="0" applyFill="1"/>
    <xf numFmtId="14" fontId="0" fillId="4" borderId="0" xfId="0" applyNumberFormat="1" applyFill="1"/>
    <xf numFmtId="49" fontId="0" fillId="0" borderId="0" xfId="0" applyNumberFormat="1"/>
    <xf numFmtId="0" fontId="4" fillId="8" borderId="0" xfId="0" applyFont="1" applyFill="1"/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4" borderId="0" xfId="0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2" borderId="0" xfId="1" applyBorder="1"/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0" fillId="5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0" fillId="0" borderId="0" xfId="0" applyAlignment="1">
      <alignment horizontal="center"/>
    </xf>
  </cellXfs>
  <cellStyles count="4">
    <cellStyle name="HeaderStyle" xfId="1" xr:uid="{F3E2F54E-53F1-4204-B198-A312CD9D2A21}"/>
    <cellStyle name="MandatoryColumn" xfId="2" xr:uid="{41A8EA69-87B9-49F4-88F0-61FBBD3030D5}"/>
    <cellStyle name="Standaard" xfId="0" builtinId="0"/>
    <cellStyle name="Standaard 2" xfId="3" xr:uid="{2C74F0E4-0858-460E-A348-99B9BEA13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11431</xdr:colOff>
      <xdr:row>0</xdr:row>
      <xdr:rowOff>49531</xdr:rowOff>
    </xdr:from>
    <xdr:ext cx="2949470" cy="37407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426CDA9-CB91-666B-FF72-C3E031443077}"/>
            </a:ext>
          </a:extLst>
        </xdr:cNvPr>
        <xdr:cNvSpPr txBox="1"/>
      </xdr:nvSpPr>
      <xdr:spPr>
        <a:xfrm>
          <a:off x="11431" y="49531"/>
          <a:ext cx="2949470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800" b="1"/>
            <a:t>Gemaal Bergsluis,</a:t>
          </a:r>
          <a:r>
            <a:rPr lang="nl-NL" sz="1800" b="1" baseline="0"/>
            <a:t> KGM-320</a:t>
          </a:r>
          <a:endParaRPr lang="nl-NL" sz="1800" b="1"/>
        </a:p>
      </xdr:txBody>
    </xdr:sp>
    <xdr:clientData/>
  </xdr:oneCellAnchor>
  <xdr:twoCellAnchor editAs="oneCell">
    <xdr:from>
      <xdr:col>7</xdr:col>
      <xdr:colOff>590549</xdr:colOff>
      <xdr:row>0</xdr:row>
      <xdr:rowOff>180974</xdr:rowOff>
    </xdr:from>
    <xdr:to>
      <xdr:col>13</xdr:col>
      <xdr:colOff>1070609</xdr:colOff>
      <xdr:row>0</xdr:row>
      <xdr:rowOff>1255394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CAEDC8-F3C9-86E2-8EC1-F05AFD43E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699" y="180974"/>
          <a:ext cx="9585960" cy="1074420"/>
        </a:xfrm>
        <a:prstGeom prst="rect">
          <a:avLst/>
        </a:prstGeom>
      </xdr:spPr>
    </xdr:pic>
    <xdr:clientData/>
  </xdr:twoCellAnchor>
  <xdr:twoCellAnchor>
    <xdr:from>
      <xdr:col>7</xdr:col>
      <xdr:colOff>581024</xdr:colOff>
      <xdr:row>0</xdr:row>
      <xdr:rowOff>285751</xdr:rowOff>
    </xdr:from>
    <xdr:to>
      <xdr:col>13</xdr:col>
      <xdr:colOff>1247775</xdr:colOff>
      <xdr:row>0</xdr:row>
      <xdr:rowOff>1215391</xdr:rowOff>
    </xdr:to>
    <xdr:sp macro="" textlink="">
      <xdr:nvSpPr>
        <xdr:cNvPr id="5" name="PIJL-RECHTS 1">
          <a:extLst>
            <a:ext uri="{FF2B5EF4-FFF2-40B4-BE49-F238E27FC236}">
              <a16:creationId xmlns:a16="http://schemas.microsoft.com/office/drawing/2014/main" id="{97BE1CE6-D446-4C42-8D88-BC808F0A9B65}"/>
            </a:ext>
          </a:extLst>
        </xdr:cNvPr>
        <xdr:cNvSpPr/>
      </xdr:nvSpPr>
      <xdr:spPr>
        <a:xfrm>
          <a:off x="1781174" y="285751"/>
          <a:ext cx="9772651" cy="9296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Graag kolommen</a:t>
          </a:r>
          <a:r>
            <a:rPr lang="nl-NL" sz="1100" baseline="0"/>
            <a:t> G en P t/m AC vullen met technische data, financi</a:t>
          </a:r>
          <a:r>
            <a:rPr lang="nl-N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ë</a:t>
          </a:r>
          <a:r>
            <a:rPr lang="nl-NL" sz="1100" baseline="0"/>
            <a:t>le data en onderhoudsdata.</a:t>
          </a:r>
          <a:endParaRPr lang="nl-NL" sz="1100"/>
        </a:p>
      </xdr:txBody>
    </xdr:sp>
    <xdr:clientData/>
  </xdr:twoCellAnchor>
  <xdr:twoCellAnchor>
    <xdr:from>
      <xdr:col>7</xdr:col>
      <xdr:colOff>1266825</xdr:colOff>
      <xdr:row>0</xdr:row>
      <xdr:rowOff>1028700</xdr:rowOff>
    </xdr:from>
    <xdr:to>
      <xdr:col>12</xdr:col>
      <xdr:colOff>1129677</xdr:colOff>
      <xdr:row>0</xdr:row>
      <xdr:rowOff>2417455</xdr:rowOff>
    </xdr:to>
    <xdr:sp macro="" textlink="">
      <xdr:nvSpPr>
        <xdr:cNvPr id="9" name="Pijl: omlaag 8">
          <a:extLst>
            <a:ext uri="{FF2B5EF4-FFF2-40B4-BE49-F238E27FC236}">
              <a16:creationId xmlns:a16="http://schemas.microsoft.com/office/drawing/2014/main" id="{541FD29E-E49F-4CE7-B5C5-FB414859C061}"/>
            </a:ext>
          </a:extLst>
        </xdr:cNvPr>
        <xdr:cNvSpPr/>
      </xdr:nvSpPr>
      <xdr:spPr>
        <a:xfrm>
          <a:off x="2466975" y="1028700"/>
          <a:ext cx="7359027" cy="1388755"/>
        </a:xfrm>
        <a:prstGeom prst="downArrow">
          <a:avLst>
            <a:gd name="adj1" fmla="val 50000"/>
            <a:gd name="adj2" fmla="val 5492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/>
            <a:t>Indien er een bouwdeel aanwezig is dat </a:t>
          </a:r>
          <a:r>
            <a:rPr lang="nl-NL" i="1"/>
            <a:t>niet</a:t>
          </a:r>
          <a:r>
            <a:rPr lang="nl-NL"/>
            <a:t> voorkomt in de standaardlijst, dient dit bouwdeel </a:t>
          </a:r>
          <a:r>
            <a:rPr lang="nl-NL" b="1"/>
            <a:t>handmatig toegevoegd</a:t>
          </a:r>
          <a:r>
            <a:rPr lang="nl-NL"/>
            <a:t> te worden. Vermeld hierbij</a:t>
          </a:r>
          <a:r>
            <a:rPr lang="nl-NL" b="1"/>
            <a:t> het 'aantal'</a:t>
          </a:r>
          <a:r>
            <a:rPr lang="nl-NL" b="1" baseline="0"/>
            <a:t> en </a:t>
          </a:r>
          <a:r>
            <a:rPr lang="nl-NL" b="1"/>
            <a:t>de 'omschrijving'</a:t>
          </a:r>
          <a:r>
            <a:rPr lang="nl-NL"/>
            <a:t>.</a:t>
          </a:r>
          <a:endParaRPr lang="nl-NL" sz="1100"/>
        </a:p>
      </xdr:txBody>
    </xdr:sp>
    <xdr:clientData/>
  </xdr:twoCellAnchor>
  <xdr:twoCellAnchor editAs="oneCell">
    <xdr:from>
      <xdr:col>18</xdr:col>
      <xdr:colOff>190500</xdr:colOff>
      <xdr:row>0</xdr:row>
      <xdr:rowOff>506730</xdr:rowOff>
    </xdr:from>
    <xdr:to>
      <xdr:col>22</xdr:col>
      <xdr:colOff>598170</xdr:colOff>
      <xdr:row>0</xdr:row>
      <xdr:rowOff>1638300</xdr:rowOff>
    </xdr:to>
    <xdr:pic>
      <xdr:nvPicPr>
        <xdr:cNvPr id="11" name="Afbeelding 2">
          <a:extLst>
            <a:ext uri="{FF2B5EF4-FFF2-40B4-BE49-F238E27FC236}">
              <a16:creationId xmlns:a16="http://schemas.microsoft.com/office/drawing/2014/main" id="{B418080D-AAA4-4038-840C-23247E3C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506730"/>
          <a:ext cx="4964430" cy="1131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5689-7F4A-410E-9151-470DB231243D}">
  <dimension ref="A1:L14"/>
  <sheetViews>
    <sheetView workbookViewId="0">
      <selection activeCell="C2" sqref="C2"/>
    </sheetView>
  </sheetViews>
  <sheetFormatPr defaultRowHeight="15" x14ac:dyDescent="0.25"/>
  <cols>
    <col min="1" max="3" width="9.140625" style="4"/>
    <col min="4" max="4" width="11.140625" style="2" bestFit="1" customWidth="1"/>
    <col min="5" max="5" width="19.140625" style="2" bestFit="1" customWidth="1"/>
    <col min="6" max="6" width="18.28515625" style="2" bestFit="1" customWidth="1"/>
    <col min="7" max="7" width="24.28515625" style="2" bestFit="1" customWidth="1"/>
    <col min="8" max="8" width="17.42578125" style="3" bestFit="1" customWidth="1"/>
    <col min="9" max="9" width="20.140625" style="3" bestFit="1" customWidth="1"/>
    <col min="10" max="10" width="23.7109375" style="3" bestFit="1" customWidth="1"/>
    <col min="11" max="11" width="17.42578125" style="3" bestFit="1" customWidth="1"/>
    <col min="12" max="12" width="14.7109375" style="3" bestFit="1" customWidth="1"/>
  </cols>
  <sheetData>
    <row r="1" spans="1:12" x14ac:dyDescent="0.25">
      <c r="A1" s="4" t="s">
        <v>0</v>
      </c>
      <c r="B1" s="6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</v>
      </c>
      <c r="L1" s="1" t="s">
        <v>10</v>
      </c>
    </row>
    <row r="2" spans="1:12" x14ac:dyDescent="0.25">
      <c r="A2" s="4" t="s">
        <v>11</v>
      </c>
      <c r="B2" s="4" t="s">
        <v>12</v>
      </c>
      <c r="C2" s="4">
        <v>2025</v>
      </c>
      <c r="D2" s="2" t="str">
        <f>A2</f>
        <v>KGM-1000</v>
      </c>
      <c r="E2" s="2" t="str">
        <f>B2</f>
        <v>Standaard gemaal</v>
      </c>
      <c r="F2" s="2" t="s">
        <v>13</v>
      </c>
      <c r="G2" s="2" t="s">
        <v>14</v>
      </c>
      <c r="H2" s="5" t="str">
        <f>RIGHT(A2,LEN(A2)-4)</f>
        <v>1000</v>
      </c>
      <c r="I2" s="3" t="str">
        <f>A2</f>
        <v>KGM-1000</v>
      </c>
      <c r="J2" s="3" t="s">
        <v>15</v>
      </c>
      <c r="K2" s="3">
        <f>C2</f>
        <v>2025</v>
      </c>
      <c r="L2" s="3" t="str">
        <f>A2</f>
        <v>KGM-1000</v>
      </c>
    </row>
    <row r="3" spans="1:12" x14ac:dyDescent="0.25">
      <c r="H3" s="5"/>
    </row>
    <row r="4" spans="1:12" x14ac:dyDescent="0.25">
      <c r="H4" s="5"/>
    </row>
    <row r="5" spans="1:12" x14ac:dyDescent="0.25">
      <c r="H5" s="5"/>
    </row>
    <row r="6" spans="1:12" x14ac:dyDescent="0.25">
      <c r="H6" s="5"/>
    </row>
    <row r="7" spans="1:12" x14ac:dyDescent="0.25">
      <c r="H7" s="5"/>
    </row>
    <row r="8" spans="1:12" x14ac:dyDescent="0.25">
      <c r="H8" s="5"/>
    </row>
    <row r="9" spans="1:12" x14ac:dyDescent="0.25">
      <c r="H9" s="5"/>
    </row>
    <row r="10" spans="1:12" x14ac:dyDescent="0.25">
      <c r="H10" s="5"/>
    </row>
    <row r="11" spans="1:12" x14ac:dyDescent="0.25">
      <c r="H11" s="5"/>
    </row>
    <row r="12" spans="1:12" x14ac:dyDescent="0.25">
      <c r="H12" s="5"/>
    </row>
    <row r="13" spans="1:12" x14ac:dyDescent="0.25">
      <c r="H13" s="5"/>
    </row>
    <row r="14" spans="1:12" x14ac:dyDescent="0.25">
      <c r="H14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ACF2-CD2A-463D-AA6C-CFF71FA6164F}">
  <dimension ref="A1:I7"/>
  <sheetViews>
    <sheetView workbookViewId="0">
      <selection activeCell="I2" sqref="I2:I7"/>
    </sheetView>
  </sheetViews>
  <sheetFormatPr defaultRowHeight="15" x14ac:dyDescent="0.25"/>
  <cols>
    <col min="1" max="1" width="15.5703125" style="4" customWidth="1"/>
    <col min="2" max="2" width="17.28515625" style="4" bestFit="1" customWidth="1"/>
    <col min="3" max="3" width="28.5703125" customWidth="1"/>
    <col min="4" max="4" width="18.5703125" bestFit="1" customWidth="1"/>
    <col min="5" max="5" width="22.28515625" bestFit="1" customWidth="1"/>
    <col min="6" max="6" width="22" bestFit="1" customWidth="1"/>
    <col min="7" max="7" width="18.5703125" bestFit="1" customWidth="1"/>
    <col min="8" max="8" width="22.28515625" bestFit="1" customWidth="1"/>
  </cols>
  <sheetData>
    <row r="1" spans="1:9" x14ac:dyDescent="0.25">
      <c r="A1" s="21" t="s">
        <v>16</v>
      </c>
      <c r="B1" s="21" t="s">
        <v>17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9</v>
      </c>
      <c r="I1" s="24" t="s">
        <v>7</v>
      </c>
    </row>
    <row r="2" spans="1:9" x14ac:dyDescent="0.25">
      <c r="A2" s="22" t="s">
        <v>18</v>
      </c>
      <c r="B2" s="22" t="s">
        <v>19</v>
      </c>
      <c r="C2" t="str">
        <f>CONCATENATE(Complex!$A$2,,"-",RIGHT(A2,3))</f>
        <v>KGM-1000-EIN</v>
      </c>
      <c r="D2" t="str">
        <f>B2</f>
        <v>Elektrische installatie</v>
      </c>
      <c r="E2" t="s">
        <v>13</v>
      </c>
      <c r="F2" t="str">
        <f>Complex!$A$2</f>
        <v>KGM-1000</v>
      </c>
      <c r="G2" t="str">
        <f>C2</f>
        <v>KGM-1000-EIN</v>
      </c>
      <c r="H2" t="str">
        <f>A2</f>
        <v>WSEIN</v>
      </c>
      <c r="I2">
        <v>1</v>
      </c>
    </row>
    <row r="3" spans="1:9" x14ac:dyDescent="0.25">
      <c r="A3" s="22" t="s">
        <v>20</v>
      </c>
      <c r="B3" s="22" t="s">
        <v>21</v>
      </c>
      <c r="C3" t="str">
        <f>CONCATENATE(Complex!$A$2,,"-",RIGHT(A3,3))</f>
        <v>KGM-1000-GBW</v>
      </c>
      <c r="D3" t="str">
        <f t="shared" ref="D3:D7" si="0">B3</f>
        <v>Gebouw</v>
      </c>
      <c r="E3" t="s">
        <v>13</v>
      </c>
      <c r="F3" t="str">
        <f>Complex!$A$2</f>
        <v>KGM-1000</v>
      </c>
      <c r="G3" t="str">
        <f t="shared" ref="G3:G7" si="1">C3</f>
        <v>KGM-1000-GBW</v>
      </c>
      <c r="H3" t="str">
        <f t="shared" ref="H3:H7" si="2">A3</f>
        <v>WSGBW</v>
      </c>
      <c r="I3">
        <v>2</v>
      </c>
    </row>
    <row r="4" spans="1:9" x14ac:dyDescent="0.25">
      <c r="A4" s="22" t="s">
        <v>22</v>
      </c>
      <c r="B4" s="22" t="s">
        <v>23</v>
      </c>
      <c r="C4" t="str">
        <f>CONCATENATE(Complex!$A$2,,"-",RIGHT(A4,3))</f>
        <v>KGM-1000-REG</v>
      </c>
      <c r="D4" t="str">
        <f t="shared" si="0"/>
        <v>Regelen (gemaal)</v>
      </c>
      <c r="E4" t="s">
        <v>13</v>
      </c>
      <c r="F4" t="str">
        <f>Complex!$A$2</f>
        <v>KGM-1000</v>
      </c>
      <c r="G4" t="str">
        <f t="shared" si="1"/>
        <v>KGM-1000-REG</v>
      </c>
      <c r="H4" t="str">
        <f t="shared" si="2"/>
        <v>WSKGMREG</v>
      </c>
      <c r="I4">
        <v>3</v>
      </c>
    </row>
    <row r="5" spans="1:9" x14ac:dyDescent="0.25">
      <c r="A5" s="22" t="s">
        <v>24</v>
      </c>
      <c r="B5" s="22" t="s">
        <v>25</v>
      </c>
      <c r="C5" t="str">
        <f>CONCATENATE(Complex!$A$2,,"-",RIGHT(A5,3))</f>
        <v>KGM-1000-KHR</v>
      </c>
      <c r="D5" t="str">
        <f t="shared" si="0"/>
        <v>Krooshekreiniger</v>
      </c>
      <c r="E5" t="s">
        <v>13</v>
      </c>
      <c r="F5" t="str">
        <f>Complex!$A$2</f>
        <v>KGM-1000</v>
      </c>
      <c r="G5" t="str">
        <f t="shared" si="1"/>
        <v>KGM-1000-KHR</v>
      </c>
      <c r="H5" t="str">
        <f t="shared" si="2"/>
        <v>WSKHR</v>
      </c>
      <c r="I5">
        <v>4</v>
      </c>
    </row>
    <row r="6" spans="1:9" x14ac:dyDescent="0.25">
      <c r="A6" s="22" t="s">
        <v>26</v>
      </c>
      <c r="B6" s="22" t="s">
        <v>27</v>
      </c>
      <c r="C6" t="str">
        <f>CONCATENATE(Complex!$A$2,,"-",RIGHT(A6,3))</f>
        <v>KGM-1000-TRN</v>
      </c>
      <c r="D6" t="str">
        <f t="shared" si="0"/>
        <v>Terrein</v>
      </c>
      <c r="E6" t="s">
        <v>13</v>
      </c>
      <c r="F6" t="str">
        <f>Complex!$A$2</f>
        <v>KGM-1000</v>
      </c>
      <c r="G6" t="str">
        <f t="shared" si="1"/>
        <v>KGM-1000-TRN</v>
      </c>
      <c r="H6" t="str">
        <f t="shared" si="2"/>
        <v>WSTRN</v>
      </c>
      <c r="I6">
        <v>5</v>
      </c>
    </row>
    <row r="7" spans="1:9" x14ac:dyDescent="0.25">
      <c r="A7" s="22" t="s">
        <v>28</v>
      </c>
      <c r="B7" s="22" t="s">
        <v>29</v>
      </c>
      <c r="C7" t="str">
        <f>CONCATENATE(Complex!$A$2,,"-",RIGHT(A7,3))</f>
        <v>KGM-1000-UTI</v>
      </c>
      <c r="D7" t="str">
        <f t="shared" si="0"/>
        <v>Utiliteiten</v>
      </c>
      <c r="E7" t="s">
        <v>13</v>
      </c>
      <c r="F7" t="str">
        <f>Complex!$A$2</f>
        <v>KGM-1000</v>
      </c>
      <c r="G7" t="str">
        <f t="shared" si="1"/>
        <v>KGM-1000-UTI</v>
      </c>
      <c r="H7" t="str">
        <f t="shared" si="2"/>
        <v>WSUTI</v>
      </c>
      <c r="I7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C92C-2013-4E54-BB4F-985749D157B0}">
  <dimension ref="A1:J22"/>
  <sheetViews>
    <sheetView workbookViewId="0">
      <selection activeCell="D2" sqref="D2"/>
    </sheetView>
  </sheetViews>
  <sheetFormatPr defaultRowHeight="15" x14ac:dyDescent="0.25"/>
  <cols>
    <col min="1" max="1" width="22.28515625" style="4" customWidth="1"/>
    <col min="2" max="2" width="11.7109375" style="4" bestFit="1" customWidth="1"/>
    <col min="3" max="3" width="23.5703125" customWidth="1"/>
    <col min="4" max="4" width="22" bestFit="1" customWidth="1"/>
    <col min="5" max="5" width="18.5703125" bestFit="1" customWidth="1"/>
    <col min="6" max="6" width="22.28515625" bestFit="1" customWidth="1"/>
    <col min="7" max="7" width="22" bestFit="1" customWidth="1"/>
    <col min="9" max="9" width="22.28515625" bestFit="1" customWidth="1"/>
  </cols>
  <sheetData>
    <row r="1" spans="1:10" ht="25.5" x14ac:dyDescent="0.25">
      <c r="A1" s="21" t="s">
        <v>16</v>
      </c>
      <c r="B1" s="21" t="s">
        <v>30</v>
      </c>
      <c r="C1" s="21" t="s">
        <v>31</v>
      </c>
      <c r="D1" s="1" t="s">
        <v>32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7</v>
      </c>
    </row>
    <row r="2" spans="1:10" x14ac:dyDescent="0.25">
      <c r="A2" s="22" t="s">
        <v>18</v>
      </c>
      <c r="B2" s="22" t="s">
        <v>33</v>
      </c>
      <c r="C2" s="22" t="s">
        <v>34</v>
      </c>
      <c r="D2" t="str">
        <f>CONCATENATE(Complex!$A$2,"-",RIGHT(A2,3),"-"&amp;RIGHT(B2,3))</f>
        <v>KGM-1000-EIN-BES</v>
      </c>
      <c r="E2" t="str">
        <f>C2</f>
        <v>Besturing</v>
      </c>
      <c r="F2" t="s">
        <v>13</v>
      </c>
      <c r="G2" t="str">
        <f>CONCATENATE(Complex!$A$2,"-",RIGHT(A2,3))</f>
        <v>KGM-1000-EIN</v>
      </c>
      <c r="H2" t="str">
        <f>D2</f>
        <v>KGM-1000-EIN-BES</v>
      </c>
      <c r="I2" s="23" t="str">
        <f>B2</f>
        <v>WSBES</v>
      </c>
      <c r="J2">
        <v>1</v>
      </c>
    </row>
    <row r="3" spans="1:10" x14ac:dyDescent="0.25">
      <c r="A3" s="22" t="s">
        <v>18</v>
      </c>
      <c r="B3" s="22" t="s">
        <v>35</v>
      </c>
      <c r="C3" s="22" t="s">
        <v>36</v>
      </c>
      <c r="D3" t="str">
        <f>CONCATENATE(Complex!$A$2,"-",RIGHT(A3,3),"-"&amp;RIGHT(B3,3))</f>
        <v>KGM-1000-EIN-ENL</v>
      </c>
      <c r="E3" t="str">
        <f t="shared" ref="E3:E22" si="0">C3</f>
        <v>Energielevering</v>
      </c>
      <c r="F3" t="s">
        <v>13</v>
      </c>
      <c r="G3" t="str">
        <f>CONCATENATE(Complex!$A$2,"-",RIGHT(A3,3))</f>
        <v>KGM-1000-EIN</v>
      </c>
      <c r="H3" t="str">
        <f t="shared" ref="H3:H22" si="1">D3</f>
        <v>KGM-1000-EIN-ENL</v>
      </c>
      <c r="I3" s="23" t="str">
        <f t="shared" ref="I3:I22" si="2">B3</f>
        <v>WSENL</v>
      </c>
      <c r="J3">
        <v>2</v>
      </c>
    </row>
    <row r="4" spans="1:10" x14ac:dyDescent="0.25">
      <c r="A4" s="22" t="s">
        <v>18</v>
      </c>
      <c r="B4" s="22" t="s">
        <v>37</v>
      </c>
      <c r="C4" s="22" t="s">
        <v>38</v>
      </c>
      <c r="D4" t="str">
        <f>CONCATENATE(Complex!$A$2,"-",RIGHT(A4,3),"-"&amp;RIGHT(B4,3))</f>
        <v>KGM-1000-EIN-MET</v>
      </c>
      <c r="E4" t="str">
        <f t="shared" si="0"/>
        <v>Meting</v>
      </c>
      <c r="F4" t="s">
        <v>13</v>
      </c>
      <c r="G4" t="str">
        <f>CONCATENATE(Complex!$A$2,"-",RIGHT(A4,3))</f>
        <v>KGM-1000-EIN</v>
      </c>
      <c r="H4" t="str">
        <f t="shared" si="1"/>
        <v>KGM-1000-EIN-MET</v>
      </c>
      <c r="I4" s="23" t="str">
        <f t="shared" si="2"/>
        <v>WSMET</v>
      </c>
      <c r="J4">
        <v>3</v>
      </c>
    </row>
    <row r="5" spans="1:10" x14ac:dyDescent="0.25">
      <c r="A5" s="22" t="s">
        <v>18</v>
      </c>
      <c r="B5" s="22" t="s">
        <v>39</v>
      </c>
      <c r="C5" s="22" t="s">
        <v>40</v>
      </c>
      <c r="D5" t="str">
        <f>CONCATENATE(Complex!$A$2,"-",RIGHT(A5,3),"-"&amp;RIGHT(B5,3))</f>
        <v>KGM-1000-EIN-SHK</v>
      </c>
      <c r="E5" t="str">
        <f t="shared" si="0"/>
        <v>Schakelkast</v>
      </c>
      <c r="F5" t="s">
        <v>13</v>
      </c>
      <c r="G5" t="str">
        <f>CONCATENATE(Complex!$A$2,"-",RIGHT(A5,3))</f>
        <v>KGM-1000-EIN</v>
      </c>
      <c r="H5" t="str">
        <f t="shared" si="1"/>
        <v>KGM-1000-EIN-SHK</v>
      </c>
      <c r="I5" s="23" t="str">
        <f t="shared" si="2"/>
        <v>WSSHK</v>
      </c>
      <c r="J5">
        <v>4</v>
      </c>
    </row>
    <row r="6" spans="1:10" x14ac:dyDescent="0.25">
      <c r="A6" s="22" t="s">
        <v>20</v>
      </c>
      <c r="B6" s="22" t="s">
        <v>41</v>
      </c>
      <c r="C6" s="22" t="s">
        <v>21</v>
      </c>
      <c r="D6" t="str">
        <f>CONCATENATE(Complex!$A$2,"-",RIGHT(A6,3),"-"&amp;RIGHT(B6,3))</f>
        <v>KGM-1000-GBW-GEB</v>
      </c>
      <c r="E6" t="str">
        <f t="shared" si="0"/>
        <v>Gebouw</v>
      </c>
      <c r="F6" t="s">
        <v>13</v>
      </c>
      <c r="G6" t="str">
        <f>CONCATENATE(Complex!$A$2,"-",RIGHT(A6,3))</f>
        <v>KGM-1000-GBW</v>
      </c>
      <c r="H6" t="str">
        <f t="shared" si="1"/>
        <v>KGM-1000-GBW-GEB</v>
      </c>
      <c r="I6" s="23" t="str">
        <f t="shared" si="2"/>
        <v>WSGEB</v>
      </c>
      <c r="J6">
        <v>5</v>
      </c>
    </row>
    <row r="7" spans="1:10" x14ac:dyDescent="0.25">
      <c r="A7" s="22" t="s">
        <v>20</v>
      </c>
      <c r="B7" s="22" t="s">
        <v>42</v>
      </c>
      <c r="C7" s="22" t="s">
        <v>43</v>
      </c>
      <c r="D7" t="str">
        <f>CONCATENATE(Complex!$A$2,"-",RIGHT(A7,3),"-"&amp;RIGHT(B7,3))</f>
        <v>KGM-1000-GBW-VKV</v>
      </c>
      <c r="E7" t="str">
        <f t="shared" si="0"/>
        <v>Klimaatbeheersing</v>
      </c>
      <c r="F7" t="s">
        <v>13</v>
      </c>
      <c r="G7" t="str">
        <f>CONCATENATE(Complex!$A$2,"-",RIGHT(A7,3))</f>
        <v>KGM-1000-GBW</v>
      </c>
      <c r="H7" t="str">
        <f t="shared" si="1"/>
        <v>KGM-1000-GBW-VKV</v>
      </c>
      <c r="I7" s="23" t="str">
        <f t="shared" si="2"/>
        <v>WSVKV</v>
      </c>
      <c r="J7">
        <v>6</v>
      </c>
    </row>
    <row r="8" spans="1:10" x14ac:dyDescent="0.25">
      <c r="A8" s="22" t="s">
        <v>22</v>
      </c>
      <c r="B8" s="22" t="s">
        <v>44</v>
      </c>
      <c r="C8" s="22" t="s">
        <v>45</v>
      </c>
      <c r="D8" t="str">
        <f>CONCATENATE(Complex!$A$2,"-",RIGHT(A8,3),"-"&amp;RIGHT(B8,3))</f>
        <v>KGM-1000-REG-AFM</v>
      </c>
      <c r="E8" t="str">
        <f t="shared" si="0"/>
        <v>Afsluitmiddel</v>
      </c>
      <c r="F8" t="s">
        <v>13</v>
      </c>
      <c r="G8" t="str">
        <f>CONCATENATE(Complex!$A$2,"-",RIGHT(A8,3))</f>
        <v>KGM-1000-REG</v>
      </c>
      <c r="H8" t="str">
        <f t="shared" si="1"/>
        <v>KGM-1000-REG-AFM</v>
      </c>
      <c r="I8" s="23" t="str">
        <f t="shared" si="2"/>
        <v>WSAFM</v>
      </c>
      <c r="J8">
        <v>7</v>
      </c>
    </row>
    <row r="9" spans="1:10" x14ac:dyDescent="0.25">
      <c r="A9" s="22" t="s">
        <v>22</v>
      </c>
      <c r="B9" s="22" t="s">
        <v>46</v>
      </c>
      <c r="C9" s="22" t="s">
        <v>47</v>
      </c>
      <c r="D9" t="str">
        <f>CONCATENATE(Complex!$A$2,"-",RIGHT(A9,3),"-"&amp;RIGHT(B9,3))</f>
        <v>KGM-1000-REG-DMT</v>
      </c>
      <c r="E9" t="str">
        <f t="shared" si="0"/>
        <v>Dieselmotor</v>
      </c>
      <c r="F9" t="s">
        <v>13</v>
      </c>
      <c r="G9" t="str">
        <f>CONCATENATE(Complex!$A$2,"-",RIGHT(A9,3))</f>
        <v>KGM-1000-REG</v>
      </c>
      <c r="H9" t="str">
        <f t="shared" si="1"/>
        <v>KGM-1000-REG-DMT</v>
      </c>
      <c r="I9" s="23" t="str">
        <f t="shared" si="2"/>
        <v>WSDMT</v>
      </c>
      <c r="J9">
        <v>8</v>
      </c>
    </row>
    <row r="10" spans="1:10" x14ac:dyDescent="0.25">
      <c r="A10" s="22" t="s">
        <v>22</v>
      </c>
      <c r="B10" s="22" t="s">
        <v>48</v>
      </c>
      <c r="C10" s="22" t="s">
        <v>49</v>
      </c>
      <c r="D10" t="str">
        <f>CONCATENATE(Complex!$A$2,"-",RIGHT(A10,3),"-"&amp;RIGHT(B10,3))</f>
        <v>KGM-1000-REG-EMT</v>
      </c>
      <c r="E10" t="str">
        <f t="shared" si="0"/>
        <v>Elektromotor</v>
      </c>
      <c r="F10" t="s">
        <v>13</v>
      </c>
      <c r="G10" t="str">
        <f>CONCATENATE(Complex!$A$2,"-",RIGHT(A10,3))</f>
        <v>KGM-1000-REG</v>
      </c>
      <c r="H10" t="str">
        <f t="shared" si="1"/>
        <v>KGM-1000-REG-EMT</v>
      </c>
      <c r="I10" s="23" t="str">
        <f t="shared" si="2"/>
        <v>WSEMT</v>
      </c>
      <c r="J10">
        <v>9</v>
      </c>
    </row>
    <row r="11" spans="1:10" x14ac:dyDescent="0.25">
      <c r="A11" s="22" t="s">
        <v>22</v>
      </c>
      <c r="B11" s="22" t="s">
        <v>50</v>
      </c>
      <c r="C11" s="22" t="s">
        <v>51</v>
      </c>
      <c r="D11" t="str">
        <f>CONCATENATE(Complex!$A$2,"-",RIGHT(A11,3),"-"&amp;RIGHT(B11,3))</f>
        <v>KGM-1000-REG-INS</v>
      </c>
      <c r="E11" t="str">
        <f t="shared" si="0"/>
        <v>Instroom</v>
      </c>
      <c r="F11" t="s">
        <v>13</v>
      </c>
      <c r="G11" t="str">
        <f>CONCATENATE(Complex!$A$2,"-",RIGHT(A11,3))</f>
        <v>KGM-1000-REG</v>
      </c>
      <c r="H11" t="str">
        <f t="shared" si="1"/>
        <v>KGM-1000-REG-INS</v>
      </c>
      <c r="I11" s="23" t="str">
        <f t="shared" si="2"/>
        <v>WSINS</v>
      </c>
      <c r="J11">
        <v>10</v>
      </c>
    </row>
    <row r="12" spans="1:10" x14ac:dyDescent="0.25">
      <c r="A12" s="22" t="s">
        <v>22</v>
      </c>
      <c r="B12" s="22" t="s">
        <v>52</v>
      </c>
      <c r="C12" s="22" t="s">
        <v>53</v>
      </c>
      <c r="D12" t="str">
        <f>CONCATENATE(Complex!$A$2,"-",RIGHT(A12,3),"-"&amp;RIGHT(B12,3))</f>
        <v>KGM-1000-REG-OAD</v>
      </c>
      <c r="E12" t="str">
        <f t="shared" si="0"/>
        <v>Overige aandrijving</v>
      </c>
      <c r="F12" t="s">
        <v>13</v>
      </c>
      <c r="G12" t="str">
        <f>CONCATENATE(Complex!$A$2,"-",RIGHT(A12,3))</f>
        <v>KGM-1000-REG</v>
      </c>
      <c r="H12" t="str">
        <f t="shared" si="1"/>
        <v>KGM-1000-REG-OAD</v>
      </c>
      <c r="I12" s="23" t="str">
        <f t="shared" si="2"/>
        <v>WSOAD</v>
      </c>
      <c r="J12">
        <v>11</v>
      </c>
    </row>
    <row r="13" spans="1:10" x14ac:dyDescent="0.25">
      <c r="A13" s="22" t="s">
        <v>22</v>
      </c>
      <c r="B13" s="22" t="s">
        <v>54</v>
      </c>
      <c r="C13" s="22" t="s">
        <v>55</v>
      </c>
      <c r="D13" t="str">
        <f>CONCATENATE(Complex!$A$2,"-",RIGHT(A13,3),"-"&amp;RIGHT(B13,3))</f>
        <v>KGM-1000-REG-OVB</v>
      </c>
      <c r="E13" t="str">
        <f t="shared" si="0"/>
        <v>Overbrenging</v>
      </c>
      <c r="F13" t="s">
        <v>13</v>
      </c>
      <c r="G13" t="str">
        <f>CONCATENATE(Complex!$A$2,"-",RIGHT(A13,3))</f>
        <v>KGM-1000-REG</v>
      </c>
      <c r="H13" t="str">
        <f t="shared" si="1"/>
        <v>KGM-1000-REG-OVB</v>
      </c>
      <c r="I13" s="23" t="str">
        <f t="shared" si="2"/>
        <v>WSOVB</v>
      </c>
      <c r="J13">
        <v>12</v>
      </c>
    </row>
    <row r="14" spans="1:10" x14ac:dyDescent="0.25">
      <c r="A14" s="22" t="s">
        <v>22</v>
      </c>
      <c r="B14" s="22" t="s">
        <v>56</v>
      </c>
      <c r="C14" s="22" t="s">
        <v>57</v>
      </c>
      <c r="D14" t="str">
        <f>CONCATENATE(Complex!$A$2,"-",RIGHT(A14,3),"-"&amp;RIGHT(B14,3))</f>
        <v>KGM-1000-REG-PIL</v>
      </c>
      <c r="E14" t="str">
        <f t="shared" si="0"/>
        <v>Pers- inlaatleiding</v>
      </c>
      <c r="F14" t="s">
        <v>13</v>
      </c>
      <c r="G14" t="str">
        <f>CONCATENATE(Complex!$A$2,"-",RIGHT(A14,3))</f>
        <v>KGM-1000-REG</v>
      </c>
      <c r="H14" t="str">
        <f t="shared" si="1"/>
        <v>KGM-1000-REG-PIL</v>
      </c>
      <c r="I14" s="23" t="str">
        <f t="shared" si="2"/>
        <v>WSPIL</v>
      </c>
      <c r="J14">
        <v>13</v>
      </c>
    </row>
    <row r="15" spans="1:10" x14ac:dyDescent="0.25">
      <c r="A15" s="22" t="s">
        <v>22</v>
      </c>
      <c r="B15" s="22" t="s">
        <v>58</v>
      </c>
      <c r="C15" s="22" t="s">
        <v>59</v>
      </c>
      <c r="D15" t="str">
        <f>CONCATENATE(Complex!$A$2,"-",RIGHT(A15,3),"-"&amp;RIGHT(B15,3))</f>
        <v>KGM-1000-REG-PPI</v>
      </c>
      <c r="E15" t="str">
        <f t="shared" si="0"/>
        <v>Pompinstallatie</v>
      </c>
      <c r="F15" t="s">
        <v>13</v>
      </c>
      <c r="G15" t="str">
        <f>CONCATENATE(Complex!$A$2,"-",RIGHT(A15,3))</f>
        <v>KGM-1000-REG</v>
      </c>
      <c r="H15" t="str">
        <f t="shared" si="1"/>
        <v>KGM-1000-REG-PPI</v>
      </c>
      <c r="I15" s="23" t="str">
        <f t="shared" si="2"/>
        <v>WSPPI</v>
      </c>
      <c r="J15">
        <v>14</v>
      </c>
    </row>
    <row r="16" spans="1:10" x14ac:dyDescent="0.25">
      <c r="A16" s="22" t="s">
        <v>22</v>
      </c>
      <c r="B16" s="22" t="s">
        <v>60</v>
      </c>
      <c r="C16" s="22" t="s">
        <v>61</v>
      </c>
      <c r="D16" t="str">
        <f>CONCATENATE(Complex!$A$2,"-",RIGHT(A16,3),"-"&amp;RIGHT(B16,3))</f>
        <v>KGM-1000-REG-UIT</v>
      </c>
      <c r="E16" t="str">
        <f t="shared" si="0"/>
        <v>Uitstroom</v>
      </c>
      <c r="F16" t="s">
        <v>13</v>
      </c>
      <c r="G16" t="str">
        <f>CONCATENATE(Complex!$A$2,"-",RIGHT(A16,3))</f>
        <v>KGM-1000-REG</v>
      </c>
      <c r="H16" t="str">
        <f t="shared" si="1"/>
        <v>KGM-1000-REG-UIT</v>
      </c>
      <c r="I16" s="23" t="str">
        <f t="shared" si="2"/>
        <v>WSUIT</v>
      </c>
      <c r="J16">
        <v>15</v>
      </c>
    </row>
    <row r="17" spans="1:10" x14ac:dyDescent="0.25">
      <c r="A17" s="22" t="s">
        <v>22</v>
      </c>
      <c r="B17" s="22" t="s">
        <v>62</v>
      </c>
      <c r="C17" s="22" t="s">
        <v>63</v>
      </c>
      <c r="D17" t="str">
        <f>CONCATENATE(Complex!$A$2,"-",RIGHT(A17,3),"-"&amp;RIGHT(B17,3))</f>
        <v>KGM-1000-REG-VAC</v>
      </c>
      <c r="E17" t="str">
        <f t="shared" si="0"/>
        <v>Druk- Vacuüminstallatie</v>
      </c>
      <c r="F17" t="s">
        <v>13</v>
      </c>
      <c r="G17" t="str">
        <f>CONCATENATE(Complex!$A$2,"-",RIGHT(A17,3))</f>
        <v>KGM-1000-REG</v>
      </c>
      <c r="H17" t="str">
        <f t="shared" si="1"/>
        <v>KGM-1000-REG-VAC</v>
      </c>
      <c r="I17" s="23" t="str">
        <f t="shared" si="2"/>
        <v>WSVAC</v>
      </c>
      <c r="J17">
        <v>16</v>
      </c>
    </row>
    <row r="18" spans="1:10" x14ac:dyDescent="0.25">
      <c r="A18" s="22" t="s">
        <v>24</v>
      </c>
      <c r="B18" s="22" t="s">
        <v>64</v>
      </c>
      <c r="C18" s="22" t="s">
        <v>65</v>
      </c>
      <c r="D18" t="str">
        <f>CONCATENATE(Complex!$A$2,"-",RIGHT(A18,3),"-"&amp;RIGHT(B18,3))</f>
        <v>KGM-1000-KHR-BOV</v>
      </c>
      <c r="E18" t="str">
        <f t="shared" si="0"/>
        <v>Bovenloop</v>
      </c>
      <c r="F18" t="s">
        <v>13</v>
      </c>
      <c r="G18" t="str">
        <f>CONCATENATE(Complex!$A$2,"-",RIGHT(A18,3))</f>
        <v>KGM-1000-KHR</v>
      </c>
      <c r="H18" t="str">
        <f t="shared" si="1"/>
        <v>KGM-1000-KHR-BOV</v>
      </c>
      <c r="I18" s="23" t="str">
        <f t="shared" si="2"/>
        <v>WSBOV</v>
      </c>
      <c r="J18">
        <v>17</v>
      </c>
    </row>
    <row r="19" spans="1:10" x14ac:dyDescent="0.25">
      <c r="A19" s="22" t="s">
        <v>24</v>
      </c>
      <c r="B19" s="22" t="s">
        <v>66</v>
      </c>
      <c r="C19" s="22" t="s">
        <v>67</v>
      </c>
      <c r="D19" t="str">
        <f>CONCATENATE(Complex!$A$2,"-",RIGHT(A19,3),"-"&amp;RIGHT(B19,3))</f>
        <v>KGM-1000-KHR-STA</v>
      </c>
      <c r="E19" t="str">
        <f t="shared" si="0"/>
        <v>Stationair</v>
      </c>
      <c r="F19" t="s">
        <v>13</v>
      </c>
      <c r="G19" t="str">
        <f>CONCATENATE(Complex!$A$2,"-",RIGHT(A19,3))</f>
        <v>KGM-1000-KHR</v>
      </c>
      <c r="H19" t="str">
        <f t="shared" si="1"/>
        <v>KGM-1000-KHR-STA</v>
      </c>
      <c r="I19" s="23" t="str">
        <f t="shared" si="2"/>
        <v>WSSTA</v>
      </c>
      <c r="J19">
        <v>18</v>
      </c>
    </row>
    <row r="20" spans="1:10" x14ac:dyDescent="0.25">
      <c r="A20" s="22" t="s">
        <v>24</v>
      </c>
      <c r="B20" s="22" t="s">
        <v>68</v>
      </c>
      <c r="C20" s="22" t="s">
        <v>29</v>
      </c>
      <c r="D20" t="str">
        <f>CONCATENATE(Complex!$A$2,"-",RIGHT(A20,3),"-"&amp;RIGHT(B20,3))</f>
        <v>KGM-1000-KHR-UTL</v>
      </c>
      <c r="E20" t="str">
        <f t="shared" si="0"/>
        <v>Utiliteiten</v>
      </c>
      <c r="F20" t="s">
        <v>13</v>
      </c>
      <c r="G20" t="str">
        <f>CONCATENATE(Complex!$A$2,"-",RIGHT(A20,3))</f>
        <v>KGM-1000-KHR</v>
      </c>
      <c r="H20" t="str">
        <f t="shared" si="1"/>
        <v>KGM-1000-KHR-UTL</v>
      </c>
      <c r="I20" s="23" t="str">
        <f t="shared" si="2"/>
        <v>WSUTL</v>
      </c>
      <c r="J20">
        <v>19</v>
      </c>
    </row>
    <row r="21" spans="1:10" x14ac:dyDescent="0.25">
      <c r="A21" s="22" t="s">
        <v>26</v>
      </c>
      <c r="B21" s="22" t="s">
        <v>69</v>
      </c>
      <c r="C21" s="22" t="s">
        <v>27</v>
      </c>
      <c r="D21" t="str">
        <f>CONCATENATE(Complex!$A$2,"-",RIGHT(A21,3),"-"&amp;RIGHT(B21,3))</f>
        <v>KGM-1000-TRN-TER</v>
      </c>
      <c r="E21" t="str">
        <f t="shared" si="0"/>
        <v>Terrein</v>
      </c>
      <c r="F21" t="s">
        <v>13</v>
      </c>
      <c r="G21" t="str">
        <f>CONCATENATE(Complex!$A$2,"-",RIGHT(A21,3))</f>
        <v>KGM-1000-TRN</v>
      </c>
      <c r="H21" t="str">
        <f t="shared" si="1"/>
        <v>KGM-1000-TRN-TER</v>
      </c>
      <c r="I21" s="23" t="str">
        <f t="shared" si="2"/>
        <v>WSTER</v>
      </c>
      <c r="J21">
        <v>20</v>
      </c>
    </row>
    <row r="22" spans="1:10" x14ac:dyDescent="0.25">
      <c r="A22" s="22" t="s">
        <v>28</v>
      </c>
      <c r="B22" s="22" t="s">
        <v>70</v>
      </c>
      <c r="C22" s="22" t="s">
        <v>71</v>
      </c>
      <c r="D22" t="str">
        <f>CONCATENATE(Complex!$A$2,"-",RIGHT(A22,3),"-"&amp;RIGHT(B22,3))</f>
        <v>KGM-1000-UTI-HLP</v>
      </c>
      <c r="E22" t="str">
        <f t="shared" si="0"/>
        <v>Hulpmiddelen</v>
      </c>
      <c r="F22" t="s">
        <v>13</v>
      </c>
      <c r="G22" t="str">
        <f>CONCATENATE(Complex!$A$2,"-",RIGHT(A22,3))</f>
        <v>KGM-1000-UTI</v>
      </c>
      <c r="H22" t="str">
        <f t="shared" si="1"/>
        <v>KGM-1000-UTI-HLP</v>
      </c>
      <c r="I22" s="23" t="str">
        <f t="shared" si="2"/>
        <v>WSHLP</v>
      </c>
      <c r="J22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4015-BFBB-4011-8B40-09E28D468A3C}">
  <sheetPr filterMode="1"/>
  <dimension ref="A1:AC250"/>
  <sheetViews>
    <sheetView tabSelected="1" topLeftCell="G1" zoomScale="85" zoomScaleNormal="85" workbookViewId="0">
      <pane xSplit="9" ySplit="2" topLeftCell="P3" activePane="bottomRight" state="frozen"/>
      <selection activeCell="G1" sqref="G1"/>
      <selection pane="topRight" activeCell="P1" sqref="P1"/>
      <selection pane="bottomLeft" activeCell="G3" sqref="G3"/>
      <selection pane="bottomRight" activeCell="I121" sqref="I121"/>
    </sheetView>
  </sheetViews>
  <sheetFormatPr defaultRowHeight="15" x14ac:dyDescent="0.25"/>
  <cols>
    <col min="1" max="1" width="13.140625" style="19" hidden="1" customWidth="1"/>
    <col min="2" max="2" width="14.7109375" style="19" hidden="1" customWidth="1"/>
    <col min="3" max="4" width="16" style="19" hidden="1" customWidth="1"/>
    <col min="5" max="5" width="37.28515625" hidden="1" customWidth="1"/>
    <col min="6" max="6" width="17.42578125" style="14" hidden="1" customWidth="1"/>
    <col min="7" max="7" width="17.42578125" style="14" customWidth="1"/>
    <col min="8" max="8" width="29.7109375" customWidth="1"/>
    <col min="9" max="9" width="22.7109375" customWidth="1"/>
    <col min="10" max="10" width="16.140625" bestFit="1" customWidth="1"/>
    <col min="11" max="11" width="21.7109375" customWidth="1"/>
    <col min="12" max="12" width="19.140625" bestFit="1" customWidth="1"/>
    <col min="13" max="13" width="23.42578125" bestFit="1" customWidth="1"/>
    <col min="14" max="14" width="23.42578125" customWidth="1"/>
    <col min="15" max="15" width="22.140625" customWidth="1"/>
    <col min="16" max="16" width="17.7109375" style="4" customWidth="1"/>
    <col min="17" max="17" width="19.140625" style="4" customWidth="1"/>
    <col min="18" max="18" width="21.28515625" style="4" customWidth="1"/>
    <col min="19" max="19" width="16.7109375" style="4" customWidth="1"/>
    <col min="20" max="20" width="11.5703125" style="4" customWidth="1"/>
    <col min="21" max="21" width="12.28515625" style="4" customWidth="1"/>
    <col min="22" max="22" width="25.85546875" style="4" customWidth="1"/>
    <col min="23" max="23" width="18.42578125" style="4" customWidth="1"/>
    <col min="24" max="24" width="12.7109375" style="4" customWidth="1"/>
    <col min="25" max="25" width="17.7109375" style="4" customWidth="1"/>
    <col min="26" max="26" width="11.42578125" style="4" customWidth="1"/>
    <col min="27" max="27" width="13.28515625" style="4" customWidth="1"/>
    <col min="28" max="28" width="15.7109375" style="4" customWidth="1"/>
    <col min="29" max="29" width="15.28515625" style="4" customWidth="1"/>
  </cols>
  <sheetData>
    <row r="1" spans="1:29" ht="201" customHeight="1" x14ac:dyDescent="0.25"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s="26" customFormat="1" ht="104.45" customHeight="1" x14ac:dyDescent="0.25">
      <c r="A2" s="18" t="s">
        <v>16</v>
      </c>
      <c r="B2" s="18" t="s">
        <v>30</v>
      </c>
      <c r="C2" s="18" t="s">
        <v>72</v>
      </c>
      <c r="D2" s="18" t="s">
        <v>73</v>
      </c>
      <c r="E2" s="18" t="s">
        <v>74</v>
      </c>
      <c r="F2" s="25" t="s">
        <v>75</v>
      </c>
      <c r="G2" s="25" t="s">
        <v>76</v>
      </c>
      <c r="H2" s="27" t="s">
        <v>32</v>
      </c>
      <c r="I2" s="27" t="s">
        <v>4</v>
      </c>
      <c r="J2" s="27" t="s">
        <v>5</v>
      </c>
      <c r="K2" s="27" t="s">
        <v>6</v>
      </c>
      <c r="L2" s="27" t="s">
        <v>77</v>
      </c>
      <c r="M2" s="27" t="s">
        <v>8</v>
      </c>
      <c r="N2" s="27" t="s">
        <v>7</v>
      </c>
      <c r="O2" s="27" t="s">
        <v>9</v>
      </c>
      <c r="P2" s="28" t="s">
        <v>78</v>
      </c>
      <c r="Q2" s="28" t="s">
        <v>79</v>
      </c>
      <c r="R2" s="28" t="s">
        <v>80</v>
      </c>
      <c r="S2" s="28" t="s">
        <v>2</v>
      </c>
      <c r="T2" s="28" t="s">
        <v>514</v>
      </c>
      <c r="U2" s="28" t="s">
        <v>515</v>
      </c>
      <c r="V2" s="29" t="s">
        <v>522</v>
      </c>
      <c r="W2" s="29" t="s">
        <v>521</v>
      </c>
      <c r="X2" s="29" t="s">
        <v>516</v>
      </c>
      <c r="Y2" s="29" t="s">
        <v>517</v>
      </c>
      <c r="Z2" s="29" t="s">
        <v>518</v>
      </c>
      <c r="AA2" s="29" t="s">
        <v>519</v>
      </c>
      <c r="AB2" s="29" t="s">
        <v>520</v>
      </c>
      <c r="AC2" s="29" t="s">
        <v>523</v>
      </c>
    </row>
    <row r="3" spans="1:29" x14ac:dyDescent="0.25">
      <c r="A3" s="20" t="s">
        <v>18</v>
      </c>
      <c r="B3" s="20" t="s">
        <v>33</v>
      </c>
      <c r="C3" s="20" t="s">
        <v>81</v>
      </c>
      <c r="D3" s="20"/>
      <c r="E3" s="20" t="s">
        <v>82</v>
      </c>
      <c r="G3" s="14">
        <v>1</v>
      </c>
      <c r="H3" t="str">
        <f>CONCATENATE(Complex!$A$2,"-",RIGHT(A3,3),"-"&amp;RIGHT(B3,3),"-"&amp;RIGHT(C3,3),IF(D3&gt;0,"-"&amp;D3,""))</f>
        <v>KGM-1000-EIN-BES-APC</v>
      </c>
      <c r="I3" s="17" t="str">
        <f t="shared" ref="I3:I34" si="0">CONCATENATE(E3,IF(D3&gt;0,"-"&amp;D3,""))</f>
        <v>Accupackcluster</v>
      </c>
      <c r="J3" t="s">
        <v>13</v>
      </c>
      <c r="K3" t="str">
        <f>CONCATENATE(Complex!$A$2,"-",RIGHT(A3,3))</f>
        <v>KGM-1000-EIN</v>
      </c>
      <c r="L3" t="str">
        <f>CONCATENATE(Complex!$A$2,"-",RIGHT(A3,3),"-"&amp;RIGHT(B3,3))</f>
        <v>KGM-1000-EIN-BES</v>
      </c>
      <c r="M3" t="str">
        <f>H3</f>
        <v>KGM-1000-EIN-BES-APC</v>
      </c>
      <c r="N3">
        <v>1</v>
      </c>
      <c r="O3" s="17" t="str">
        <f>C3</f>
        <v>WSAPC</v>
      </c>
    </row>
    <row r="4" spans="1:29" x14ac:dyDescent="0.25">
      <c r="A4" s="20" t="s">
        <v>18</v>
      </c>
      <c r="B4" s="20" t="s">
        <v>33</v>
      </c>
      <c r="C4" s="20" t="s">
        <v>83</v>
      </c>
      <c r="D4" s="20"/>
      <c r="E4" s="20" t="s">
        <v>84</v>
      </c>
      <c r="G4" s="14">
        <v>1</v>
      </c>
      <c r="H4" t="str">
        <f>CONCATENATE(Complex!$A$2,"-",RIGHT(A4,3),"-"&amp;RIGHT(B4,3),"-"&amp;RIGHT(C4,3),IF(D4&gt;0,"-"&amp;D4,""))</f>
        <v>KGM-1000-EIN-BES-ALM</v>
      </c>
      <c r="I4" s="17" t="str">
        <f t="shared" si="0"/>
        <v>Alarmmodem</v>
      </c>
      <c r="J4" t="s">
        <v>13</v>
      </c>
      <c r="K4" t="str">
        <f>CONCATENATE(Complex!$A$2,"-",RIGHT(A4,3))</f>
        <v>KGM-1000-EIN</v>
      </c>
      <c r="L4" t="str">
        <f>CONCATENATE(Complex!$A$2,"-",RIGHT(A4,3),"-"&amp;RIGHT(B4,3))</f>
        <v>KGM-1000-EIN-BES</v>
      </c>
      <c r="M4" t="str">
        <f t="shared" ref="M4:M67" si="1">H4</f>
        <v>KGM-1000-EIN-BES-ALM</v>
      </c>
      <c r="N4">
        <v>2</v>
      </c>
      <c r="O4" s="17" t="str">
        <f t="shared" ref="O4:O67" si="2">C4</f>
        <v>WSALM</v>
      </c>
    </row>
    <row r="5" spans="1:29" x14ac:dyDescent="0.25">
      <c r="A5" s="20" t="s">
        <v>18</v>
      </c>
      <c r="B5" s="20" t="s">
        <v>33</v>
      </c>
      <c r="C5" s="20" t="s">
        <v>85</v>
      </c>
      <c r="D5" s="20"/>
      <c r="E5" s="20" t="s">
        <v>86</v>
      </c>
      <c r="G5" s="14">
        <v>1</v>
      </c>
      <c r="H5" t="str">
        <f>CONCATENATE(Complex!$A$2,"-",RIGHT(A5,3),"-"&amp;RIGHT(B5,3),"-"&amp;RIGHT(C5,3),IF(D5&gt;0,"-"&amp;D5,""))</f>
        <v>KGM-1000-EIN-BES-ABE</v>
      </c>
      <c r="I5" s="17" t="str">
        <f t="shared" si="0"/>
        <v>Algemeen besturing</v>
      </c>
      <c r="J5" t="s">
        <v>13</v>
      </c>
      <c r="K5" t="str">
        <f>CONCATENATE(Complex!$A$2,"-",RIGHT(A5,3))</f>
        <v>KGM-1000-EIN</v>
      </c>
      <c r="L5" t="str">
        <f>CONCATENATE(Complex!$A$2,"-",RIGHT(A5,3),"-"&amp;RIGHT(B5,3))</f>
        <v>KGM-1000-EIN-BES</v>
      </c>
      <c r="M5" t="str">
        <f t="shared" si="1"/>
        <v>KGM-1000-EIN-BES-ABE</v>
      </c>
      <c r="N5">
        <v>3</v>
      </c>
      <c r="O5" s="17" t="str">
        <f t="shared" si="2"/>
        <v>WSABE</v>
      </c>
    </row>
    <row r="6" spans="1:29" hidden="1" x14ac:dyDescent="0.25">
      <c r="A6" s="20" t="s">
        <v>18</v>
      </c>
      <c r="B6" s="20" t="s">
        <v>33</v>
      </c>
      <c r="C6" s="20" t="s">
        <v>87</v>
      </c>
      <c r="D6" s="20"/>
      <c r="E6" s="20" t="s">
        <v>88</v>
      </c>
      <c r="G6" s="14">
        <v>0</v>
      </c>
      <c r="H6" t="str">
        <f>CONCATENATE(Complex!$A$2,"-",RIGHT(A6,3),"-"&amp;RIGHT(B6,3),"-"&amp;RIGHT(C6,3),IF(D6&gt;0,"-"&amp;D6,""))</f>
        <v>KGM-1000-EIN-BES-BEC</v>
      </c>
      <c r="I6" s="17" t="str">
        <f t="shared" si="0"/>
        <v>Bedieningscamera</v>
      </c>
      <c r="J6" t="s">
        <v>13</v>
      </c>
      <c r="K6" t="str">
        <f>CONCATENATE(Complex!$A$2,"-",RIGHT(A6,3))</f>
        <v>KGM-1000-EIN</v>
      </c>
      <c r="L6" t="str">
        <f>CONCATENATE(Complex!$A$2,"-",RIGHT(A6,3),"-"&amp;RIGHT(B6,3))</f>
        <v>KGM-1000-EIN-BES</v>
      </c>
      <c r="M6" t="str">
        <f t="shared" si="1"/>
        <v>KGM-1000-EIN-BES-BEC</v>
      </c>
      <c r="N6">
        <v>4</v>
      </c>
      <c r="O6" s="17" t="str">
        <f t="shared" si="2"/>
        <v>WSBEC</v>
      </c>
    </row>
    <row r="7" spans="1:29" hidden="1" x14ac:dyDescent="0.25">
      <c r="A7" s="20" t="s">
        <v>18</v>
      </c>
      <c r="B7" s="20" t="s">
        <v>33</v>
      </c>
      <c r="C7" s="20" t="s">
        <v>89</v>
      </c>
      <c r="D7" s="20"/>
      <c r="E7" s="20" t="s">
        <v>90</v>
      </c>
      <c r="G7" s="14">
        <v>0</v>
      </c>
      <c r="H7" t="str">
        <f>CONCATENATE(Complex!$A$2,"-",RIGHT(A7,3),"-"&amp;RIGHT(B7,3),"-"&amp;RIGHT(C7,3),IF(D7&gt;0,"-"&amp;D7,""))</f>
        <v>KGM-1000-EIN-BES-ITC</v>
      </c>
      <c r="I7" s="17" t="str">
        <f t="shared" si="0"/>
        <v>Intercom</v>
      </c>
      <c r="J7" t="s">
        <v>13</v>
      </c>
      <c r="K7" t="str">
        <f>CONCATENATE(Complex!$A$2,"-",RIGHT(A7,3))</f>
        <v>KGM-1000-EIN</v>
      </c>
      <c r="L7" t="str">
        <f>CONCATENATE(Complex!$A$2,"-",RIGHT(A7,3),"-"&amp;RIGHT(B7,3))</f>
        <v>KGM-1000-EIN-BES</v>
      </c>
      <c r="M7" t="str">
        <f t="shared" si="1"/>
        <v>KGM-1000-EIN-BES-ITC</v>
      </c>
      <c r="N7">
        <v>5</v>
      </c>
      <c r="O7" s="17" t="str">
        <f t="shared" si="2"/>
        <v>WSITC</v>
      </c>
    </row>
    <row r="8" spans="1:29" hidden="1" x14ac:dyDescent="0.25">
      <c r="A8" s="20" t="s">
        <v>18</v>
      </c>
      <c r="B8" s="20" t="s">
        <v>33</v>
      </c>
      <c r="C8" s="20" t="s">
        <v>91</v>
      </c>
      <c r="D8" s="20"/>
      <c r="E8" s="20" t="s">
        <v>92</v>
      </c>
      <c r="G8" s="14">
        <v>0</v>
      </c>
      <c r="H8" t="str">
        <f>CONCATENATE(Complex!$A$2,"-",RIGHT(A8,3),"-"&amp;RIGHT(B8,3),"-"&amp;RIGHT(C8,3),IF(D8&gt;0,"-"&amp;D8,""))</f>
        <v>KGM-1000-EIN-BES-MDP</v>
      </c>
      <c r="I8" s="17" t="str">
        <f t="shared" si="0"/>
        <v>Meldpunt</v>
      </c>
      <c r="J8" t="s">
        <v>13</v>
      </c>
      <c r="K8" t="str">
        <f>CONCATENATE(Complex!$A$2,"-",RIGHT(A8,3))</f>
        <v>KGM-1000-EIN</v>
      </c>
      <c r="L8" t="str">
        <f>CONCATENATE(Complex!$A$2,"-",RIGHT(A8,3),"-"&amp;RIGHT(B8,3))</f>
        <v>KGM-1000-EIN-BES</v>
      </c>
      <c r="M8" t="str">
        <f t="shared" si="1"/>
        <v>KGM-1000-EIN-BES-MDP</v>
      </c>
      <c r="N8">
        <v>6</v>
      </c>
      <c r="O8" s="17" t="str">
        <f t="shared" si="2"/>
        <v>WSMDP</v>
      </c>
    </row>
    <row r="9" spans="1:29" x14ac:dyDescent="0.25">
      <c r="A9" s="20" t="s">
        <v>18</v>
      </c>
      <c r="B9" s="20" t="s">
        <v>33</v>
      </c>
      <c r="C9" s="20" t="s">
        <v>93</v>
      </c>
      <c r="D9" s="20"/>
      <c r="E9" s="20" t="s">
        <v>94</v>
      </c>
      <c r="G9" s="14">
        <v>1</v>
      </c>
      <c r="H9" t="str">
        <f>CONCATENATE(Complex!$A$2,"-",RIGHT(A9,3),"-"&amp;RIGHT(B9,3),"-"&amp;RIGHT(C9,3),IF(D9&gt;0,"-"&amp;D9,""))</f>
        <v>KGM-1000-EIN-BES-MOD</v>
      </c>
      <c r="I9" s="17" t="str">
        <f t="shared" si="0"/>
        <v>Modem</v>
      </c>
      <c r="J9" t="s">
        <v>13</v>
      </c>
      <c r="K9" t="str">
        <f>CONCATENATE(Complex!$A$2,"-",RIGHT(A9,3))</f>
        <v>KGM-1000-EIN</v>
      </c>
      <c r="L9" t="str">
        <f>CONCATENATE(Complex!$A$2,"-",RIGHT(A9,3),"-"&amp;RIGHT(B9,3))</f>
        <v>KGM-1000-EIN-BES</v>
      </c>
      <c r="M9" t="str">
        <f t="shared" si="1"/>
        <v>KGM-1000-EIN-BES-MOD</v>
      </c>
      <c r="N9">
        <v>7</v>
      </c>
      <c r="O9" s="17" t="str">
        <f t="shared" si="2"/>
        <v>WSMOD</v>
      </c>
    </row>
    <row r="10" spans="1:29" x14ac:dyDescent="0.25">
      <c r="A10" s="20" t="s">
        <v>18</v>
      </c>
      <c r="B10" s="20" t="s">
        <v>33</v>
      </c>
      <c r="C10" s="20" t="s">
        <v>95</v>
      </c>
      <c r="D10" s="20"/>
      <c r="E10" s="20" t="s">
        <v>96</v>
      </c>
      <c r="G10" s="14">
        <v>1</v>
      </c>
      <c r="H10" t="str">
        <f>CONCATENATE(Complex!$A$2,"-",RIGHT(A10,3),"-"&amp;RIGHT(B10,3),"-"&amp;RIGHT(C10,3),IF(D10&gt;0,"-"&amp;D10,""))</f>
        <v>KGM-1000-EIN-BES-PLC</v>
      </c>
      <c r="I10" s="17" t="str">
        <f t="shared" si="0"/>
        <v>PLC</v>
      </c>
      <c r="J10" t="s">
        <v>13</v>
      </c>
      <c r="K10" t="str">
        <f>CONCATENATE(Complex!$A$2,"-",RIGHT(A10,3))</f>
        <v>KGM-1000-EIN</v>
      </c>
      <c r="L10" t="str">
        <f>CONCATENATE(Complex!$A$2,"-",RIGHT(A10,3),"-"&amp;RIGHT(B10,3))</f>
        <v>KGM-1000-EIN-BES</v>
      </c>
      <c r="M10" t="str">
        <f t="shared" si="1"/>
        <v>KGM-1000-EIN-BES-PLC</v>
      </c>
      <c r="N10">
        <v>8</v>
      </c>
      <c r="O10" s="17" t="str">
        <f t="shared" si="2"/>
        <v>WSPLC</v>
      </c>
    </row>
    <row r="11" spans="1:29" x14ac:dyDescent="0.25">
      <c r="A11" s="20" t="s">
        <v>18</v>
      </c>
      <c r="B11" s="20" t="s">
        <v>33</v>
      </c>
      <c r="C11" s="20" t="s">
        <v>97</v>
      </c>
      <c r="D11" s="20"/>
      <c r="E11" s="20" t="s">
        <v>98</v>
      </c>
      <c r="G11" s="14">
        <v>1</v>
      </c>
      <c r="H11" t="str">
        <f>CONCATENATE(Complex!$A$2,"-",RIGHT(A11,3),"-"&amp;RIGHT(B11,3),"-"&amp;RIGHT(C11,3),IF(D11&gt;0,"-"&amp;D11,""))</f>
        <v>KGM-1000-EIN-BES-ROU</v>
      </c>
      <c r="I11" s="17" t="str">
        <f t="shared" si="0"/>
        <v>Router</v>
      </c>
      <c r="J11" t="s">
        <v>13</v>
      </c>
      <c r="K11" t="str">
        <f>CONCATENATE(Complex!$A$2,"-",RIGHT(A11,3))</f>
        <v>KGM-1000-EIN</v>
      </c>
      <c r="L11" t="str">
        <f>CONCATENATE(Complex!$A$2,"-",RIGHT(A11,3),"-"&amp;RIGHT(B11,3))</f>
        <v>KGM-1000-EIN-BES</v>
      </c>
      <c r="M11" t="str">
        <f t="shared" si="1"/>
        <v>KGM-1000-EIN-BES-ROU</v>
      </c>
      <c r="N11">
        <v>9</v>
      </c>
      <c r="O11" s="17" t="str">
        <f t="shared" si="2"/>
        <v>WSROU</v>
      </c>
    </row>
    <row r="12" spans="1:29" x14ac:dyDescent="0.25">
      <c r="A12" s="20" t="s">
        <v>18</v>
      </c>
      <c r="B12" s="20" t="s">
        <v>33</v>
      </c>
      <c r="C12" s="20" t="s">
        <v>99</v>
      </c>
      <c r="D12" s="20"/>
      <c r="E12" s="20" t="s">
        <v>100</v>
      </c>
      <c r="G12" s="14">
        <v>1</v>
      </c>
      <c r="H12" t="str">
        <f>CONCATENATE(Complex!$A$2,"-",RIGHT(A12,3),"-"&amp;RIGHT(B12,3),"-"&amp;RIGHT(C12,3),IF(D12&gt;0,"-"&amp;D12,""))</f>
        <v>KGM-1000-EIN-BES-TOU</v>
      </c>
      <c r="I12" s="17" t="str">
        <f t="shared" si="0"/>
        <v>Touchpanel</v>
      </c>
      <c r="J12" t="s">
        <v>13</v>
      </c>
      <c r="K12" t="str">
        <f>CONCATENATE(Complex!$A$2,"-",RIGHT(A12,3))</f>
        <v>KGM-1000-EIN</v>
      </c>
      <c r="L12" t="str">
        <f>CONCATENATE(Complex!$A$2,"-",RIGHT(A12,3),"-"&amp;RIGHT(B12,3))</f>
        <v>KGM-1000-EIN-BES</v>
      </c>
      <c r="M12" t="str">
        <f t="shared" si="1"/>
        <v>KGM-1000-EIN-BES-TOU</v>
      </c>
      <c r="N12">
        <v>10</v>
      </c>
      <c r="O12" s="17" t="str">
        <f t="shared" si="2"/>
        <v>WSTOU</v>
      </c>
    </row>
    <row r="13" spans="1:29" x14ac:dyDescent="0.25">
      <c r="A13" s="20" t="s">
        <v>18</v>
      </c>
      <c r="B13" s="20" t="s">
        <v>33</v>
      </c>
      <c r="C13" s="20" t="s">
        <v>101</v>
      </c>
      <c r="D13" s="20"/>
      <c r="E13" s="20" t="s">
        <v>102</v>
      </c>
      <c r="G13" s="14">
        <v>1</v>
      </c>
      <c r="H13" t="str">
        <f>CONCATENATE(Complex!$A$2,"-",RIGHT(A13,3),"-"&amp;RIGHT(B13,3),"-"&amp;RIGHT(C13,3),IF(D13&gt;0,"-"&amp;D13,""))</f>
        <v>KGM-1000-EIN-BES-TRT</v>
      </c>
      <c r="I13" s="17" t="str">
        <f t="shared" si="0"/>
        <v>Track &amp; Trace</v>
      </c>
      <c r="J13" t="s">
        <v>13</v>
      </c>
      <c r="K13" t="str">
        <f>CONCATENATE(Complex!$A$2,"-",RIGHT(A13,3))</f>
        <v>KGM-1000-EIN</v>
      </c>
      <c r="L13" t="str">
        <f>CONCATENATE(Complex!$A$2,"-",RIGHT(A13,3),"-"&amp;RIGHT(B13,3))</f>
        <v>KGM-1000-EIN-BES</v>
      </c>
      <c r="M13" t="str">
        <f t="shared" si="1"/>
        <v>KGM-1000-EIN-BES-TRT</v>
      </c>
      <c r="N13">
        <v>11</v>
      </c>
      <c r="O13" s="17" t="str">
        <f t="shared" si="2"/>
        <v>WSTRT</v>
      </c>
    </row>
    <row r="14" spans="1:29" hidden="1" x14ac:dyDescent="0.25">
      <c r="A14" s="20" t="s">
        <v>18</v>
      </c>
      <c r="B14" s="20" t="s">
        <v>35</v>
      </c>
      <c r="C14" s="20" t="s">
        <v>103</v>
      </c>
      <c r="D14" s="20"/>
      <c r="E14" s="20" t="s">
        <v>104</v>
      </c>
      <c r="G14" s="14">
        <v>0</v>
      </c>
      <c r="H14" t="str">
        <f>CONCATENATE(Complex!$A$2,"-",RIGHT(A14,3),"-"&amp;RIGHT(B14,3),"-"&amp;RIGHT(C14,3),IF(D14&gt;0,"-"&amp;D14,""))</f>
        <v>KGM-1000-EIN-ENL-ACC</v>
      </c>
      <c r="I14" s="17" t="str">
        <f t="shared" si="0"/>
        <v>Accu</v>
      </c>
      <c r="J14" t="s">
        <v>13</v>
      </c>
      <c r="K14" t="str">
        <f>CONCATENATE(Complex!$A$2,"-",RIGHT(A14,3))</f>
        <v>KGM-1000-EIN</v>
      </c>
      <c r="L14" t="str">
        <f>CONCATENATE(Complex!$A$2,"-",RIGHT(A14,3),"-"&amp;RIGHT(B14,3))</f>
        <v>KGM-1000-EIN-ENL</v>
      </c>
      <c r="M14" t="str">
        <f t="shared" si="1"/>
        <v>KGM-1000-EIN-ENL-ACC</v>
      </c>
      <c r="N14">
        <v>12</v>
      </c>
      <c r="O14" s="17" t="str">
        <f t="shared" si="2"/>
        <v>WSACC</v>
      </c>
    </row>
    <row r="15" spans="1:29" hidden="1" x14ac:dyDescent="0.25">
      <c r="A15" s="20" t="s">
        <v>18</v>
      </c>
      <c r="B15" s="20" t="s">
        <v>35</v>
      </c>
      <c r="C15" s="20" t="s">
        <v>105</v>
      </c>
      <c r="D15" s="20"/>
      <c r="E15" s="20" t="s">
        <v>106</v>
      </c>
      <c r="G15" s="14">
        <v>0</v>
      </c>
      <c r="H15" t="str">
        <f>CONCATENATE(Complex!$A$2,"-",RIGHT(A15,3),"-"&amp;RIGHT(B15,3),"-"&amp;RIGHT(C15,3),IF(D15&gt;0,"-"&amp;D15,""))</f>
        <v>KGM-1000-EIN-ENL-AEN</v>
      </c>
      <c r="I15" s="17" t="str">
        <f t="shared" si="0"/>
        <v>Algemeen energielevering</v>
      </c>
      <c r="J15" t="s">
        <v>13</v>
      </c>
      <c r="K15" t="str">
        <f>CONCATENATE(Complex!$A$2,"-",RIGHT(A15,3))</f>
        <v>KGM-1000-EIN</v>
      </c>
      <c r="L15" t="str">
        <f>CONCATENATE(Complex!$A$2,"-",RIGHT(A15,3),"-"&amp;RIGHT(B15,3))</f>
        <v>KGM-1000-EIN-ENL</v>
      </c>
      <c r="M15" t="str">
        <f t="shared" si="1"/>
        <v>KGM-1000-EIN-ENL-AEN</v>
      </c>
      <c r="N15">
        <v>13</v>
      </c>
      <c r="O15" s="17" t="str">
        <f t="shared" si="2"/>
        <v>WSAEN</v>
      </c>
    </row>
    <row r="16" spans="1:29" hidden="1" x14ac:dyDescent="0.25">
      <c r="A16" s="20" t="s">
        <v>18</v>
      </c>
      <c r="B16" s="20" t="s">
        <v>35</v>
      </c>
      <c r="C16" s="20" t="s">
        <v>107</v>
      </c>
      <c r="D16" s="20"/>
      <c r="E16" s="20" t="s">
        <v>108</v>
      </c>
      <c r="G16" s="14">
        <v>0</v>
      </c>
      <c r="H16" t="str">
        <f>CONCATENATE(Complex!$A$2,"-",RIGHT(A16,3),"-"&amp;RIGHT(B16,3),"-"&amp;RIGHT(C16,3),IF(D16&gt;0,"-"&amp;D16,""))</f>
        <v>KGM-1000-EIN-ENL-NSV</v>
      </c>
      <c r="I16" s="17" t="str">
        <f t="shared" si="0"/>
        <v>Noodstroomvoorziening - Locatie gebonden</v>
      </c>
      <c r="J16" t="s">
        <v>13</v>
      </c>
      <c r="K16" t="str">
        <f>CONCATENATE(Complex!$A$2,"-",RIGHT(A16,3))</f>
        <v>KGM-1000-EIN</v>
      </c>
      <c r="L16" t="str">
        <f>CONCATENATE(Complex!$A$2,"-",RIGHT(A16,3),"-"&amp;RIGHT(B16,3))</f>
        <v>KGM-1000-EIN-ENL</v>
      </c>
      <c r="M16" t="str">
        <f t="shared" si="1"/>
        <v>KGM-1000-EIN-ENL-NSV</v>
      </c>
      <c r="N16">
        <v>14</v>
      </c>
      <c r="O16" s="17" t="str">
        <f t="shared" si="2"/>
        <v>WSNSV</v>
      </c>
    </row>
    <row r="17" spans="1:15" hidden="1" x14ac:dyDescent="0.25">
      <c r="A17" s="20" t="s">
        <v>18</v>
      </c>
      <c r="B17" s="20" t="s">
        <v>35</v>
      </c>
      <c r="C17" s="20" t="s">
        <v>109</v>
      </c>
      <c r="D17" s="20"/>
      <c r="E17" s="20" t="s">
        <v>110</v>
      </c>
      <c r="G17" s="14">
        <v>0</v>
      </c>
      <c r="H17" t="str">
        <f>CONCATENATE(Complex!$A$2,"-",RIGHT(A17,3),"-"&amp;RIGHT(B17,3),"-"&amp;RIGHT(C17,3),IF(D17&gt;0,"-"&amp;D17,""))</f>
        <v>KGM-1000-EIN-ENL-WTU</v>
      </c>
      <c r="I17" s="17" t="str">
        <f t="shared" si="0"/>
        <v>Windturbine</v>
      </c>
      <c r="J17" t="s">
        <v>13</v>
      </c>
      <c r="K17" t="str">
        <f>CONCATENATE(Complex!$A$2,"-",RIGHT(A17,3))</f>
        <v>KGM-1000-EIN</v>
      </c>
      <c r="L17" t="str">
        <f>CONCATENATE(Complex!$A$2,"-",RIGHT(A17,3),"-"&amp;RIGHT(B17,3))</f>
        <v>KGM-1000-EIN-ENL</v>
      </c>
      <c r="M17" t="str">
        <f t="shared" si="1"/>
        <v>KGM-1000-EIN-ENL-WTU</v>
      </c>
      <c r="N17">
        <v>15</v>
      </c>
      <c r="O17" s="17" t="str">
        <f t="shared" si="2"/>
        <v>WSWTU</v>
      </c>
    </row>
    <row r="18" spans="1:15" hidden="1" x14ac:dyDescent="0.25">
      <c r="A18" s="20" t="s">
        <v>18</v>
      </c>
      <c r="B18" s="20" t="s">
        <v>35</v>
      </c>
      <c r="C18" s="20" t="s">
        <v>111</v>
      </c>
      <c r="D18" s="20"/>
      <c r="E18" s="20" t="s">
        <v>112</v>
      </c>
      <c r="G18" s="14">
        <v>0</v>
      </c>
      <c r="H18" t="str">
        <f>CONCATENATE(Complex!$A$2,"-",RIGHT(A18,3),"-"&amp;RIGHT(B18,3),"-"&amp;RIGHT(C18,3),IF(D18&gt;0,"-"&amp;D18,""))</f>
        <v>KGM-1000-EIN-ENL-ZPA</v>
      </c>
      <c r="I18" s="17" t="str">
        <f t="shared" si="0"/>
        <v>Zonnepanelen</v>
      </c>
      <c r="J18" t="s">
        <v>13</v>
      </c>
      <c r="K18" t="str">
        <f>CONCATENATE(Complex!$A$2,"-",RIGHT(A18,3))</f>
        <v>KGM-1000-EIN</v>
      </c>
      <c r="L18" t="str">
        <f>CONCATENATE(Complex!$A$2,"-",RIGHT(A18,3),"-"&amp;RIGHT(B18,3))</f>
        <v>KGM-1000-EIN-ENL</v>
      </c>
      <c r="M18" t="str">
        <f t="shared" si="1"/>
        <v>KGM-1000-EIN-ENL-ZPA</v>
      </c>
      <c r="N18">
        <v>16</v>
      </c>
      <c r="O18" s="17" t="str">
        <f t="shared" si="2"/>
        <v>WSZPA</v>
      </c>
    </row>
    <row r="19" spans="1:15" hidden="1" x14ac:dyDescent="0.25">
      <c r="A19" s="20" t="s">
        <v>18</v>
      </c>
      <c r="B19" s="20" t="s">
        <v>37</v>
      </c>
      <c r="C19" s="20" t="s">
        <v>113</v>
      </c>
      <c r="D19" s="20"/>
      <c r="E19" s="20" t="s">
        <v>114</v>
      </c>
      <c r="G19" s="14">
        <v>0</v>
      </c>
      <c r="H19" t="str">
        <f>CONCATENATE(Complex!$A$2,"-",RIGHT(A19,3),"-"&amp;RIGHT(B19,3),"-"&amp;RIGHT(C19,3),IF(D19&gt;0,"-"&amp;D19,""))</f>
        <v>KGM-1000-EIN-MET-AME</v>
      </c>
      <c r="I19" s="17" t="str">
        <f t="shared" si="0"/>
        <v>Algemeen meting</v>
      </c>
      <c r="J19" t="s">
        <v>13</v>
      </c>
      <c r="K19" t="str">
        <f>CONCATENATE(Complex!$A$2,"-",RIGHT(A19,3))</f>
        <v>KGM-1000-EIN</v>
      </c>
      <c r="L19" t="str">
        <f>CONCATENATE(Complex!$A$2,"-",RIGHT(A19,3),"-"&amp;RIGHT(B19,3))</f>
        <v>KGM-1000-EIN-MET</v>
      </c>
      <c r="M19" t="str">
        <f t="shared" si="1"/>
        <v>KGM-1000-EIN-MET-AME</v>
      </c>
      <c r="N19">
        <v>17</v>
      </c>
      <c r="O19" s="17" t="str">
        <f t="shared" si="2"/>
        <v>WSAME</v>
      </c>
    </row>
    <row r="20" spans="1:15" hidden="1" x14ac:dyDescent="0.25">
      <c r="A20" s="20" t="s">
        <v>18</v>
      </c>
      <c r="B20" s="20" t="s">
        <v>37</v>
      </c>
      <c r="C20" s="20" t="s">
        <v>115</v>
      </c>
      <c r="D20" s="20"/>
      <c r="E20" s="20" t="s">
        <v>116</v>
      </c>
      <c r="G20" s="14">
        <v>0</v>
      </c>
      <c r="H20" t="str">
        <f>CONCATENATE(Complex!$A$2,"-",RIGHT(A20,3),"-"&amp;RIGHT(B20,3),"-"&amp;RIGHT(C20,3),IF(D20&gt;0,"-"&amp;D20,""))</f>
        <v>KGM-1000-EIN-MET-DEB</v>
      </c>
      <c r="I20" s="17" t="str">
        <f t="shared" si="0"/>
        <v>Debietmeting</v>
      </c>
      <c r="J20" t="s">
        <v>13</v>
      </c>
      <c r="K20" t="str">
        <f>CONCATENATE(Complex!$A$2,"-",RIGHT(A20,3))</f>
        <v>KGM-1000-EIN</v>
      </c>
      <c r="L20" t="str">
        <f>CONCATENATE(Complex!$A$2,"-",RIGHT(A20,3),"-"&amp;RIGHT(B20,3))</f>
        <v>KGM-1000-EIN-MET</v>
      </c>
      <c r="M20" t="str">
        <f t="shared" si="1"/>
        <v>KGM-1000-EIN-MET-DEB</v>
      </c>
      <c r="N20">
        <v>18</v>
      </c>
      <c r="O20" s="17" t="str">
        <f t="shared" si="2"/>
        <v>WSDEB</v>
      </c>
    </row>
    <row r="21" spans="1:15" hidden="1" x14ac:dyDescent="0.25">
      <c r="A21" s="20" t="s">
        <v>18</v>
      </c>
      <c r="B21" s="20" t="s">
        <v>37</v>
      </c>
      <c r="C21" s="20" t="s">
        <v>117</v>
      </c>
      <c r="D21" s="20"/>
      <c r="E21" s="20" t="s">
        <v>118</v>
      </c>
      <c r="G21" s="14">
        <v>0</v>
      </c>
      <c r="H21" t="str">
        <f>CONCATENATE(Complex!$A$2,"-",RIGHT(A21,3),"-"&amp;RIGHT(B21,3),"-"&amp;RIGHT(C21,3),IF(D21&gt;0,"-"&amp;D21,""))</f>
        <v>KGM-1000-EIN-MET-GBH</v>
      </c>
      <c r="I21" s="17" t="str">
        <f t="shared" si="0"/>
        <v>Geleidbaarheidmeting</v>
      </c>
      <c r="J21" t="s">
        <v>13</v>
      </c>
      <c r="K21" t="str">
        <f>CONCATENATE(Complex!$A$2,"-",RIGHT(A21,3))</f>
        <v>KGM-1000-EIN</v>
      </c>
      <c r="L21" t="str">
        <f>CONCATENATE(Complex!$A$2,"-",RIGHT(A21,3),"-"&amp;RIGHT(B21,3))</f>
        <v>KGM-1000-EIN-MET</v>
      </c>
      <c r="M21" t="str">
        <f t="shared" si="1"/>
        <v>KGM-1000-EIN-MET-GBH</v>
      </c>
      <c r="N21">
        <v>19</v>
      </c>
      <c r="O21" s="17" t="str">
        <f t="shared" si="2"/>
        <v>WSGBH</v>
      </c>
    </row>
    <row r="22" spans="1:15" hidden="1" x14ac:dyDescent="0.25">
      <c r="A22" s="20" t="s">
        <v>18</v>
      </c>
      <c r="B22" s="20" t="s">
        <v>37</v>
      </c>
      <c r="C22" s="20" t="s">
        <v>119</v>
      </c>
      <c r="D22" s="20"/>
      <c r="E22" s="20" t="s">
        <v>120</v>
      </c>
      <c r="G22" s="14">
        <v>0</v>
      </c>
      <c r="H22" t="str">
        <f>CONCATENATE(Complex!$A$2,"-",RIGHT(A22,3),"-"&amp;RIGHT(B22,3),"-"&amp;RIGHT(C22,3),IF(D22&gt;0,"-"&amp;D22,""))</f>
        <v>KGM-1000-EIN-MET-H2S</v>
      </c>
      <c r="I22" s="17" t="str">
        <f t="shared" si="0"/>
        <v>H2S Meting</v>
      </c>
      <c r="J22" t="s">
        <v>13</v>
      </c>
      <c r="K22" t="str">
        <f>CONCATENATE(Complex!$A$2,"-",RIGHT(A22,3))</f>
        <v>KGM-1000-EIN</v>
      </c>
      <c r="L22" t="str">
        <f>CONCATENATE(Complex!$A$2,"-",RIGHT(A22,3),"-"&amp;RIGHT(B22,3))</f>
        <v>KGM-1000-EIN-MET</v>
      </c>
      <c r="M22" t="str">
        <f t="shared" si="1"/>
        <v>KGM-1000-EIN-MET-H2S</v>
      </c>
      <c r="N22">
        <v>20</v>
      </c>
      <c r="O22" s="17" t="str">
        <f t="shared" si="2"/>
        <v>WSH2S</v>
      </c>
    </row>
    <row r="23" spans="1:15" hidden="1" x14ac:dyDescent="0.25">
      <c r="A23" s="20" t="s">
        <v>18</v>
      </c>
      <c r="B23" s="20" t="s">
        <v>37</v>
      </c>
      <c r="C23" s="20" t="s">
        <v>121</v>
      </c>
      <c r="D23" s="20"/>
      <c r="E23" s="20" t="s">
        <v>122</v>
      </c>
      <c r="G23" s="14">
        <v>0</v>
      </c>
      <c r="H23" t="str">
        <f>CONCATENATE(Complex!$A$2,"-",RIGHT(A23,3),"-"&amp;RIGHT(B23,3),"-"&amp;RIGHT(C23,3),IF(D23&gt;0,"-"&amp;D23,""))</f>
        <v>KGM-1000-EIN-MET-NSM</v>
      </c>
      <c r="I23" s="17" t="str">
        <f t="shared" si="0"/>
        <v>Neerslagmeting</v>
      </c>
      <c r="J23" t="s">
        <v>13</v>
      </c>
      <c r="K23" t="str">
        <f>CONCATENATE(Complex!$A$2,"-",RIGHT(A23,3))</f>
        <v>KGM-1000-EIN</v>
      </c>
      <c r="L23" t="str">
        <f>CONCATENATE(Complex!$A$2,"-",RIGHT(A23,3),"-"&amp;RIGHT(B23,3))</f>
        <v>KGM-1000-EIN-MET</v>
      </c>
      <c r="M23" t="str">
        <f t="shared" si="1"/>
        <v>KGM-1000-EIN-MET-NSM</v>
      </c>
      <c r="N23">
        <v>21</v>
      </c>
      <c r="O23" s="17" t="str">
        <f t="shared" si="2"/>
        <v>WSNSM</v>
      </c>
    </row>
    <row r="24" spans="1:15" hidden="1" x14ac:dyDescent="0.25">
      <c r="A24" s="20" t="s">
        <v>18</v>
      </c>
      <c r="B24" s="20" t="s">
        <v>37</v>
      </c>
      <c r="C24" s="20" t="s">
        <v>123</v>
      </c>
      <c r="D24" s="20"/>
      <c r="E24" s="20" t="s">
        <v>124</v>
      </c>
      <c r="G24" s="14">
        <v>0</v>
      </c>
      <c r="H24" t="str">
        <f>CONCATENATE(Complex!$A$2,"-",RIGHT(A24,3),"-"&amp;RIGHT(B24,3),"-"&amp;RIGHT(C24,3),IF(D24&gt;0,"-"&amp;D24,""))</f>
        <v>KGM-1000-EIN-MET-NIV</v>
      </c>
      <c r="I24" s="17" t="str">
        <f t="shared" si="0"/>
        <v>Niveaumeting</v>
      </c>
      <c r="J24" t="s">
        <v>13</v>
      </c>
      <c r="K24" t="str">
        <f>CONCATENATE(Complex!$A$2,"-",RIGHT(A24,3))</f>
        <v>KGM-1000-EIN</v>
      </c>
      <c r="L24" t="str">
        <f>CONCATENATE(Complex!$A$2,"-",RIGHT(A24,3),"-"&amp;RIGHT(B24,3))</f>
        <v>KGM-1000-EIN-MET</v>
      </c>
      <c r="M24" t="str">
        <f t="shared" si="1"/>
        <v>KGM-1000-EIN-MET-NIV</v>
      </c>
      <c r="N24">
        <v>22</v>
      </c>
      <c r="O24" s="17" t="str">
        <f t="shared" si="2"/>
        <v>WSNIV</v>
      </c>
    </row>
    <row r="25" spans="1:15" hidden="1" x14ac:dyDescent="0.25">
      <c r="A25" s="20" t="s">
        <v>18</v>
      </c>
      <c r="B25" s="20" t="s">
        <v>37</v>
      </c>
      <c r="C25" s="20" t="s">
        <v>125</v>
      </c>
      <c r="D25" s="20"/>
      <c r="E25" s="20" t="s">
        <v>126</v>
      </c>
      <c r="G25" s="14">
        <v>0</v>
      </c>
      <c r="H25" t="str">
        <f>CONCATENATE(Complex!$A$2,"-",RIGHT(A25,3),"-"&amp;RIGHT(B25,3),"-"&amp;RIGHT(C25,3),IF(D25&gt;0,"-"&amp;D25,""))</f>
        <v>KGM-1000-EIN-MET-ZMT</v>
      </c>
      <c r="I25" s="17" t="str">
        <f t="shared" si="0"/>
        <v>Zuurstof / temperatuurmeting</v>
      </c>
      <c r="J25" t="s">
        <v>13</v>
      </c>
      <c r="K25" t="str">
        <f>CONCATENATE(Complex!$A$2,"-",RIGHT(A25,3))</f>
        <v>KGM-1000-EIN</v>
      </c>
      <c r="L25" t="str">
        <f>CONCATENATE(Complex!$A$2,"-",RIGHT(A25,3),"-"&amp;RIGHT(B25,3))</f>
        <v>KGM-1000-EIN-MET</v>
      </c>
      <c r="M25" t="str">
        <f t="shared" si="1"/>
        <v>KGM-1000-EIN-MET-ZMT</v>
      </c>
      <c r="N25">
        <v>23</v>
      </c>
      <c r="O25" s="17" t="str">
        <f t="shared" si="2"/>
        <v>WSZMT</v>
      </c>
    </row>
    <row r="26" spans="1:15" x14ac:dyDescent="0.25">
      <c r="A26" s="20" t="s">
        <v>18</v>
      </c>
      <c r="B26" s="20" t="s">
        <v>39</v>
      </c>
      <c r="C26" s="20" t="s">
        <v>127</v>
      </c>
      <c r="D26" s="20"/>
      <c r="E26" s="20" t="s">
        <v>128</v>
      </c>
      <c r="G26" s="14">
        <v>1</v>
      </c>
      <c r="H26" t="str">
        <f>CONCATENATE(Complex!$A$2,"-",RIGHT(A26,3),"-"&amp;RIGHT(B26,3),"-"&amp;RIGHT(C26,3),IF(D26&gt;0,"-"&amp;D26,""))</f>
        <v>KGM-1000-EIN-SHK-ALS</v>
      </c>
      <c r="I26" s="17" t="str">
        <f t="shared" si="0"/>
        <v>Aardlekschakelaar</v>
      </c>
      <c r="J26" t="s">
        <v>13</v>
      </c>
      <c r="K26" t="str">
        <f>CONCATENATE(Complex!$A$2,"-",RIGHT(A26,3))</f>
        <v>KGM-1000-EIN</v>
      </c>
      <c r="L26" t="str">
        <f>CONCATENATE(Complex!$A$2,"-",RIGHT(A26,3),"-"&amp;RIGHT(B26,3))</f>
        <v>KGM-1000-EIN-SHK</v>
      </c>
      <c r="M26" t="str">
        <f t="shared" si="1"/>
        <v>KGM-1000-EIN-SHK-ALS</v>
      </c>
      <c r="N26">
        <v>24</v>
      </c>
      <c r="O26" s="17" t="str">
        <f t="shared" si="2"/>
        <v>WSALS</v>
      </c>
    </row>
    <row r="27" spans="1:15" x14ac:dyDescent="0.25">
      <c r="A27" s="20" t="s">
        <v>18</v>
      </c>
      <c r="B27" s="20" t="s">
        <v>39</v>
      </c>
      <c r="C27" s="20" t="s">
        <v>129</v>
      </c>
      <c r="D27" s="20"/>
      <c r="E27" s="20" t="s">
        <v>130</v>
      </c>
      <c r="G27" s="14">
        <v>1</v>
      </c>
      <c r="H27" t="str">
        <f>CONCATENATE(Complex!$A$2,"-",RIGHT(A27,3),"-"&amp;RIGHT(B27,3),"-"&amp;RIGHT(C27,3),IF(D27&gt;0,"-"&amp;D27,""))</f>
        <v>KGM-1000-EIN-SHK-ASH</v>
      </c>
      <c r="I27" s="17" t="str">
        <f t="shared" si="0"/>
        <v>Algemeen schakelkast</v>
      </c>
      <c r="J27" t="s">
        <v>13</v>
      </c>
      <c r="K27" t="str">
        <f>CONCATENATE(Complex!$A$2,"-",RIGHT(A27,3))</f>
        <v>KGM-1000-EIN</v>
      </c>
      <c r="L27" t="str">
        <f>CONCATENATE(Complex!$A$2,"-",RIGHT(A27,3),"-"&amp;RIGHT(B27,3))</f>
        <v>KGM-1000-EIN-SHK</v>
      </c>
      <c r="M27" t="str">
        <f t="shared" si="1"/>
        <v>KGM-1000-EIN-SHK-ASH</v>
      </c>
      <c r="N27">
        <v>25</v>
      </c>
      <c r="O27" s="17" t="str">
        <f t="shared" si="2"/>
        <v>WSASH</v>
      </c>
    </row>
    <row r="28" spans="1:15" hidden="1" x14ac:dyDescent="0.25">
      <c r="A28" s="20" t="s">
        <v>18</v>
      </c>
      <c r="B28" s="20" t="s">
        <v>39</v>
      </c>
      <c r="C28" s="20" t="s">
        <v>131</v>
      </c>
      <c r="D28" s="20"/>
      <c r="E28" s="20" t="s">
        <v>132</v>
      </c>
      <c r="G28" s="14">
        <v>0</v>
      </c>
      <c r="H28" t="str">
        <f>CONCATENATE(Complex!$A$2,"-",RIGHT(A28,3),"-"&amp;RIGHT(B28,3),"-"&amp;RIGHT(C28,3),IF(D28&gt;0,"-"&amp;D28,""))</f>
        <v>KGM-1000-EIN-SHK-BLU</v>
      </c>
      <c r="I28" s="17" t="str">
        <f t="shared" si="0"/>
        <v>Blusvoorziening</v>
      </c>
      <c r="J28" t="s">
        <v>13</v>
      </c>
      <c r="K28" t="str">
        <f>CONCATENATE(Complex!$A$2,"-",RIGHT(A28,3))</f>
        <v>KGM-1000-EIN</v>
      </c>
      <c r="L28" t="str">
        <f>CONCATENATE(Complex!$A$2,"-",RIGHT(A28,3),"-"&amp;RIGHT(B28,3))</f>
        <v>KGM-1000-EIN-SHK</v>
      </c>
      <c r="M28" t="str">
        <f t="shared" si="1"/>
        <v>KGM-1000-EIN-SHK-BLU</v>
      </c>
      <c r="N28">
        <v>26</v>
      </c>
      <c r="O28" s="17" t="str">
        <f t="shared" si="2"/>
        <v>WSBLU</v>
      </c>
    </row>
    <row r="29" spans="1:15" x14ac:dyDescent="0.25">
      <c r="A29" s="20" t="s">
        <v>18</v>
      </c>
      <c r="B29" s="20" t="s">
        <v>39</v>
      </c>
      <c r="C29" s="20" t="s">
        <v>133</v>
      </c>
      <c r="D29" s="20"/>
      <c r="E29" s="20" t="s">
        <v>134</v>
      </c>
      <c r="G29" s="14">
        <v>1</v>
      </c>
      <c r="H29" t="str">
        <f>CONCATENATE(Complex!$A$2,"-",RIGHT(A29,3),"-"&amp;RIGHT(B29,3),"-"&amp;RIGHT(C29,3),IF(D29&gt;0,"-"&amp;D29,""))</f>
        <v>KGM-1000-EIN-SHK-FIL</v>
      </c>
      <c r="I29" s="17" t="str">
        <f t="shared" si="0"/>
        <v>Filter</v>
      </c>
      <c r="J29" t="s">
        <v>13</v>
      </c>
      <c r="K29" t="str">
        <f>CONCATENATE(Complex!$A$2,"-",RIGHT(A29,3))</f>
        <v>KGM-1000-EIN</v>
      </c>
      <c r="L29" t="str">
        <f>CONCATENATE(Complex!$A$2,"-",RIGHT(A29,3),"-"&amp;RIGHT(B29,3))</f>
        <v>KGM-1000-EIN-SHK</v>
      </c>
      <c r="M29" t="str">
        <f t="shared" si="1"/>
        <v>KGM-1000-EIN-SHK-FIL</v>
      </c>
      <c r="N29">
        <v>27</v>
      </c>
      <c r="O29" s="17" t="str">
        <f t="shared" si="2"/>
        <v>WSFIL</v>
      </c>
    </row>
    <row r="30" spans="1:15" x14ac:dyDescent="0.25">
      <c r="A30" s="20" t="s">
        <v>18</v>
      </c>
      <c r="B30" s="20" t="s">
        <v>39</v>
      </c>
      <c r="C30" s="20" t="s">
        <v>135</v>
      </c>
      <c r="D30" s="20"/>
      <c r="E30" s="20" t="s">
        <v>136</v>
      </c>
      <c r="G30" s="14">
        <v>1</v>
      </c>
      <c r="H30" t="str">
        <f>CONCATENATE(Complex!$A$2,"-",RIGHT(A30,3),"-"&amp;RIGHT(B30,3),"-"&amp;RIGHT(C30,3),IF(D30&gt;0,"-"&amp;D30,""))</f>
        <v>KGM-1000-EIN-SHK-GRK</v>
      </c>
      <c r="I30" s="17" t="str">
        <f t="shared" si="0"/>
        <v>Grondkabel</v>
      </c>
      <c r="J30" t="s">
        <v>13</v>
      </c>
      <c r="K30" t="str">
        <f>CONCATENATE(Complex!$A$2,"-",RIGHT(A30,3))</f>
        <v>KGM-1000-EIN</v>
      </c>
      <c r="L30" t="str">
        <f>CONCATENATE(Complex!$A$2,"-",RIGHT(A30,3),"-"&amp;RIGHT(B30,3))</f>
        <v>KGM-1000-EIN-SHK</v>
      </c>
      <c r="M30" t="str">
        <f t="shared" si="1"/>
        <v>KGM-1000-EIN-SHK-GRK</v>
      </c>
      <c r="N30">
        <v>28</v>
      </c>
      <c r="O30" s="17" t="str">
        <f t="shared" si="2"/>
        <v>WSGRK</v>
      </c>
    </row>
    <row r="31" spans="1:15" x14ac:dyDescent="0.25">
      <c r="A31" s="20" t="s">
        <v>18</v>
      </c>
      <c r="B31" s="20" t="s">
        <v>39</v>
      </c>
      <c r="C31" s="20" t="s">
        <v>137</v>
      </c>
      <c r="D31" s="20"/>
      <c r="E31" s="20" t="s">
        <v>138</v>
      </c>
      <c r="G31" s="14">
        <v>1</v>
      </c>
      <c r="H31" t="str">
        <f>CONCATENATE(Complex!$A$2,"-",RIGHT(A31,3),"-"&amp;RIGHT(B31,3),"-"&amp;RIGHT(C31,3),IF(D31&gt;0,"-"&amp;D31,""))</f>
        <v>KGM-1000-EIN-SHK-KAS</v>
      </c>
      <c r="I31" s="17" t="str">
        <f t="shared" si="0"/>
        <v>Kast</v>
      </c>
      <c r="J31" t="s">
        <v>13</v>
      </c>
      <c r="K31" t="str">
        <f>CONCATENATE(Complex!$A$2,"-",RIGHT(A31,3))</f>
        <v>KGM-1000-EIN</v>
      </c>
      <c r="L31" t="str">
        <f>CONCATENATE(Complex!$A$2,"-",RIGHT(A31,3),"-"&amp;RIGHT(B31,3))</f>
        <v>KGM-1000-EIN-SHK</v>
      </c>
      <c r="M31" t="str">
        <f t="shared" si="1"/>
        <v>KGM-1000-EIN-SHK-KAS</v>
      </c>
      <c r="N31">
        <v>29</v>
      </c>
      <c r="O31" s="17" t="str">
        <f t="shared" si="2"/>
        <v>WSKAS</v>
      </c>
    </row>
    <row r="32" spans="1:15" x14ac:dyDescent="0.25">
      <c r="A32" s="20" t="s">
        <v>18</v>
      </c>
      <c r="B32" s="20" t="s">
        <v>39</v>
      </c>
      <c r="C32" s="20" t="s">
        <v>139</v>
      </c>
      <c r="D32" s="20"/>
      <c r="E32" s="20" t="s">
        <v>140</v>
      </c>
      <c r="G32" s="14">
        <v>1</v>
      </c>
      <c r="H32" t="str">
        <f>CONCATENATE(Complex!$A$2,"-",RIGHT(A32,3),"-"&amp;RIGHT(B32,3),"-"&amp;RIGHT(C32,3),IF(D32&gt;0,"-"&amp;D32,""))</f>
        <v>KGM-1000-EIN-SHK-KOE</v>
      </c>
      <c r="I32" s="17" t="str">
        <f t="shared" si="0"/>
        <v>Koeling</v>
      </c>
      <c r="J32" t="s">
        <v>13</v>
      </c>
      <c r="K32" t="str">
        <f>CONCATENATE(Complex!$A$2,"-",RIGHT(A32,3))</f>
        <v>KGM-1000-EIN</v>
      </c>
      <c r="L32" t="str">
        <f>CONCATENATE(Complex!$A$2,"-",RIGHT(A32,3),"-"&amp;RIGHT(B32,3))</f>
        <v>KGM-1000-EIN-SHK</v>
      </c>
      <c r="M32" t="str">
        <f t="shared" si="1"/>
        <v>KGM-1000-EIN-SHK-KOE</v>
      </c>
      <c r="N32">
        <v>30</v>
      </c>
      <c r="O32" s="17" t="str">
        <f t="shared" si="2"/>
        <v>WSKOE</v>
      </c>
    </row>
    <row r="33" spans="1:15" hidden="1" x14ac:dyDescent="0.25">
      <c r="A33" s="20" t="s">
        <v>18</v>
      </c>
      <c r="B33" s="20" t="s">
        <v>39</v>
      </c>
      <c r="C33" s="20" t="s">
        <v>141</v>
      </c>
      <c r="D33" s="20"/>
      <c r="E33" s="20" t="s">
        <v>142</v>
      </c>
      <c r="G33" s="14">
        <v>0</v>
      </c>
      <c r="H33" t="str">
        <f>CONCATENATE(Complex!$A$2,"-",RIGHT(A33,3),"-"&amp;RIGHT(B33,3),"-"&amp;RIGHT(C33,3),IF(D33&gt;0,"-"&amp;D33,""))</f>
        <v>KGM-1000-EIN-SHK-NSA</v>
      </c>
      <c r="I33" s="17" t="str">
        <f t="shared" si="0"/>
        <v>Noodstroomaansluiting</v>
      </c>
      <c r="J33" t="s">
        <v>13</v>
      </c>
      <c r="K33" t="str">
        <f>CONCATENATE(Complex!$A$2,"-",RIGHT(A33,3))</f>
        <v>KGM-1000-EIN</v>
      </c>
      <c r="L33" t="str">
        <f>CONCATENATE(Complex!$A$2,"-",RIGHT(A33,3),"-"&amp;RIGHT(B33,3))</f>
        <v>KGM-1000-EIN-SHK</v>
      </c>
      <c r="M33" t="str">
        <f t="shared" si="1"/>
        <v>KGM-1000-EIN-SHK-NSA</v>
      </c>
      <c r="N33">
        <v>31</v>
      </c>
      <c r="O33" s="17" t="str">
        <f t="shared" si="2"/>
        <v>WSNSA</v>
      </c>
    </row>
    <row r="34" spans="1:15" hidden="1" x14ac:dyDescent="0.25">
      <c r="A34" s="20" t="s">
        <v>18</v>
      </c>
      <c r="B34" s="20" t="s">
        <v>39</v>
      </c>
      <c r="C34" s="20" t="s">
        <v>143</v>
      </c>
      <c r="D34" s="20"/>
      <c r="E34" s="20" t="s">
        <v>144</v>
      </c>
      <c r="G34" s="14">
        <v>0</v>
      </c>
      <c r="H34" t="str">
        <f>CONCATENATE(Complex!$A$2,"-",RIGHT(A34,3),"-"&amp;RIGHT(B34,3),"-"&amp;RIGHT(C34,3),IF(D34&gt;0,"-"&amp;D34,""))</f>
        <v>KGM-1000-EIN-SHK-SVE</v>
      </c>
      <c r="I34" s="17" t="str">
        <f t="shared" si="0"/>
        <v>Seinverlichting</v>
      </c>
      <c r="J34" t="s">
        <v>13</v>
      </c>
      <c r="K34" t="str">
        <f>CONCATENATE(Complex!$A$2,"-",RIGHT(A34,3))</f>
        <v>KGM-1000-EIN</v>
      </c>
      <c r="L34" t="str">
        <f>CONCATENATE(Complex!$A$2,"-",RIGHT(A34,3),"-"&amp;RIGHT(B34,3))</f>
        <v>KGM-1000-EIN-SHK</v>
      </c>
      <c r="M34" t="str">
        <f t="shared" si="1"/>
        <v>KGM-1000-EIN-SHK-SVE</v>
      </c>
      <c r="N34">
        <v>32</v>
      </c>
      <c r="O34" s="17" t="str">
        <f t="shared" si="2"/>
        <v>WSSVE</v>
      </c>
    </row>
    <row r="35" spans="1:15" x14ac:dyDescent="0.25">
      <c r="A35" s="20" t="s">
        <v>18</v>
      </c>
      <c r="B35" s="20" t="s">
        <v>39</v>
      </c>
      <c r="C35" s="20" t="s">
        <v>145</v>
      </c>
      <c r="D35" s="20"/>
      <c r="E35" s="20" t="s">
        <v>146</v>
      </c>
      <c r="G35" s="14">
        <v>1</v>
      </c>
      <c r="H35" t="str">
        <f>CONCATENATE(Complex!$A$2,"-",RIGHT(A35,3),"-"&amp;RIGHT(B35,3),"-"&amp;RIGHT(C35,3),IF(D35&gt;0,"-"&amp;D35,""))</f>
        <v>KGM-1000-EIN-SHK-UPS</v>
      </c>
      <c r="I35" s="17" t="str">
        <f t="shared" ref="I35:I66" si="3">CONCATENATE(E35,IF(D35&gt;0,"-"&amp;D35,""))</f>
        <v>UPS voeding</v>
      </c>
      <c r="J35" t="s">
        <v>13</v>
      </c>
      <c r="K35" t="str">
        <f>CONCATENATE(Complex!$A$2,"-",RIGHT(A35,3))</f>
        <v>KGM-1000-EIN</v>
      </c>
      <c r="L35" t="str">
        <f>CONCATENATE(Complex!$A$2,"-",RIGHT(A35,3),"-"&amp;RIGHT(B35,3))</f>
        <v>KGM-1000-EIN-SHK</v>
      </c>
      <c r="M35" t="str">
        <f t="shared" si="1"/>
        <v>KGM-1000-EIN-SHK-UPS</v>
      </c>
      <c r="N35">
        <v>33</v>
      </c>
      <c r="O35" s="17" t="str">
        <f t="shared" si="2"/>
        <v>WSUPS</v>
      </c>
    </row>
    <row r="36" spans="1:15" x14ac:dyDescent="0.25">
      <c r="A36" s="20" t="s">
        <v>18</v>
      </c>
      <c r="B36" s="20" t="s">
        <v>39</v>
      </c>
      <c r="C36" s="20" t="s">
        <v>147</v>
      </c>
      <c r="D36" s="20"/>
      <c r="E36" s="20" t="s">
        <v>148</v>
      </c>
      <c r="G36" s="14">
        <v>1</v>
      </c>
      <c r="H36" t="str">
        <f>CONCATENATE(Complex!$A$2,"-",RIGHT(A36,3),"-"&amp;RIGHT(B36,3),"-"&amp;RIGHT(C36,3),IF(D36&gt;0,"-"&amp;D36,""))</f>
        <v>KGM-1000-EIN-SHK-VEN</v>
      </c>
      <c r="I36" s="17" t="str">
        <f t="shared" si="3"/>
        <v>Ventilatie</v>
      </c>
      <c r="J36" t="s">
        <v>13</v>
      </c>
      <c r="K36" t="str">
        <f>CONCATENATE(Complex!$A$2,"-",RIGHT(A36,3))</f>
        <v>KGM-1000-EIN</v>
      </c>
      <c r="L36" t="str">
        <f>CONCATENATE(Complex!$A$2,"-",RIGHT(A36,3),"-"&amp;RIGHT(B36,3))</f>
        <v>KGM-1000-EIN-SHK</v>
      </c>
      <c r="M36" t="str">
        <f t="shared" si="1"/>
        <v>KGM-1000-EIN-SHK-VEN</v>
      </c>
      <c r="N36">
        <v>34</v>
      </c>
      <c r="O36" s="17" t="str">
        <f t="shared" si="2"/>
        <v>WSVEN</v>
      </c>
    </row>
    <row r="37" spans="1:15" x14ac:dyDescent="0.25">
      <c r="A37" s="20" t="s">
        <v>18</v>
      </c>
      <c r="B37" s="20" t="s">
        <v>39</v>
      </c>
      <c r="C37" s="20" t="s">
        <v>149</v>
      </c>
      <c r="D37" s="20"/>
      <c r="E37" s="20" t="s">
        <v>150</v>
      </c>
      <c r="G37" s="14">
        <v>1</v>
      </c>
      <c r="H37" t="str">
        <f>CONCATENATE(Complex!$A$2,"-",RIGHT(A37,3),"-"&amp;RIGHT(B37,3),"-"&amp;RIGHT(C37,3),IF(D37&gt;0,"-"&amp;D37,""))</f>
        <v>KGM-1000-EIN-SHK-VLT</v>
      </c>
      <c r="I37" s="17" t="str">
        <f t="shared" si="3"/>
        <v>Verlichting</v>
      </c>
      <c r="J37" t="s">
        <v>13</v>
      </c>
      <c r="K37" t="str">
        <f>CONCATENATE(Complex!$A$2,"-",RIGHT(A37,3))</f>
        <v>KGM-1000-EIN</v>
      </c>
      <c r="L37" t="str">
        <f>CONCATENATE(Complex!$A$2,"-",RIGHT(A37,3),"-"&amp;RIGHT(B37,3))</f>
        <v>KGM-1000-EIN-SHK</v>
      </c>
      <c r="M37" t="str">
        <f t="shared" si="1"/>
        <v>KGM-1000-EIN-SHK-VLT</v>
      </c>
      <c r="N37">
        <v>35</v>
      </c>
      <c r="O37" s="17" t="str">
        <f t="shared" si="2"/>
        <v>WSVLT</v>
      </c>
    </row>
    <row r="38" spans="1:15" x14ac:dyDescent="0.25">
      <c r="A38" s="20" t="s">
        <v>18</v>
      </c>
      <c r="B38" s="20" t="s">
        <v>39</v>
      </c>
      <c r="C38" s="20" t="s">
        <v>151</v>
      </c>
      <c r="D38" s="20"/>
      <c r="E38" s="20" t="s">
        <v>152</v>
      </c>
      <c r="G38" s="14">
        <v>1</v>
      </c>
      <c r="H38" t="str">
        <f>CONCATENATE(Complex!$A$2,"-",RIGHT(A38,3),"-"&amp;RIGHT(B38,3),"-"&amp;RIGHT(C38,3),IF(D38&gt;0,"-"&amp;D38,""))</f>
        <v>KGM-1000-EIN-SHK-VEA</v>
      </c>
      <c r="I38" s="17" t="str">
        <f t="shared" si="3"/>
        <v>Vermogensautomaat</v>
      </c>
      <c r="J38" t="s">
        <v>13</v>
      </c>
      <c r="K38" t="str">
        <f>CONCATENATE(Complex!$A$2,"-",RIGHT(A38,3))</f>
        <v>KGM-1000-EIN</v>
      </c>
      <c r="L38" t="str">
        <f>CONCATENATE(Complex!$A$2,"-",RIGHT(A38,3),"-"&amp;RIGHT(B38,3))</f>
        <v>KGM-1000-EIN-SHK</v>
      </c>
      <c r="M38" t="str">
        <f t="shared" si="1"/>
        <v>KGM-1000-EIN-SHK-VEA</v>
      </c>
      <c r="N38">
        <v>36</v>
      </c>
      <c r="O38" s="17" t="str">
        <f t="shared" si="2"/>
        <v>WSVEA</v>
      </c>
    </row>
    <row r="39" spans="1:15" x14ac:dyDescent="0.25">
      <c r="A39" s="20" t="s">
        <v>18</v>
      </c>
      <c r="B39" s="20" t="s">
        <v>39</v>
      </c>
      <c r="C39" s="20" t="s">
        <v>153</v>
      </c>
      <c r="D39" s="20"/>
      <c r="E39" s="20" t="s">
        <v>154</v>
      </c>
      <c r="G39" s="14">
        <v>1</v>
      </c>
      <c r="H39" t="str">
        <f>CONCATENATE(Complex!$A$2,"-",RIGHT(A39,3),"-"&amp;RIGHT(B39,3),"-"&amp;RIGHT(C39,3),IF(D39&gt;0,"-"&amp;D39,""))</f>
        <v>KGM-1000-EIN-SHK-VER</v>
      </c>
      <c r="I39" s="17" t="str">
        <f t="shared" si="3"/>
        <v>Verwarming</v>
      </c>
      <c r="J39" t="s">
        <v>13</v>
      </c>
      <c r="K39" t="str">
        <f>CONCATENATE(Complex!$A$2,"-",RIGHT(A39,3))</f>
        <v>KGM-1000-EIN</v>
      </c>
      <c r="L39" t="str">
        <f>CONCATENATE(Complex!$A$2,"-",RIGHT(A39,3),"-"&amp;RIGHT(B39,3))</f>
        <v>KGM-1000-EIN-SHK</v>
      </c>
      <c r="M39" t="str">
        <f t="shared" si="1"/>
        <v>KGM-1000-EIN-SHK-VER</v>
      </c>
      <c r="N39">
        <v>37</v>
      </c>
      <c r="O39" s="17" t="str">
        <f t="shared" si="2"/>
        <v>WSVER</v>
      </c>
    </row>
    <row r="40" spans="1:15" hidden="1" x14ac:dyDescent="0.25">
      <c r="A40" s="20" t="s">
        <v>20</v>
      </c>
      <c r="B40" s="20" t="s">
        <v>41</v>
      </c>
      <c r="C40" s="20" t="s">
        <v>155</v>
      </c>
      <c r="D40" s="20"/>
      <c r="E40" s="20" t="s">
        <v>156</v>
      </c>
      <c r="G40" s="14">
        <v>0</v>
      </c>
      <c r="H40" t="str">
        <f>CONCATENATE(Complex!$A$2,"-",RIGHT(A40,3),"-"&amp;RIGHT(B40,3),"-"&amp;RIGHT(C40,3),IF(D40&gt;0,"-"&amp;D40,""))</f>
        <v>KGM-1000-GBW-GEB-AGE</v>
      </c>
      <c r="I40" s="17" t="str">
        <f t="shared" si="3"/>
        <v>Algemeen gebouw</v>
      </c>
      <c r="J40" t="s">
        <v>13</v>
      </c>
      <c r="K40" t="str">
        <f>CONCATENATE(Complex!$A$2,"-",RIGHT(A40,3))</f>
        <v>KGM-1000-GBW</v>
      </c>
      <c r="L40" t="str">
        <f>CONCATENATE(Complex!$A$2,"-",RIGHT(A40,3),"-"&amp;RIGHT(B40,3))</f>
        <v>KGM-1000-GBW-GEB</v>
      </c>
      <c r="M40" t="str">
        <f t="shared" si="1"/>
        <v>KGM-1000-GBW-GEB-AGE</v>
      </c>
      <c r="N40">
        <v>38</v>
      </c>
      <c r="O40" s="17" t="str">
        <f t="shared" si="2"/>
        <v>WSAGE</v>
      </c>
    </row>
    <row r="41" spans="1:15" hidden="1" x14ac:dyDescent="0.25">
      <c r="A41" s="20" t="s">
        <v>20</v>
      </c>
      <c r="B41" s="20" t="s">
        <v>41</v>
      </c>
      <c r="C41" s="20" t="s">
        <v>157</v>
      </c>
      <c r="D41" s="20"/>
      <c r="E41" s="20" t="s">
        <v>158</v>
      </c>
      <c r="G41" s="14">
        <v>0</v>
      </c>
      <c r="H41" t="str">
        <f>CONCATENATE(Complex!$A$2,"-",RIGHT(A41,3),"-"&amp;RIGHT(B41,3),"-"&amp;RIGHT(C41,3),IF(D41&gt;0,"-"&amp;D41,""))</f>
        <v>KGM-1000-GBW-GEB-BEH</v>
      </c>
      <c r="I41" s="17" t="str">
        <f t="shared" si="3"/>
        <v>Behuizing</v>
      </c>
      <c r="J41" t="s">
        <v>13</v>
      </c>
      <c r="K41" t="str">
        <f>CONCATENATE(Complex!$A$2,"-",RIGHT(A41,3))</f>
        <v>KGM-1000-GBW</v>
      </c>
      <c r="L41" t="str">
        <f>CONCATENATE(Complex!$A$2,"-",RIGHT(A41,3),"-"&amp;RIGHT(B41,3))</f>
        <v>KGM-1000-GBW-GEB</v>
      </c>
      <c r="M41" t="str">
        <f t="shared" si="1"/>
        <v>KGM-1000-GBW-GEB-BEH</v>
      </c>
      <c r="N41">
        <v>39</v>
      </c>
      <c r="O41" s="17" t="str">
        <f t="shared" si="2"/>
        <v>WSBEH</v>
      </c>
    </row>
    <row r="42" spans="1:15" hidden="1" x14ac:dyDescent="0.25">
      <c r="A42" s="20" t="s">
        <v>20</v>
      </c>
      <c r="B42" s="20" t="s">
        <v>41</v>
      </c>
      <c r="C42" s="20" t="s">
        <v>159</v>
      </c>
      <c r="D42" s="20"/>
      <c r="E42" s="20" t="s">
        <v>160</v>
      </c>
      <c r="G42" s="14">
        <v>0</v>
      </c>
      <c r="H42" t="str">
        <f>CONCATENATE(Complex!$A$2,"-",RIGHT(A42,3),"-"&amp;RIGHT(B42,3),"-"&amp;RIGHT(C42,3),IF(D42&gt;0,"-"&amp;D42,""))</f>
        <v>KGM-1000-GBW-GEB-BAB</v>
      </c>
      <c r="I42" s="17" t="str">
        <f t="shared" si="3"/>
        <v>Bliksem- aardingsbeveiliging</v>
      </c>
      <c r="J42" t="s">
        <v>13</v>
      </c>
      <c r="K42" t="str">
        <f>CONCATENATE(Complex!$A$2,"-",RIGHT(A42,3))</f>
        <v>KGM-1000-GBW</v>
      </c>
      <c r="L42" t="str">
        <f>CONCATENATE(Complex!$A$2,"-",RIGHT(A42,3),"-"&amp;RIGHT(B42,3))</f>
        <v>KGM-1000-GBW-GEB</v>
      </c>
      <c r="M42" t="str">
        <f t="shared" si="1"/>
        <v>KGM-1000-GBW-GEB-BAB</v>
      </c>
      <c r="N42">
        <v>40</v>
      </c>
      <c r="O42" s="17" t="str">
        <f t="shared" si="2"/>
        <v>WSBAB</v>
      </c>
    </row>
    <row r="43" spans="1:15" hidden="1" x14ac:dyDescent="0.25">
      <c r="A43" s="20" t="s">
        <v>20</v>
      </c>
      <c r="B43" s="20" t="s">
        <v>41</v>
      </c>
      <c r="C43" s="20" t="s">
        <v>161</v>
      </c>
      <c r="D43" s="20"/>
      <c r="E43" s="20" t="s">
        <v>162</v>
      </c>
      <c r="G43" s="14">
        <v>0</v>
      </c>
      <c r="H43" t="str">
        <f>CONCATENATE(Complex!$A$2,"-",RIGHT(A43,3),"-"&amp;RIGHT(B43,3),"-"&amp;RIGHT(C43,3),IF(D43&gt;0,"-"&amp;D43,""))</f>
        <v>KGM-1000-GBW-GEB-BLR</v>
      </c>
      <c r="I43" s="17" t="str">
        <f t="shared" si="3"/>
        <v>Boiler</v>
      </c>
      <c r="J43" t="s">
        <v>13</v>
      </c>
      <c r="K43" t="str">
        <f>CONCATENATE(Complex!$A$2,"-",RIGHT(A43,3))</f>
        <v>KGM-1000-GBW</v>
      </c>
      <c r="L43" t="str">
        <f>CONCATENATE(Complex!$A$2,"-",RIGHT(A43,3),"-"&amp;RIGHT(B43,3))</f>
        <v>KGM-1000-GBW-GEB</v>
      </c>
      <c r="M43" t="str">
        <f t="shared" si="1"/>
        <v>KGM-1000-GBW-GEB-BLR</v>
      </c>
      <c r="N43">
        <v>41</v>
      </c>
      <c r="O43" s="17" t="str">
        <f t="shared" si="2"/>
        <v>WSBLR</v>
      </c>
    </row>
    <row r="44" spans="1:15" hidden="1" x14ac:dyDescent="0.25">
      <c r="A44" s="20" t="s">
        <v>20</v>
      </c>
      <c r="B44" s="20" t="s">
        <v>41</v>
      </c>
      <c r="C44" s="20" t="s">
        <v>163</v>
      </c>
      <c r="D44" s="20"/>
      <c r="E44" s="20" t="s">
        <v>164</v>
      </c>
      <c r="G44" s="14">
        <v>0</v>
      </c>
      <c r="H44" t="str">
        <f>CONCATENATE(Complex!$A$2,"-",RIGHT(A44,3),"-"&amp;RIGHT(B44,3),"-"&amp;RIGHT(C44,3),IF(D44&gt;0,"-"&amp;D44,""))</f>
        <v>KGM-1000-GBW-GEB-BOL</v>
      </c>
      <c r="I44" s="17" t="str">
        <f t="shared" si="3"/>
        <v>Bolder</v>
      </c>
      <c r="J44" t="s">
        <v>13</v>
      </c>
      <c r="K44" t="str">
        <f>CONCATENATE(Complex!$A$2,"-",RIGHT(A44,3))</f>
        <v>KGM-1000-GBW</v>
      </c>
      <c r="L44" t="str">
        <f>CONCATENATE(Complex!$A$2,"-",RIGHT(A44,3),"-"&amp;RIGHT(B44,3))</f>
        <v>KGM-1000-GBW-GEB</v>
      </c>
      <c r="M44" t="str">
        <f t="shared" si="1"/>
        <v>KGM-1000-GBW-GEB-BOL</v>
      </c>
      <c r="N44">
        <v>42</v>
      </c>
      <c r="O44" s="17" t="str">
        <f t="shared" si="2"/>
        <v>WSBOL</v>
      </c>
    </row>
    <row r="45" spans="1:15" hidden="1" x14ac:dyDescent="0.25">
      <c r="A45" s="20" t="s">
        <v>20</v>
      </c>
      <c r="B45" s="20" t="s">
        <v>41</v>
      </c>
      <c r="C45" s="20" t="s">
        <v>165</v>
      </c>
      <c r="D45" s="20"/>
      <c r="E45" s="20" t="s">
        <v>166</v>
      </c>
      <c r="G45" s="14">
        <v>0</v>
      </c>
      <c r="H45" t="str">
        <f>CONCATENATE(Complex!$A$2,"-",RIGHT(A45,3),"-"&amp;RIGHT(B45,3),"-"&amp;RIGHT(C45,3),IF(D45&gt;0,"-"&amp;D45,""))</f>
        <v>KGM-1000-GBW-GEB-BBI</v>
      </c>
      <c r="I45" s="17" t="str">
        <f t="shared" si="3"/>
        <v>Brandblusinstallatie</v>
      </c>
      <c r="J45" t="s">
        <v>13</v>
      </c>
      <c r="K45" t="str">
        <f>CONCATENATE(Complex!$A$2,"-",RIGHT(A45,3))</f>
        <v>KGM-1000-GBW</v>
      </c>
      <c r="L45" t="str">
        <f>CONCATENATE(Complex!$A$2,"-",RIGHT(A45,3),"-"&amp;RIGHT(B45,3))</f>
        <v>KGM-1000-GBW-GEB</v>
      </c>
      <c r="M45" t="str">
        <f t="shared" si="1"/>
        <v>KGM-1000-GBW-GEB-BBI</v>
      </c>
      <c r="N45">
        <v>43</v>
      </c>
      <c r="O45" s="17" t="str">
        <f t="shared" si="2"/>
        <v>WSBBI</v>
      </c>
    </row>
    <row r="46" spans="1:15" hidden="1" x14ac:dyDescent="0.25">
      <c r="A46" s="20" t="s">
        <v>20</v>
      </c>
      <c r="B46" s="20" t="s">
        <v>41</v>
      </c>
      <c r="C46" s="20" t="s">
        <v>167</v>
      </c>
      <c r="D46" s="20"/>
      <c r="E46" s="20" t="s">
        <v>168</v>
      </c>
      <c r="G46" s="14">
        <v>0</v>
      </c>
      <c r="H46" t="str">
        <f>CONCATENATE(Complex!$A$2,"-",RIGHT(A46,3),"-"&amp;RIGHT(B46,3),"-"&amp;RIGHT(C46,3),IF(D46&gt;0,"-"&amp;D46,""))</f>
        <v>KGM-1000-GBW-GEB-BMI</v>
      </c>
      <c r="I46" s="17" t="str">
        <f t="shared" si="3"/>
        <v>Brandmeldinstallatie</v>
      </c>
      <c r="J46" t="s">
        <v>13</v>
      </c>
      <c r="K46" t="str">
        <f>CONCATENATE(Complex!$A$2,"-",RIGHT(A46,3))</f>
        <v>KGM-1000-GBW</v>
      </c>
      <c r="L46" t="str">
        <f>CONCATENATE(Complex!$A$2,"-",RIGHT(A46,3),"-"&amp;RIGHT(B46,3))</f>
        <v>KGM-1000-GBW-GEB</v>
      </c>
      <c r="M46" t="str">
        <f t="shared" si="1"/>
        <v>KGM-1000-GBW-GEB-BMI</v>
      </c>
      <c r="N46">
        <v>44</v>
      </c>
      <c r="O46" s="17" t="str">
        <f t="shared" si="2"/>
        <v>WSBMI</v>
      </c>
    </row>
    <row r="47" spans="1:15" hidden="1" x14ac:dyDescent="0.25">
      <c r="A47" s="20" t="s">
        <v>20</v>
      </c>
      <c r="B47" s="20" t="s">
        <v>41</v>
      </c>
      <c r="C47" s="20" t="s">
        <v>169</v>
      </c>
      <c r="D47" s="20"/>
      <c r="E47" s="20" t="s">
        <v>170</v>
      </c>
      <c r="G47" s="14">
        <v>0</v>
      </c>
      <c r="H47" t="str">
        <f>CONCATENATE(Complex!$A$2,"-",RIGHT(A47,3),"-"&amp;RIGHT(B47,3),"-"&amp;RIGHT(C47,3),IF(D47&gt;0,"-"&amp;D47,""))</f>
        <v>KGM-1000-GBW-GEB-BSI</v>
      </c>
      <c r="I47" s="17" t="str">
        <f t="shared" si="3"/>
        <v>Brandstofinstallatie</v>
      </c>
      <c r="J47" t="s">
        <v>13</v>
      </c>
      <c r="K47" t="str">
        <f>CONCATENATE(Complex!$A$2,"-",RIGHT(A47,3))</f>
        <v>KGM-1000-GBW</v>
      </c>
      <c r="L47" t="str">
        <f>CONCATENATE(Complex!$A$2,"-",RIGHT(A47,3),"-"&amp;RIGHT(B47,3))</f>
        <v>KGM-1000-GBW-GEB</v>
      </c>
      <c r="M47" t="str">
        <f t="shared" si="1"/>
        <v>KGM-1000-GBW-GEB-BSI</v>
      </c>
      <c r="N47">
        <v>45</v>
      </c>
      <c r="O47" s="17" t="str">
        <f t="shared" si="2"/>
        <v>WSBSI</v>
      </c>
    </row>
    <row r="48" spans="1:15" hidden="1" x14ac:dyDescent="0.25">
      <c r="A48" s="20" t="s">
        <v>20</v>
      </c>
      <c r="B48" s="20" t="s">
        <v>41</v>
      </c>
      <c r="C48" s="20" t="s">
        <v>171</v>
      </c>
      <c r="D48" s="20"/>
      <c r="E48" s="20" t="s">
        <v>172</v>
      </c>
      <c r="G48" s="14">
        <v>0</v>
      </c>
      <c r="H48" t="str">
        <f>CONCATENATE(Complex!$A$2,"-",RIGHT(A48,3),"-"&amp;RIGHT(B48,3),"-"&amp;RIGHT(C48,3),IF(D48&gt;0,"-"&amp;D48,""))</f>
        <v>KGM-1000-GBW-GEB-BST</v>
      </c>
      <c r="I48" s="17" t="str">
        <f t="shared" si="3"/>
        <v>Brandstoftank</v>
      </c>
      <c r="J48" t="s">
        <v>13</v>
      </c>
      <c r="K48" t="str">
        <f>CONCATENATE(Complex!$A$2,"-",RIGHT(A48,3))</f>
        <v>KGM-1000-GBW</v>
      </c>
      <c r="L48" t="str">
        <f>CONCATENATE(Complex!$A$2,"-",RIGHT(A48,3),"-"&amp;RIGHT(B48,3))</f>
        <v>KGM-1000-GBW-GEB</v>
      </c>
      <c r="M48" t="str">
        <f t="shared" si="1"/>
        <v>KGM-1000-GBW-GEB-BST</v>
      </c>
      <c r="N48">
        <v>46</v>
      </c>
      <c r="O48" s="17" t="str">
        <f t="shared" si="2"/>
        <v>WSBST</v>
      </c>
    </row>
    <row r="49" spans="1:15" hidden="1" x14ac:dyDescent="0.25">
      <c r="A49" s="20" t="s">
        <v>20</v>
      </c>
      <c r="B49" s="20" t="s">
        <v>41</v>
      </c>
      <c r="C49" s="20" t="s">
        <v>173</v>
      </c>
      <c r="D49" s="20"/>
      <c r="E49" s="20" t="s">
        <v>174</v>
      </c>
      <c r="G49" s="14">
        <v>0</v>
      </c>
      <c r="H49" t="str">
        <f>CONCATENATE(Complex!$A$2,"-",RIGHT(A49,3),"-"&amp;RIGHT(B49,3),"-"&amp;RIGHT(C49,3),IF(D49&gt;0,"-"&amp;D49,""))</f>
        <v>KGM-1000-GBW-GEB-RIO</v>
      </c>
      <c r="I49" s="17" t="str">
        <f t="shared" si="3"/>
        <v>Buitenriolering</v>
      </c>
      <c r="J49" t="s">
        <v>13</v>
      </c>
      <c r="K49" t="str">
        <f>CONCATENATE(Complex!$A$2,"-",RIGHT(A49,3))</f>
        <v>KGM-1000-GBW</v>
      </c>
      <c r="L49" t="str">
        <f>CONCATENATE(Complex!$A$2,"-",RIGHT(A49,3),"-"&amp;RIGHT(B49,3))</f>
        <v>KGM-1000-GBW-GEB</v>
      </c>
      <c r="M49" t="str">
        <f t="shared" si="1"/>
        <v>KGM-1000-GBW-GEB-RIO</v>
      </c>
      <c r="N49">
        <v>47</v>
      </c>
      <c r="O49" s="17" t="str">
        <f t="shared" si="2"/>
        <v>WSRIO</v>
      </c>
    </row>
    <row r="50" spans="1:15" hidden="1" x14ac:dyDescent="0.25">
      <c r="A50" s="20" t="s">
        <v>20</v>
      </c>
      <c r="B50" s="20" t="s">
        <v>41</v>
      </c>
      <c r="C50" s="20" t="s">
        <v>175</v>
      </c>
      <c r="D50" s="20"/>
      <c r="E50" s="20" t="s">
        <v>176</v>
      </c>
      <c r="G50" s="14">
        <v>0</v>
      </c>
      <c r="H50" t="str">
        <f>CONCATENATE(Complex!$A$2,"-",RIGHT(A50,3),"-"&amp;RIGHT(B50,3),"-"&amp;RIGHT(C50,3),IF(D50&gt;0,"-"&amp;D50,""))</f>
        <v>KGM-1000-GBW-GEB-DAK</v>
      </c>
      <c r="I50" s="17" t="str">
        <f t="shared" si="3"/>
        <v>Dak</v>
      </c>
      <c r="J50" t="s">
        <v>13</v>
      </c>
      <c r="K50" t="str">
        <f>CONCATENATE(Complex!$A$2,"-",RIGHT(A50,3))</f>
        <v>KGM-1000-GBW</v>
      </c>
      <c r="L50" t="str">
        <f>CONCATENATE(Complex!$A$2,"-",RIGHT(A50,3),"-"&amp;RIGHT(B50,3))</f>
        <v>KGM-1000-GBW-GEB</v>
      </c>
      <c r="M50" t="str">
        <f t="shared" si="1"/>
        <v>KGM-1000-GBW-GEB-DAK</v>
      </c>
      <c r="N50">
        <v>48</v>
      </c>
      <c r="O50" s="17" t="str">
        <f t="shared" si="2"/>
        <v>WSDAK</v>
      </c>
    </row>
    <row r="51" spans="1:15" hidden="1" x14ac:dyDescent="0.25">
      <c r="A51" s="20" t="s">
        <v>20</v>
      </c>
      <c r="B51" s="20" t="s">
        <v>41</v>
      </c>
      <c r="C51" s="20" t="s">
        <v>177</v>
      </c>
      <c r="D51" s="20"/>
      <c r="E51" s="20" t="s">
        <v>178</v>
      </c>
      <c r="G51" s="14">
        <v>0</v>
      </c>
      <c r="H51" t="str">
        <f>CONCATENATE(Complex!$A$2,"-",RIGHT(A51,3),"-"&amp;RIGHT(B51,3),"-"&amp;RIGHT(C51,3),IF(D51&gt;0,"-"&amp;D51,""))</f>
        <v>KGM-1000-GBW-GEB-DAR</v>
      </c>
      <c r="I51" s="17" t="str">
        <f t="shared" si="3"/>
        <v>Dakanker</v>
      </c>
      <c r="J51" t="s">
        <v>13</v>
      </c>
      <c r="K51" t="str">
        <f>CONCATENATE(Complex!$A$2,"-",RIGHT(A51,3))</f>
        <v>KGM-1000-GBW</v>
      </c>
      <c r="L51" t="str">
        <f>CONCATENATE(Complex!$A$2,"-",RIGHT(A51,3),"-"&amp;RIGHT(B51,3))</f>
        <v>KGM-1000-GBW-GEB</v>
      </c>
      <c r="M51" t="str">
        <f t="shared" si="1"/>
        <v>KGM-1000-GBW-GEB-DAR</v>
      </c>
      <c r="N51">
        <v>49</v>
      </c>
      <c r="O51" s="17" t="str">
        <f t="shared" si="2"/>
        <v>WSDAR</v>
      </c>
    </row>
    <row r="52" spans="1:15" hidden="1" x14ac:dyDescent="0.25">
      <c r="A52" s="20" t="s">
        <v>20</v>
      </c>
      <c r="B52" s="20" t="s">
        <v>41</v>
      </c>
      <c r="C52" s="20" t="s">
        <v>179</v>
      </c>
      <c r="D52" s="20"/>
      <c r="E52" s="20" t="s">
        <v>180</v>
      </c>
      <c r="G52" s="14">
        <v>0</v>
      </c>
      <c r="H52" t="str">
        <f>CONCATENATE(Complex!$A$2,"-",RIGHT(A52,3),"-"&amp;RIGHT(B52,3),"-"&amp;RIGHT(C52,3),IF(D52&gt;0,"-"&amp;D52,""))</f>
        <v>KGM-1000-GBW-GEB-DER</v>
      </c>
      <c r="I52" s="17" t="str">
        <f t="shared" si="3"/>
        <v>Deur</v>
      </c>
      <c r="J52" t="s">
        <v>13</v>
      </c>
      <c r="K52" t="str">
        <f>CONCATENATE(Complex!$A$2,"-",RIGHT(A52,3))</f>
        <v>KGM-1000-GBW</v>
      </c>
      <c r="L52" t="str">
        <f>CONCATENATE(Complex!$A$2,"-",RIGHT(A52,3),"-"&amp;RIGHT(B52,3))</f>
        <v>KGM-1000-GBW-GEB</v>
      </c>
      <c r="M52" t="str">
        <f t="shared" si="1"/>
        <v>KGM-1000-GBW-GEB-DER</v>
      </c>
      <c r="N52">
        <v>50</v>
      </c>
      <c r="O52" s="17" t="str">
        <f t="shared" si="2"/>
        <v>WSDER</v>
      </c>
    </row>
    <row r="53" spans="1:15" hidden="1" x14ac:dyDescent="0.25">
      <c r="A53" s="20" t="s">
        <v>20</v>
      </c>
      <c r="B53" s="20" t="s">
        <v>41</v>
      </c>
      <c r="C53" s="20" t="s">
        <v>181</v>
      </c>
      <c r="D53" s="20"/>
      <c r="E53" s="20" t="s">
        <v>182</v>
      </c>
      <c r="G53" s="14">
        <v>0</v>
      </c>
      <c r="H53" t="str">
        <f>CONCATENATE(Complex!$A$2,"-",RIGHT(A53,3),"-"&amp;RIGHT(B53,3),"-"&amp;RIGHT(C53,3),IF(D53&gt;0,"-"&amp;D53,""))</f>
        <v>KGM-1000-GBW-GEB-DOC</v>
      </c>
      <c r="I53" s="17" t="str">
        <f t="shared" si="3"/>
        <v>Douche</v>
      </c>
      <c r="J53" t="s">
        <v>13</v>
      </c>
      <c r="K53" t="str">
        <f>CONCATENATE(Complex!$A$2,"-",RIGHT(A53,3))</f>
        <v>KGM-1000-GBW</v>
      </c>
      <c r="L53" t="str">
        <f>CONCATENATE(Complex!$A$2,"-",RIGHT(A53,3),"-"&amp;RIGHT(B53,3))</f>
        <v>KGM-1000-GBW-GEB</v>
      </c>
      <c r="M53" t="str">
        <f t="shared" si="1"/>
        <v>KGM-1000-GBW-GEB-DOC</v>
      </c>
      <c r="N53">
        <v>51</v>
      </c>
      <c r="O53" s="17" t="str">
        <f t="shared" si="2"/>
        <v>WSDOC</v>
      </c>
    </row>
    <row r="54" spans="1:15" hidden="1" x14ac:dyDescent="0.25">
      <c r="A54" s="20" t="s">
        <v>20</v>
      </c>
      <c r="B54" s="20" t="s">
        <v>41</v>
      </c>
      <c r="C54" s="20" t="s">
        <v>183</v>
      </c>
      <c r="D54" s="20"/>
      <c r="E54" s="20" t="s">
        <v>184</v>
      </c>
      <c r="G54" s="14">
        <v>0</v>
      </c>
      <c r="H54" t="str">
        <f>CONCATENATE(Complex!$A$2,"-",RIGHT(A54,3),"-"&amp;RIGHT(B54,3),"-"&amp;RIGHT(C54,3),IF(D54&gt;0,"-"&amp;D54,""))</f>
        <v>KGM-1000-GBW-GEB-FUN</v>
      </c>
      <c r="I54" s="17" t="str">
        <f t="shared" si="3"/>
        <v>Fundering</v>
      </c>
      <c r="J54" t="s">
        <v>13</v>
      </c>
      <c r="K54" t="str">
        <f>CONCATENATE(Complex!$A$2,"-",RIGHT(A54,3))</f>
        <v>KGM-1000-GBW</v>
      </c>
      <c r="L54" t="str">
        <f>CONCATENATE(Complex!$A$2,"-",RIGHT(A54,3),"-"&amp;RIGHT(B54,3))</f>
        <v>KGM-1000-GBW-GEB</v>
      </c>
      <c r="M54" t="str">
        <f t="shared" si="1"/>
        <v>KGM-1000-GBW-GEB-FUN</v>
      </c>
      <c r="N54">
        <v>52</v>
      </c>
      <c r="O54" s="17" t="str">
        <f t="shared" si="2"/>
        <v>WSFUN</v>
      </c>
    </row>
    <row r="55" spans="1:15" hidden="1" x14ac:dyDescent="0.25">
      <c r="A55" s="20" t="s">
        <v>20</v>
      </c>
      <c r="B55" s="20" t="s">
        <v>41</v>
      </c>
      <c r="C55" s="20" t="s">
        <v>185</v>
      </c>
      <c r="D55" s="20"/>
      <c r="E55" s="20" t="s">
        <v>186</v>
      </c>
      <c r="G55" s="14">
        <v>0</v>
      </c>
      <c r="H55" t="str">
        <f>CONCATENATE(Complex!$A$2,"-",RIGHT(A55,3),"-"&amp;RIGHT(B55,3),"-"&amp;RIGHT(C55,3),IF(D55&gt;0,"-"&amp;D55,""))</f>
        <v>KGM-1000-GBW-GEB-GVO</v>
      </c>
      <c r="I55" s="17" t="str">
        <f t="shared" si="3"/>
        <v>Gevelopening</v>
      </c>
      <c r="J55" t="s">
        <v>13</v>
      </c>
      <c r="K55" t="str">
        <f>CONCATENATE(Complex!$A$2,"-",RIGHT(A55,3))</f>
        <v>KGM-1000-GBW</v>
      </c>
      <c r="L55" t="str">
        <f>CONCATENATE(Complex!$A$2,"-",RIGHT(A55,3),"-"&amp;RIGHT(B55,3))</f>
        <v>KGM-1000-GBW-GEB</v>
      </c>
      <c r="M55" t="str">
        <f t="shared" si="1"/>
        <v>KGM-1000-GBW-GEB-GVO</v>
      </c>
      <c r="N55">
        <v>53</v>
      </c>
      <c r="O55" s="17" t="str">
        <f t="shared" si="2"/>
        <v>WSGVO</v>
      </c>
    </row>
    <row r="56" spans="1:15" hidden="1" x14ac:dyDescent="0.25">
      <c r="A56" s="20" t="s">
        <v>20</v>
      </c>
      <c r="B56" s="20" t="s">
        <v>41</v>
      </c>
      <c r="C56" s="20" t="s">
        <v>187</v>
      </c>
      <c r="D56" s="20"/>
      <c r="E56" s="20" t="s">
        <v>188</v>
      </c>
      <c r="G56" s="14">
        <v>0</v>
      </c>
      <c r="H56" t="str">
        <f>CONCATENATE(Complex!$A$2,"-",RIGHT(A56,3),"-"&amp;RIGHT(B56,3),"-"&amp;RIGHT(C56,3),IF(D56&gt;0,"-"&amp;D56,""))</f>
        <v>KGM-1000-GBW-GEB-GVW</v>
      </c>
      <c r="I56" s="17" t="str">
        <f t="shared" si="3"/>
        <v>Gevelwerk</v>
      </c>
      <c r="J56" t="s">
        <v>13</v>
      </c>
      <c r="K56" t="str">
        <f>CONCATENATE(Complex!$A$2,"-",RIGHT(A56,3))</f>
        <v>KGM-1000-GBW</v>
      </c>
      <c r="L56" t="str">
        <f>CONCATENATE(Complex!$A$2,"-",RIGHT(A56,3),"-"&amp;RIGHT(B56,3))</f>
        <v>KGM-1000-GBW-GEB</v>
      </c>
      <c r="M56" t="str">
        <f t="shared" si="1"/>
        <v>KGM-1000-GBW-GEB-GVW</v>
      </c>
      <c r="N56">
        <v>54</v>
      </c>
      <c r="O56" s="17" t="str">
        <f t="shared" si="2"/>
        <v>WSGVW</v>
      </c>
    </row>
    <row r="57" spans="1:15" hidden="1" x14ac:dyDescent="0.25">
      <c r="A57" s="20" t="s">
        <v>20</v>
      </c>
      <c r="B57" s="20" t="s">
        <v>41</v>
      </c>
      <c r="C57" s="20" t="s">
        <v>189</v>
      </c>
      <c r="D57" s="20"/>
      <c r="E57" s="20" t="s">
        <v>190</v>
      </c>
      <c r="G57" s="14">
        <v>0</v>
      </c>
      <c r="H57" t="str">
        <f>CONCATENATE(Complex!$A$2,"-",RIGHT(A57,3),"-"&amp;RIGHT(B57,3),"-"&amp;RIGHT(C57,3),IF(D57&gt;0,"-"&amp;D57,""))</f>
        <v>KGM-1000-GBW-GEB-HSW</v>
      </c>
      <c r="I57" s="17" t="str">
        <f t="shared" si="3"/>
        <v>Hang- en sluitwerk</v>
      </c>
      <c r="J57" t="s">
        <v>13</v>
      </c>
      <c r="K57" t="str">
        <f>CONCATENATE(Complex!$A$2,"-",RIGHT(A57,3))</f>
        <v>KGM-1000-GBW</v>
      </c>
      <c r="L57" t="str">
        <f>CONCATENATE(Complex!$A$2,"-",RIGHT(A57,3),"-"&amp;RIGHT(B57,3))</f>
        <v>KGM-1000-GBW-GEB</v>
      </c>
      <c r="M57" t="str">
        <f t="shared" si="1"/>
        <v>KGM-1000-GBW-GEB-HSW</v>
      </c>
      <c r="N57">
        <v>55</v>
      </c>
      <c r="O57" s="17" t="str">
        <f t="shared" si="2"/>
        <v>WSHSW</v>
      </c>
    </row>
    <row r="58" spans="1:15" hidden="1" x14ac:dyDescent="0.25">
      <c r="A58" s="20" t="s">
        <v>20</v>
      </c>
      <c r="B58" s="20" t="s">
        <v>41</v>
      </c>
      <c r="C58" s="20" t="s">
        <v>191</v>
      </c>
      <c r="D58" s="20"/>
      <c r="E58" s="20" t="s">
        <v>192</v>
      </c>
      <c r="G58" s="14">
        <v>0</v>
      </c>
      <c r="H58" t="str">
        <f>CONCATENATE(Complex!$A$2,"-",RIGHT(A58,3),"-"&amp;RIGHT(B58,3),"-"&amp;RIGHT(C58,3),IF(D58&gt;0,"-"&amp;D58,""))</f>
        <v>KGM-1000-GBW-GEB-HWA</v>
      </c>
      <c r="I58" s="17" t="str">
        <f t="shared" si="3"/>
        <v>Hemelwaterafvoer</v>
      </c>
      <c r="J58" t="s">
        <v>13</v>
      </c>
      <c r="K58" t="str">
        <f>CONCATENATE(Complex!$A$2,"-",RIGHT(A58,3))</f>
        <v>KGM-1000-GBW</v>
      </c>
      <c r="L58" t="str">
        <f>CONCATENATE(Complex!$A$2,"-",RIGHT(A58,3),"-"&amp;RIGHT(B58,3))</f>
        <v>KGM-1000-GBW-GEB</v>
      </c>
      <c r="M58" t="str">
        <f t="shared" si="1"/>
        <v>KGM-1000-GBW-GEB-HWA</v>
      </c>
      <c r="N58">
        <v>56</v>
      </c>
      <c r="O58" s="17" t="str">
        <f t="shared" si="2"/>
        <v>WSHWA</v>
      </c>
    </row>
    <row r="59" spans="1:15" hidden="1" x14ac:dyDescent="0.25">
      <c r="A59" s="20" t="s">
        <v>20</v>
      </c>
      <c r="B59" s="20" t="s">
        <v>41</v>
      </c>
      <c r="C59" s="20" t="s">
        <v>193</v>
      </c>
      <c r="D59" s="20"/>
      <c r="E59" s="20" t="s">
        <v>194</v>
      </c>
      <c r="G59" s="14">
        <v>0</v>
      </c>
      <c r="H59" t="str">
        <f>CONCATENATE(Complex!$A$2,"-",RIGHT(A59,3),"-"&amp;RIGHT(B59,3),"-"&amp;RIGHT(C59,3),IF(D59&gt;0,"-"&amp;D59,""))</f>
        <v>KGM-1000-GBW-GEB-IBI</v>
      </c>
      <c r="I59" s="17" t="str">
        <f t="shared" si="3"/>
        <v>Inbraakinstallatie</v>
      </c>
      <c r="J59" t="s">
        <v>13</v>
      </c>
      <c r="K59" t="str">
        <f>CONCATENATE(Complex!$A$2,"-",RIGHT(A59,3))</f>
        <v>KGM-1000-GBW</v>
      </c>
      <c r="L59" t="str">
        <f>CONCATENATE(Complex!$A$2,"-",RIGHT(A59,3),"-"&amp;RIGHT(B59,3))</f>
        <v>KGM-1000-GBW-GEB</v>
      </c>
      <c r="M59" t="str">
        <f t="shared" si="1"/>
        <v>KGM-1000-GBW-GEB-IBI</v>
      </c>
      <c r="N59">
        <v>57</v>
      </c>
      <c r="O59" s="17" t="str">
        <f t="shared" si="2"/>
        <v>WSIBI</v>
      </c>
    </row>
    <row r="60" spans="1:15" hidden="1" x14ac:dyDescent="0.25">
      <c r="A60" s="20" t="s">
        <v>20</v>
      </c>
      <c r="B60" s="20" t="s">
        <v>41</v>
      </c>
      <c r="C60" s="20" t="s">
        <v>195</v>
      </c>
      <c r="D60" s="20"/>
      <c r="E60" s="20" t="s">
        <v>196</v>
      </c>
      <c r="G60" s="14">
        <v>0</v>
      </c>
      <c r="H60" t="str">
        <f>CONCATENATE(Complex!$A$2,"-",RIGHT(A60,3),"-"&amp;RIGHT(B60,3),"-"&amp;RIGHT(C60,3),IF(D60&gt;0,"-"&amp;D60,""))</f>
        <v>KGM-1000-GBW-GEB-KEB</v>
      </c>
      <c r="I60" s="17" t="str">
        <f t="shared" si="3"/>
        <v>Keukenblok</v>
      </c>
      <c r="J60" t="s">
        <v>13</v>
      </c>
      <c r="K60" t="str">
        <f>CONCATENATE(Complex!$A$2,"-",RIGHT(A60,3))</f>
        <v>KGM-1000-GBW</v>
      </c>
      <c r="L60" t="str">
        <f>CONCATENATE(Complex!$A$2,"-",RIGHT(A60,3),"-"&amp;RIGHT(B60,3))</f>
        <v>KGM-1000-GBW-GEB</v>
      </c>
      <c r="M60" t="str">
        <f t="shared" si="1"/>
        <v>KGM-1000-GBW-GEB-KEB</v>
      </c>
      <c r="N60">
        <v>58</v>
      </c>
      <c r="O60" s="17" t="str">
        <f t="shared" si="2"/>
        <v>WSKEB</v>
      </c>
    </row>
    <row r="61" spans="1:15" hidden="1" x14ac:dyDescent="0.25">
      <c r="A61" s="20" t="s">
        <v>20</v>
      </c>
      <c r="B61" s="20" t="s">
        <v>41</v>
      </c>
      <c r="C61" s="20" t="s">
        <v>197</v>
      </c>
      <c r="D61" s="20"/>
      <c r="E61" s="20" t="s">
        <v>198</v>
      </c>
      <c r="G61" s="14">
        <v>0</v>
      </c>
      <c r="H61" t="str">
        <f>CONCATENATE(Complex!$A$2,"-",RIGHT(A61,3),"-"&amp;RIGHT(B61,3),"-"&amp;RIGHT(C61,3),IF(D61&gt;0,"-"&amp;D61,""))</f>
        <v>KGM-1000-GBW-GEB-LDS</v>
      </c>
      <c r="I61" s="17" t="str">
        <f t="shared" si="3"/>
        <v>Laddersteun</v>
      </c>
      <c r="J61" t="s">
        <v>13</v>
      </c>
      <c r="K61" t="str">
        <f>CONCATENATE(Complex!$A$2,"-",RIGHT(A61,3))</f>
        <v>KGM-1000-GBW</v>
      </c>
      <c r="L61" t="str">
        <f>CONCATENATE(Complex!$A$2,"-",RIGHT(A61,3),"-"&amp;RIGHT(B61,3))</f>
        <v>KGM-1000-GBW-GEB</v>
      </c>
      <c r="M61" t="str">
        <f t="shared" si="1"/>
        <v>KGM-1000-GBW-GEB-LDS</v>
      </c>
      <c r="N61">
        <v>59</v>
      </c>
      <c r="O61" s="17" t="str">
        <f t="shared" si="2"/>
        <v>WSLDS</v>
      </c>
    </row>
    <row r="62" spans="1:15" hidden="1" x14ac:dyDescent="0.25">
      <c r="A62" s="20" t="s">
        <v>20</v>
      </c>
      <c r="B62" s="20" t="s">
        <v>41</v>
      </c>
      <c r="C62" s="20" t="s">
        <v>199</v>
      </c>
      <c r="D62" s="20"/>
      <c r="E62" s="20" t="s">
        <v>200</v>
      </c>
      <c r="G62" s="14">
        <v>0</v>
      </c>
      <c r="H62" t="str">
        <f>CONCATENATE(Complex!$A$2,"-",RIGHT(A62,3),"-"&amp;RIGHT(B62,3),"-"&amp;RIGHT(C62,3),IF(D62&gt;0,"-"&amp;D62,""))</f>
        <v>KGM-1000-GBW-GEB-LEI</v>
      </c>
      <c r="I62" s="17" t="str">
        <f t="shared" si="3"/>
        <v>Leiding</v>
      </c>
      <c r="J62" t="s">
        <v>13</v>
      </c>
      <c r="K62" t="str">
        <f>CONCATENATE(Complex!$A$2,"-",RIGHT(A62,3))</f>
        <v>KGM-1000-GBW</v>
      </c>
      <c r="L62" t="str">
        <f>CONCATENATE(Complex!$A$2,"-",RIGHT(A62,3),"-"&amp;RIGHT(B62,3))</f>
        <v>KGM-1000-GBW-GEB</v>
      </c>
      <c r="M62" t="str">
        <f t="shared" si="1"/>
        <v>KGM-1000-GBW-GEB-LEI</v>
      </c>
      <c r="N62">
        <v>60</v>
      </c>
      <c r="O62" s="17" t="str">
        <f t="shared" si="2"/>
        <v>WSLEI</v>
      </c>
    </row>
    <row r="63" spans="1:15" hidden="1" x14ac:dyDescent="0.25">
      <c r="A63" s="20" t="s">
        <v>20</v>
      </c>
      <c r="B63" s="20" t="s">
        <v>41</v>
      </c>
      <c r="C63" s="20" t="s">
        <v>201</v>
      </c>
      <c r="D63" s="20"/>
      <c r="E63" s="20" t="s">
        <v>202</v>
      </c>
      <c r="G63" s="14">
        <v>0</v>
      </c>
      <c r="H63" t="str">
        <f>CONCATENATE(Complex!$A$2,"-",RIGHT(A63,3),"-"&amp;RIGHT(B63,3),"-"&amp;RIGHT(C63,3),IF(D63&gt;0,"-"&amp;D63,""))</f>
        <v>KGM-1000-GBW-GEB-LPP</v>
      </c>
      <c r="I63" s="17" t="str">
        <f t="shared" si="3"/>
        <v>Lenspomp</v>
      </c>
      <c r="J63" t="s">
        <v>13</v>
      </c>
      <c r="K63" t="str">
        <f>CONCATENATE(Complex!$A$2,"-",RIGHT(A63,3))</f>
        <v>KGM-1000-GBW</v>
      </c>
      <c r="L63" t="str">
        <f>CONCATENATE(Complex!$A$2,"-",RIGHT(A63,3),"-"&amp;RIGHT(B63,3))</f>
        <v>KGM-1000-GBW-GEB</v>
      </c>
      <c r="M63" t="str">
        <f t="shared" si="1"/>
        <v>KGM-1000-GBW-GEB-LPP</v>
      </c>
      <c r="N63">
        <v>61</v>
      </c>
      <c r="O63" s="17" t="str">
        <f t="shared" si="2"/>
        <v>WSLPP</v>
      </c>
    </row>
    <row r="64" spans="1:15" hidden="1" x14ac:dyDescent="0.25">
      <c r="A64" s="20" t="s">
        <v>20</v>
      </c>
      <c r="B64" s="20" t="s">
        <v>41</v>
      </c>
      <c r="C64" s="20" t="s">
        <v>203</v>
      </c>
      <c r="D64" s="20"/>
      <c r="E64" s="20" t="s">
        <v>204</v>
      </c>
      <c r="G64" s="14">
        <v>0</v>
      </c>
      <c r="H64" t="str">
        <f>CONCATENATE(Complex!$A$2,"-",RIGHT(A64,3),"-"&amp;RIGHT(B64,3),"-"&amp;RIGHT(C64,3),IF(D64&gt;0,"-"&amp;D64,""))</f>
        <v>KGM-1000-GBW-GEB-LIF</v>
      </c>
      <c r="I64" s="17" t="str">
        <f t="shared" si="3"/>
        <v>Lift</v>
      </c>
      <c r="J64" t="s">
        <v>13</v>
      </c>
      <c r="K64" t="str">
        <f>CONCATENATE(Complex!$A$2,"-",RIGHT(A64,3))</f>
        <v>KGM-1000-GBW</v>
      </c>
      <c r="L64" t="str">
        <f>CONCATENATE(Complex!$A$2,"-",RIGHT(A64,3),"-"&amp;RIGHT(B64,3))</f>
        <v>KGM-1000-GBW-GEB</v>
      </c>
      <c r="M64" t="str">
        <f t="shared" si="1"/>
        <v>KGM-1000-GBW-GEB-LIF</v>
      </c>
      <c r="N64">
        <v>62</v>
      </c>
      <c r="O64" s="17" t="str">
        <f t="shared" si="2"/>
        <v>WSLIF</v>
      </c>
    </row>
    <row r="65" spans="1:15" hidden="1" x14ac:dyDescent="0.25">
      <c r="A65" s="20" t="s">
        <v>20</v>
      </c>
      <c r="B65" s="20" t="s">
        <v>41</v>
      </c>
      <c r="C65" s="20" t="s">
        <v>205</v>
      </c>
      <c r="D65" s="20"/>
      <c r="E65" s="20" t="s">
        <v>206</v>
      </c>
      <c r="G65" s="14">
        <v>0</v>
      </c>
      <c r="H65" t="str">
        <f>CONCATENATE(Complex!$A$2,"-",RIGHT(A65,3),"-"&amp;RIGHT(B65,3),"-"&amp;RIGHT(C65,3),IF(D65&gt;0,"-"&amp;D65,""))</f>
        <v>KGM-1000-GBW-GEB-LRO</v>
      </c>
      <c r="I65" s="17" t="str">
        <f t="shared" si="3"/>
        <v>Looprooster</v>
      </c>
      <c r="J65" t="s">
        <v>13</v>
      </c>
      <c r="K65" t="str">
        <f>CONCATENATE(Complex!$A$2,"-",RIGHT(A65,3))</f>
        <v>KGM-1000-GBW</v>
      </c>
      <c r="L65" t="str">
        <f>CONCATENATE(Complex!$A$2,"-",RIGHT(A65,3),"-"&amp;RIGHT(B65,3))</f>
        <v>KGM-1000-GBW-GEB</v>
      </c>
      <c r="M65" t="str">
        <f t="shared" si="1"/>
        <v>KGM-1000-GBW-GEB-LRO</v>
      </c>
      <c r="N65">
        <v>63</v>
      </c>
      <c r="O65" s="17" t="str">
        <f t="shared" si="2"/>
        <v>WSLRO</v>
      </c>
    </row>
    <row r="66" spans="1:15" hidden="1" x14ac:dyDescent="0.25">
      <c r="A66" s="20" t="s">
        <v>20</v>
      </c>
      <c r="B66" s="20" t="s">
        <v>41</v>
      </c>
      <c r="C66" s="20" t="s">
        <v>207</v>
      </c>
      <c r="D66" s="20"/>
      <c r="E66" s="20" t="s">
        <v>208</v>
      </c>
      <c r="G66" s="14">
        <v>0</v>
      </c>
      <c r="H66" t="str">
        <f>CONCATENATE(Complex!$A$2,"-",RIGHT(A66,3),"-"&amp;RIGHT(B66,3),"-"&amp;RIGHT(C66,3),IF(D66&gt;0,"-"&amp;D66,""))</f>
        <v>KGM-1000-GBW-GEB-LIK</v>
      </c>
      <c r="I66" s="17" t="str">
        <f t="shared" si="3"/>
        <v>Luik</v>
      </c>
      <c r="J66" t="s">
        <v>13</v>
      </c>
      <c r="K66" t="str">
        <f>CONCATENATE(Complex!$A$2,"-",RIGHT(A66,3))</f>
        <v>KGM-1000-GBW</v>
      </c>
      <c r="L66" t="str">
        <f>CONCATENATE(Complex!$A$2,"-",RIGHT(A66,3),"-"&amp;RIGHT(B66,3))</f>
        <v>KGM-1000-GBW-GEB</v>
      </c>
      <c r="M66" t="str">
        <f t="shared" si="1"/>
        <v>KGM-1000-GBW-GEB-LIK</v>
      </c>
      <c r="N66">
        <v>64</v>
      </c>
      <c r="O66" s="17" t="str">
        <f t="shared" si="2"/>
        <v>WSLIK</v>
      </c>
    </row>
    <row r="67" spans="1:15" hidden="1" x14ac:dyDescent="0.25">
      <c r="A67" s="20" t="s">
        <v>20</v>
      </c>
      <c r="B67" s="20" t="s">
        <v>41</v>
      </c>
      <c r="C67" s="20" t="s">
        <v>209</v>
      </c>
      <c r="D67" s="20"/>
      <c r="E67" s="20" t="s">
        <v>210</v>
      </c>
      <c r="G67" s="14">
        <v>0</v>
      </c>
      <c r="H67" t="str">
        <f>CONCATENATE(Complex!$A$2,"-",RIGHT(A67,3),"-"&amp;RIGHT(B67,3),"-"&amp;RIGHT(C67,3),IF(D67&gt;0,"-"&amp;D67,""))</f>
        <v>KGM-1000-GBW-GEB-NOD</v>
      </c>
      <c r="I67" s="17" t="str">
        <f t="shared" ref="I67:I130" si="4">CONCATENATE(E67,IF(D67&gt;0,"-"&amp;D67,""))</f>
        <v>Noodverlichting</v>
      </c>
      <c r="J67" t="s">
        <v>13</v>
      </c>
      <c r="K67" t="str">
        <f>CONCATENATE(Complex!$A$2,"-",RIGHT(A67,3))</f>
        <v>KGM-1000-GBW</v>
      </c>
      <c r="L67" t="str">
        <f>CONCATENATE(Complex!$A$2,"-",RIGHT(A67,3),"-"&amp;RIGHT(B67,3))</f>
        <v>KGM-1000-GBW-GEB</v>
      </c>
      <c r="M67" t="str">
        <f t="shared" si="1"/>
        <v>KGM-1000-GBW-GEB-NOD</v>
      </c>
      <c r="N67">
        <v>65</v>
      </c>
      <c r="O67" s="17" t="str">
        <f t="shared" si="2"/>
        <v>WSNOD</v>
      </c>
    </row>
    <row r="68" spans="1:15" hidden="1" x14ac:dyDescent="0.25">
      <c r="A68" s="20" t="s">
        <v>20</v>
      </c>
      <c r="B68" s="20" t="s">
        <v>41</v>
      </c>
      <c r="C68" s="20" t="s">
        <v>211</v>
      </c>
      <c r="D68" s="20"/>
      <c r="E68" s="20" t="s">
        <v>212</v>
      </c>
      <c r="G68" s="14">
        <v>0</v>
      </c>
      <c r="H68" t="str">
        <f>CONCATENATE(Complex!$A$2,"-",RIGHT(A68,3),"-"&amp;RIGHT(B68,3),"-"&amp;RIGHT(C68,3),IF(D68&gt;0,"-"&amp;D68,""))</f>
        <v>KGM-1000-GBW-GEB-PLF</v>
      </c>
      <c r="I68" s="17" t="str">
        <f t="shared" si="4"/>
        <v>Plafond</v>
      </c>
      <c r="J68" t="s">
        <v>13</v>
      </c>
      <c r="K68" t="str">
        <f>CONCATENATE(Complex!$A$2,"-",RIGHT(A68,3))</f>
        <v>KGM-1000-GBW</v>
      </c>
      <c r="L68" t="str">
        <f>CONCATENATE(Complex!$A$2,"-",RIGHT(A68,3),"-"&amp;RIGHT(B68,3))</f>
        <v>KGM-1000-GBW-GEB</v>
      </c>
      <c r="M68" t="str">
        <f t="shared" ref="M68:M131" si="5">H68</f>
        <v>KGM-1000-GBW-GEB-PLF</v>
      </c>
      <c r="N68">
        <v>66</v>
      </c>
      <c r="O68" s="17" t="str">
        <f t="shared" ref="O68:O131" si="6">C68</f>
        <v>WSPLF</v>
      </c>
    </row>
    <row r="69" spans="1:15" hidden="1" x14ac:dyDescent="0.25">
      <c r="A69" s="20" t="s">
        <v>20</v>
      </c>
      <c r="B69" s="20" t="s">
        <v>41</v>
      </c>
      <c r="C69" s="20" t="s">
        <v>213</v>
      </c>
      <c r="D69" s="20"/>
      <c r="E69" s="20" t="s">
        <v>214</v>
      </c>
      <c r="G69" s="14">
        <v>0</v>
      </c>
      <c r="H69" t="str">
        <f>CONCATENATE(Complex!$A$2,"-",RIGHT(A69,3),"-"&amp;RIGHT(B69,3),"-"&amp;RIGHT(C69,3),IF(D69&gt;0,"-"&amp;D69,""))</f>
        <v>KGM-1000-GBW-GEB-RLD</v>
      </c>
      <c r="I69" s="17" t="str">
        <f t="shared" si="4"/>
        <v>Roldeur</v>
      </c>
      <c r="J69" t="s">
        <v>13</v>
      </c>
      <c r="K69" t="str">
        <f>CONCATENATE(Complex!$A$2,"-",RIGHT(A69,3))</f>
        <v>KGM-1000-GBW</v>
      </c>
      <c r="L69" t="str">
        <f>CONCATENATE(Complex!$A$2,"-",RIGHT(A69,3),"-"&amp;RIGHT(B69,3))</f>
        <v>KGM-1000-GBW-GEB</v>
      </c>
      <c r="M69" t="str">
        <f t="shared" si="5"/>
        <v>KGM-1000-GBW-GEB-RLD</v>
      </c>
      <c r="N69">
        <v>67</v>
      </c>
      <c r="O69" s="17" t="str">
        <f t="shared" si="6"/>
        <v>WSRLD</v>
      </c>
    </row>
    <row r="70" spans="1:15" hidden="1" x14ac:dyDescent="0.25">
      <c r="A70" s="20" t="s">
        <v>20</v>
      </c>
      <c r="B70" s="20" t="s">
        <v>41</v>
      </c>
      <c r="C70" s="20" t="s">
        <v>215</v>
      </c>
      <c r="D70" s="20"/>
      <c r="E70" s="20" t="s">
        <v>216</v>
      </c>
      <c r="G70" s="14">
        <v>0</v>
      </c>
      <c r="H70" t="str">
        <f>CONCATENATE(Complex!$A$2,"-",RIGHT(A70,3),"-"&amp;RIGHT(B70,3),"-"&amp;RIGHT(C70,3),IF(D70&gt;0,"-"&amp;D70,""))</f>
        <v>KGM-1000-GBW-GEB-RLK</v>
      </c>
      <c r="I70" s="17" t="str">
        <f t="shared" si="4"/>
        <v>Rolluik</v>
      </c>
      <c r="J70" t="s">
        <v>13</v>
      </c>
      <c r="K70" t="str">
        <f>CONCATENATE(Complex!$A$2,"-",RIGHT(A70,3))</f>
        <v>KGM-1000-GBW</v>
      </c>
      <c r="L70" t="str">
        <f>CONCATENATE(Complex!$A$2,"-",RIGHT(A70,3),"-"&amp;RIGHT(B70,3))</f>
        <v>KGM-1000-GBW-GEB</v>
      </c>
      <c r="M70" t="str">
        <f t="shared" si="5"/>
        <v>KGM-1000-GBW-GEB-RLK</v>
      </c>
      <c r="N70">
        <v>68</v>
      </c>
      <c r="O70" s="17" t="str">
        <f t="shared" si="6"/>
        <v>WSRLK</v>
      </c>
    </row>
    <row r="71" spans="1:15" hidden="1" x14ac:dyDescent="0.25">
      <c r="A71" s="20" t="s">
        <v>20</v>
      </c>
      <c r="B71" s="20" t="s">
        <v>41</v>
      </c>
      <c r="C71" s="20" t="s">
        <v>217</v>
      </c>
      <c r="D71" s="20"/>
      <c r="E71" s="20" t="s">
        <v>218</v>
      </c>
      <c r="G71" s="14">
        <v>0</v>
      </c>
      <c r="H71" t="str">
        <f>CONCATENATE(Complex!$A$2,"-",RIGHT(A71,3),"-"&amp;RIGHT(B71,3),"-"&amp;RIGHT(C71,3),IF(D71&gt;0,"-"&amp;D71,""))</f>
        <v>KGM-1000-GBW-GEB-TOI</v>
      </c>
      <c r="I71" s="17" t="str">
        <f t="shared" si="4"/>
        <v>Toilet</v>
      </c>
      <c r="J71" t="s">
        <v>13</v>
      </c>
      <c r="K71" t="str">
        <f>CONCATENATE(Complex!$A$2,"-",RIGHT(A71,3))</f>
        <v>KGM-1000-GBW</v>
      </c>
      <c r="L71" t="str">
        <f>CONCATENATE(Complex!$A$2,"-",RIGHT(A71,3),"-"&amp;RIGHT(B71,3))</f>
        <v>KGM-1000-GBW-GEB</v>
      </c>
      <c r="M71" t="str">
        <f t="shared" si="5"/>
        <v>KGM-1000-GBW-GEB-TOI</v>
      </c>
      <c r="N71">
        <v>69</v>
      </c>
      <c r="O71" s="17" t="str">
        <f t="shared" si="6"/>
        <v>WSTOI</v>
      </c>
    </row>
    <row r="72" spans="1:15" hidden="1" x14ac:dyDescent="0.25">
      <c r="A72" s="20" t="s">
        <v>20</v>
      </c>
      <c r="B72" s="20" t="s">
        <v>41</v>
      </c>
      <c r="C72" s="20" t="s">
        <v>219</v>
      </c>
      <c r="D72" s="20"/>
      <c r="E72" s="20" t="s">
        <v>220</v>
      </c>
      <c r="G72" s="14">
        <v>0</v>
      </c>
      <c r="H72" t="str">
        <f>CONCATENATE(Complex!$A$2,"-",RIGHT(A72,3),"-"&amp;RIGHT(B72,3),"-"&amp;RIGHT(C72,3),IF(D72&gt;0,"-"&amp;D72,""))</f>
        <v>KGM-1000-GBW-GEB-VAL</v>
      </c>
      <c r="I72" s="17" t="str">
        <f t="shared" si="4"/>
        <v>Valbeveiliging</v>
      </c>
      <c r="J72" t="s">
        <v>13</v>
      </c>
      <c r="K72" t="str">
        <f>CONCATENATE(Complex!$A$2,"-",RIGHT(A72,3))</f>
        <v>KGM-1000-GBW</v>
      </c>
      <c r="L72" t="str">
        <f>CONCATENATE(Complex!$A$2,"-",RIGHT(A72,3),"-"&amp;RIGHT(B72,3))</f>
        <v>KGM-1000-GBW-GEB</v>
      </c>
      <c r="M72" t="str">
        <f t="shared" si="5"/>
        <v>KGM-1000-GBW-GEB-VAL</v>
      </c>
      <c r="N72">
        <v>70</v>
      </c>
      <c r="O72" s="17" t="str">
        <f t="shared" si="6"/>
        <v>WSVAL</v>
      </c>
    </row>
    <row r="73" spans="1:15" hidden="1" x14ac:dyDescent="0.25">
      <c r="A73" s="20" t="s">
        <v>20</v>
      </c>
      <c r="B73" s="20" t="s">
        <v>41</v>
      </c>
      <c r="C73" s="20" t="s">
        <v>221</v>
      </c>
      <c r="D73" s="20"/>
      <c r="E73" s="20" t="s">
        <v>222</v>
      </c>
      <c r="G73" s="14">
        <v>0</v>
      </c>
      <c r="H73" t="str">
        <f>CONCATENATE(Complex!$A$2,"-",RIGHT(A73,3),"-"&amp;RIGHT(B73,3),"-"&amp;RIGHT(C73,3),IF(D73&gt;0,"-"&amp;D73,""))</f>
        <v>KGM-1000-GBW-GEB-VBI</v>
      </c>
      <c r="I73" s="17" t="str">
        <f t="shared" si="4"/>
        <v>Verlichting binnen</v>
      </c>
      <c r="J73" t="s">
        <v>13</v>
      </c>
      <c r="K73" t="str">
        <f>CONCATENATE(Complex!$A$2,"-",RIGHT(A73,3))</f>
        <v>KGM-1000-GBW</v>
      </c>
      <c r="L73" t="str">
        <f>CONCATENATE(Complex!$A$2,"-",RIGHT(A73,3),"-"&amp;RIGHT(B73,3))</f>
        <v>KGM-1000-GBW-GEB</v>
      </c>
      <c r="M73" t="str">
        <f t="shared" si="5"/>
        <v>KGM-1000-GBW-GEB-VBI</v>
      </c>
      <c r="N73">
        <v>71</v>
      </c>
      <c r="O73" s="17" t="str">
        <f t="shared" si="6"/>
        <v>WSVBI</v>
      </c>
    </row>
    <row r="74" spans="1:15" hidden="1" x14ac:dyDescent="0.25">
      <c r="A74" s="20" t="s">
        <v>20</v>
      </c>
      <c r="B74" s="20" t="s">
        <v>41</v>
      </c>
      <c r="C74" s="20" t="s">
        <v>223</v>
      </c>
      <c r="D74" s="20"/>
      <c r="E74" s="20" t="s">
        <v>224</v>
      </c>
      <c r="G74" s="14">
        <v>0</v>
      </c>
      <c r="H74" t="str">
        <f>CONCATENATE(Complex!$A$2,"-",RIGHT(A74,3),"-"&amp;RIGHT(B74,3),"-"&amp;RIGHT(C74,3),IF(D74&gt;0,"-"&amp;D74,""))</f>
        <v>KGM-1000-GBW-GEB-VLR</v>
      </c>
      <c r="I74" s="17" t="str">
        <f t="shared" si="4"/>
        <v>Vloer</v>
      </c>
      <c r="J74" t="s">
        <v>13</v>
      </c>
      <c r="K74" t="str">
        <f>CONCATENATE(Complex!$A$2,"-",RIGHT(A74,3))</f>
        <v>KGM-1000-GBW</v>
      </c>
      <c r="L74" t="str">
        <f>CONCATENATE(Complex!$A$2,"-",RIGHT(A74,3),"-"&amp;RIGHT(B74,3))</f>
        <v>KGM-1000-GBW-GEB</v>
      </c>
      <c r="M74" t="str">
        <f t="shared" si="5"/>
        <v>KGM-1000-GBW-GEB-VLR</v>
      </c>
      <c r="N74">
        <v>72</v>
      </c>
      <c r="O74" s="17" t="str">
        <f t="shared" si="6"/>
        <v>WSVLR</v>
      </c>
    </row>
    <row r="75" spans="1:15" hidden="1" x14ac:dyDescent="0.25">
      <c r="A75" s="20" t="s">
        <v>20</v>
      </c>
      <c r="B75" s="20" t="s">
        <v>41</v>
      </c>
      <c r="C75" s="20" t="s">
        <v>225</v>
      </c>
      <c r="D75" s="20"/>
      <c r="E75" s="20" t="s">
        <v>226</v>
      </c>
      <c r="G75" s="14">
        <v>0</v>
      </c>
      <c r="H75" t="str">
        <f>CONCATENATE(Complex!$A$2,"-",RIGHT(A75,3),"-"&amp;RIGHT(B75,3),"-"&amp;RIGHT(C75,3),IF(D75&gt;0,"-"&amp;D75,""))</f>
        <v>KGM-1000-GBW-GEB-WND</v>
      </c>
      <c r="I75" s="17" t="str">
        <f t="shared" si="4"/>
        <v>Wand</v>
      </c>
      <c r="J75" t="s">
        <v>13</v>
      </c>
      <c r="K75" t="str">
        <f>CONCATENATE(Complex!$A$2,"-",RIGHT(A75,3))</f>
        <v>KGM-1000-GBW</v>
      </c>
      <c r="L75" t="str">
        <f>CONCATENATE(Complex!$A$2,"-",RIGHT(A75,3),"-"&amp;RIGHT(B75,3))</f>
        <v>KGM-1000-GBW-GEB</v>
      </c>
      <c r="M75" t="str">
        <f t="shared" si="5"/>
        <v>KGM-1000-GBW-GEB-WND</v>
      </c>
      <c r="N75">
        <v>73</v>
      </c>
      <c r="O75" s="17" t="str">
        <f t="shared" si="6"/>
        <v>WSWND</v>
      </c>
    </row>
    <row r="76" spans="1:15" hidden="1" x14ac:dyDescent="0.25">
      <c r="A76" s="20" t="s">
        <v>20</v>
      </c>
      <c r="B76" s="20" t="s">
        <v>41</v>
      </c>
      <c r="C76" s="20" t="s">
        <v>227</v>
      </c>
      <c r="D76" s="20"/>
      <c r="E76" s="20" t="s">
        <v>228</v>
      </c>
      <c r="G76" s="14">
        <v>0</v>
      </c>
      <c r="H76" t="str">
        <f>CONCATENATE(Complex!$A$2,"-",RIGHT(A76,3),"-"&amp;RIGHT(B76,3),"-"&amp;RIGHT(C76,3),IF(D76&gt;0,"-"&amp;D76,""))</f>
        <v>KGM-1000-GBW-GEB-WOP</v>
      </c>
      <c r="I76" s="17" t="str">
        <f t="shared" si="4"/>
        <v>Wandopening</v>
      </c>
      <c r="J76" t="s">
        <v>13</v>
      </c>
      <c r="K76" t="str">
        <f>CONCATENATE(Complex!$A$2,"-",RIGHT(A76,3))</f>
        <v>KGM-1000-GBW</v>
      </c>
      <c r="L76" t="str">
        <f>CONCATENATE(Complex!$A$2,"-",RIGHT(A76,3),"-"&amp;RIGHT(B76,3))</f>
        <v>KGM-1000-GBW-GEB</v>
      </c>
      <c r="M76" t="str">
        <f t="shared" si="5"/>
        <v>KGM-1000-GBW-GEB-WOP</v>
      </c>
      <c r="N76">
        <v>74</v>
      </c>
      <c r="O76" s="17" t="str">
        <f t="shared" si="6"/>
        <v>WSWOP</v>
      </c>
    </row>
    <row r="77" spans="1:15" hidden="1" x14ac:dyDescent="0.25">
      <c r="A77" s="20" t="s">
        <v>20</v>
      </c>
      <c r="B77" s="20" t="s">
        <v>41</v>
      </c>
      <c r="C77" s="20" t="s">
        <v>229</v>
      </c>
      <c r="D77" s="20"/>
      <c r="E77" s="20" t="s">
        <v>230</v>
      </c>
      <c r="G77" s="14">
        <v>0</v>
      </c>
      <c r="H77" t="str">
        <f>CONCATENATE(Complex!$A$2,"-",RIGHT(A77,3),"-"&amp;RIGHT(B77,3),"-"&amp;RIGHT(C77,3),IF(D77&gt;0,"-"&amp;D77,""))</f>
        <v>KGM-1000-GBW-GEB-WSB</v>
      </c>
      <c r="I77" s="17" t="str">
        <f t="shared" si="4"/>
        <v>Wasbak</v>
      </c>
      <c r="J77" t="s">
        <v>13</v>
      </c>
      <c r="K77" t="str">
        <f>CONCATENATE(Complex!$A$2,"-",RIGHT(A77,3))</f>
        <v>KGM-1000-GBW</v>
      </c>
      <c r="L77" t="str">
        <f>CONCATENATE(Complex!$A$2,"-",RIGHT(A77,3),"-"&amp;RIGHT(B77,3))</f>
        <v>KGM-1000-GBW-GEB</v>
      </c>
      <c r="M77" t="str">
        <f t="shared" si="5"/>
        <v>KGM-1000-GBW-GEB-WSB</v>
      </c>
      <c r="N77">
        <v>75</v>
      </c>
      <c r="O77" s="17" t="str">
        <f t="shared" si="6"/>
        <v>WSWSB</v>
      </c>
    </row>
    <row r="78" spans="1:15" hidden="1" x14ac:dyDescent="0.25">
      <c r="A78" s="20" t="s">
        <v>20</v>
      </c>
      <c r="B78" s="20" t="s">
        <v>41</v>
      </c>
      <c r="C78" s="20" t="s">
        <v>231</v>
      </c>
      <c r="D78" s="20"/>
      <c r="E78" s="20" t="s">
        <v>232</v>
      </c>
      <c r="G78" s="14">
        <v>0</v>
      </c>
      <c r="H78" t="str">
        <f>CONCATENATE(Complex!$A$2,"-",RIGHT(A78,3),"-"&amp;RIGHT(B78,3),"-"&amp;RIGHT(C78,3),IF(D78&gt;0,"-"&amp;D78,""))</f>
        <v>KGM-1000-GBW-GEB-WTK</v>
      </c>
      <c r="I78" s="17" t="str">
        <f t="shared" si="4"/>
        <v>Waterkraan (binnen)</v>
      </c>
      <c r="J78" t="s">
        <v>13</v>
      </c>
      <c r="K78" t="str">
        <f>CONCATENATE(Complex!$A$2,"-",RIGHT(A78,3))</f>
        <v>KGM-1000-GBW</v>
      </c>
      <c r="L78" t="str">
        <f>CONCATENATE(Complex!$A$2,"-",RIGHT(A78,3),"-"&amp;RIGHT(B78,3))</f>
        <v>KGM-1000-GBW-GEB</v>
      </c>
      <c r="M78" t="str">
        <f t="shared" si="5"/>
        <v>KGM-1000-GBW-GEB-WTK</v>
      </c>
      <c r="N78">
        <v>76</v>
      </c>
      <c r="O78" s="17" t="str">
        <f t="shared" si="6"/>
        <v>WSWTK</v>
      </c>
    </row>
    <row r="79" spans="1:15" hidden="1" x14ac:dyDescent="0.25">
      <c r="A79" s="20" t="s">
        <v>20</v>
      </c>
      <c r="B79" s="20" t="s">
        <v>41</v>
      </c>
      <c r="C79" s="20" t="s">
        <v>233</v>
      </c>
      <c r="D79" s="20"/>
      <c r="E79" s="20" t="s">
        <v>234</v>
      </c>
      <c r="G79" s="14">
        <v>0</v>
      </c>
      <c r="H79" t="str">
        <f>CONCATENATE(Complex!$A$2,"-",RIGHT(A79,3),"-"&amp;RIGHT(B79,3),"-"&amp;RIGHT(C79,3),IF(D79&gt;0,"-"&amp;D79,""))</f>
        <v>KGM-1000-GBW-GEB-WTB</v>
      </c>
      <c r="I79" s="17" t="str">
        <f t="shared" si="4"/>
        <v>Waterkraan (buiten)</v>
      </c>
      <c r="J79" t="s">
        <v>13</v>
      </c>
      <c r="K79" t="str">
        <f>CONCATENATE(Complex!$A$2,"-",RIGHT(A79,3))</f>
        <v>KGM-1000-GBW</v>
      </c>
      <c r="L79" t="str">
        <f>CONCATENATE(Complex!$A$2,"-",RIGHT(A79,3),"-"&amp;RIGHT(B79,3))</f>
        <v>KGM-1000-GBW-GEB</v>
      </c>
      <c r="M79" t="str">
        <f t="shared" si="5"/>
        <v>KGM-1000-GBW-GEB-WTB</v>
      </c>
      <c r="N79">
        <v>77</v>
      </c>
      <c r="O79" s="17" t="str">
        <f t="shared" si="6"/>
        <v>WSWTB</v>
      </c>
    </row>
    <row r="80" spans="1:15" hidden="1" x14ac:dyDescent="0.25">
      <c r="A80" s="20" t="s">
        <v>20</v>
      </c>
      <c r="B80" s="20" t="s">
        <v>41</v>
      </c>
      <c r="C80" s="20" t="s">
        <v>235</v>
      </c>
      <c r="D80" s="20"/>
      <c r="E80" s="20" t="s">
        <v>236</v>
      </c>
      <c r="G80" s="14">
        <v>0</v>
      </c>
      <c r="H80" t="str">
        <f>CONCATENATE(Complex!$A$2,"-",RIGHT(A80,3),"-"&amp;RIGHT(B80,3),"-"&amp;RIGHT(C80,3),IF(D80&gt;0,"-"&amp;D80,""))</f>
        <v>KGM-1000-GBW-GEB-ZWE</v>
      </c>
      <c r="I80" s="17" t="str">
        <f t="shared" si="4"/>
        <v>Zonwering</v>
      </c>
      <c r="J80" t="s">
        <v>13</v>
      </c>
      <c r="K80" t="str">
        <f>CONCATENATE(Complex!$A$2,"-",RIGHT(A80,3))</f>
        <v>KGM-1000-GBW</v>
      </c>
      <c r="L80" t="str">
        <f>CONCATENATE(Complex!$A$2,"-",RIGHT(A80,3),"-"&amp;RIGHT(B80,3))</f>
        <v>KGM-1000-GBW-GEB</v>
      </c>
      <c r="M80" t="str">
        <f t="shared" si="5"/>
        <v>KGM-1000-GBW-GEB-ZWE</v>
      </c>
      <c r="N80">
        <v>78</v>
      </c>
      <c r="O80" s="17" t="str">
        <f t="shared" si="6"/>
        <v>WSZWE</v>
      </c>
    </row>
    <row r="81" spans="1:15" hidden="1" x14ac:dyDescent="0.25">
      <c r="A81" s="20" t="s">
        <v>20</v>
      </c>
      <c r="B81" s="20" t="s">
        <v>42</v>
      </c>
      <c r="C81" s="20" t="s">
        <v>237</v>
      </c>
      <c r="D81" s="20"/>
      <c r="E81" s="20" t="s">
        <v>238</v>
      </c>
      <c r="G81" s="14">
        <v>0</v>
      </c>
      <c r="H81" t="str">
        <f>CONCATENATE(Complex!$A$2,"-",RIGHT(A81,3),"-"&amp;RIGHT(B81,3),"-"&amp;RIGHT(C81,3),IF(D81&gt;0,"-"&amp;D81,""))</f>
        <v>KGM-1000-GBW-VKV-AVK</v>
      </c>
      <c r="I81" s="17" t="str">
        <f t="shared" si="4"/>
        <v>Algemeen klimaatbeheersing</v>
      </c>
      <c r="J81" t="s">
        <v>13</v>
      </c>
      <c r="K81" t="str">
        <f>CONCATENATE(Complex!$A$2,"-",RIGHT(A81,3))</f>
        <v>KGM-1000-GBW</v>
      </c>
      <c r="L81" t="str">
        <f>CONCATENATE(Complex!$A$2,"-",RIGHT(A81,3),"-"&amp;RIGHT(B81,3))</f>
        <v>KGM-1000-GBW-VKV</v>
      </c>
      <c r="M81" t="str">
        <f t="shared" si="5"/>
        <v>KGM-1000-GBW-VKV-AVK</v>
      </c>
      <c r="N81">
        <v>79</v>
      </c>
      <c r="O81" s="17" t="str">
        <f t="shared" si="6"/>
        <v>WSAVK</v>
      </c>
    </row>
    <row r="82" spans="1:15" hidden="1" x14ac:dyDescent="0.25">
      <c r="A82" s="20" t="s">
        <v>20</v>
      </c>
      <c r="B82" s="20" t="s">
        <v>42</v>
      </c>
      <c r="C82" s="20" t="s">
        <v>139</v>
      </c>
      <c r="D82" s="20"/>
      <c r="E82" s="20" t="s">
        <v>140</v>
      </c>
      <c r="G82" s="14">
        <v>0</v>
      </c>
      <c r="H82" t="str">
        <f>CONCATENATE(Complex!$A$2,"-",RIGHT(A82,3),"-"&amp;RIGHT(B82,3),"-"&amp;RIGHT(C82,3),IF(D82&gt;0,"-"&amp;D82,""))</f>
        <v>KGM-1000-GBW-VKV-KOE</v>
      </c>
      <c r="I82" s="17" t="str">
        <f t="shared" si="4"/>
        <v>Koeling</v>
      </c>
      <c r="J82" t="s">
        <v>13</v>
      </c>
      <c r="K82" t="str">
        <f>CONCATENATE(Complex!$A$2,"-",RIGHT(A82,3))</f>
        <v>KGM-1000-GBW</v>
      </c>
      <c r="L82" t="str">
        <f>CONCATENATE(Complex!$A$2,"-",RIGHT(A82,3),"-"&amp;RIGHT(B82,3))</f>
        <v>KGM-1000-GBW-VKV</v>
      </c>
      <c r="M82" t="str">
        <f t="shared" si="5"/>
        <v>KGM-1000-GBW-VKV-KOE</v>
      </c>
      <c r="N82">
        <v>80</v>
      </c>
      <c r="O82" s="17" t="str">
        <f t="shared" si="6"/>
        <v>WSKOE</v>
      </c>
    </row>
    <row r="83" spans="1:15" hidden="1" x14ac:dyDescent="0.25">
      <c r="A83" s="20" t="s">
        <v>20</v>
      </c>
      <c r="B83" s="20" t="s">
        <v>42</v>
      </c>
      <c r="C83" s="20" t="s">
        <v>147</v>
      </c>
      <c r="D83" s="20"/>
      <c r="E83" s="20" t="s">
        <v>148</v>
      </c>
      <c r="G83" s="14">
        <v>0</v>
      </c>
      <c r="H83" t="str">
        <f>CONCATENATE(Complex!$A$2,"-",RIGHT(A83,3),"-"&amp;RIGHT(B83,3),"-"&amp;RIGHT(C83,3),IF(D83&gt;0,"-"&amp;D83,""))</f>
        <v>KGM-1000-GBW-VKV-VEN</v>
      </c>
      <c r="I83" s="17" t="str">
        <f t="shared" si="4"/>
        <v>Ventilatie</v>
      </c>
      <c r="J83" t="s">
        <v>13</v>
      </c>
      <c r="K83" t="str">
        <f>CONCATENATE(Complex!$A$2,"-",RIGHT(A83,3))</f>
        <v>KGM-1000-GBW</v>
      </c>
      <c r="L83" t="str">
        <f>CONCATENATE(Complex!$A$2,"-",RIGHT(A83,3),"-"&amp;RIGHT(B83,3))</f>
        <v>KGM-1000-GBW-VKV</v>
      </c>
      <c r="M83" t="str">
        <f t="shared" si="5"/>
        <v>KGM-1000-GBW-VKV-VEN</v>
      </c>
      <c r="N83">
        <v>81</v>
      </c>
      <c r="O83" s="17" t="str">
        <f t="shared" si="6"/>
        <v>WSVEN</v>
      </c>
    </row>
    <row r="84" spans="1:15" hidden="1" x14ac:dyDescent="0.25">
      <c r="A84" s="20" t="s">
        <v>20</v>
      </c>
      <c r="B84" s="20" t="s">
        <v>42</v>
      </c>
      <c r="C84" s="20" t="s">
        <v>153</v>
      </c>
      <c r="D84" s="20"/>
      <c r="E84" s="20" t="s">
        <v>154</v>
      </c>
      <c r="G84" s="14">
        <v>0</v>
      </c>
      <c r="H84" t="str">
        <f>CONCATENATE(Complex!$A$2,"-",RIGHT(A84,3),"-"&amp;RIGHT(B84,3),"-"&amp;RIGHT(C84,3),IF(D84&gt;0,"-"&amp;D84,""))</f>
        <v>KGM-1000-GBW-VKV-VER</v>
      </c>
      <c r="I84" s="17" t="str">
        <f t="shared" si="4"/>
        <v>Verwarming</v>
      </c>
      <c r="J84" t="s">
        <v>13</v>
      </c>
      <c r="K84" t="str">
        <f>CONCATENATE(Complex!$A$2,"-",RIGHT(A84,3))</f>
        <v>KGM-1000-GBW</v>
      </c>
      <c r="L84" t="str">
        <f>CONCATENATE(Complex!$A$2,"-",RIGHT(A84,3),"-"&amp;RIGHT(B84,3))</f>
        <v>KGM-1000-GBW-VKV</v>
      </c>
      <c r="M84" t="str">
        <f t="shared" si="5"/>
        <v>KGM-1000-GBW-VKV-VER</v>
      </c>
      <c r="N84">
        <v>82</v>
      </c>
      <c r="O84" s="17" t="str">
        <f t="shared" si="6"/>
        <v>WSVER</v>
      </c>
    </row>
    <row r="85" spans="1:15" hidden="1" x14ac:dyDescent="0.25">
      <c r="A85" s="20" t="s">
        <v>20</v>
      </c>
      <c r="B85" s="20" t="s">
        <v>42</v>
      </c>
      <c r="C85" s="20" t="s">
        <v>239</v>
      </c>
      <c r="D85" s="20"/>
      <c r="E85" s="20" t="s">
        <v>240</v>
      </c>
      <c r="G85" s="14">
        <v>0</v>
      </c>
      <c r="H85" t="str">
        <f>CONCATENATE(Complex!$A$2,"-",RIGHT(A85,3),"-"&amp;RIGHT(B85,3),"-"&amp;RIGHT(C85,3),IF(D85&gt;0,"-"&amp;D85,""))</f>
        <v>KGM-1000-GBW-VKV-WPP</v>
      </c>
      <c r="I85" s="17" t="str">
        <f t="shared" si="4"/>
        <v>Warmtepomp</v>
      </c>
      <c r="J85" t="s">
        <v>13</v>
      </c>
      <c r="K85" t="str">
        <f>CONCATENATE(Complex!$A$2,"-",RIGHT(A85,3))</f>
        <v>KGM-1000-GBW</v>
      </c>
      <c r="L85" t="str">
        <f>CONCATENATE(Complex!$A$2,"-",RIGHT(A85,3),"-"&amp;RIGHT(B85,3))</f>
        <v>KGM-1000-GBW-VKV</v>
      </c>
      <c r="M85" t="str">
        <f t="shared" si="5"/>
        <v>KGM-1000-GBW-VKV-WPP</v>
      </c>
      <c r="N85">
        <v>83</v>
      </c>
      <c r="O85" s="17" t="str">
        <f t="shared" si="6"/>
        <v>WSWPP</v>
      </c>
    </row>
    <row r="86" spans="1:15" hidden="1" x14ac:dyDescent="0.25">
      <c r="A86" s="20" t="s">
        <v>20</v>
      </c>
      <c r="B86" s="20" t="s">
        <v>42</v>
      </c>
      <c r="C86" s="20" t="s">
        <v>241</v>
      </c>
      <c r="D86" s="20"/>
      <c r="E86" s="20" t="s">
        <v>242</v>
      </c>
      <c r="G86" s="14">
        <v>0</v>
      </c>
      <c r="H86" t="str">
        <f>CONCATENATE(Complex!$A$2,"-",RIGHT(A86,3),"-"&amp;RIGHT(B86,3),"-"&amp;RIGHT(C86,3),IF(D86&gt;0,"-"&amp;D86,""))</f>
        <v>KGM-1000-GBW-VKV-WTW</v>
      </c>
      <c r="I86" s="17" t="str">
        <f t="shared" si="4"/>
        <v>WTW-Unit</v>
      </c>
      <c r="J86" t="s">
        <v>13</v>
      </c>
      <c r="K86" t="str">
        <f>CONCATENATE(Complex!$A$2,"-",RIGHT(A86,3))</f>
        <v>KGM-1000-GBW</v>
      </c>
      <c r="L86" t="str">
        <f>CONCATENATE(Complex!$A$2,"-",RIGHT(A86,3),"-"&amp;RIGHT(B86,3))</f>
        <v>KGM-1000-GBW-VKV</v>
      </c>
      <c r="M86" t="str">
        <f t="shared" si="5"/>
        <v>KGM-1000-GBW-VKV-WTW</v>
      </c>
      <c r="N86">
        <v>84</v>
      </c>
      <c r="O86" s="17" t="str">
        <f t="shared" si="6"/>
        <v>WSWTW</v>
      </c>
    </row>
    <row r="87" spans="1:15" hidden="1" x14ac:dyDescent="0.25">
      <c r="A87" s="20" t="s">
        <v>22</v>
      </c>
      <c r="B87" s="20" t="s">
        <v>44</v>
      </c>
      <c r="C87" s="20" t="s">
        <v>243</v>
      </c>
      <c r="D87" s="20"/>
      <c r="E87" s="20" t="s">
        <v>244</v>
      </c>
      <c r="G87" s="14">
        <v>0</v>
      </c>
      <c r="H87" t="str">
        <f>CONCATENATE(Complex!$A$2,"-",RIGHT(A87,3),"-"&amp;RIGHT(B87,3),"-"&amp;RIGHT(C87,3),IF(D87&gt;0,"-"&amp;D87,""))</f>
        <v>KGM-1000-REG-AFM-AAF</v>
      </c>
      <c r="I87" s="17" t="str">
        <f t="shared" si="4"/>
        <v>Algemeen afsluitmiddel</v>
      </c>
      <c r="J87" t="s">
        <v>13</v>
      </c>
      <c r="K87" t="str">
        <f>CONCATENATE(Complex!$A$2,"-",RIGHT(A87,3))</f>
        <v>KGM-1000-REG</v>
      </c>
      <c r="L87" t="str">
        <f>CONCATENATE(Complex!$A$2,"-",RIGHT(A87,3),"-"&amp;RIGHT(B87,3))</f>
        <v>KGM-1000-REG-AFM</v>
      </c>
      <c r="M87" t="str">
        <f t="shared" si="5"/>
        <v>KGM-1000-REG-AFM-AAF</v>
      </c>
      <c r="N87">
        <v>85</v>
      </c>
      <c r="O87" s="17" t="str">
        <f t="shared" si="6"/>
        <v>WSAAF</v>
      </c>
    </row>
    <row r="88" spans="1:15" hidden="1" x14ac:dyDescent="0.25">
      <c r="A88" s="20" t="s">
        <v>22</v>
      </c>
      <c r="B88" s="20" t="s">
        <v>44</v>
      </c>
      <c r="C88" s="20" t="s">
        <v>245</v>
      </c>
      <c r="D88" s="20"/>
      <c r="E88" s="20" t="s">
        <v>246</v>
      </c>
      <c r="G88" s="14">
        <v>0</v>
      </c>
      <c r="H88" t="str">
        <f>CONCATENATE(Complex!$A$2,"-",RIGHT(A88,3),"-"&amp;RIGHT(B88,3),"-"&amp;RIGHT(C88,3),IF(D88&gt;0,"-"&amp;D88,""))</f>
        <v>KGM-1000-REG-AFM-HYS</v>
      </c>
      <c r="I88" s="17" t="str">
        <f t="shared" si="4"/>
        <v>Hydraulisch systeem</v>
      </c>
      <c r="J88" t="s">
        <v>13</v>
      </c>
      <c r="K88" t="str">
        <f>CONCATENATE(Complex!$A$2,"-",RIGHT(A88,3))</f>
        <v>KGM-1000-REG</v>
      </c>
      <c r="L88" t="str">
        <f>CONCATENATE(Complex!$A$2,"-",RIGHT(A88,3),"-"&amp;RIGHT(B88,3))</f>
        <v>KGM-1000-REG-AFM</v>
      </c>
      <c r="M88" t="str">
        <f t="shared" si="5"/>
        <v>KGM-1000-REG-AFM-HYS</v>
      </c>
      <c r="N88">
        <v>86</v>
      </c>
      <c r="O88" s="17" t="str">
        <f t="shared" si="6"/>
        <v>WSHYS</v>
      </c>
    </row>
    <row r="89" spans="1:15" hidden="1" x14ac:dyDescent="0.25">
      <c r="A89" s="20" t="s">
        <v>22</v>
      </c>
      <c r="B89" s="20" t="s">
        <v>44</v>
      </c>
      <c r="C89" s="20" t="s">
        <v>247</v>
      </c>
      <c r="D89" s="20"/>
      <c r="E89" s="20" t="s">
        <v>248</v>
      </c>
      <c r="G89" s="14">
        <v>0</v>
      </c>
      <c r="H89" t="str">
        <f>CONCATENATE(Complex!$A$2,"-",RIGHT(A89,3),"-"&amp;RIGHT(B89,3),"-"&amp;RIGHT(C89,3),IF(D89&gt;0,"-"&amp;D89,""))</f>
        <v>KGM-1000-REG-AFM-NDR</v>
      </c>
      <c r="I89" s="17" t="str">
        <f t="shared" si="4"/>
        <v>Nooddeur</v>
      </c>
      <c r="J89" t="s">
        <v>13</v>
      </c>
      <c r="K89" t="str">
        <f>CONCATENATE(Complex!$A$2,"-",RIGHT(A89,3))</f>
        <v>KGM-1000-REG</v>
      </c>
      <c r="L89" t="str">
        <f>CONCATENATE(Complex!$A$2,"-",RIGHT(A89,3),"-"&amp;RIGHT(B89,3))</f>
        <v>KGM-1000-REG-AFM</v>
      </c>
      <c r="M89" t="str">
        <f t="shared" si="5"/>
        <v>KGM-1000-REG-AFM-NDR</v>
      </c>
      <c r="N89">
        <v>87</v>
      </c>
      <c r="O89" s="17" t="str">
        <f t="shared" si="6"/>
        <v>WSNDR</v>
      </c>
    </row>
    <row r="90" spans="1:15" hidden="1" x14ac:dyDescent="0.25">
      <c r="A90" s="20" t="s">
        <v>22</v>
      </c>
      <c r="B90" s="20" t="s">
        <v>44</v>
      </c>
      <c r="C90" s="20" t="s">
        <v>249</v>
      </c>
      <c r="D90" s="20"/>
      <c r="E90" s="20" t="s">
        <v>250</v>
      </c>
      <c r="G90" s="14">
        <v>0</v>
      </c>
      <c r="H90" t="str">
        <f>CONCATENATE(Complex!$A$2,"-",RIGHT(A90,3),"-"&amp;RIGHT(B90,3),"-"&amp;RIGHT(C90,3),IF(D90&gt;0,"-"&amp;D90,""))</f>
        <v>KGM-1000-REG-AFM-NSU</v>
      </c>
      <c r="I90" s="17" t="str">
        <f t="shared" si="4"/>
        <v>Noodschuif</v>
      </c>
      <c r="J90" t="s">
        <v>13</v>
      </c>
      <c r="K90" t="str">
        <f>CONCATENATE(Complex!$A$2,"-",RIGHT(A90,3))</f>
        <v>KGM-1000-REG</v>
      </c>
      <c r="L90" t="str">
        <f>CONCATENATE(Complex!$A$2,"-",RIGHT(A90,3),"-"&amp;RIGHT(B90,3))</f>
        <v>KGM-1000-REG-AFM</v>
      </c>
      <c r="M90" t="str">
        <f t="shared" si="5"/>
        <v>KGM-1000-REG-AFM-NSU</v>
      </c>
      <c r="N90">
        <v>88</v>
      </c>
      <c r="O90" s="17" t="str">
        <f t="shared" si="6"/>
        <v>WSNSU</v>
      </c>
    </row>
    <row r="91" spans="1:15" hidden="1" x14ac:dyDescent="0.25">
      <c r="A91" s="20" t="s">
        <v>22</v>
      </c>
      <c r="B91" s="20" t="s">
        <v>44</v>
      </c>
      <c r="C91" s="20" t="s">
        <v>251</v>
      </c>
      <c r="D91" s="20"/>
      <c r="E91" s="20" t="s">
        <v>252</v>
      </c>
      <c r="G91" s="14">
        <v>0</v>
      </c>
      <c r="H91" t="str">
        <f>CONCATENATE(Complex!$A$2,"-",RIGHT(A91,3),"-"&amp;RIGHT(B91,3),"-"&amp;RIGHT(C91,3),IF(D91&gt;0,"-"&amp;D91,""))</f>
        <v>KGM-1000-REG-AFM-RKT</v>
      </c>
      <c r="I91" s="17" t="str">
        <f t="shared" si="4"/>
        <v>Rinket</v>
      </c>
      <c r="J91" t="s">
        <v>13</v>
      </c>
      <c r="K91" t="str">
        <f>CONCATENATE(Complex!$A$2,"-",RIGHT(A91,3))</f>
        <v>KGM-1000-REG</v>
      </c>
      <c r="L91" t="str">
        <f>CONCATENATE(Complex!$A$2,"-",RIGHT(A91,3),"-"&amp;RIGHT(B91,3))</f>
        <v>KGM-1000-REG-AFM</v>
      </c>
      <c r="M91" t="str">
        <f t="shared" si="5"/>
        <v>KGM-1000-REG-AFM-RKT</v>
      </c>
      <c r="N91">
        <v>89</v>
      </c>
      <c r="O91" s="17" t="str">
        <f t="shared" si="6"/>
        <v>WSRKT</v>
      </c>
    </row>
    <row r="92" spans="1:15" hidden="1" x14ac:dyDescent="0.25">
      <c r="A92" s="20" t="s">
        <v>22</v>
      </c>
      <c r="B92" s="20" t="s">
        <v>44</v>
      </c>
      <c r="C92" s="20" t="s">
        <v>253</v>
      </c>
      <c r="D92" s="20"/>
      <c r="E92" s="20" t="s">
        <v>254</v>
      </c>
      <c r="G92" s="14">
        <v>0</v>
      </c>
      <c r="H92" t="str">
        <f>CONCATENATE(Complex!$A$2,"-",RIGHT(A92,3),"-"&amp;RIGHT(B92,3),"-"&amp;RIGHT(C92,3),IF(D92&gt;0,"-"&amp;D92,""))</f>
        <v>KGM-1000-REG-AFM-SCH</v>
      </c>
      <c r="I92" s="17" t="str">
        <f t="shared" si="4"/>
        <v>Schot</v>
      </c>
      <c r="J92" t="s">
        <v>13</v>
      </c>
      <c r="K92" t="str">
        <f>CONCATENATE(Complex!$A$2,"-",RIGHT(A92,3))</f>
        <v>KGM-1000-REG</v>
      </c>
      <c r="L92" t="str">
        <f>CONCATENATE(Complex!$A$2,"-",RIGHT(A92,3),"-"&amp;RIGHT(B92,3))</f>
        <v>KGM-1000-REG-AFM</v>
      </c>
      <c r="M92" t="str">
        <f t="shared" si="5"/>
        <v>KGM-1000-REG-AFM-SCH</v>
      </c>
      <c r="N92">
        <v>90</v>
      </c>
      <c r="O92" s="17" t="str">
        <f t="shared" si="6"/>
        <v>WSSCH</v>
      </c>
    </row>
    <row r="93" spans="1:15" hidden="1" x14ac:dyDescent="0.25">
      <c r="A93" s="20" t="s">
        <v>22</v>
      </c>
      <c r="B93" s="20" t="s">
        <v>44</v>
      </c>
      <c r="C93" s="20" t="s">
        <v>255</v>
      </c>
      <c r="D93" s="20"/>
      <c r="E93" s="20" t="s">
        <v>256</v>
      </c>
      <c r="G93" s="14">
        <v>0</v>
      </c>
      <c r="H93" t="str">
        <f>CONCATENATE(Complex!$A$2,"-",RIGHT(A93,3),"-"&amp;RIGHT(B93,3),"-"&amp;RIGHT(C93,3),IF(D93&gt;0,"-"&amp;D93,""))</f>
        <v>KGM-1000-REG-AFM-SLD</v>
      </c>
      <c r="I93" s="17" t="str">
        <f t="shared" si="4"/>
        <v>Sluisdeur</v>
      </c>
      <c r="J93" t="s">
        <v>13</v>
      </c>
      <c r="K93" t="str">
        <f>CONCATENATE(Complex!$A$2,"-",RIGHT(A93,3))</f>
        <v>KGM-1000-REG</v>
      </c>
      <c r="L93" t="str">
        <f>CONCATENATE(Complex!$A$2,"-",RIGHT(A93,3),"-"&amp;RIGHT(B93,3))</f>
        <v>KGM-1000-REG-AFM</v>
      </c>
      <c r="M93" t="str">
        <f t="shared" si="5"/>
        <v>KGM-1000-REG-AFM-SLD</v>
      </c>
      <c r="N93">
        <v>91</v>
      </c>
      <c r="O93" s="17" t="str">
        <f t="shared" si="6"/>
        <v>WSSLD</v>
      </c>
    </row>
    <row r="94" spans="1:15" hidden="1" x14ac:dyDescent="0.25">
      <c r="A94" s="20" t="s">
        <v>22</v>
      </c>
      <c r="B94" s="20" t="s">
        <v>44</v>
      </c>
      <c r="C94" s="20" t="s">
        <v>257</v>
      </c>
      <c r="D94" s="20"/>
      <c r="E94" s="20" t="s">
        <v>258</v>
      </c>
      <c r="G94" s="14">
        <v>0</v>
      </c>
      <c r="H94" t="str">
        <f>CONCATENATE(Complex!$A$2,"-",RIGHT(A94,3),"-"&amp;RIGHT(B94,3),"-"&amp;RIGHT(C94,3),IF(D94&gt;0,"-"&amp;D94,""))</f>
        <v>KGM-1000-REG-AFM-TSK</v>
      </c>
      <c r="I94" s="17" t="str">
        <f t="shared" si="4"/>
        <v>Terugslagklep</v>
      </c>
      <c r="J94" t="s">
        <v>13</v>
      </c>
      <c r="K94" t="str">
        <f>CONCATENATE(Complex!$A$2,"-",RIGHT(A94,3))</f>
        <v>KGM-1000-REG</v>
      </c>
      <c r="L94" t="str">
        <f>CONCATENATE(Complex!$A$2,"-",RIGHT(A94,3),"-"&amp;RIGHT(B94,3))</f>
        <v>KGM-1000-REG-AFM</v>
      </c>
      <c r="M94" t="str">
        <f t="shared" si="5"/>
        <v>KGM-1000-REG-AFM-TSK</v>
      </c>
      <c r="N94">
        <v>92</v>
      </c>
      <c r="O94" s="17" t="str">
        <f t="shared" si="6"/>
        <v>WSTSK</v>
      </c>
    </row>
    <row r="95" spans="1:15" hidden="1" x14ac:dyDescent="0.25">
      <c r="A95" s="20" t="s">
        <v>22</v>
      </c>
      <c r="B95" s="20" t="s">
        <v>46</v>
      </c>
      <c r="C95" s="20" t="s">
        <v>103</v>
      </c>
      <c r="D95" s="20"/>
      <c r="E95" s="20" t="s">
        <v>104</v>
      </c>
      <c r="G95" s="14">
        <v>0</v>
      </c>
      <c r="H95" t="str">
        <f>CONCATENATE(Complex!$A$2,"-",RIGHT(A95,3),"-"&amp;RIGHT(B95,3),"-"&amp;RIGHT(C95,3),IF(D95&gt;0,"-"&amp;D95,""))</f>
        <v>KGM-1000-REG-DMT-ACC</v>
      </c>
      <c r="I95" s="17" t="str">
        <f t="shared" si="4"/>
        <v>Accu</v>
      </c>
      <c r="J95" t="s">
        <v>13</v>
      </c>
      <c r="K95" t="str">
        <f>CONCATENATE(Complex!$A$2,"-",RIGHT(A95,3))</f>
        <v>KGM-1000-REG</v>
      </c>
      <c r="L95" t="str">
        <f>CONCATENATE(Complex!$A$2,"-",RIGHT(A95,3),"-"&amp;RIGHT(B95,3))</f>
        <v>KGM-1000-REG-DMT</v>
      </c>
      <c r="M95" t="str">
        <f t="shared" si="5"/>
        <v>KGM-1000-REG-DMT-ACC</v>
      </c>
      <c r="N95">
        <v>93</v>
      </c>
      <c r="O95" s="17" t="str">
        <f t="shared" si="6"/>
        <v>WSACC</v>
      </c>
    </row>
    <row r="96" spans="1:15" hidden="1" x14ac:dyDescent="0.25">
      <c r="A96" s="20" t="s">
        <v>22</v>
      </c>
      <c r="B96" s="20" t="s">
        <v>46</v>
      </c>
      <c r="C96" s="20" t="s">
        <v>259</v>
      </c>
      <c r="D96" s="20"/>
      <c r="E96" s="20" t="s">
        <v>260</v>
      </c>
      <c r="G96" s="14">
        <v>0</v>
      </c>
      <c r="H96" t="str">
        <f>CONCATENATE(Complex!$A$2,"-",RIGHT(A96,3),"-"&amp;RIGHT(B96,3),"-"&amp;RIGHT(C96,3),IF(D96&gt;0,"-"&amp;D96,""))</f>
        <v>KGM-1000-REG-DMT-ADM</v>
      </c>
      <c r="I96" s="17" t="str">
        <f t="shared" si="4"/>
        <v>Algemeen dieselmotor</v>
      </c>
      <c r="J96" t="s">
        <v>13</v>
      </c>
      <c r="K96" t="str">
        <f>CONCATENATE(Complex!$A$2,"-",RIGHT(A96,3))</f>
        <v>KGM-1000-REG</v>
      </c>
      <c r="L96" t="str">
        <f>CONCATENATE(Complex!$A$2,"-",RIGHT(A96,3),"-"&amp;RIGHT(B96,3))</f>
        <v>KGM-1000-REG-DMT</v>
      </c>
      <c r="M96" t="str">
        <f t="shared" si="5"/>
        <v>KGM-1000-REG-DMT-ADM</v>
      </c>
      <c r="N96">
        <v>94</v>
      </c>
      <c r="O96" s="17" t="str">
        <f t="shared" si="6"/>
        <v>WSADM</v>
      </c>
    </row>
    <row r="97" spans="1:15" hidden="1" x14ac:dyDescent="0.25">
      <c r="A97" s="20" t="s">
        <v>22</v>
      </c>
      <c r="B97" s="20" t="s">
        <v>46</v>
      </c>
      <c r="C97" s="20" t="s">
        <v>261</v>
      </c>
      <c r="D97" s="20"/>
      <c r="E97" s="20" t="s">
        <v>262</v>
      </c>
      <c r="G97" s="14">
        <v>0</v>
      </c>
      <c r="H97" t="str">
        <f>CONCATENATE(Complex!$A$2,"-",RIGHT(A97,3),"-"&amp;RIGHT(B97,3),"-"&amp;RIGHT(C97,3),IF(D97&gt;0,"-"&amp;D97,""))</f>
        <v>KGM-1000-REG-DMT-BSS</v>
      </c>
      <c r="I97" s="17" t="str">
        <f t="shared" si="4"/>
        <v>Brandstofsysteem</v>
      </c>
      <c r="J97" t="s">
        <v>13</v>
      </c>
      <c r="K97" t="str">
        <f>CONCATENATE(Complex!$A$2,"-",RIGHT(A97,3))</f>
        <v>KGM-1000-REG</v>
      </c>
      <c r="L97" t="str">
        <f>CONCATENATE(Complex!$A$2,"-",RIGHT(A97,3),"-"&amp;RIGHT(B97,3))</f>
        <v>KGM-1000-REG-DMT</v>
      </c>
      <c r="M97" t="str">
        <f t="shared" si="5"/>
        <v>KGM-1000-REG-DMT-BSS</v>
      </c>
      <c r="N97">
        <v>95</v>
      </c>
      <c r="O97" s="17" t="str">
        <f t="shared" si="6"/>
        <v>WSBSS</v>
      </c>
    </row>
    <row r="98" spans="1:15" hidden="1" x14ac:dyDescent="0.25">
      <c r="A98" s="20" t="s">
        <v>22</v>
      </c>
      <c r="B98" s="20" t="s">
        <v>46</v>
      </c>
      <c r="C98" s="20" t="s">
        <v>133</v>
      </c>
      <c r="D98" s="20"/>
      <c r="E98" s="20" t="s">
        <v>134</v>
      </c>
      <c r="G98" s="14">
        <v>0</v>
      </c>
      <c r="H98" t="str">
        <f>CONCATENATE(Complex!$A$2,"-",RIGHT(A98,3),"-"&amp;RIGHT(B98,3),"-"&amp;RIGHT(C98,3),IF(D98&gt;0,"-"&amp;D98,""))</f>
        <v>KGM-1000-REG-DMT-FIL</v>
      </c>
      <c r="I98" s="17" t="str">
        <f t="shared" si="4"/>
        <v>Filter</v>
      </c>
      <c r="J98" t="s">
        <v>13</v>
      </c>
      <c r="K98" t="str">
        <f>CONCATENATE(Complex!$A$2,"-",RIGHT(A98,3))</f>
        <v>KGM-1000-REG</v>
      </c>
      <c r="L98" t="str">
        <f>CONCATENATE(Complex!$A$2,"-",RIGHT(A98,3),"-"&amp;RIGHT(B98,3))</f>
        <v>KGM-1000-REG-DMT</v>
      </c>
      <c r="M98" t="str">
        <f t="shared" si="5"/>
        <v>KGM-1000-REG-DMT-FIL</v>
      </c>
      <c r="N98">
        <v>96</v>
      </c>
      <c r="O98" s="17" t="str">
        <f t="shared" si="6"/>
        <v>WSFIL</v>
      </c>
    </row>
    <row r="99" spans="1:15" hidden="1" x14ac:dyDescent="0.25">
      <c r="A99" s="20" t="s">
        <v>22</v>
      </c>
      <c r="B99" s="20" t="s">
        <v>46</v>
      </c>
      <c r="C99" s="20" t="s">
        <v>263</v>
      </c>
      <c r="D99" s="20"/>
      <c r="E99" s="20" t="s">
        <v>264</v>
      </c>
      <c r="G99" s="14">
        <v>0</v>
      </c>
      <c r="H99" t="str">
        <f>CONCATENATE(Complex!$A$2,"-",RIGHT(A99,3),"-"&amp;RIGHT(B99,3),"-"&amp;RIGHT(C99,3),IF(D99&gt;0,"-"&amp;D99,""))</f>
        <v>KGM-1000-REG-DMT-ISM</v>
      </c>
      <c r="I99" s="17" t="str">
        <f t="shared" si="4"/>
        <v>Inlaatsysteem</v>
      </c>
      <c r="J99" t="s">
        <v>13</v>
      </c>
      <c r="K99" t="str">
        <f>CONCATENATE(Complex!$A$2,"-",RIGHT(A99,3))</f>
        <v>KGM-1000-REG</v>
      </c>
      <c r="L99" t="str">
        <f>CONCATENATE(Complex!$A$2,"-",RIGHT(A99,3),"-"&amp;RIGHT(B99,3))</f>
        <v>KGM-1000-REG-DMT</v>
      </c>
      <c r="M99" t="str">
        <f t="shared" si="5"/>
        <v>KGM-1000-REG-DMT-ISM</v>
      </c>
      <c r="N99">
        <v>97</v>
      </c>
      <c r="O99" s="17" t="str">
        <f t="shared" si="6"/>
        <v>WSISM</v>
      </c>
    </row>
    <row r="100" spans="1:15" hidden="1" x14ac:dyDescent="0.25">
      <c r="A100" s="20" t="s">
        <v>22</v>
      </c>
      <c r="B100" s="20" t="s">
        <v>46</v>
      </c>
      <c r="C100" s="20" t="s">
        <v>139</v>
      </c>
      <c r="D100" s="20"/>
      <c r="E100" s="20" t="s">
        <v>140</v>
      </c>
      <c r="G100" s="14">
        <v>0</v>
      </c>
      <c r="H100" t="str">
        <f>CONCATENATE(Complex!$A$2,"-",RIGHT(A100,3),"-"&amp;RIGHT(B100,3),"-"&amp;RIGHT(C100,3),IF(D100&gt;0,"-"&amp;D100,""))</f>
        <v>KGM-1000-REG-DMT-KOE</v>
      </c>
      <c r="I100" s="17" t="str">
        <f t="shared" si="4"/>
        <v>Koeling</v>
      </c>
      <c r="J100" t="s">
        <v>13</v>
      </c>
      <c r="K100" t="str">
        <f>CONCATENATE(Complex!$A$2,"-",RIGHT(A100,3))</f>
        <v>KGM-1000-REG</v>
      </c>
      <c r="L100" t="str">
        <f>CONCATENATE(Complex!$A$2,"-",RIGHT(A100,3),"-"&amp;RIGHT(B100,3))</f>
        <v>KGM-1000-REG-DMT</v>
      </c>
      <c r="M100" t="str">
        <f t="shared" si="5"/>
        <v>KGM-1000-REG-DMT-KOE</v>
      </c>
      <c r="N100">
        <v>98</v>
      </c>
      <c r="O100" s="17" t="str">
        <f t="shared" si="6"/>
        <v>WSKOE</v>
      </c>
    </row>
    <row r="101" spans="1:15" hidden="1" x14ac:dyDescent="0.25">
      <c r="A101" s="20" t="s">
        <v>22</v>
      </c>
      <c r="B101" s="20" t="s">
        <v>46</v>
      </c>
      <c r="C101" s="20" t="s">
        <v>265</v>
      </c>
      <c r="D101" s="20"/>
      <c r="E101" s="20" t="s">
        <v>266</v>
      </c>
      <c r="G101" s="14">
        <v>0</v>
      </c>
      <c r="H101" t="str">
        <f>CONCATENATE(Complex!$A$2,"-",RIGHT(A101,3),"-"&amp;RIGHT(B101,3),"-"&amp;RIGHT(C101,3),IF(D101&gt;0,"-"&amp;D101,""))</f>
        <v>KGM-1000-REG-DMT-KSM</v>
      </c>
      <c r="I101" s="17" t="str">
        <f t="shared" si="4"/>
        <v>Koelsysteem</v>
      </c>
      <c r="J101" t="s">
        <v>13</v>
      </c>
      <c r="K101" t="str">
        <f>CONCATENATE(Complex!$A$2,"-",RIGHT(A101,3))</f>
        <v>KGM-1000-REG</v>
      </c>
      <c r="L101" t="str">
        <f>CONCATENATE(Complex!$A$2,"-",RIGHT(A101,3),"-"&amp;RIGHT(B101,3))</f>
        <v>KGM-1000-REG-DMT</v>
      </c>
      <c r="M101" t="str">
        <f t="shared" si="5"/>
        <v>KGM-1000-REG-DMT-KSM</v>
      </c>
      <c r="N101">
        <v>99</v>
      </c>
      <c r="O101" s="17" t="str">
        <f t="shared" si="6"/>
        <v>WSKSM</v>
      </c>
    </row>
    <row r="102" spans="1:15" hidden="1" x14ac:dyDescent="0.25">
      <c r="A102" s="20" t="s">
        <v>22</v>
      </c>
      <c r="B102" s="20" t="s">
        <v>46</v>
      </c>
      <c r="C102" s="20" t="s">
        <v>267</v>
      </c>
      <c r="D102" s="20"/>
      <c r="E102" s="20" t="s">
        <v>268</v>
      </c>
      <c r="G102" s="14">
        <v>0</v>
      </c>
      <c r="H102" t="str">
        <f>CONCATENATE(Complex!$A$2,"-",RIGHT(A102,3),"-"&amp;RIGHT(B102,3),"-"&amp;RIGHT(C102,3),IF(D102&gt;0,"-"&amp;D102,""))</f>
        <v>KGM-1000-REG-DMT-KWP</v>
      </c>
      <c r="I102" s="17" t="str">
        <f t="shared" si="4"/>
        <v>Koelwaterpomp</v>
      </c>
      <c r="J102" t="s">
        <v>13</v>
      </c>
      <c r="K102" t="str">
        <f>CONCATENATE(Complex!$A$2,"-",RIGHT(A102,3))</f>
        <v>KGM-1000-REG</v>
      </c>
      <c r="L102" t="str">
        <f>CONCATENATE(Complex!$A$2,"-",RIGHT(A102,3),"-"&amp;RIGHT(B102,3))</f>
        <v>KGM-1000-REG-DMT</v>
      </c>
      <c r="M102" t="str">
        <f t="shared" si="5"/>
        <v>KGM-1000-REG-DMT-KWP</v>
      </c>
      <c r="N102">
        <v>100</v>
      </c>
      <c r="O102" s="17" t="str">
        <f t="shared" si="6"/>
        <v>WSKWP</v>
      </c>
    </row>
    <row r="103" spans="1:15" hidden="1" x14ac:dyDescent="0.25">
      <c r="A103" s="20" t="s">
        <v>22</v>
      </c>
      <c r="B103" s="20" t="s">
        <v>46</v>
      </c>
      <c r="C103" s="20" t="s">
        <v>269</v>
      </c>
      <c r="D103" s="20"/>
      <c r="E103" s="20" t="s">
        <v>270</v>
      </c>
      <c r="G103" s="14">
        <v>0</v>
      </c>
      <c r="H103" t="str">
        <f>CONCATENATE(Complex!$A$2,"-",RIGHT(A103,3),"-"&amp;RIGHT(B103,3),"-"&amp;RIGHT(C103,3),IF(D103&gt;0,"-"&amp;D103,""))</f>
        <v>KGM-1000-REG-DMT-LSM</v>
      </c>
      <c r="I103" s="17" t="str">
        <f t="shared" si="4"/>
        <v>Laadsysteem</v>
      </c>
      <c r="J103" t="s">
        <v>13</v>
      </c>
      <c r="K103" t="str">
        <f>CONCATENATE(Complex!$A$2,"-",RIGHT(A103,3))</f>
        <v>KGM-1000-REG</v>
      </c>
      <c r="L103" t="str">
        <f>CONCATENATE(Complex!$A$2,"-",RIGHT(A103,3),"-"&amp;RIGHT(B103,3))</f>
        <v>KGM-1000-REG-DMT</v>
      </c>
      <c r="M103" t="str">
        <f t="shared" si="5"/>
        <v>KGM-1000-REG-DMT-LSM</v>
      </c>
      <c r="N103">
        <v>101</v>
      </c>
      <c r="O103" s="17" t="str">
        <f t="shared" si="6"/>
        <v>WSLSM</v>
      </c>
    </row>
    <row r="104" spans="1:15" hidden="1" x14ac:dyDescent="0.25">
      <c r="A104" s="20" t="s">
        <v>22</v>
      </c>
      <c r="B104" s="20" t="s">
        <v>46</v>
      </c>
      <c r="C104" s="20" t="s">
        <v>271</v>
      </c>
      <c r="D104" s="20"/>
      <c r="E104" s="20" t="s">
        <v>272</v>
      </c>
      <c r="G104" s="14">
        <v>0</v>
      </c>
      <c r="H104" t="str">
        <f>CONCATENATE(Complex!$A$2,"-",RIGHT(A104,3),"-"&amp;RIGHT(B104,3),"-"&amp;RIGHT(C104,3),IF(D104&gt;0,"-"&amp;D104,""))</f>
        <v>KGM-1000-REG-DMT-LGR</v>
      </c>
      <c r="I104" s="17" t="str">
        <f t="shared" si="4"/>
        <v>Lagers</v>
      </c>
      <c r="J104" t="s">
        <v>13</v>
      </c>
      <c r="K104" t="str">
        <f>CONCATENATE(Complex!$A$2,"-",RIGHT(A104,3))</f>
        <v>KGM-1000-REG</v>
      </c>
      <c r="L104" t="str">
        <f>CONCATENATE(Complex!$A$2,"-",RIGHT(A104,3),"-"&amp;RIGHT(B104,3))</f>
        <v>KGM-1000-REG-DMT</v>
      </c>
      <c r="M104" t="str">
        <f t="shared" si="5"/>
        <v>KGM-1000-REG-DMT-LGR</v>
      </c>
      <c r="N104">
        <v>102</v>
      </c>
      <c r="O104" s="17" t="str">
        <f t="shared" si="6"/>
        <v>WSLGR</v>
      </c>
    </row>
    <row r="105" spans="1:15" hidden="1" x14ac:dyDescent="0.25">
      <c r="A105" s="20" t="s">
        <v>22</v>
      </c>
      <c r="B105" s="20" t="s">
        <v>46</v>
      </c>
      <c r="C105" s="20" t="s">
        <v>273</v>
      </c>
      <c r="D105" s="20"/>
      <c r="E105" s="20" t="s">
        <v>274</v>
      </c>
      <c r="G105" s="14">
        <v>0</v>
      </c>
      <c r="H105" t="str">
        <f>CONCATENATE(Complex!$A$2,"-",RIGHT(A105,3),"-"&amp;RIGHT(B105,3),"-"&amp;RIGHT(C105,3),IF(D105&gt;0,"-"&amp;D105,""))</f>
        <v>KGM-1000-REG-DMT-LIS</v>
      </c>
      <c r="I105" s="17" t="str">
        <f t="shared" si="4"/>
        <v>Luchtinlaatsysteem</v>
      </c>
      <c r="J105" t="s">
        <v>13</v>
      </c>
      <c r="K105" t="str">
        <f>CONCATENATE(Complex!$A$2,"-",RIGHT(A105,3))</f>
        <v>KGM-1000-REG</v>
      </c>
      <c r="L105" t="str">
        <f>CONCATENATE(Complex!$A$2,"-",RIGHT(A105,3),"-"&amp;RIGHT(B105,3))</f>
        <v>KGM-1000-REG-DMT</v>
      </c>
      <c r="M105" t="str">
        <f t="shared" si="5"/>
        <v>KGM-1000-REG-DMT-LIS</v>
      </c>
      <c r="N105">
        <v>103</v>
      </c>
      <c r="O105" s="17" t="str">
        <f t="shared" si="6"/>
        <v>WSLIS</v>
      </c>
    </row>
    <row r="106" spans="1:15" hidden="1" x14ac:dyDescent="0.25">
      <c r="A106" s="20" t="s">
        <v>22</v>
      </c>
      <c r="B106" s="20" t="s">
        <v>46</v>
      </c>
      <c r="C106" s="20" t="s">
        <v>275</v>
      </c>
      <c r="D106" s="20"/>
      <c r="E106" s="20" t="s">
        <v>276</v>
      </c>
      <c r="G106" s="14">
        <v>0</v>
      </c>
      <c r="H106" t="str">
        <f>CONCATENATE(Complex!$A$2,"-",RIGHT(A106,3),"-"&amp;RIGHT(B106,3),"-"&amp;RIGHT(C106,3),IF(D106&gt;0,"-"&amp;D106,""))</f>
        <v>KGM-1000-REG-DMT-MTR</v>
      </c>
      <c r="I106" s="17" t="str">
        <f t="shared" si="4"/>
        <v>Motor</v>
      </c>
      <c r="J106" t="s">
        <v>13</v>
      </c>
      <c r="K106" t="str">
        <f>CONCATENATE(Complex!$A$2,"-",RIGHT(A106,3))</f>
        <v>KGM-1000-REG</v>
      </c>
      <c r="L106" t="str">
        <f>CONCATENATE(Complex!$A$2,"-",RIGHT(A106,3),"-"&amp;RIGHT(B106,3))</f>
        <v>KGM-1000-REG-DMT</v>
      </c>
      <c r="M106" t="str">
        <f t="shared" si="5"/>
        <v>KGM-1000-REG-DMT-MTR</v>
      </c>
      <c r="N106">
        <v>104</v>
      </c>
      <c r="O106" s="17" t="str">
        <f t="shared" si="6"/>
        <v>WSMTR</v>
      </c>
    </row>
    <row r="107" spans="1:15" hidden="1" x14ac:dyDescent="0.25">
      <c r="A107" s="20" t="s">
        <v>22</v>
      </c>
      <c r="B107" s="20" t="s">
        <v>46</v>
      </c>
      <c r="C107" s="20" t="s">
        <v>277</v>
      </c>
      <c r="D107" s="20"/>
      <c r="E107" s="20" t="s">
        <v>278</v>
      </c>
      <c r="G107" s="14">
        <v>0</v>
      </c>
      <c r="H107" t="str">
        <f>CONCATENATE(Complex!$A$2,"-",RIGHT(A107,3),"-"&amp;RIGHT(B107,3),"-"&amp;RIGHT(C107,3),IF(D107&gt;0,"-"&amp;D107,""))</f>
        <v>KGM-1000-REG-DMT-RGI</v>
      </c>
      <c r="I107" s="17" t="str">
        <f t="shared" si="4"/>
        <v>Rookgasinstallatie</v>
      </c>
      <c r="J107" t="s">
        <v>13</v>
      </c>
      <c r="K107" t="str">
        <f>CONCATENATE(Complex!$A$2,"-",RIGHT(A107,3))</f>
        <v>KGM-1000-REG</v>
      </c>
      <c r="L107" t="str">
        <f>CONCATENATE(Complex!$A$2,"-",RIGHT(A107,3),"-"&amp;RIGHT(B107,3))</f>
        <v>KGM-1000-REG-DMT</v>
      </c>
      <c r="M107" t="str">
        <f t="shared" si="5"/>
        <v>KGM-1000-REG-DMT-RGI</v>
      </c>
      <c r="N107">
        <v>105</v>
      </c>
      <c r="O107" s="17" t="str">
        <f t="shared" si="6"/>
        <v>WSRGI</v>
      </c>
    </row>
    <row r="108" spans="1:15" hidden="1" x14ac:dyDescent="0.25">
      <c r="A108" s="20" t="s">
        <v>22</v>
      </c>
      <c r="B108" s="20" t="s">
        <v>46</v>
      </c>
      <c r="C108" s="20" t="s">
        <v>279</v>
      </c>
      <c r="D108" s="20"/>
      <c r="E108" s="20" t="s">
        <v>280</v>
      </c>
      <c r="G108" s="14">
        <v>0</v>
      </c>
      <c r="H108" t="str">
        <f>CONCATENATE(Complex!$A$2,"-",RIGHT(A108,3),"-"&amp;RIGHT(B108,3),"-"&amp;RIGHT(C108,3),IF(D108&gt;0,"-"&amp;D108,""))</f>
        <v>KGM-1000-REG-DMT-SMS</v>
      </c>
      <c r="I108" s="17" t="str">
        <f t="shared" si="4"/>
        <v>Smeersysteem</v>
      </c>
      <c r="J108" t="s">
        <v>13</v>
      </c>
      <c r="K108" t="str">
        <f>CONCATENATE(Complex!$A$2,"-",RIGHT(A108,3))</f>
        <v>KGM-1000-REG</v>
      </c>
      <c r="L108" t="str">
        <f>CONCATENATE(Complex!$A$2,"-",RIGHT(A108,3),"-"&amp;RIGHT(B108,3))</f>
        <v>KGM-1000-REG-DMT</v>
      </c>
      <c r="M108" t="str">
        <f t="shared" si="5"/>
        <v>KGM-1000-REG-DMT-SMS</v>
      </c>
      <c r="N108">
        <v>106</v>
      </c>
      <c r="O108" s="17" t="str">
        <f t="shared" si="6"/>
        <v>WSSMS</v>
      </c>
    </row>
    <row r="109" spans="1:15" hidden="1" x14ac:dyDescent="0.25">
      <c r="A109" s="20" t="s">
        <v>22</v>
      </c>
      <c r="B109" s="20" t="s">
        <v>46</v>
      </c>
      <c r="C109" s="20" t="s">
        <v>281</v>
      </c>
      <c r="D109" s="20"/>
      <c r="E109" s="20" t="s">
        <v>282</v>
      </c>
      <c r="G109" s="14">
        <v>0</v>
      </c>
      <c r="H109" t="str">
        <f>CONCATENATE(Complex!$A$2,"-",RIGHT(A109,3),"-"&amp;RIGHT(B109,3),"-"&amp;RIGHT(C109,3),IF(D109&gt;0,"-"&amp;D109,""))</f>
        <v>KGM-1000-REG-DMT-SLS</v>
      </c>
      <c r="I109" s="17" t="str">
        <f t="shared" si="4"/>
        <v>Startluchtsysteem</v>
      </c>
      <c r="J109" t="s">
        <v>13</v>
      </c>
      <c r="K109" t="str">
        <f>CONCATENATE(Complex!$A$2,"-",RIGHT(A109,3))</f>
        <v>KGM-1000-REG</v>
      </c>
      <c r="L109" t="str">
        <f>CONCATENATE(Complex!$A$2,"-",RIGHT(A109,3),"-"&amp;RIGHT(B109,3))</f>
        <v>KGM-1000-REG-DMT</v>
      </c>
      <c r="M109" t="str">
        <f t="shared" si="5"/>
        <v>KGM-1000-REG-DMT-SLS</v>
      </c>
      <c r="N109">
        <v>107</v>
      </c>
      <c r="O109" s="17" t="str">
        <f t="shared" si="6"/>
        <v>WSSLS</v>
      </c>
    </row>
    <row r="110" spans="1:15" hidden="1" x14ac:dyDescent="0.25">
      <c r="A110" s="20" t="s">
        <v>22</v>
      </c>
      <c r="B110" s="20" t="s">
        <v>46</v>
      </c>
      <c r="C110" s="20" t="s">
        <v>283</v>
      </c>
      <c r="D110" s="20"/>
      <c r="E110" s="20" t="s">
        <v>284</v>
      </c>
      <c r="G110" s="14">
        <v>0</v>
      </c>
      <c r="H110" t="str">
        <f>CONCATENATE(Complex!$A$2,"-",RIGHT(A110,3),"-"&amp;RIGHT(B110,3),"-"&amp;RIGHT(C110,3),IF(D110&gt;0,"-"&amp;D110,""))</f>
        <v>KGM-1000-REG-DMT-SSM</v>
      </c>
      <c r="I110" s="17" t="str">
        <f t="shared" si="4"/>
        <v>Startsysteem</v>
      </c>
      <c r="J110" t="s">
        <v>13</v>
      </c>
      <c r="K110" t="str">
        <f>CONCATENATE(Complex!$A$2,"-",RIGHT(A110,3))</f>
        <v>KGM-1000-REG</v>
      </c>
      <c r="L110" t="str">
        <f>CONCATENATE(Complex!$A$2,"-",RIGHT(A110,3),"-"&amp;RIGHT(B110,3))</f>
        <v>KGM-1000-REG-DMT</v>
      </c>
      <c r="M110" t="str">
        <f t="shared" si="5"/>
        <v>KGM-1000-REG-DMT-SSM</v>
      </c>
      <c r="N110">
        <v>108</v>
      </c>
      <c r="O110" s="17" t="str">
        <f t="shared" si="6"/>
        <v>WSSSM</v>
      </c>
    </row>
    <row r="111" spans="1:15" hidden="1" x14ac:dyDescent="0.25">
      <c r="A111" s="20" t="s">
        <v>22</v>
      </c>
      <c r="B111" s="20" t="s">
        <v>46</v>
      </c>
      <c r="C111" s="20" t="s">
        <v>285</v>
      </c>
      <c r="D111" s="20"/>
      <c r="E111" s="20" t="s">
        <v>286</v>
      </c>
      <c r="G111" s="14">
        <v>0</v>
      </c>
      <c r="H111" t="str">
        <f>CONCATENATE(Complex!$A$2,"-",RIGHT(A111,3),"-"&amp;RIGHT(B111,3),"-"&amp;RIGHT(C111,3),IF(D111&gt;0,"-"&amp;D111,""))</f>
        <v>KGM-1000-REG-DMT-TPM</v>
      </c>
      <c r="I111" s="17" t="str">
        <f t="shared" si="4"/>
        <v>Temperatuurmeting</v>
      </c>
      <c r="J111" t="s">
        <v>13</v>
      </c>
      <c r="K111" t="str">
        <f>CONCATENATE(Complex!$A$2,"-",RIGHT(A111,3))</f>
        <v>KGM-1000-REG</v>
      </c>
      <c r="L111" t="str">
        <f>CONCATENATE(Complex!$A$2,"-",RIGHT(A111,3),"-"&amp;RIGHT(B111,3))</f>
        <v>KGM-1000-REG-DMT</v>
      </c>
      <c r="M111" t="str">
        <f t="shared" si="5"/>
        <v>KGM-1000-REG-DMT-TPM</v>
      </c>
      <c r="N111">
        <v>109</v>
      </c>
      <c r="O111" s="17" t="str">
        <f t="shared" si="6"/>
        <v>WSTPM</v>
      </c>
    </row>
    <row r="112" spans="1:15" hidden="1" x14ac:dyDescent="0.25">
      <c r="A112" s="20" t="s">
        <v>22</v>
      </c>
      <c r="B112" s="20" t="s">
        <v>46</v>
      </c>
      <c r="C112" s="20" t="s">
        <v>287</v>
      </c>
      <c r="D112" s="20"/>
      <c r="E112" s="20" t="s">
        <v>288</v>
      </c>
      <c r="G112" s="14">
        <v>0</v>
      </c>
      <c r="H112" t="str">
        <f>CONCATENATE(Complex!$A$2,"-",RIGHT(A112,3),"-"&amp;RIGHT(B112,3),"-"&amp;RIGHT(C112,3),IF(D112&gt;0,"-"&amp;D112,""))</f>
        <v>KGM-1000-REG-DMT-SPE</v>
      </c>
      <c r="I112" s="17" t="str">
        <f t="shared" si="4"/>
        <v>Terugloopsper</v>
      </c>
      <c r="J112" t="s">
        <v>13</v>
      </c>
      <c r="K112" t="str">
        <f>CONCATENATE(Complex!$A$2,"-",RIGHT(A112,3))</f>
        <v>KGM-1000-REG</v>
      </c>
      <c r="L112" t="str">
        <f>CONCATENATE(Complex!$A$2,"-",RIGHT(A112,3),"-"&amp;RIGHT(B112,3))</f>
        <v>KGM-1000-REG-DMT</v>
      </c>
      <c r="M112" t="str">
        <f t="shared" si="5"/>
        <v>KGM-1000-REG-DMT-SPE</v>
      </c>
      <c r="N112">
        <v>110</v>
      </c>
      <c r="O112" s="17" t="str">
        <f t="shared" si="6"/>
        <v>WSSPE</v>
      </c>
    </row>
    <row r="113" spans="1:15" hidden="1" x14ac:dyDescent="0.25">
      <c r="A113" s="20" t="s">
        <v>22</v>
      </c>
      <c r="B113" s="20" t="s">
        <v>46</v>
      </c>
      <c r="C113" s="20" t="s">
        <v>289</v>
      </c>
      <c r="D113" s="20"/>
      <c r="E113" s="20" t="s">
        <v>290</v>
      </c>
      <c r="G113" s="14">
        <v>0</v>
      </c>
      <c r="H113" t="str">
        <f>CONCATENATE(Complex!$A$2,"-",RIGHT(A113,3),"-"&amp;RIGHT(B113,3),"-"&amp;RIGHT(C113,3),IF(D113&gt;0,"-"&amp;D113,""))</f>
        <v>KGM-1000-REG-DMT-TBO</v>
      </c>
      <c r="I113" s="17" t="str">
        <f t="shared" si="4"/>
        <v>Turbo</v>
      </c>
      <c r="J113" t="s">
        <v>13</v>
      </c>
      <c r="K113" t="str">
        <f>CONCATENATE(Complex!$A$2,"-",RIGHT(A113,3))</f>
        <v>KGM-1000-REG</v>
      </c>
      <c r="L113" t="str">
        <f>CONCATENATE(Complex!$A$2,"-",RIGHT(A113,3),"-"&amp;RIGHT(B113,3))</f>
        <v>KGM-1000-REG-DMT</v>
      </c>
      <c r="M113" t="str">
        <f t="shared" si="5"/>
        <v>KGM-1000-REG-DMT-TBO</v>
      </c>
      <c r="N113">
        <v>111</v>
      </c>
      <c r="O113" s="17" t="str">
        <f t="shared" si="6"/>
        <v>WSTBO</v>
      </c>
    </row>
    <row r="114" spans="1:15" hidden="1" x14ac:dyDescent="0.25">
      <c r="A114" s="20" t="s">
        <v>22</v>
      </c>
      <c r="B114" s="20" t="s">
        <v>46</v>
      </c>
      <c r="C114" s="20" t="s">
        <v>291</v>
      </c>
      <c r="D114" s="20"/>
      <c r="E114" s="20" t="s">
        <v>292</v>
      </c>
      <c r="G114" s="14">
        <v>0</v>
      </c>
      <c r="H114" t="str">
        <f>CONCATENATE(Complex!$A$2,"-",RIGHT(A114,3),"-"&amp;RIGHT(B114,3),"-"&amp;RIGHT(C114,3),IF(D114&gt;0,"-"&amp;D114,""))</f>
        <v>KGM-1000-REG-DMT-USM</v>
      </c>
      <c r="I114" s="17" t="str">
        <f t="shared" si="4"/>
        <v>Uitlaatsysteem</v>
      </c>
      <c r="J114" t="s">
        <v>13</v>
      </c>
      <c r="K114" t="str">
        <f>CONCATENATE(Complex!$A$2,"-",RIGHT(A114,3))</f>
        <v>KGM-1000-REG</v>
      </c>
      <c r="L114" t="str">
        <f>CONCATENATE(Complex!$A$2,"-",RIGHT(A114,3),"-"&amp;RIGHT(B114,3))</f>
        <v>KGM-1000-REG-DMT</v>
      </c>
      <c r="M114" t="str">
        <f t="shared" si="5"/>
        <v>KGM-1000-REG-DMT-USM</v>
      </c>
      <c r="N114">
        <v>112</v>
      </c>
      <c r="O114" s="17" t="str">
        <f t="shared" si="6"/>
        <v>WSUSM</v>
      </c>
    </row>
    <row r="115" spans="1:15" hidden="1" x14ac:dyDescent="0.25">
      <c r="A115" s="20" t="s">
        <v>22</v>
      </c>
      <c r="B115" s="20" t="s">
        <v>48</v>
      </c>
      <c r="C115" s="20" t="s">
        <v>293</v>
      </c>
      <c r="D115" s="20"/>
      <c r="E115" s="20" t="s">
        <v>294</v>
      </c>
      <c r="G115" s="14">
        <v>0</v>
      </c>
      <c r="H115" t="str">
        <f>CONCATENATE(Complex!$A$2,"-",RIGHT(A115,3),"-"&amp;RIGHT(B115,3),"-"&amp;RIGHT(C115,3),IF(D115&gt;0,"-"&amp;D115,""))</f>
        <v>KGM-1000-REG-EMT-AAP</v>
      </c>
      <c r="I115" s="17" t="str">
        <f t="shared" si="4"/>
        <v>Aanloopapparatuur</v>
      </c>
      <c r="J115" t="s">
        <v>13</v>
      </c>
      <c r="K115" t="str">
        <f>CONCATENATE(Complex!$A$2,"-",RIGHT(A115,3))</f>
        <v>KGM-1000-REG</v>
      </c>
      <c r="L115" t="str">
        <f>CONCATENATE(Complex!$A$2,"-",RIGHT(A115,3),"-"&amp;RIGHT(B115,3))</f>
        <v>KGM-1000-REG-EMT</v>
      </c>
      <c r="M115" t="str">
        <f t="shared" si="5"/>
        <v>KGM-1000-REG-EMT-AAP</v>
      </c>
      <c r="N115">
        <v>113</v>
      </c>
      <c r="O115" s="17" t="str">
        <f t="shared" si="6"/>
        <v>WSAAP</v>
      </c>
    </row>
    <row r="116" spans="1:15" hidden="1" x14ac:dyDescent="0.25">
      <c r="A116" s="20" t="s">
        <v>22</v>
      </c>
      <c r="B116" s="20" t="s">
        <v>48</v>
      </c>
      <c r="C116" s="20" t="s">
        <v>295</v>
      </c>
      <c r="D116" s="20"/>
      <c r="E116" s="20" t="s">
        <v>296</v>
      </c>
      <c r="G116" s="14">
        <v>0</v>
      </c>
      <c r="H116" t="str">
        <f>CONCATENATE(Complex!$A$2,"-",RIGHT(A116,3),"-"&amp;RIGHT(B116,3),"-"&amp;RIGHT(C116,3),IF(D116&gt;0,"-"&amp;D116,""))</f>
        <v>KGM-1000-REG-EMT-AEM</v>
      </c>
      <c r="I116" s="17" t="str">
        <f t="shared" si="4"/>
        <v>Algemeen elektromotor</v>
      </c>
      <c r="J116" t="s">
        <v>13</v>
      </c>
      <c r="K116" t="str">
        <f>CONCATENATE(Complex!$A$2,"-",RIGHT(A116,3))</f>
        <v>KGM-1000-REG</v>
      </c>
      <c r="L116" t="str">
        <f>CONCATENATE(Complex!$A$2,"-",RIGHT(A116,3),"-"&amp;RIGHT(B116,3))</f>
        <v>KGM-1000-REG-EMT</v>
      </c>
      <c r="M116" t="str">
        <f t="shared" si="5"/>
        <v>KGM-1000-REG-EMT-AEM</v>
      </c>
      <c r="N116">
        <v>114</v>
      </c>
      <c r="O116" s="17" t="str">
        <f t="shared" si="6"/>
        <v>WSAEM</v>
      </c>
    </row>
    <row r="117" spans="1:15" hidden="1" x14ac:dyDescent="0.25">
      <c r="A117" s="20" t="s">
        <v>22</v>
      </c>
      <c r="B117" s="20" t="s">
        <v>48</v>
      </c>
      <c r="C117" s="20" t="s">
        <v>139</v>
      </c>
      <c r="D117" s="20"/>
      <c r="E117" s="20" t="s">
        <v>140</v>
      </c>
      <c r="G117" s="14">
        <v>0</v>
      </c>
      <c r="H117" t="str">
        <f>CONCATENATE(Complex!$A$2,"-",RIGHT(A117,3),"-"&amp;RIGHT(B117,3),"-"&amp;RIGHT(C117,3),IF(D117&gt;0,"-"&amp;D117,""))</f>
        <v>KGM-1000-REG-EMT-KOE</v>
      </c>
      <c r="I117" s="17" t="str">
        <f t="shared" si="4"/>
        <v>Koeling</v>
      </c>
      <c r="J117" t="s">
        <v>13</v>
      </c>
      <c r="K117" t="str">
        <f>CONCATENATE(Complex!$A$2,"-",RIGHT(A117,3))</f>
        <v>KGM-1000-REG</v>
      </c>
      <c r="L117" t="str">
        <f>CONCATENATE(Complex!$A$2,"-",RIGHT(A117,3),"-"&amp;RIGHT(B117,3))</f>
        <v>KGM-1000-REG-EMT</v>
      </c>
      <c r="M117" t="str">
        <f t="shared" si="5"/>
        <v>KGM-1000-REG-EMT-KOE</v>
      </c>
      <c r="N117">
        <v>115</v>
      </c>
      <c r="O117" s="17" t="str">
        <f t="shared" si="6"/>
        <v>WSKOE</v>
      </c>
    </row>
    <row r="118" spans="1:15" hidden="1" x14ac:dyDescent="0.25">
      <c r="A118" s="20" t="s">
        <v>22</v>
      </c>
      <c r="B118" s="20" t="s">
        <v>48</v>
      </c>
      <c r="C118" s="20" t="s">
        <v>271</v>
      </c>
      <c r="D118" s="20"/>
      <c r="E118" s="20" t="s">
        <v>272</v>
      </c>
      <c r="G118" s="14">
        <v>0</v>
      </c>
      <c r="H118" t="str">
        <f>CONCATENATE(Complex!$A$2,"-",RIGHT(A118,3),"-"&amp;RIGHT(B118,3),"-"&amp;RIGHT(C118,3),IF(D118&gt;0,"-"&amp;D118,""))</f>
        <v>KGM-1000-REG-EMT-LGR</v>
      </c>
      <c r="I118" s="17" t="str">
        <f t="shared" si="4"/>
        <v>Lagers</v>
      </c>
      <c r="J118" t="s">
        <v>13</v>
      </c>
      <c r="K118" t="str">
        <f>CONCATENATE(Complex!$A$2,"-",RIGHT(A118,3))</f>
        <v>KGM-1000-REG</v>
      </c>
      <c r="L118" t="str">
        <f>CONCATENATE(Complex!$A$2,"-",RIGHT(A118,3),"-"&amp;RIGHT(B118,3))</f>
        <v>KGM-1000-REG-EMT</v>
      </c>
      <c r="M118" t="str">
        <f t="shared" si="5"/>
        <v>KGM-1000-REG-EMT-LGR</v>
      </c>
      <c r="N118">
        <v>116</v>
      </c>
      <c r="O118" s="17" t="str">
        <f t="shared" si="6"/>
        <v>WSLGR</v>
      </c>
    </row>
    <row r="119" spans="1:15" hidden="1" x14ac:dyDescent="0.25">
      <c r="A119" s="20" t="s">
        <v>22</v>
      </c>
      <c r="B119" s="20" t="s">
        <v>48</v>
      </c>
      <c r="C119" s="20" t="s">
        <v>275</v>
      </c>
      <c r="D119" s="20"/>
      <c r="E119" s="20" t="s">
        <v>276</v>
      </c>
      <c r="G119" s="14">
        <v>0</v>
      </c>
      <c r="H119" t="str">
        <f>CONCATENATE(Complex!$A$2,"-",RIGHT(A119,3),"-"&amp;RIGHT(B119,3),"-"&amp;RIGHT(C119,3),IF(D119&gt;0,"-"&amp;D119,""))</f>
        <v>KGM-1000-REG-EMT-MTR</v>
      </c>
      <c r="I119" s="17" t="str">
        <f t="shared" si="4"/>
        <v>Motor</v>
      </c>
      <c r="J119" t="s">
        <v>13</v>
      </c>
      <c r="K119" t="str">
        <f>CONCATENATE(Complex!$A$2,"-",RIGHT(A119,3))</f>
        <v>KGM-1000-REG</v>
      </c>
      <c r="L119" t="str">
        <f>CONCATENATE(Complex!$A$2,"-",RIGHT(A119,3),"-"&amp;RIGHT(B119,3))</f>
        <v>KGM-1000-REG-EMT</v>
      </c>
      <c r="M119" t="str">
        <f t="shared" si="5"/>
        <v>KGM-1000-REG-EMT-MTR</v>
      </c>
      <c r="N119">
        <v>117</v>
      </c>
      <c r="O119" s="17" t="str">
        <f t="shared" si="6"/>
        <v>WSMTR</v>
      </c>
    </row>
    <row r="120" spans="1:15" hidden="1" x14ac:dyDescent="0.25">
      <c r="A120" s="20" t="s">
        <v>22</v>
      </c>
      <c r="B120" s="20" t="s">
        <v>48</v>
      </c>
      <c r="C120" s="20" t="s">
        <v>297</v>
      </c>
      <c r="D120" s="20"/>
      <c r="E120" s="20" t="s">
        <v>298</v>
      </c>
      <c r="G120" s="14">
        <v>0</v>
      </c>
      <c r="H120" t="str">
        <f>CONCATENATE(Complex!$A$2,"-",RIGHT(A120,3),"-"&amp;RIGHT(B120,3),"-"&amp;RIGHT(C120,3),IF(D120&gt;0,"-"&amp;D120,""))</f>
        <v>KGM-1000-REG-EMT-MRM</v>
      </c>
      <c r="I120" s="17" t="str">
        <f t="shared" si="4"/>
        <v>Motorrem</v>
      </c>
      <c r="J120" t="s">
        <v>13</v>
      </c>
      <c r="K120" t="str">
        <f>CONCATENATE(Complex!$A$2,"-",RIGHT(A120,3))</f>
        <v>KGM-1000-REG</v>
      </c>
      <c r="L120" t="str">
        <f>CONCATENATE(Complex!$A$2,"-",RIGHT(A120,3),"-"&amp;RIGHT(B120,3))</f>
        <v>KGM-1000-REG-EMT</v>
      </c>
      <c r="M120" t="str">
        <f t="shared" si="5"/>
        <v>KGM-1000-REG-EMT-MRM</v>
      </c>
      <c r="N120">
        <v>118</v>
      </c>
      <c r="O120" s="17" t="str">
        <f t="shared" si="6"/>
        <v>WSMRM</v>
      </c>
    </row>
    <row r="121" spans="1:15" hidden="1" x14ac:dyDescent="0.25">
      <c r="A121" s="20" t="s">
        <v>22</v>
      </c>
      <c r="B121" s="20" t="s">
        <v>48</v>
      </c>
      <c r="C121" s="20" t="s">
        <v>299</v>
      </c>
      <c r="D121" s="20"/>
      <c r="E121" s="20" t="s">
        <v>300</v>
      </c>
      <c r="G121" s="14">
        <v>0</v>
      </c>
      <c r="H121" t="str">
        <f>CONCATENATE(Complex!$A$2,"-",RIGHT(A121,3),"-"&amp;RIGHT(B121,3),"-"&amp;RIGHT(C121,3),IF(D121&gt;0,"-"&amp;D121,""))</f>
        <v>KGM-1000-REG-EMT-SVW</v>
      </c>
      <c r="I121" s="17" t="str">
        <f t="shared" si="4"/>
        <v>Standverwarming</v>
      </c>
      <c r="J121" t="s">
        <v>13</v>
      </c>
      <c r="K121" t="str">
        <f>CONCATENATE(Complex!$A$2,"-",RIGHT(A121,3))</f>
        <v>KGM-1000-REG</v>
      </c>
      <c r="L121" t="str">
        <f>CONCATENATE(Complex!$A$2,"-",RIGHT(A121,3),"-"&amp;RIGHT(B121,3))</f>
        <v>KGM-1000-REG-EMT</v>
      </c>
      <c r="M121" t="str">
        <f t="shared" si="5"/>
        <v>KGM-1000-REG-EMT-SVW</v>
      </c>
      <c r="N121">
        <v>119</v>
      </c>
      <c r="O121" s="17" t="str">
        <f t="shared" si="6"/>
        <v>WSSVW</v>
      </c>
    </row>
    <row r="122" spans="1:15" hidden="1" x14ac:dyDescent="0.25">
      <c r="A122" s="20" t="s">
        <v>22</v>
      </c>
      <c r="B122" s="20" t="s">
        <v>48</v>
      </c>
      <c r="C122" s="20" t="s">
        <v>285</v>
      </c>
      <c r="D122" s="20"/>
      <c r="E122" s="20" t="s">
        <v>286</v>
      </c>
      <c r="G122" s="14">
        <v>0</v>
      </c>
      <c r="H122" t="str">
        <f>CONCATENATE(Complex!$A$2,"-",RIGHT(A122,3),"-"&amp;RIGHT(B122,3),"-"&amp;RIGHT(C122,3),IF(D122&gt;0,"-"&amp;D122,""))</f>
        <v>KGM-1000-REG-EMT-TPM</v>
      </c>
      <c r="I122" s="17" t="str">
        <f t="shared" si="4"/>
        <v>Temperatuurmeting</v>
      </c>
      <c r="J122" t="s">
        <v>13</v>
      </c>
      <c r="K122" t="str">
        <f>CONCATENATE(Complex!$A$2,"-",RIGHT(A122,3))</f>
        <v>KGM-1000-REG</v>
      </c>
      <c r="L122" t="str">
        <f>CONCATENATE(Complex!$A$2,"-",RIGHT(A122,3),"-"&amp;RIGHT(B122,3))</f>
        <v>KGM-1000-REG-EMT</v>
      </c>
      <c r="M122" t="str">
        <f t="shared" si="5"/>
        <v>KGM-1000-REG-EMT-TPM</v>
      </c>
      <c r="N122">
        <v>120</v>
      </c>
      <c r="O122" s="17" t="str">
        <f t="shared" si="6"/>
        <v>WSTPM</v>
      </c>
    </row>
    <row r="123" spans="1:15" hidden="1" x14ac:dyDescent="0.25">
      <c r="A123" s="20" t="s">
        <v>22</v>
      </c>
      <c r="B123" s="20" t="s">
        <v>48</v>
      </c>
      <c r="C123" s="20" t="s">
        <v>287</v>
      </c>
      <c r="D123" s="20"/>
      <c r="E123" s="20" t="s">
        <v>288</v>
      </c>
      <c r="G123" s="14">
        <v>0</v>
      </c>
      <c r="H123" t="str">
        <f>CONCATENATE(Complex!$A$2,"-",RIGHT(A123,3),"-"&amp;RIGHT(B123,3),"-"&amp;RIGHT(C123,3),IF(D123&gt;0,"-"&amp;D123,""))</f>
        <v>KGM-1000-REG-EMT-SPE</v>
      </c>
      <c r="I123" s="17" t="str">
        <f t="shared" si="4"/>
        <v>Terugloopsper</v>
      </c>
      <c r="J123" t="s">
        <v>13</v>
      </c>
      <c r="K123" t="str">
        <f>CONCATENATE(Complex!$A$2,"-",RIGHT(A123,3))</f>
        <v>KGM-1000-REG</v>
      </c>
      <c r="L123" t="str">
        <f>CONCATENATE(Complex!$A$2,"-",RIGHT(A123,3),"-"&amp;RIGHT(B123,3))</f>
        <v>KGM-1000-REG-EMT</v>
      </c>
      <c r="M123" t="str">
        <f t="shared" si="5"/>
        <v>KGM-1000-REG-EMT-SPE</v>
      </c>
      <c r="N123">
        <v>121</v>
      </c>
      <c r="O123" s="17" t="str">
        <f t="shared" si="6"/>
        <v>WSSPE</v>
      </c>
    </row>
    <row r="124" spans="1:15" hidden="1" x14ac:dyDescent="0.25">
      <c r="A124" s="20" t="s">
        <v>22</v>
      </c>
      <c r="B124" s="20" t="s">
        <v>50</v>
      </c>
      <c r="C124" s="20" t="s">
        <v>301</v>
      </c>
      <c r="D124" s="20"/>
      <c r="E124" s="20" t="s">
        <v>302</v>
      </c>
      <c r="G124" s="14">
        <v>0</v>
      </c>
      <c r="H124" t="str">
        <f>CONCATENATE(Complex!$A$2,"-",RIGHT(A124,3),"-"&amp;RIGHT(B124,3),"-"&amp;RIGHT(C124,3),IF(D124&gt;0,"-"&amp;D124,""))</f>
        <v>KGM-1000-REG-INS-AFS</v>
      </c>
      <c r="I124" s="17" t="str">
        <f t="shared" si="4"/>
        <v>Afsluiter</v>
      </c>
      <c r="J124" t="s">
        <v>13</v>
      </c>
      <c r="K124" t="str">
        <f>CONCATENATE(Complex!$A$2,"-",RIGHT(A124,3))</f>
        <v>KGM-1000-REG</v>
      </c>
      <c r="L124" t="str">
        <f>CONCATENATE(Complex!$A$2,"-",RIGHT(A124,3),"-"&amp;RIGHT(B124,3))</f>
        <v>KGM-1000-REG-INS</v>
      </c>
      <c r="M124" t="str">
        <f t="shared" si="5"/>
        <v>KGM-1000-REG-INS-AFS</v>
      </c>
      <c r="N124">
        <v>122</v>
      </c>
      <c r="O124" s="17" t="str">
        <f t="shared" si="6"/>
        <v>WSAFS</v>
      </c>
    </row>
    <row r="125" spans="1:15" hidden="1" x14ac:dyDescent="0.25">
      <c r="A125" s="20" t="s">
        <v>22</v>
      </c>
      <c r="B125" s="20" t="s">
        <v>50</v>
      </c>
      <c r="C125" s="20" t="s">
        <v>303</v>
      </c>
      <c r="D125" s="20"/>
      <c r="E125" s="20" t="s">
        <v>304</v>
      </c>
      <c r="G125" s="14">
        <v>0</v>
      </c>
      <c r="H125" t="str">
        <f>CONCATENATE(Complex!$A$2,"-",RIGHT(A125,3),"-"&amp;RIGHT(B125,3),"-"&amp;RIGHT(C125,3),IF(D125&gt;0,"-"&amp;D125,""))</f>
        <v>KGM-1000-REG-INS-AIN</v>
      </c>
      <c r="I125" s="17" t="str">
        <f t="shared" si="4"/>
        <v>Algemeen instroom</v>
      </c>
      <c r="J125" t="s">
        <v>13</v>
      </c>
      <c r="K125" t="str">
        <f>CONCATENATE(Complex!$A$2,"-",RIGHT(A125,3))</f>
        <v>KGM-1000-REG</v>
      </c>
      <c r="L125" t="str">
        <f>CONCATENATE(Complex!$A$2,"-",RIGHT(A125,3),"-"&amp;RIGHT(B125,3))</f>
        <v>KGM-1000-REG-INS</v>
      </c>
      <c r="M125" t="str">
        <f t="shared" si="5"/>
        <v>KGM-1000-REG-INS-AIN</v>
      </c>
      <c r="N125">
        <v>123</v>
      </c>
      <c r="O125" s="17" t="str">
        <f t="shared" si="6"/>
        <v>WSAIN</v>
      </c>
    </row>
    <row r="126" spans="1:15" hidden="1" x14ac:dyDescent="0.25">
      <c r="A126" s="20" t="s">
        <v>22</v>
      </c>
      <c r="B126" s="20" t="s">
        <v>50</v>
      </c>
      <c r="C126" s="20" t="s">
        <v>305</v>
      </c>
      <c r="D126" s="20"/>
      <c r="E126" s="20" t="s">
        <v>306</v>
      </c>
      <c r="G126" s="14">
        <v>0</v>
      </c>
      <c r="H126" t="str">
        <f>CONCATENATE(Complex!$A$2,"-",RIGHT(A126,3),"-"&amp;RIGHT(B126,3),"-"&amp;RIGHT(C126,3),IF(D126&gt;0,"-"&amp;D126,""))</f>
        <v>KGM-1000-REG-INS-BET</v>
      </c>
      <c r="I126" s="17" t="str">
        <f t="shared" si="4"/>
        <v>Betonwerk</v>
      </c>
      <c r="J126" t="s">
        <v>13</v>
      </c>
      <c r="K126" t="str">
        <f>CONCATENATE(Complex!$A$2,"-",RIGHT(A126,3))</f>
        <v>KGM-1000-REG</v>
      </c>
      <c r="L126" t="str">
        <f>CONCATENATE(Complex!$A$2,"-",RIGHT(A126,3),"-"&amp;RIGHT(B126,3))</f>
        <v>KGM-1000-REG-INS</v>
      </c>
      <c r="M126" t="str">
        <f t="shared" si="5"/>
        <v>KGM-1000-REG-INS-BET</v>
      </c>
      <c r="N126">
        <v>124</v>
      </c>
      <c r="O126" s="17" t="str">
        <f t="shared" si="6"/>
        <v>WSBET</v>
      </c>
    </row>
    <row r="127" spans="1:15" hidden="1" x14ac:dyDescent="0.25">
      <c r="A127" s="20" t="s">
        <v>22</v>
      </c>
      <c r="B127" s="20" t="s">
        <v>50</v>
      </c>
      <c r="C127" s="20" t="s">
        <v>307</v>
      </c>
      <c r="D127" s="20"/>
      <c r="E127" s="20" t="s">
        <v>308</v>
      </c>
      <c r="G127" s="14">
        <v>0</v>
      </c>
      <c r="H127" t="str">
        <f>CONCATENATE(Complex!$A$2,"-",RIGHT(A127,3),"-"&amp;RIGHT(B127,3),"-"&amp;RIGHT(C127,3),IF(D127&gt;0,"-"&amp;D127,""))</f>
        <v>KGM-1000-REG-INS-BTB</v>
      </c>
      <c r="I127" s="17" t="str">
        <f t="shared" si="4"/>
        <v>Bodem- taludbescherming</v>
      </c>
      <c r="J127" t="s">
        <v>13</v>
      </c>
      <c r="K127" t="str">
        <f>CONCATENATE(Complex!$A$2,"-",RIGHT(A127,3))</f>
        <v>KGM-1000-REG</v>
      </c>
      <c r="L127" t="str">
        <f>CONCATENATE(Complex!$A$2,"-",RIGHT(A127,3),"-"&amp;RIGHT(B127,3))</f>
        <v>KGM-1000-REG-INS</v>
      </c>
      <c r="M127" t="str">
        <f t="shared" si="5"/>
        <v>KGM-1000-REG-INS-BTB</v>
      </c>
      <c r="N127">
        <v>125</v>
      </c>
      <c r="O127" s="17" t="str">
        <f t="shared" si="6"/>
        <v>WSBTB</v>
      </c>
    </row>
    <row r="128" spans="1:15" hidden="1" x14ac:dyDescent="0.25">
      <c r="A128" s="20" t="s">
        <v>22</v>
      </c>
      <c r="B128" s="20" t="s">
        <v>50</v>
      </c>
      <c r="C128" s="20" t="s">
        <v>309</v>
      </c>
      <c r="D128" s="20"/>
      <c r="E128" s="20" t="s">
        <v>310</v>
      </c>
      <c r="G128" s="14">
        <v>0</v>
      </c>
      <c r="H128" t="str">
        <f>CONCATENATE(Complex!$A$2,"-",RIGHT(A128,3),"-"&amp;RIGHT(B128,3),"-"&amp;RIGHT(C128,3),IF(D128&gt;0,"-"&amp;D128,""))</f>
        <v>KGM-1000-REG-INS-DWD</v>
      </c>
      <c r="I128" s="17" t="str">
        <f t="shared" si="4"/>
        <v>Damwand</v>
      </c>
      <c r="J128" t="s">
        <v>13</v>
      </c>
      <c r="K128" t="str">
        <f>CONCATENATE(Complex!$A$2,"-",RIGHT(A128,3))</f>
        <v>KGM-1000-REG</v>
      </c>
      <c r="L128" t="str">
        <f>CONCATENATE(Complex!$A$2,"-",RIGHT(A128,3),"-"&amp;RIGHT(B128,3))</f>
        <v>KGM-1000-REG-INS</v>
      </c>
      <c r="M128" t="str">
        <f t="shared" si="5"/>
        <v>KGM-1000-REG-INS-DWD</v>
      </c>
      <c r="N128">
        <v>126</v>
      </c>
      <c r="O128" s="17" t="str">
        <f t="shared" si="6"/>
        <v>WSDWD</v>
      </c>
    </row>
    <row r="129" spans="1:15" hidden="1" x14ac:dyDescent="0.25">
      <c r="A129" s="20" t="s">
        <v>22</v>
      </c>
      <c r="B129" s="20" t="s">
        <v>50</v>
      </c>
      <c r="C129" s="20" t="s">
        <v>311</v>
      </c>
      <c r="D129" s="20"/>
      <c r="E129" s="20" t="s">
        <v>312</v>
      </c>
      <c r="G129" s="14">
        <v>0</v>
      </c>
      <c r="H129" t="str">
        <f>CONCATENATE(Complex!$A$2,"-",RIGHT(A129,3),"-"&amp;RIGHT(B129,3),"-"&amp;RIGHT(C129,3),IF(D129&gt;0,"-"&amp;D129,""))</f>
        <v>KGM-1000-REG-INS-IBV</v>
      </c>
      <c r="I129" s="17" t="str">
        <f t="shared" si="4"/>
        <v>Instroombeveilging</v>
      </c>
      <c r="J129" t="s">
        <v>13</v>
      </c>
      <c r="K129" t="str">
        <f>CONCATENATE(Complex!$A$2,"-",RIGHT(A129,3))</f>
        <v>KGM-1000-REG</v>
      </c>
      <c r="L129" t="str">
        <f>CONCATENATE(Complex!$A$2,"-",RIGHT(A129,3),"-"&amp;RIGHT(B129,3))</f>
        <v>KGM-1000-REG-INS</v>
      </c>
      <c r="M129" t="str">
        <f t="shared" si="5"/>
        <v>KGM-1000-REG-INS-IBV</v>
      </c>
      <c r="N129">
        <v>127</v>
      </c>
      <c r="O129" s="17" t="str">
        <f t="shared" si="6"/>
        <v>WSIBV</v>
      </c>
    </row>
    <row r="130" spans="1:15" hidden="1" x14ac:dyDescent="0.25">
      <c r="A130" s="20" t="s">
        <v>22</v>
      </c>
      <c r="B130" s="20" t="s">
        <v>50</v>
      </c>
      <c r="C130" s="20" t="s">
        <v>313</v>
      </c>
      <c r="D130" s="20"/>
      <c r="E130" s="20" t="s">
        <v>314</v>
      </c>
      <c r="G130" s="14">
        <v>0</v>
      </c>
      <c r="H130" t="str">
        <f>CONCATENATE(Complex!$A$2,"-",RIGHT(A130,3),"-"&amp;RIGHT(B130,3),"-"&amp;RIGHT(C130,3),IF(D130&gt;0,"-"&amp;D130,""))</f>
        <v>KGM-1000-REG-INS-KHK</v>
      </c>
      <c r="I130" s="17" t="str">
        <f t="shared" si="4"/>
        <v>Krooshek</v>
      </c>
      <c r="J130" t="s">
        <v>13</v>
      </c>
      <c r="K130" t="str">
        <f>CONCATENATE(Complex!$A$2,"-",RIGHT(A130,3))</f>
        <v>KGM-1000-REG</v>
      </c>
      <c r="L130" t="str">
        <f>CONCATENATE(Complex!$A$2,"-",RIGHT(A130,3),"-"&amp;RIGHT(B130,3))</f>
        <v>KGM-1000-REG-INS</v>
      </c>
      <c r="M130" t="str">
        <f t="shared" si="5"/>
        <v>KGM-1000-REG-INS-KHK</v>
      </c>
      <c r="N130">
        <v>128</v>
      </c>
      <c r="O130" s="17" t="str">
        <f t="shared" si="6"/>
        <v>WSKHK</v>
      </c>
    </row>
    <row r="131" spans="1:15" hidden="1" x14ac:dyDescent="0.25">
      <c r="A131" s="20" t="s">
        <v>22</v>
      </c>
      <c r="B131" s="20" t="s">
        <v>50</v>
      </c>
      <c r="C131" s="20" t="s">
        <v>205</v>
      </c>
      <c r="D131" s="20"/>
      <c r="E131" s="20" t="s">
        <v>206</v>
      </c>
      <c r="G131" s="14">
        <v>0</v>
      </c>
      <c r="H131" t="str">
        <f>CONCATENATE(Complex!$A$2,"-",RIGHT(A131,3),"-"&amp;RIGHT(B131,3),"-"&amp;RIGHT(C131,3),IF(D131&gt;0,"-"&amp;D131,""))</f>
        <v>KGM-1000-REG-INS-LRO</v>
      </c>
      <c r="I131" s="17" t="str">
        <f t="shared" ref="I131:I194" si="7">CONCATENATE(E131,IF(D131&gt;0,"-"&amp;D131,""))</f>
        <v>Looprooster</v>
      </c>
      <c r="J131" t="s">
        <v>13</v>
      </c>
      <c r="K131" t="str">
        <f>CONCATENATE(Complex!$A$2,"-",RIGHT(A131,3))</f>
        <v>KGM-1000-REG</v>
      </c>
      <c r="L131" t="str">
        <f>CONCATENATE(Complex!$A$2,"-",RIGHT(A131,3),"-"&amp;RIGHT(B131,3))</f>
        <v>KGM-1000-REG-INS</v>
      </c>
      <c r="M131" t="str">
        <f t="shared" si="5"/>
        <v>KGM-1000-REG-INS-LRO</v>
      </c>
      <c r="N131">
        <v>129</v>
      </c>
      <c r="O131" s="17" t="str">
        <f t="shared" si="6"/>
        <v>WSLRO</v>
      </c>
    </row>
    <row r="132" spans="1:15" hidden="1" x14ac:dyDescent="0.25">
      <c r="A132" s="20" t="s">
        <v>22</v>
      </c>
      <c r="B132" s="20" t="s">
        <v>50</v>
      </c>
      <c r="C132" s="20" t="s">
        <v>315</v>
      </c>
      <c r="D132" s="20"/>
      <c r="E132" s="20" t="s">
        <v>316</v>
      </c>
      <c r="G132" s="14">
        <v>0</v>
      </c>
      <c r="H132" t="str">
        <f>CONCATENATE(Complex!$A$2,"-",RIGHT(A132,3),"-"&amp;RIGHT(B132,3),"-"&amp;RIGHT(C132,3),IF(D132&gt;0,"-"&amp;D132,""))</f>
        <v>KGM-1000-REG-INS-PKD</v>
      </c>
      <c r="I132" s="17" t="str">
        <f t="shared" si="7"/>
        <v>Pompkelder</v>
      </c>
      <c r="J132" t="s">
        <v>13</v>
      </c>
      <c r="K132" t="str">
        <f>CONCATENATE(Complex!$A$2,"-",RIGHT(A132,3))</f>
        <v>KGM-1000-REG</v>
      </c>
      <c r="L132" t="str">
        <f>CONCATENATE(Complex!$A$2,"-",RIGHT(A132,3),"-"&amp;RIGHT(B132,3))</f>
        <v>KGM-1000-REG-INS</v>
      </c>
      <c r="M132" t="str">
        <f t="shared" ref="M132:M175" si="8">H132</f>
        <v>KGM-1000-REG-INS-PKD</v>
      </c>
      <c r="N132">
        <v>130</v>
      </c>
      <c r="O132" s="17" t="str">
        <f t="shared" ref="O132:O160" si="9">C132</f>
        <v>WSPKD</v>
      </c>
    </row>
    <row r="133" spans="1:15" hidden="1" x14ac:dyDescent="0.25">
      <c r="A133" s="20" t="s">
        <v>22</v>
      </c>
      <c r="B133" s="20" t="s">
        <v>50</v>
      </c>
      <c r="C133" s="20" t="s">
        <v>317</v>
      </c>
      <c r="D133" s="20"/>
      <c r="E133" s="20" t="s">
        <v>318</v>
      </c>
      <c r="G133" s="14">
        <v>0</v>
      </c>
      <c r="H133" t="str">
        <f>CONCATENATE(Complex!$A$2,"-",RIGHT(A133,3),"-"&amp;RIGHT(B133,3),"-"&amp;RIGHT(C133,3),IF(D133&gt;0,"-"&amp;D133,""))</f>
        <v>KGM-1000-REG-INS-RWK</v>
      </c>
      <c r="I133" s="17" t="str">
        <f t="shared" si="7"/>
        <v>Remmingswerk</v>
      </c>
      <c r="J133" t="s">
        <v>13</v>
      </c>
      <c r="K133" t="str">
        <f>CONCATENATE(Complex!$A$2,"-",RIGHT(A133,3))</f>
        <v>KGM-1000-REG</v>
      </c>
      <c r="L133" t="str">
        <f>CONCATENATE(Complex!$A$2,"-",RIGHT(A133,3),"-"&amp;RIGHT(B133,3))</f>
        <v>KGM-1000-REG-INS</v>
      </c>
      <c r="M133" t="str">
        <f t="shared" si="8"/>
        <v>KGM-1000-REG-INS-RWK</v>
      </c>
      <c r="N133">
        <v>131</v>
      </c>
      <c r="O133" s="17" t="str">
        <f t="shared" si="9"/>
        <v>WSRWK</v>
      </c>
    </row>
    <row r="134" spans="1:15" hidden="1" x14ac:dyDescent="0.25">
      <c r="A134" s="20" t="s">
        <v>22</v>
      </c>
      <c r="B134" s="20" t="s">
        <v>50</v>
      </c>
      <c r="C134" s="20" t="s">
        <v>219</v>
      </c>
      <c r="D134" s="20"/>
      <c r="E134" s="20" t="s">
        <v>220</v>
      </c>
      <c r="G134" s="14">
        <v>0</v>
      </c>
      <c r="H134" t="str">
        <f>CONCATENATE(Complex!$A$2,"-",RIGHT(A134,3),"-"&amp;RIGHT(B134,3),"-"&amp;RIGHT(C134,3),IF(D134&gt;0,"-"&amp;D134,""))</f>
        <v>KGM-1000-REG-INS-VAL</v>
      </c>
      <c r="I134" s="17" t="str">
        <f t="shared" si="7"/>
        <v>Valbeveiliging</v>
      </c>
      <c r="J134" t="s">
        <v>13</v>
      </c>
      <c r="K134" t="str">
        <f>CONCATENATE(Complex!$A$2,"-",RIGHT(A134,3))</f>
        <v>KGM-1000-REG</v>
      </c>
      <c r="L134" t="str">
        <f>CONCATENATE(Complex!$A$2,"-",RIGHT(A134,3),"-"&amp;RIGHT(B134,3))</f>
        <v>KGM-1000-REG-INS</v>
      </c>
      <c r="M134" t="str">
        <f t="shared" si="8"/>
        <v>KGM-1000-REG-INS-VAL</v>
      </c>
      <c r="N134">
        <v>132</v>
      </c>
      <c r="O134" s="17" t="str">
        <f t="shared" si="9"/>
        <v>WSVAL</v>
      </c>
    </row>
    <row r="135" spans="1:15" hidden="1" x14ac:dyDescent="0.25">
      <c r="A135" s="20" t="s">
        <v>22</v>
      </c>
      <c r="B135" s="20" t="s">
        <v>50</v>
      </c>
      <c r="C135" s="20" t="s">
        <v>319</v>
      </c>
      <c r="D135" s="20"/>
      <c r="E135" s="20" t="s">
        <v>320</v>
      </c>
      <c r="G135" s="14">
        <v>0</v>
      </c>
      <c r="H135" t="str">
        <f>CONCATENATE(Complex!$A$2,"-",RIGHT(A135,3),"-"&amp;RIGHT(B135,3),"-"&amp;RIGHT(C135,3),IF(D135&gt;0,"-"&amp;D135,""))</f>
        <v>KGM-1000-REG-INS-VLD</v>
      </c>
      <c r="I135" s="17" t="str">
        <f t="shared" si="7"/>
        <v>Vaste ladder</v>
      </c>
      <c r="J135" t="s">
        <v>13</v>
      </c>
      <c r="K135" t="str">
        <f>CONCATENATE(Complex!$A$2,"-",RIGHT(A135,3))</f>
        <v>KGM-1000-REG</v>
      </c>
      <c r="L135" t="str">
        <f>CONCATENATE(Complex!$A$2,"-",RIGHT(A135,3),"-"&amp;RIGHT(B135,3))</f>
        <v>KGM-1000-REG-INS</v>
      </c>
      <c r="M135" t="str">
        <f t="shared" si="8"/>
        <v>KGM-1000-REG-INS-VLD</v>
      </c>
      <c r="N135">
        <v>133</v>
      </c>
      <c r="O135" s="17" t="str">
        <f t="shared" si="9"/>
        <v>WSVLD</v>
      </c>
    </row>
    <row r="136" spans="1:15" hidden="1" x14ac:dyDescent="0.25">
      <c r="A136" s="20" t="s">
        <v>22</v>
      </c>
      <c r="B136" s="20" t="s">
        <v>50</v>
      </c>
      <c r="C136" s="20" t="s">
        <v>321</v>
      </c>
      <c r="D136" s="20"/>
      <c r="E136" s="20" t="s">
        <v>322</v>
      </c>
      <c r="G136" s="14">
        <v>0</v>
      </c>
      <c r="H136" t="str">
        <f>CONCATENATE(Complex!$A$2,"-",RIGHT(A136,3),"-"&amp;RIGHT(B136,3),"-"&amp;RIGHT(C136,3),IF(D136&gt;0,"-"&amp;D136,""))</f>
        <v>KGM-1000-REG-INS-VST</v>
      </c>
      <c r="I136" s="17" t="str">
        <f t="shared" si="7"/>
        <v>Vaste trap</v>
      </c>
      <c r="J136" t="s">
        <v>13</v>
      </c>
      <c r="K136" t="str">
        <f>CONCATENATE(Complex!$A$2,"-",RIGHT(A136,3))</f>
        <v>KGM-1000-REG</v>
      </c>
      <c r="L136" t="str">
        <f>CONCATENATE(Complex!$A$2,"-",RIGHT(A136,3),"-"&amp;RIGHT(B136,3))</f>
        <v>KGM-1000-REG-INS</v>
      </c>
      <c r="M136" t="str">
        <f t="shared" si="8"/>
        <v>KGM-1000-REG-INS-VST</v>
      </c>
      <c r="N136">
        <v>134</v>
      </c>
      <c r="O136" s="17" t="str">
        <f t="shared" si="9"/>
        <v>WSVST</v>
      </c>
    </row>
    <row r="137" spans="1:15" hidden="1" x14ac:dyDescent="0.25">
      <c r="A137" s="20" t="s">
        <v>22</v>
      </c>
      <c r="B137" s="20" t="s">
        <v>52</v>
      </c>
      <c r="C137" s="20" t="s">
        <v>323</v>
      </c>
      <c r="D137" s="20"/>
      <c r="E137" s="20" t="s">
        <v>324</v>
      </c>
      <c r="G137" s="14">
        <v>0</v>
      </c>
      <c r="H137" t="str">
        <f>CONCATENATE(Complex!$A$2,"-",RIGHT(A137,3),"-"&amp;RIGHT(B137,3),"-"&amp;RIGHT(C137,3),IF(D137&gt;0,"-"&amp;D137,""))</f>
        <v>KGM-1000-REG-OAD-AOA</v>
      </c>
      <c r="I137" s="17" t="str">
        <f t="shared" si="7"/>
        <v>Algemeen overige aandrijving</v>
      </c>
      <c r="J137" t="s">
        <v>13</v>
      </c>
      <c r="K137" t="str">
        <f>CONCATENATE(Complex!$A$2,"-",RIGHT(A137,3))</f>
        <v>KGM-1000-REG</v>
      </c>
      <c r="L137" t="str">
        <f>CONCATENATE(Complex!$A$2,"-",RIGHT(A137,3),"-"&amp;RIGHT(B137,3))</f>
        <v>KGM-1000-REG-OAD</v>
      </c>
      <c r="M137" t="str">
        <f t="shared" si="8"/>
        <v>KGM-1000-REG-OAD-AOA</v>
      </c>
      <c r="N137">
        <v>135</v>
      </c>
      <c r="O137" s="17" t="str">
        <f t="shared" si="9"/>
        <v>WSAOA</v>
      </c>
    </row>
    <row r="138" spans="1:15" hidden="1" x14ac:dyDescent="0.25">
      <c r="A138" s="20" t="s">
        <v>22</v>
      </c>
      <c r="B138" s="20" t="s">
        <v>52</v>
      </c>
      <c r="C138" s="20" t="s">
        <v>325</v>
      </c>
      <c r="D138" s="20"/>
      <c r="E138" s="20" t="s">
        <v>326</v>
      </c>
      <c r="G138" s="14">
        <v>0</v>
      </c>
      <c r="H138" t="str">
        <f>CONCATENATE(Complex!$A$2,"-",RIGHT(A138,3),"-"&amp;RIGHT(B138,3),"-"&amp;RIGHT(C138,3),IF(D138&gt;0,"-"&amp;D138,""))</f>
        <v>KGM-1000-REG-OAD-FRM</v>
      </c>
      <c r="I138" s="17" t="str">
        <f t="shared" si="7"/>
        <v>Frame</v>
      </c>
      <c r="J138" t="s">
        <v>13</v>
      </c>
      <c r="K138" t="str">
        <f>CONCATENATE(Complex!$A$2,"-",RIGHT(A138,3))</f>
        <v>KGM-1000-REG</v>
      </c>
      <c r="L138" t="str">
        <f>CONCATENATE(Complex!$A$2,"-",RIGHT(A138,3),"-"&amp;RIGHT(B138,3))</f>
        <v>KGM-1000-REG-OAD</v>
      </c>
      <c r="M138" t="str">
        <f t="shared" si="8"/>
        <v>KGM-1000-REG-OAD-FRM</v>
      </c>
      <c r="N138">
        <v>136</v>
      </c>
      <c r="O138" s="17" t="str">
        <f t="shared" si="9"/>
        <v>WSFRM</v>
      </c>
    </row>
    <row r="139" spans="1:15" hidden="1" x14ac:dyDescent="0.25">
      <c r="A139" s="20" t="s">
        <v>22</v>
      </c>
      <c r="B139" s="20" t="s">
        <v>52</v>
      </c>
      <c r="C139" s="20" t="s">
        <v>271</v>
      </c>
      <c r="D139" s="20"/>
      <c r="E139" s="20" t="s">
        <v>272</v>
      </c>
      <c r="G139" s="14">
        <v>0</v>
      </c>
      <c r="H139" t="str">
        <f>CONCATENATE(Complex!$A$2,"-",RIGHT(A139,3),"-"&amp;RIGHT(B139,3),"-"&amp;RIGHT(C139,3),IF(D139&gt;0,"-"&amp;D139,""))</f>
        <v>KGM-1000-REG-OAD-LGR</v>
      </c>
      <c r="I139" s="17" t="str">
        <f t="shared" si="7"/>
        <v>Lagers</v>
      </c>
      <c r="J139" t="s">
        <v>13</v>
      </c>
      <c r="K139" t="str">
        <f>CONCATENATE(Complex!$A$2,"-",RIGHT(A139,3))</f>
        <v>KGM-1000-REG</v>
      </c>
      <c r="L139" t="str">
        <f>CONCATENATE(Complex!$A$2,"-",RIGHT(A139,3),"-"&amp;RIGHT(B139,3))</f>
        <v>KGM-1000-REG-OAD</v>
      </c>
      <c r="M139" t="str">
        <f t="shared" si="8"/>
        <v>KGM-1000-REG-OAD-LGR</v>
      </c>
      <c r="N139">
        <v>137</v>
      </c>
      <c r="O139" s="17" t="str">
        <f t="shared" si="9"/>
        <v>WSLGR</v>
      </c>
    </row>
    <row r="140" spans="1:15" hidden="1" x14ac:dyDescent="0.25">
      <c r="A140" s="20" t="s">
        <v>22</v>
      </c>
      <c r="B140" s="20" t="s">
        <v>52</v>
      </c>
      <c r="C140" s="20" t="s">
        <v>327</v>
      </c>
      <c r="D140" s="20"/>
      <c r="E140" s="20" t="s">
        <v>328</v>
      </c>
      <c r="G140" s="14">
        <v>0</v>
      </c>
      <c r="H140" t="str">
        <f>CONCATENATE(Complex!$A$2,"-",RIGHT(A140,3),"-"&amp;RIGHT(B140,3),"-"&amp;RIGHT(C140,3),IF(D140&gt;0,"-"&amp;D140,""))</f>
        <v>KGM-1000-REG-OAD-MKP</v>
      </c>
      <c r="I140" s="17" t="str">
        <f t="shared" si="7"/>
        <v>Molenkop</v>
      </c>
      <c r="J140" t="s">
        <v>13</v>
      </c>
      <c r="K140" t="str">
        <f>CONCATENATE(Complex!$A$2,"-",RIGHT(A140,3))</f>
        <v>KGM-1000-REG</v>
      </c>
      <c r="L140" t="str">
        <f>CONCATENATE(Complex!$A$2,"-",RIGHT(A140,3),"-"&amp;RIGHT(B140,3))</f>
        <v>KGM-1000-REG-OAD</v>
      </c>
      <c r="M140" t="str">
        <f t="shared" si="8"/>
        <v>KGM-1000-REG-OAD-MKP</v>
      </c>
      <c r="N140">
        <v>138</v>
      </c>
      <c r="O140" s="17" t="str">
        <f t="shared" si="9"/>
        <v>WSMKP</v>
      </c>
    </row>
    <row r="141" spans="1:15" hidden="1" x14ac:dyDescent="0.25">
      <c r="A141" s="20" t="s">
        <v>22</v>
      </c>
      <c r="B141" s="20" t="s">
        <v>52</v>
      </c>
      <c r="C141" s="20" t="s">
        <v>329</v>
      </c>
      <c r="D141" s="20"/>
      <c r="E141" s="20" t="s">
        <v>330</v>
      </c>
      <c r="G141" s="14">
        <v>0</v>
      </c>
      <c r="H141" t="str">
        <f>CONCATENATE(Complex!$A$2,"-",RIGHT(A141,3),"-"&amp;RIGHT(B141,3),"-"&amp;RIGHT(C141,3),IF(D141&gt;0,"-"&amp;D141,""))</f>
        <v>KGM-1000-REG-OAD-SPN</v>
      </c>
      <c r="I141" s="17" t="str">
        <f t="shared" si="7"/>
        <v>Schoepen</v>
      </c>
      <c r="J141" t="s">
        <v>13</v>
      </c>
      <c r="K141" t="str">
        <f>CONCATENATE(Complex!$A$2,"-",RIGHT(A141,3))</f>
        <v>KGM-1000-REG</v>
      </c>
      <c r="L141" t="str">
        <f>CONCATENATE(Complex!$A$2,"-",RIGHT(A141,3),"-"&amp;RIGHT(B141,3))</f>
        <v>KGM-1000-REG-OAD</v>
      </c>
      <c r="M141" t="str">
        <f t="shared" si="8"/>
        <v>KGM-1000-REG-OAD-SPN</v>
      </c>
      <c r="N141">
        <v>139</v>
      </c>
      <c r="O141" s="17" t="str">
        <f t="shared" si="9"/>
        <v>WSSPN</v>
      </c>
    </row>
    <row r="142" spans="1:15" hidden="1" x14ac:dyDescent="0.25">
      <c r="A142" s="20" t="s">
        <v>22</v>
      </c>
      <c r="B142" s="20" t="s">
        <v>52</v>
      </c>
      <c r="C142" s="20" t="s">
        <v>331</v>
      </c>
      <c r="D142" s="20"/>
      <c r="E142" s="20" t="s">
        <v>332</v>
      </c>
      <c r="G142" s="14">
        <v>0</v>
      </c>
      <c r="H142" t="str">
        <f>CONCATENATE(Complex!$A$2,"-",RIGHT(A142,3),"-"&amp;RIGHT(B142,3),"-"&amp;RIGHT(C142,3),IF(D142&gt;0,"-"&amp;D142,""))</f>
        <v>KGM-1000-REG-OAD-STT</v>
      </c>
      <c r="I142" s="17" t="str">
        <f t="shared" si="7"/>
        <v>Staart</v>
      </c>
      <c r="J142" t="s">
        <v>13</v>
      </c>
      <c r="K142" t="str">
        <f>CONCATENATE(Complex!$A$2,"-",RIGHT(A142,3))</f>
        <v>KGM-1000-REG</v>
      </c>
      <c r="L142" t="str">
        <f>CONCATENATE(Complex!$A$2,"-",RIGHT(A142,3),"-"&amp;RIGHT(B142,3))</f>
        <v>KGM-1000-REG-OAD</v>
      </c>
      <c r="M142" t="str">
        <f t="shared" si="8"/>
        <v>KGM-1000-REG-OAD-STT</v>
      </c>
      <c r="N142">
        <v>140</v>
      </c>
      <c r="O142" s="17" t="str">
        <f t="shared" si="9"/>
        <v>WSSTT</v>
      </c>
    </row>
    <row r="143" spans="1:15" hidden="1" x14ac:dyDescent="0.25">
      <c r="A143" s="20" t="s">
        <v>22</v>
      </c>
      <c r="B143" s="20" t="s">
        <v>52</v>
      </c>
      <c r="C143" s="20" t="s">
        <v>333</v>
      </c>
      <c r="D143" s="20"/>
      <c r="E143" s="20" t="s">
        <v>334</v>
      </c>
      <c r="G143" s="14">
        <v>0</v>
      </c>
      <c r="H143" t="str">
        <f>CONCATENATE(Complex!$A$2,"-",RIGHT(A143,3),"-"&amp;RIGHT(B143,3),"-"&amp;RIGHT(C143,3),IF(D143&gt;0,"-"&amp;D143,""))</f>
        <v>KGM-1000-REG-OAD-WKN</v>
      </c>
      <c r="I143" s="17" t="str">
        <f t="shared" si="7"/>
        <v>Wieken</v>
      </c>
      <c r="J143" t="s">
        <v>13</v>
      </c>
      <c r="K143" t="str">
        <f>CONCATENATE(Complex!$A$2,"-",RIGHT(A143,3))</f>
        <v>KGM-1000-REG</v>
      </c>
      <c r="L143" t="str">
        <f>CONCATENATE(Complex!$A$2,"-",RIGHT(A143,3),"-"&amp;RIGHT(B143,3))</f>
        <v>KGM-1000-REG-OAD</v>
      </c>
      <c r="M143" t="str">
        <f t="shared" si="8"/>
        <v>KGM-1000-REG-OAD-WKN</v>
      </c>
      <c r="N143">
        <v>141</v>
      </c>
      <c r="O143" s="17" t="str">
        <f t="shared" si="9"/>
        <v>WSWKN</v>
      </c>
    </row>
    <row r="144" spans="1:15" hidden="1" x14ac:dyDescent="0.25">
      <c r="A144" s="20" t="s">
        <v>22</v>
      </c>
      <c r="B144" s="20" t="s">
        <v>54</v>
      </c>
      <c r="C144" s="20" t="s">
        <v>335</v>
      </c>
      <c r="D144" s="20"/>
      <c r="E144" s="20" t="s">
        <v>336</v>
      </c>
      <c r="G144" s="14">
        <v>0</v>
      </c>
      <c r="H144" t="str">
        <f>CONCATENATE(Complex!$A$2,"-",RIGHT(A144,3),"-"&amp;RIGHT(B144,3),"-"&amp;RIGHT(C144,3),IF(D144&gt;0,"-"&amp;D144,""))</f>
        <v>KGM-1000-REG-OVB-ATS</v>
      </c>
      <c r="I144" s="17" t="str">
        <f t="shared" si="7"/>
        <v>Aftakas</v>
      </c>
      <c r="J144" t="s">
        <v>13</v>
      </c>
      <c r="K144" t="str">
        <f>CONCATENATE(Complex!$A$2,"-",RIGHT(A144,3))</f>
        <v>KGM-1000-REG</v>
      </c>
      <c r="L144" t="str">
        <f>CONCATENATE(Complex!$A$2,"-",RIGHT(A144,3),"-"&amp;RIGHT(B144,3))</f>
        <v>KGM-1000-REG-OVB</v>
      </c>
      <c r="M144" t="str">
        <f t="shared" si="8"/>
        <v>KGM-1000-REG-OVB-ATS</v>
      </c>
      <c r="N144">
        <v>142</v>
      </c>
      <c r="O144" s="17" t="str">
        <f t="shared" si="9"/>
        <v>WSATS</v>
      </c>
    </row>
    <row r="145" spans="1:15" hidden="1" x14ac:dyDescent="0.25">
      <c r="A145" s="20" t="s">
        <v>22</v>
      </c>
      <c r="B145" s="20" t="s">
        <v>54</v>
      </c>
      <c r="C145" s="20" t="s">
        <v>337</v>
      </c>
      <c r="D145" s="20"/>
      <c r="E145" s="20" t="s">
        <v>338</v>
      </c>
      <c r="G145" s="14">
        <v>0</v>
      </c>
      <c r="H145" t="str">
        <f>CONCATENATE(Complex!$A$2,"-",RIGHT(A145,3),"-"&amp;RIGHT(B145,3),"-"&amp;RIGHT(C145,3),IF(D145&gt;0,"-"&amp;D145,""))</f>
        <v>KGM-1000-REG-OVB-AOV</v>
      </c>
      <c r="I145" s="17" t="str">
        <f t="shared" si="7"/>
        <v>Algemeen overbrenging</v>
      </c>
      <c r="J145" t="s">
        <v>13</v>
      </c>
      <c r="K145" t="str">
        <f>CONCATENATE(Complex!$A$2,"-",RIGHT(A145,3))</f>
        <v>KGM-1000-REG</v>
      </c>
      <c r="L145" t="str">
        <f>CONCATENATE(Complex!$A$2,"-",RIGHT(A145,3),"-"&amp;RIGHT(B145,3))</f>
        <v>KGM-1000-REG-OVB</v>
      </c>
      <c r="M145" t="str">
        <f t="shared" si="8"/>
        <v>KGM-1000-REG-OVB-AOV</v>
      </c>
      <c r="N145">
        <v>143</v>
      </c>
      <c r="O145" s="17" t="str">
        <f t="shared" si="9"/>
        <v>WSAOV</v>
      </c>
    </row>
    <row r="146" spans="1:15" hidden="1" x14ac:dyDescent="0.25">
      <c r="A146" s="20" t="s">
        <v>22</v>
      </c>
      <c r="B146" s="20" t="s">
        <v>54</v>
      </c>
      <c r="C146" s="20" t="s">
        <v>339</v>
      </c>
      <c r="D146" s="20"/>
      <c r="E146" s="20" t="s">
        <v>340</v>
      </c>
      <c r="G146" s="14">
        <v>0</v>
      </c>
      <c r="H146" t="str">
        <f>CONCATENATE(Complex!$A$2,"-",RIGHT(A146,3),"-"&amp;RIGHT(B146,3),"-"&amp;RIGHT(C146,3),IF(D146&gt;0,"-"&amp;D146,""))</f>
        <v>KGM-1000-REG-OVB-ASS</v>
      </c>
      <c r="I146" s="17" t="str">
        <f t="shared" si="7"/>
        <v>Assen</v>
      </c>
      <c r="J146" t="s">
        <v>13</v>
      </c>
      <c r="K146" t="str">
        <f>CONCATENATE(Complex!$A$2,"-",RIGHT(A146,3))</f>
        <v>KGM-1000-REG</v>
      </c>
      <c r="L146" t="str">
        <f>CONCATENATE(Complex!$A$2,"-",RIGHT(A146,3),"-"&amp;RIGHT(B146,3))</f>
        <v>KGM-1000-REG-OVB</v>
      </c>
      <c r="M146" t="str">
        <f t="shared" si="8"/>
        <v>KGM-1000-REG-OVB-ASS</v>
      </c>
      <c r="N146">
        <v>144</v>
      </c>
      <c r="O146" s="17" t="str">
        <f t="shared" si="9"/>
        <v>WSASS</v>
      </c>
    </row>
    <row r="147" spans="1:15" hidden="1" x14ac:dyDescent="0.25">
      <c r="A147" s="20" t="s">
        <v>22</v>
      </c>
      <c r="B147" s="20" t="s">
        <v>54</v>
      </c>
      <c r="C147" s="20" t="s">
        <v>341</v>
      </c>
      <c r="D147" s="20"/>
      <c r="E147" s="20" t="s">
        <v>342</v>
      </c>
      <c r="G147" s="14">
        <v>0</v>
      </c>
      <c r="H147" t="str">
        <f>CONCATENATE(Complex!$A$2,"-",RIGHT(A147,3),"-"&amp;RIGHT(B147,3),"-"&amp;RIGHT(C147,3),IF(D147&gt;0,"-"&amp;D147,""))</f>
        <v>KGM-1000-REG-OVB-EBO</v>
      </c>
      <c r="I147" s="17" t="str">
        <f t="shared" si="7"/>
        <v>Elektrische aandrijving</v>
      </c>
      <c r="J147" t="s">
        <v>13</v>
      </c>
      <c r="K147" t="str">
        <f>CONCATENATE(Complex!$A$2,"-",RIGHT(A147,3))</f>
        <v>KGM-1000-REG</v>
      </c>
      <c r="L147" t="str">
        <f>CONCATENATE(Complex!$A$2,"-",RIGHT(A147,3),"-"&amp;RIGHT(B147,3))</f>
        <v>KGM-1000-REG-OVB</v>
      </c>
      <c r="M147" t="str">
        <f t="shared" si="8"/>
        <v>KGM-1000-REG-OVB-EBO</v>
      </c>
      <c r="N147">
        <v>145</v>
      </c>
      <c r="O147" s="17" t="str">
        <f t="shared" si="9"/>
        <v>WSEBO</v>
      </c>
    </row>
    <row r="148" spans="1:15" hidden="1" x14ac:dyDescent="0.25">
      <c r="A148" s="20" t="s">
        <v>22</v>
      </c>
      <c r="B148" s="20" t="s">
        <v>54</v>
      </c>
      <c r="C148" s="20" t="s">
        <v>343</v>
      </c>
      <c r="D148" s="20"/>
      <c r="E148" s="20" t="s">
        <v>344</v>
      </c>
      <c r="G148" s="14">
        <v>0</v>
      </c>
      <c r="H148" t="str">
        <f>CONCATENATE(Complex!$A$2,"-",RIGHT(A148,3),"-"&amp;RIGHT(B148,3),"-"&amp;RIGHT(C148,3),IF(D148&gt;0,"-"&amp;D148,""))</f>
        <v>KGM-1000-REG-OVB-KET</v>
      </c>
      <c r="I148" s="17" t="str">
        <f t="shared" si="7"/>
        <v>Ketting</v>
      </c>
      <c r="J148" t="s">
        <v>13</v>
      </c>
      <c r="K148" t="str">
        <f>CONCATENATE(Complex!$A$2,"-",RIGHT(A148,3))</f>
        <v>KGM-1000-REG</v>
      </c>
      <c r="L148" t="str">
        <f>CONCATENATE(Complex!$A$2,"-",RIGHT(A148,3),"-"&amp;RIGHT(B148,3))</f>
        <v>KGM-1000-REG-OVB</v>
      </c>
      <c r="M148" t="str">
        <f t="shared" si="8"/>
        <v>KGM-1000-REG-OVB-KET</v>
      </c>
      <c r="N148">
        <v>146</v>
      </c>
      <c r="O148" s="17" t="str">
        <f t="shared" si="9"/>
        <v>WSKET</v>
      </c>
    </row>
    <row r="149" spans="1:15" hidden="1" x14ac:dyDescent="0.25">
      <c r="A149" s="20" t="s">
        <v>22</v>
      </c>
      <c r="B149" s="20" t="s">
        <v>54</v>
      </c>
      <c r="C149" s="20" t="s">
        <v>139</v>
      </c>
      <c r="D149" s="20"/>
      <c r="E149" s="20" t="s">
        <v>140</v>
      </c>
      <c r="G149" s="14">
        <v>0</v>
      </c>
      <c r="H149" t="str">
        <f>CONCATENATE(Complex!$A$2,"-",RIGHT(A149,3),"-"&amp;RIGHT(B149,3),"-"&amp;RIGHT(C149,3),IF(D149&gt;0,"-"&amp;D149,""))</f>
        <v>KGM-1000-REG-OVB-KOE</v>
      </c>
      <c r="I149" s="17" t="str">
        <f t="shared" si="7"/>
        <v>Koeling</v>
      </c>
      <c r="J149" t="s">
        <v>13</v>
      </c>
      <c r="K149" t="str">
        <f>CONCATENATE(Complex!$A$2,"-",RIGHT(A149,3))</f>
        <v>KGM-1000-REG</v>
      </c>
      <c r="L149" t="str">
        <f>CONCATENATE(Complex!$A$2,"-",RIGHT(A149,3),"-"&amp;RIGHT(B149,3))</f>
        <v>KGM-1000-REG-OVB</v>
      </c>
      <c r="M149" t="str">
        <f t="shared" si="8"/>
        <v>KGM-1000-REG-OVB-KOE</v>
      </c>
      <c r="N149">
        <v>147</v>
      </c>
      <c r="O149" s="17" t="str">
        <f t="shared" si="9"/>
        <v>WSKOE</v>
      </c>
    </row>
    <row r="150" spans="1:15" hidden="1" x14ac:dyDescent="0.25">
      <c r="A150" s="20" t="s">
        <v>22</v>
      </c>
      <c r="B150" s="20" t="s">
        <v>54</v>
      </c>
      <c r="C150" s="20" t="s">
        <v>345</v>
      </c>
      <c r="D150" s="20"/>
      <c r="E150" s="20" t="s">
        <v>346</v>
      </c>
      <c r="G150" s="14">
        <v>0</v>
      </c>
      <c r="H150" t="str">
        <f>CONCATENATE(Complex!$A$2,"-",RIGHT(A150,3),"-"&amp;RIGHT(B150,3),"-"&amp;RIGHT(C150,3),IF(D150&gt;0,"-"&amp;D150,""))</f>
        <v>KGM-1000-REG-OVB-KOP</v>
      </c>
      <c r="I150" s="17" t="str">
        <f t="shared" si="7"/>
        <v>Koppeling</v>
      </c>
      <c r="J150" t="s">
        <v>13</v>
      </c>
      <c r="K150" t="str">
        <f>CONCATENATE(Complex!$A$2,"-",RIGHT(A150,3))</f>
        <v>KGM-1000-REG</v>
      </c>
      <c r="L150" t="str">
        <f>CONCATENATE(Complex!$A$2,"-",RIGHT(A150,3),"-"&amp;RIGHT(B150,3))</f>
        <v>KGM-1000-REG-OVB</v>
      </c>
      <c r="M150" t="str">
        <f t="shared" si="8"/>
        <v>KGM-1000-REG-OVB-KOP</v>
      </c>
      <c r="N150">
        <v>148</v>
      </c>
      <c r="O150" s="17" t="str">
        <f t="shared" si="9"/>
        <v>WSKOP</v>
      </c>
    </row>
    <row r="151" spans="1:15" hidden="1" x14ac:dyDescent="0.25">
      <c r="A151" s="20" t="s">
        <v>22</v>
      </c>
      <c r="B151" s="20" t="s">
        <v>54</v>
      </c>
      <c r="C151" s="20" t="s">
        <v>271</v>
      </c>
      <c r="D151" s="20"/>
      <c r="E151" s="20" t="s">
        <v>272</v>
      </c>
      <c r="G151" s="14">
        <v>0</v>
      </c>
      <c r="H151" t="str">
        <f>CONCATENATE(Complex!$A$2,"-",RIGHT(A151,3),"-"&amp;RIGHT(B151,3),"-"&amp;RIGHT(C151,3),IF(D151&gt;0,"-"&amp;D151,""))</f>
        <v>KGM-1000-REG-OVB-LGR</v>
      </c>
      <c r="I151" s="17" t="str">
        <f t="shared" si="7"/>
        <v>Lagers</v>
      </c>
      <c r="J151" t="s">
        <v>13</v>
      </c>
      <c r="K151" t="str">
        <f>CONCATENATE(Complex!$A$2,"-",RIGHT(A151,3))</f>
        <v>KGM-1000-REG</v>
      </c>
      <c r="L151" t="str">
        <f>CONCATENATE(Complex!$A$2,"-",RIGHT(A151,3),"-"&amp;RIGHT(B151,3))</f>
        <v>KGM-1000-REG-OVB</v>
      </c>
      <c r="M151" t="str">
        <f t="shared" si="8"/>
        <v>KGM-1000-REG-OVB-LGR</v>
      </c>
      <c r="N151">
        <v>149</v>
      </c>
      <c r="O151" s="17" t="str">
        <f t="shared" si="9"/>
        <v>WSLGR</v>
      </c>
    </row>
    <row r="152" spans="1:15" hidden="1" x14ac:dyDescent="0.25">
      <c r="A152" s="20" t="s">
        <v>22</v>
      </c>
      <c r="B152" s="20" t="s">
        <v>54</v>
      </c>
      <c r="C152" s="20" t="s">
        <v>347</v>
      </c>
      <c r="D152" s="20"/>
      <c r="E152" s="20" t="s">
        <v>348</v>
      </c>
      <c r="G152" s="14">
        <v>0</v>
      </c>
      <c r="H152" t="str">
        <f>CONCATENATE(Complex!$A$2,"-",RIGHT(A152,3),"-"&amp;RIGHT(B152,3),"-"&amp;RIGHT(C152,3),IF(D152&gt;0,"-"&amp;D152,""))</f>
        <v>KGM-1000-REG-OVB-LTS</v>
      </c>
      <c r="I152" s="17" t="str">
        <f t="shared" si="7"/>
        <v>Lantaarnstuk</v>
      </c>
      <c r="J152" t="s">
        <v>13</v>
      </c>
      <c r="K152" t="str">
        <f>CONCATENATE(Complex!$A$2,"-",RIGHT(A152,3))</f>
        <v>KGM-1000-REG</v>
      </c>
      <c r="L152" t="str">
        <f>CONCATENATE(Complex!$A$2,"-",RIGHT(A152,3),"-"&amp;RIGHT(B152,3))</f>
        <v>KGM-1000-REG-OVB</v>
      </c>
      <c r="M152" t="str">
        <f t="shared" si="8"/>
        <v>KGM-1000-REG-OVB-LTS</v>
      </c>
      <c r="N152">
        <v>150</v>
      </c>
      <c r="O152" s="17" t="str">
        <f t="shared" si="9"/>
        <v>WSLTS</v>
      </c>
    </row>
    <row r="153" spans="1:15" hidden="1" x14ac:dyDescent="0.25">
      <c r="A153" s="20" t="s">
        <v>22</v>
      </c>
      <c r="B153" s="20" t="s">
        <v>54</v>
      </c>
      <c r="C153" s="20" t="s">
        <v>349</v>
      </c>
      <c r="D153" s="20"/>
      <c r="E153" s="20" t="s">
        <v>350</v>
      </c>
      <c r="G153" s="14">
        <v>0</v>
      </c>
      <c r="H153" t="str">
        <f>CONCATENATE(Complex!$A$2,"-",RIGHT(A153,3),"-"&amp;RIGHT(B153,3),"-"&amp;RIGHT(C153,3),IF(D153&gt;0,"-"&amp;D153,""))</f>
        <v>KGM-1000-REG-OVB-REM</v>
      </c>
      <c r="I153" s="17" t="str">
        <f t="shared" si="7"/>
        <v>Rem</v>
      </c>
      <c r="J153" t="s">
        <v>13</v>
      </c>
      <c r="K153" t="str">
        <f>CONCATENATE(Complex!$A$2,"-",RIGHT(A153,3))</f>
        <v>KGM-1000-REG</v>
      </c>
      <c r="L153" t="str">
        <f>CONCATENATE(Complex!$A$2,"-",RIGHT(A153,3),"-"&amp;RIGHT(B153,3))</f>
        <v>KGM-1000-REG-OVB</v>
      </c>
      <c r="M153" t="str">
        <f t="shared" si="8"/>
        <v>KGM-1000-REG-OVB-REM</v>
      </c>
      <c r="N153">
        <v>151</v>
      </c>
      <c r="O153" s="17" t="str">
        <f t="shared" si="9"/>
        <v>WSREM</v>
      </c>
    </row>
    <row r="154" spans="1:15" hidden="1" x14ac:dyDescent="0.25">
      <c r="A154" s="20" t="s">
        <v>22</v>
      </c>
      <c r="B154" s="20" t="s">
        <v>54</v>
      </c>
      <c r="C154" s="20" t="s">
        <v>351</v>
      </c>
      <c r="D154" s="20"/>
      <c r="E154" s="20" t="s">
        <v>352</v>
      </c>
      <c r="G154" s="14">
        <v>0</v>
      </c>
      <c r="H154" t="str">
        <f>CONCATENATE(Complex!$A$2,"-",RIGHT(A154,3),"-"&amp;RIGHT(B154,3),"-"&amp;RIGHT(C154,3),IF(D154&gt;0,"-"&amp;D154,""))</f>
        <v>KGM-1000-REG-OVB-SDL</v>
      </c>
      <c r="I154" s="17" t="str">
        <f t="shared" si="7"/>
        <v>Spindel</v>
      </c>
      <c r="J154" t="s">
        <v>13</v>
      </c>
      <c r="K154" t="str">
        <f>CONCATENATE(Complex!$A$2,"-",RIGHT(A154,3))</f>
        <v>KGM-1000-REG</v>
      </c>
      <c r="L154" t="str">
        <f>CONCATENATE(Complex!$A$2,"-",RIGHT(A154,3),"-"&amp;RIGHT(B154,3))</f>
        <v>KGM-1000-REG-OVB</v>
      </c>
      <c r="M154" t="str">
        <f t="shared" si="8"/>
        <v>KGM-1000-REG-OVB-SDL</v>
      </c>
      <c r="N154">
        <v>152</v>
      </c>
      <c r="O154" s="17" t="str">
        <f t="shared" si="9"/>
        <v>WSSDL</v>
      </c>
    </row>
    <row r="155" spans="1:15" hidden="1" x14ac:dyDescent="0.25">
      <c r="A155" s="20" t="s">
        <v>22</v>
      </c>
      <c r="B155" s="20" t="s">
        <v>54</v>
      </c>
      <c r="C155" s="20" t="s">
        <v>353</v>
      </c>
      <c r="D155" s="20"/>
      <c r="E155" s="20" t="s">
        <v>354</v>
      </c>
      <c r="G155" s="14">
        <v>0</v>
      </c>
      <c r="H155" t="str">
        <f>CONCATENATE(Complex!$A$2,"-",RIGHT(A155,3),"-"&amp;RIGHT(B155,3),"-"&amp;RIGHT(C155,3),IF(D155&gt;0,"-"&amp;D155,""))</f>
        <v>KGM-1000-REG-OVB-SKL</v>
      </c>
      <c r="I155" s="17" t="str">
        <f t="shared" si="7"/>
        <v>Staalkabel</v>
      </c>
      <c r="J155" t="s">
        <v>13</v>
      </c>
      <c r="K155" t="str">
        <f>CONCATENATE(Complex!$A$2,"-",RIGHT(A155,3))</f>
        <v>KGM-1000-REG</v>
      </c>
      <c r="L155" t="str">
        <f>CONCATENATE(Complex!$A$2,"-",RIGHT(A155,3),"-"&amp;RIGHT(B155,3))</f>
        <v>KGM-1000-REG-OVB</v>
      </c>
      <c r="M155" t="str">
        <f t="shared" si="8"/>
        <v>KGM-1000-REG-OVB-SKL</v>
      </c>
      <c r="N155">
        <v>153</v>
      </c>
      <c r="O155" s="17" t="str">
        <f t="shared" si="9"/>
        <v>WSSKL</v>
      </c>
    </row>
    <row r="156" spans="1:15" hidden="1" x14ac:dyDescent="0.25">
      <c r="A156" s="20" t="s">
        <v>22</v>
      </c>
      <c r="B156" s="20" t="s">
        <v>54</v>
      </c>
      <c r="C156" s="20" t="s">
        <v>355</v>
      </c>
      <c r="D156" s="20"/>
      <c r="E156" s="20" t="s">
        <v>356</v>
      </c>
      <c r="G156" s="14">
        <v>0</v>
      </c>
      <c r="H156" t="str">
        <f>CONCATENATE(Complex!$A$2,"-",RIGHT(A156,3),"-"&amp;RIGHT(B156,3),"-"&amp;RIGHT(C156,3),IF(D156&gt;0,"-"&amp;D156,""))</f>
        <v>KGM-1000-REG-OVB-THE</v>
      </c>
      <c r="I156" s="17" t="str">
        <f t="shared" si="7"/>
        <v>Tandheugel</v>
      </c>
      <c r="J156" t="s">
        <v>13</v>
      </c>
      <c r="K156" t="str">
        <f>CONCATENATE(Complex!$A$2,"-",RIGHT(A156,3))</f>
        <v>KGM-1000-REG</v>
      </c>
      <c r="L156" t="str">
        <f>CONCATENATE(Complex!$A$2,"-",RIGHT(A156,3),"-"&amp;RIGHT(B156,3))</f>
        <v>KGM-1000-REG-OVB</v>
      </c>
      <c r="M156" t="str">
        <f t="shared" si="8"/>
        <v>KGM-1000-REG-OVB-THE</v>
      </c>
      <c r="N156">
        <v>154</v>
      </c>
      <c r="O156" s="17" t="str">
        <f t="shared" si="9"/>
        <v>WSTHE</v>
      </c>
    </row>
    <row r="157" spans="1:15" hidden="1" x14ac:dyDescent="0.25">
      <c r="A157" s="20" t="s">
        <v>22</v>
      </c>
      <c r="B157" s="20" t="s">
        <v>54</v>
      </c>
      <c r="C157" s="20" t="s">
        <v>357</v>
      </c>
      <c r="D157" s="20"/>
      <c r="E157" s="20" t="s">
        <v>358</v>
      </c>
      <c r="G157" s="14">
        <v>0</v>
      </c>
      <c r="H157" t="str">
        <f>CONCATENATE(Complex!$A$2,"-",RIGHT(A157,3),"-"&amp;RIGHT(B157,3),"-"&amp;RIGHT(C157,3),IF(D157&gt;0,"-"&amp;D157,""))</f>
        <v>KGM-1000-REG-OVB-TWL</v>
      </c>
      <c r="I157" s="17" t="str">
        <f t="shared" si="7"/>
        <v>Tandwielen</v>
      </c>
      <c r="J157" t="s">
        <v>13</v>
      </c>
      <c r="K157" t="str">
        <f>CONCATENATE(Complex!$A$2,"-",RIGHT(A157,3))</f>
        <v>KGM-1000-REG</v>
      </c>
      <c r="L157" t="str">
        <f>CONCATENATE(Complex!$A$2,"-",RIGHT(A157,3),"-"&amp;RIGHT(B157,3))</f>
        <v>KGM-1000-REG-OVB</v>
      </c>
      <c r="M157" t="str">
        <f t="shared" si="8"/>
        <v>KGM-1000-REG-OVB-TWL</v>
      </c>
      <c r="N157">
        <v>155</v>
      </c>
      <c r="O157" s="17" t="str">
        <f t="shared" si="9"/>
        <v>WSTWL</v>
      </c>
    </row>
    <row r="158" spans="1:15" hidden="1" x14ac:dyDescent="0.25">
      <c r="A158" s="20" t="s">
        <v>22</v>
      </c>
      <c r="B158" s="20" t="s">
        <v>54</v>
      </c>
      <c r="C158" s="20" t="s">
        <v>359</v>
      </c>
      <c r="D158" s="20"/>
      <c r="E158" s="20" t="s">
        <v>360</v>
      </c>
      <c r="G158" s="14">
        <v>0</v>
      </c>
      <c r="H158" t="str">
        <f>CONCATENATE(Complex!$A$2,"-",RIGHT(A158,3),"-"&amp;RIGHT(B158,3),"-"&amp;RIGHT(C158,3),IF(D158&gt;0,"-"&amp;D158,""))</f>
        <v>KGM-1000-REG-OVB-TWK</v>
      </c>
      <c r="I158" s="17" t="str">
        <f t="shared" si="7"/>
        <v>Tandwielkast</v>
      </c>
      <c r="J158" t="s">
        <v>13</v>
      </c>
      <c r="K158" t="str">
        <f>CONCATENATE(Complex!$A$2,"-",RIGHT(A158,3))</f>
        <v>KGM-1000-REG</v>
      </c>
      <c r="L158" t="str">
        <f>CONCATENATE(Complex!$A$2,"-",RIGHT(A158,3),"-"&amp;RIGHT(B158,3))</f>
        <v>KGM-1000-REG-OVB</v>
      </c>
      <c r="M158" t="str">
        <f t="shared" si="8"/>
        <v>KGM-1000-REG-OVB-TWK</v>
      </c>
      <c r="N158">
        <v>156</v>
      </c>
      <c r="O158" s="17" t="str">
        <f t="shared" si="9"/>
        <v>WSTWK</v>
      </c>
    </row>
    <row r="159" spans="1:15" hidden="1" x14ac:dyDescent="0.25">
      <c r="A159" s="20" t="s">
        <v>22</v>
      </c>
      <c r="B159" s="20" t="s">
        <v>54</v>
      </c>
      <c r="C159" s="20" t="s">
        <v>287</v>
      </c>
      <c r="D159" s="20"/>
      <c r="E159" s="20" t="s">
        <v>288</v>
      </c>
      <c r="G159" s="14">
        <v>0</v>
      </c>
      <c r="H159" t="str">
        <f>CONCATENATE(Complex!$A$2,"-",RIGHT(A159,3),"-"&amp;RIGHT(B159,3),"-"&amp;RIGHT(C159,3),IF(D159&gt;0,"-"&amp;D159,""))</f>
        <v>KGM-1000-REG-OVB-SPE</v>
      </c>
      <c r="I159" s="17" t="str">
        <f t="shared" si="7"/>
        <v>Terugloopsper</v>
      </c>
      <c r="J159" t="s">
        <v>13</v>
      </c>
      <c r="K159" t="str">
        <f>CONCATENATE(Complex!$A$2,"-",RIGHT(A159,3))</f>
        <v>KGM-1000-REG</v>
      </c>
      <c r="L159" t="str">
        <f>CONCATENATE(Complex!$A$2,"-",RIGHT(A159,3),"-"&amp;RIGHT(B159,3))</f>
        <v>KGM-1000-REG-OVB</v>
      </c>
      <c r="M159" t="str">
        <f t="shared" si="8"/>
        <v>KGM-1000-REG-OVB-SPE</v>
      </c>
      <c r="N159">
        <v>157</v>
      </c>
      <c r="O159" s="17" t="str">
        <f t="shared" si="9"/>
        <v>WSSPE</v>
      </c>
    </row>
    <row r="160" spans="1:15" hidden="1" x14ac:dyDescent="0.25">
      <c r="A160" s="20" t="s">
        <v>22</v>
      </c>
      <c r="B160" s="20" t="s">
        <v>54</v>
      </c>
      <c r="C160" s="20" t="s">
        <v>361</v>
      </c>
      <c r="D160" s="20"/>
      <c r="E160" s="20" t="s">
        <v>362</v>
      </c>
      <c r="G160" s="14">
        <v>0</v>
      </c>
      <c r="H160" t="str">
        <f>CONCATENATE(Complex!$A$2,"-",RIGHT(A160,3),"-"&amp;RIGHT(B160,3),"-"&amp;RIGHT(C160,3),IF(D160&gt;0,"-"&amp;D160,""))</f>
        <v>KGM-1000-REG-OVB-VSN</v>
      </c>
      <c r="I160" s="17" t="str">
        <f t="shared" si="7"/>
        <v>V-snaar aandrijving</v>
      </c>
      <c r="J160" t="s">
        <v>13</v>
      </c>
      <c r="K160" t="str">
        <f>CONCATENATE(Complex!$A$2,"-",RIGHT(A160,3))</f>
        <v>KGM-1000-REG</v>
      </c>
      <c r="L160" t="str">
        <f>CONCATENATE(Complex!$A$2,"-",RIGHT(A160,3),"-"&amp;RIGHT(B160,3))</f>
        <v>KGM-1000-REG-OVB</v>
      </c>
      <c r="M160" t="str">
        <f t="shared" si="8"/>
        <v>KGM-1000-REG-OVB-VSN</v>
      </c>
      <c r="N160">
        <v>158</v>
      </c>
      <c r="O160" s="17" t="str">
        <f t="shared" si="9"/>
        <v>WSVSN</v>
      </c>
    </row>
    <row r="161" spans="1:15" hidden="1" x14ac:dyDescent="0.25">
      <c r="A161" s="20" t="s">
        <v>22</v>
      </c>
      <c r="B161" s="20" t="s">
        <v>56</v>
      </c>
      <c r="C161" s="20" t="s">
        <v>301</v>
      </c>
      <c r="D161" s="20"/>
      <c r="E161" s="20" t="s">
        <v>302</v>
      </c>
      <c r="G161" s="14">
        <v>0</v>
      </c>
      <c r="H161" t="str">
        <f>CONCATENATE(Complex!$A$2,"-",RIGHT(A161,3),"-"&amp;RIGHT(B161,3),"-"&amp;RIGHT(C161,3),IF(D161&gt;0,"-"&amp;D161,""))</f>
        <v>KGM-1000-REG-PIL-AFS</v>
      </c>
      <c r="I161" s="17" t="str">
        <f t="shared" si="7"/>
        <v>Afsluiter</v>
      </c>
      <c r="J161" t="s">
        <v>13</v>
      </c>
      <c r="K161" t="str">
        <f>CONCATENATE(Complex!$A$2,"-",RIGHT(A161,3))</f>
        <v>KGM-1000-REG</v>
      </c>
      <c r="L161" t="str">
        <f>CONCATENATE(Complex!$A$2,"-",RIGHT(A161,3),"-"&amp;RIGHT(B161,3))</f>
        <v>KGM-1000-REG-PIL</v>
      </c>
      <c r="M161" t="str">
        <f t="shared" ref="M161" si="10">H161</f>
        <v>KGM-1000-REG-PIL-AFS</v>
      </c>
      <c r="N161">
        <v>159</v>
      </c>
      <c r="O161" s="17" t="str">
        <f t="shared" ref="O161" si="11">C161</f>
        <v>WSAFS</v>
      </c>
    </row>
    <row r="162" spans="1:15" hidden="1" x14ac:dyDescent="0.25">
      <c r="A162" s="20" t="s">
        <v>22</v>
      </c>
      <c r="B162" s="20" t="s">
        <v>56</v>
      </c>
      <c r="C162" s="20" t="s">
        <v>363</v>
      </c>
      <c r="D162" s="20"/>
      <c r="E162" s="20" t="s">
        <v>364</v>
      </c>
      <c r="G162" s="14">
        <v>0</v>
      </c>
      <c r="H162" t="str">
        <f>CONCATENATE(Complex!$A$2,"-",RIGHT(A162,3),"-"&amp;RIGHT(B162,3),"-"&amp;RIGHT(C162,3),IF(D162&gt;0,"-"&amp;D162,""))</f>
        <v>KGM-1000-REG-PIL-API</v>
      </c>
      <c r="I162" s="17" t="str">
        <f t="shared" si="7"/>
        <v>Algemeen pers- inlaat leiding</v>
      </c>
      <c r="J162" t="s">
        <v>13</v>
      </c>
      <c r="K162" t="str">
        <f>CONCATENATE(Complex!$A$2,"-",RIGHT(A162,3))</f>
        <v>KGM-1000-REG</v>
      </c>
      <c r="L162" t="str">
        <f>CONCATENATE(Complex!$A$2,"-",RIGHT(A162,3),"-"&amp;RIGHT(B162,3))</f>
        <v>KGM-1000-REG-PIL</v>
      </c>
      <c r="M162" t="str">
        <f t="shared" si="8"/>
        <v>KGM-1000-REG-PIL-API</v>
      </c>
      <c r="N162">
        <v>160</v>
      </c>
      <c r="O162" s="17" t="str">
        <f t="shared" ref="O162:O175" si="12">C162</f>
        <v>WSAPI</v>
      </c>
    </row>
    <row r="163" spans="1:15" hidden="1" x14ac:dyDescent="0.25">
      <c r="A163" s="20" t="s">
        <v>22</v>
      </c>
      <c r="B163" s="20" t="s">
        <v>56</v>
      </c>
      <c r="C163" s="20" t="s">
        <v>365</v>
      </c>
      <c r="D163" s="20"/>
      <c r="E163" s="20" t="s">
        <v>366</v>
      </c>
      <c r="G163" s="14">
        <v>0</v>
      </c>
      <c r="H163" t="str">
        <f>CONCATENATE(Complex!$A$2,"-",RIGHT(A163,3),"-"&amp;RIGHT(B163,3),"-"&amp;RIGHT(C163,3),IF(D163&gt;0,"-"&amp;D163,""))</f>
        <v>KGM-1000-REG-PIL-APP</v>
      </c>
      <c r="I163" s="17" t="str">
        <f t="shared" si="7"/>
        <v>Appendage</v>
      </c>
      <c r="J163" t="s">
        <v>13</v>
      </c>
      <c r="K163" t="str">
        <f>CONCATENATE(Complex!$A$2,"-",RIGHT(A163,3))</f>
        <v>KGM-1000-REG</v>
      </c>
      <c r="L163" t="str">
        <f>CONCATENATE(Complex!$A$2,"-",RIGHT(A163,3),"-"&amp;RIGHT(B163,3))</f>
        <v>KGM-1000-REG-PIL</v>
      </c>
      <c r="M163" t="str">
        <f t="shared" si="8"/>
        <v>KGM-1000-REG-PIL-APP</v>
      </c>
      <c r="N163">
        <v>161</v>
      </c>
      <c r="O163" s="17" t="str">
        <f t="shared" si="12"/>
        <v>WSAPP</v>
      </c>
    </row>
    <row r="164" spans="1:15" hidden="1" x14ac:dyDescent="0.25">
      <c r="A164" s="20" t="s">
        <v>22</v>
      </c>
      <c r="B164" s="20" t="s">
        <v>56</v>
      </c>
      <c r="C164" s="20" t="s">
        <v>367</v>
      </c>
      <c r="D164" s="20"/>
      <c r="E164" s="20" t="s">
        <v>368</v>
      </c>
      <c r="G164" s="14">
        <v>0</v>
      </c>
      <c r="H164" t="str">
        <f>CONCATENATE(Complex!$A$2,"-",RIGHT(A164,3),"-"&amp;RIGHT(B164,3),"-"&amp;RIGHT(C164,3),IF(D164&gt;0,"-"&amp;D164,""))</f>
        <v>KGM-1000-REG-PIL-ONT</v>
      </c>
      <c r="I164" s="17" t="str">
        <f t="shared" si="7"/>
        <v>Be- ontluchting</v>
      </c>
      <c r="J164" t="s">
        <v>13</v>
      </c>
      <c r="K164" t="str">
        <f>CONCATENATE(Complex!$A$2,"-",RIGHT(A164,3))</f>
        <v>KGM-1000-REG</v>
      </c>
      <c r="L164" t="str">
        <f>CONCATENATE(Complex!$A$2,"-",RIGHT(A164,3),"-"&amp;RIGHT(B164,3))</f>
        <v>KGM-1000-REG-PIL</v>
      </c>
      <c r="M164" t="str">
        <f t="shared" si="8"/>
        <v>KGM-1000-REG-PIL-ONT</v>
      </c>
      <c r="N164">
        <v>162</v>
      </c>
      <c r="O164" s="17" t="str">
        <f t="shared" si="12"/>
        <v>WSONT</v>
      </c>
    </row>
    <row r="165" spans="1:15" hidden="1" x14ac:dyDescent="0.25">
      <c r="A165" s="20" t="s">
        <v>22</v>
      </c>
      <c r="B165" s="20" t="s">
        <v>56</v>
      </c>
      <c r="C165" s="20" t="s">
        <v>369</v>
      </c>
      <c r="D165" s="20"/>
      <c r="E165" s="20" t="s">
        <v>370</v>
      </c>
      <c r="G165" s="14">
        <v>0</v>
      </c>
      <c r="H165" t="str">
        <f>CONCATENATE(Complex!$A$2,"-",RIGHT(A165,3),"-"&amp;RIGHT(B165,3),"-"&amp;RIGHT(C165,3),IF(D165&gt;0,"-"&amp;D165,""))</f>
        <v>KGM-1000-REG-PIL-KAB</v>
      </c>
      <c r="I165" s="17" t="str">
        <f t="shared" si="7"/>
        <v>Kathodische bescherming</v>
      </c>
      <c r="J165" t="s">
        <v>13</v>
      </c>
      <c r="K165" t="str">
        <f>CONCATENATE(Complex!$A$2,"-",RIGHT(A165,3))</f>
        <v>KGM-1000-REG</v>
      </c>
      <c r="L165" t="str">
        <f>CONCATENATE(Complex!$A$2,"-",RIGHT(A165,3),"-"&amp;RIGHT(B165,3))</f>
        <v>KGM-1000-REG-PIL</v>
      </c>
      <c r="M165" t="str">
        <f t="shared" si="8"/>
        <v>KGM-1000-REG-PIL-KAB</v>
      </c>
      <c r="N165">
        <v>163</v>
      </c>
      <c r="O165" s="17" t="str">
        <f t="shared" si="12"/>
        <v>WSKAB</v>
      </c>
    </row>
    <row r="166" spans="1:15" hidden="1" x14ac:dyDescent="0.25">
      <c r="A166" s="20" t="s">
        <v>22</v>
      </c>
      <c r="B166" s="20" t="s">
        <v>56</v>
      </c>
      <c r="C166" s="20" t="s">
        <v>199</v>
      </c>
      <c r="D166" s="20"/>
      <c r="E166" s="20" t="s">
        <v>200</v>
      </c>
      <c r="G166" s="14">
        <v>0</v>
      </c>
      <c r="H166" t="str">
        <f>CONCATENATE(Complex!$A$2,"-",RIGHT(A166,3),"-"&amp;RIGHT(B166,3),"-"&amp;RIGHT(C166,3),IF(D166&gt;0,"-"&amp;D166,""))</f>
        <v>KGM-1000-REG-PIL-LEI</v>
      </c>
      <c r="I166" s="17" t="str">
        <f t="shared" si="7"/>
        <v>Leiding</v>
      </c>
      <c r="J166" t="s">
        <v>13</v>
      </c>
      <c r="K166" t="str">
        <f>CONCATENATE(Complex!$A$2,"-",RIGHT(A166,3))</f>
        <v>KGM-1000-REG</v>
      </c>
      <c r="L166" t="str">
        <f>CONCATENATE(Complex!$A$2,"-",RIGHT(A166,3),"-"&amp;RIGHT(B166,3))</f>
        <v>KGM-1000-REG-PIL</v>
      </c>
      <c r="M166" t="str">
        <f t="shared" si="8"/>
        <v>KGM-1000-REG-PIL-LEI</v>
      </c>
      <c r="N166">
        <v>164</v>
      </c>
      <c r="O166" s="17" t="str">
        <f t="shared" si="12"/>
        <v>WSLEI</v>
      </c>
    </row>
    <row r="167" spans="1:15" hidden="1" x14ac:dyDescent="0.25">
      <c r="A167" s="20" t="s">
        <v>22</v>
      </c>
      <c r="B167" s="20" t="s">
        <v>56</v>
      </c>
      <c r="C167" s="20" t="s">
        <v>371</v>
      </c>
      <c r="D167" s="20"/>
      <c r="E167" s="20" t="s">
        <v>372</v>
      </c>
      <c r="G167" s="14">
        <v>0</v>
      </c>
      <c r="H167" t="str">
        <f>CONCATENATE(Complex!$A$2,"-",RIGHT(A167,3),"-"&amp;RIGHT(B167,3),"-"&amp;RIGHT(C167,3),IF(D167&gt;0,"-"&amp;D167,""))</f>
        <v>KGM-1000-REG-PIL-PDS</v>
      </c>
      <c r="I167" s="17" t="str">
        <f t="shared" si="7"/>
        <v>Pendelstuk</v>
      </c>
      <c r="J167" t="s">
        <v>13</v>
      </c>
      <c r="K167" t="str">
        <f>CONCATENATE(Complex!$A$2,"-",RIGHT(A167,3))</f>
        <v>KGM-1000-REG</v>
      </c>
      <c r="L167" t="str">
        <f>CONCATENATE(Complex!$A$2,"-",RIGHT(A167,3),"-"&amp;RIGHT(B167,3))</f>
        <v>KGM-1000-REG-PIL</v>
      </c>
      <c r="M167" t="str">
        <f t="shared" si="8"/>
        <v>KGM-1000-REG-PIL-PDS</v>
      </c>
      <c r="N167">
        <v>165</v>
      </c>
      <c r="O167" s="17" t="str">
        <f t="shared" si="12"/>
        <v>WSPDS</v>
      </c>
    </row>
    <row r="168" spans="1:15" hidden="1" x14ac:dyDescent="0.25">
      <c r="A168" s="20" t="s">
        <v>22</v>
      </c>
      <c r="B168" s="20" t="s">
        <v>56</v>
      </c>
      <c r="C168" s="20" t="s">
        <v>373</v>
      </c>
      <c r="D168" s="20"/>
      <c r="E168" s="20" t="s">
        <v>374</v>
      </c>
      <c r="G168" s="14">
        <v>0</v>
      </c>
      <c r="H168" t="str">
        <f>CONCATENATE(Complex!$A$2,"-",RIGHT(A168,3),"-"&amp;RIGHT(B168,3),"-"&amp;RIGHT(C168,3),IF(D168&gt;0,"-"&amp;D168,""))</f>
        <v>KGM-1000-REG-PIL-PUT</v>
      </c>
      <c r="I168" s="17" t="str">
        <f t="shared" si="7"/>
        <v>Put</v>
      </c>
      <c r="J168" t="s">
        <v>13</v>
      </c>
      <c r="K168" t="str">
        <f>CONCATENATE(Complex!$A$2,"-",RIGHT(A168,3))</f>
        <v>KGM-1000-REG</v>
      </c>
      <c r="L168" t="str">
        <f>CONCATENATE(Complex!$A$2,"-",RIGHT(A168,3),"-"&amp;RIGHT(B168,3))</f>
        <v>KGM-1000-REG-PIL</v>
      </c>
      <c r="M168" t="str">
        <f t="shared" si="8"/>
        <v>KGM-1000-REG-PIL-PUT</v>
      </c>
      <c r="N168">
        <v>166</v>
      </c>
      <c r="O168" s="17" t="str">
        <f t="shared" si="12"/>
        <v>WSPUT</v>
      </c>
    </row>
    <row r="169" spans="1:15" hidden="1" x14ac:dyDescent="0.25">
      <c r="A169" s="20" t="s">
        <v>22</v>
      </c>
      <c r="B169" s="20" t="s">
        <v>58</v>
      </c>
      <c r="C169" s="20" t="s">
        <v>375</v>
      </c>
      <c r="D169" s="20"/>
      <c r="E169" s="20" t="s">
        <v>376</v>
      </c>
      <c r="G169" s="14">
        <v>0</v>
      </c>
      <c r="H169" t="str">
        <f>CONCATENATE(Complex!$A$2,"-",RIGHT(A169,3),"-"&amp;RIGHT(B169,3),"-"&amp;RIGHT(C169,3),IF(D169&gt;0,"-"&amp;D169,""))</f>
        <v>KGM-1000-REG-PPI-AFD</v>
      </c>
      <c r="I169" s="17" t="str">
        <f t="shared" si="7"/>
        <v>Afdichtingen</v>
      </c>
      <c r="J169" t="s">
        <v>13</v>
      </c>
      <c r="K169" t="str">
        <f>CONCATENATE(Complex!$A$2,"-",RIGHT(A169,3))</f>
        <v>KGM-1000-REG</v>
      </c>
      <c r="L169" t="str">
        <f>CONCATENATE(Complex!$A$2,"-",RIGHT(A169,3),"-"&amp;RIGHT(B169,3))</f>
        <v>KGM-1000-REG-PPI</v>
      </c>
      <c r="M169" t="str">
        <f t="shared" si="8"/>
        <v>KGM-1000-REG-PPI-AFD</v>
      </c>
      <c r="N169">
        <v>167</v>
      </c>
      <c r="O169" s="17" t="str">
        <f t="shared" si="12"/>
        <v>WSAFD</v>
      </c>
    </row>
    <row r="170" spans="1:15" hidden="1" x14ac:dyDescent="0.25">
      <c r="A170" s="20" t="s">
        <v>22</v>
      </c>
      <c r="B170" s="20" t="s">
        <v>58</v>
      </c>
      <c r="C170" s="20" t="s">
        <v>377</v>
      </c>
      <c r="D170" s="20"/>
      <c r="E170" s="20" t="s">
        <v>378</v>
      </c>
      <c r="G170" s="14">
        <v>0</v>
      </c>
      <c r="H170" t="str">
        <f>CONCATENATE(Complex!$A$2,"-",RIGHT(A170,3),"-"&amp;RIGHT(B170,3),"-"&amp;RIGHT(C170,3),IF(D170&gt;0,"-"&amp;D170,""))</f>
        <v>KGM-1000-REG-PPI-APM</v>
      </c>
      <c r="I170" s="17" t="str">
        <f t="shared" si="7"/>
        <v>Algemeen pompinstallatie</v>
      </c>
      <c r="J170" t="s">
        <v>13</v>
      </c>
      <c r="K170" t="str">
        <f>CONCATENATE(Complex!$A$2,"-",RIGHT(A170,3))</f>
        <v>KGM-1000-REG</v>
      </c>
      <c r="L170" t="str">
        <f>CONCATENATE(Complex!$A$2,"-",RIGHT(A170,3),"-"&amp;RIGHT(B170,3))</f>
        <v>KGM-1000-REG-PPI</v>
      </c>
      <c r="M170" t="str">
        <f t="shared" si="8"/>
        <v>KGM-1000-REG-PPI-APM</v>
      </c>
      <c r="N170">
        <v>168</v>
      </c>
      <c r="O170" s="17" t="str">
        <f t="shared" si="12"/>
        <v>WSAPM</v>
      </c>
    </row>
    <row r="171" spans="1:15" hidden="1" x14ac:dyDescent="0.25">
      <c r="A171" s="20" t="s">
        <v>22</v>
      </c>
      <c r="B171" s="20" t="s">
        <v>58</v>
      </c>
      <c r="C171" s="20" t="s">
        <v>379</v>
      </c>
      <c r="D171" s="20"/>
      <c r="E171" s="20" t="s">
        <v>380</v>
      </c>
      <c r="G171" s="14">
        <v>0</v>
      </c>
      <c r="H171" t="str">
        <f>CONCATENATE(Complex!$A$2,"-",RIGHT(A171,3),"-"&amp;RIGHT(B171,3),"-"&amp;RIGHT(C171,3),IF(D171&gt;0,"-"&amp;D171,""))</f>
        <v>KGM-1000-REG-PPI-BWU</v>
      </c>
      <c r="I171" s="17" t="str">
        <f t="shared" si="7"/>
        <v>Breekwater unit</v>
      </c>
      <c r="J171" t="s">
        <v>13</v>
      </c>
      <c r="K171" t="str">
        <f>CONCATENATE(Complex!$A$2,"-",RIGHT(A171,3))</f>
        <v>KGM-1000-REG</v>
      </c>
      <c r="L171" t="str">
        <f>CONCATENATE(Complex!$A$2,"-",RIGHT(A171,3),"-"&amp;RIGHT(B171,3))</f>
        <v>KGM-1000-REG-PPI</v>
      </c>
      <c r="M171" t="str">
        <f t="shared" si="8"/>
        <v>KGM-1000-REG-PPI-BWU</v>
      </c>
      <c r="N171">
        <v>169</v>
      </c>
      <c r="O171" s="17" t="str">
        <f t="shared" si="12"/>
        <v>WSBWU</v>
      </c>
    </row>
    <row r="172" spans="1:15" hidden="1" x14ac:dyDescent="0.25">
      <c r="A172" s="20" t="s">
        <v>22</v>
      </c>
      <c r="B172" s="20" t="s">
        <v>58</v>
      </c>
      <c r="C172" s="20" t="s">
        <v>381</v>
      </c>
      <c r="D172" s="20"/>
      <c r="E172" s="20" t="s">
        <v>382</v>
      </c>
      <c r="G172" s="14">
        <v>0</v>
      </c>
      <c r="H172" t="str">
        <f>CONCATENATE(Complex!$A$2,"-",RIGHT(A172,3),"-"&amp;RIGHT(B172,3),"-"&amp;RIGHT(C172,3),IF(D172&gt;0,"-"&amp;D172,""))</f>
        <v>KGM-1000-REG-PPI-DMP</v>
      </c>
      <c r="I172" s="17" t="str">
        <f t="shared" si="7"/>
        <v>Dompelpomp</v>
      </c>
      <c r="J172" t="s">
        <v>13</v>
      </c>
      <c r="K172" t="str">
        <f>CONCATENATE(Complex!$A$2,"-",RIGHT(A172,3))</f>
        <v>KGM-1000-REG</v>
      </c>
      <c r="L172" t="str">
        <f>CONCATENATE(Complex!$A$2,"-",RIGHT(A172,3),"-"&amp;RIGHT(B172,3))</f>
        <v>KGM-1000-REG-PPI</v>
      </c>
      <c r="M172" t="str">
        <f t="shared" si="8"/>
        <v>KGM-1000-REG-PPI-DMP</v>
      </c>
      <c r="N172">
        <v>170</v>
      </c>
      <c r="O172" s="17" t="str">
        <f t="shared" si="12"/>
        <v>WSDMP</v>
      </c>
    </row>
    <row r="173" spans="1:15" hidden="1" x14ac:dyDescent="0.25">
      <c r="A173" s="20" t="s">
        <v>22</v>
      </c>
      <c r="B173" s="20" t="s">
        <v>58</v>
      </c>
      <c r="C173" s="20" t="s">
        <v>271</v>
      </c>
      <c r="D173" s="20"/>
      <c r="E173" s="20" t="s">
        <v>272</v>
      </c>
      <c r="G173" s="14">
        <v>0</v>
      </c>
      <c r="H173" t="str">
        <f>CONCATENATE(Complex!$A$2,"-",RIGHT(A173,3),"-"&amp;RIGHT(B173,3),"-"&amp;RIGHT(C173,3),IF(D173&gt;0,"-"&amp;D173,""))</f>
        <v>KGM-1000-REG-PPI-LGR</v>
      </c>
      <c r="I173" s="17" t="str">
        <f t="shared" si="7"/>
        <v>Lagers</v>
      </c>
      <c r="J173" t="s">
        <v>13</v>
      </c>
      <c r="K173" t="str">
        <f>CONCATENATE(Complex!$A$2,"-",RIGHT(A173,3))</f>
        <v>KGM-1000-REG</v>
      </c>
      <c r="L173" t="str">
        <f>CONCATENATE(Complex!$A$2,"-",RIGHT(A173,3),"-"&amp;RIGHT(B173,3))</f>
        <v>KGM-1000-REG-PPI</v>
      </c>
      <c r="M173" t="str">
        <f t="shared" si="8"/>
        <v>KGM-1000-REG-PPI-LGR</v>
      </c>
      <c r="N173">
        <v>171</v>
      </c>
      <c r="O173" s="17" t="str">
        <f t="shared" si="12"/>
        <v>WSLGR</v>
      </c>
    </row>
    <row r="174" spans="1:15" hidden="1" x14ac:dyDescent="0.25">
      <c r="A174" s="20" t="s">
        <v>22</v>
      </c>
      <c r="B174" s="20" t="s">
        <v>58</v>
      </c>
      <c r="C174" s="20" t="s">
        <v>383</v>
      </c>
      <c r="D174" s="20"/>
      <c r="E174" s="20" t="s">
        <v>384</v>
      </c>
      <c r="G174" s="14">
        <v>0</v>
      </c>
      <c r="H174" t="str">
        <f>CONCATENATE(Complex!$A$2,"-",RIGHT(A174,3),"-"&amp;RIGHT(B174,3),"-"&amp;RIGHT(C174,3),IF(D174&gt;0,"-"&amp;D174,""))</f>
        <v>KGM-1000-REG-PPI-PHM</v>
      </c>
      <c r="I174" s="17" t="str">
        <f t="shared" si="7"/>
        <v>Pomphuis</v>
      </c>
      <c r="J174" t="s">
        <v>13</v>
      </c>
      <c r="K174" t="str">
        <f>CONCATENATE(Complex!$A$2,"-",RIGHT(A174,3))</f>
        <v>KGM-1000-REG</v>
      </c>
      <c r="L174" t="str">
        <f>CONCATENATE(Complex!$A$2,"-",RIGHT(A174,3),"-"&amp;RIGHT(B174,3))</f>
        <v>KGM-1000-REG-PPI</v>
      </c>
      <c r="M174" t="str">
        <f t="shared" si="8"/>
        <v>KGM-1000-REG-PPI-PHM</v>
      </c>
      <c r="N174">
        <v>172</v>
      </c>
      <c r="O174" s="17" t="str">
        <f t="shared" si="12"/>
        <v>WSPHM</v>
      </c>
    </row>
    <row r="175" spans="1:15" hidden="1" x14ac:dyDescent="0.25">
      <c r="A175" s="20" t="s">
        <v>22</v>
      </c>
      <c r="B175" s="20" t="s">
        <v>58</v>
      </c>
      <c r="C175" s="20" t="s">
        <v>279</v>
      </c>
      <c r="D175" s="20"/>
      <c r="E175" s="20" t="s">
        <v>280</v>
      </c>
      <c r="G175" s="14">
        <v>0</v>
      </c>
      <c r="H175" t="str">
        <f>CONCATENATE(Complex!$A$2,"-",RIGHT(A175,3),"-"&amp;RIGHT(B175,3),"-"&amp;RIGHT(C175,3),IF(D175&gt;0,"-"&amp;D175,""))</f>
        <v>KGM-1000-REG-PPI-SMS</v>
      </c>
      <c r="I175" s="17" t="str">
        <f t="shared" si="7"/>
        <v>Smeersysteem</v>
      </c>
      <c r="J175" t="s">
        <v>13</v>
      </c>
      <c r="K175" t="str">
        <f>CONCATENATE(Complex!$A$2,"-",RIGHT(A175,3))</f>
        <v>KGM-1000-REG</v>
      </c>
      <c r="L175" t="str">
        <f>CONCATENATE(Complex!$A$2,"-",RIGHT(A175,3),"-"&amp;RIGHT(B175,3))</f>
        <v>KGM-1000-REG-PPI</v>
      </c>
      <c r="M175" t="str">
        <f t="shared" si="8"/>
        <v>KGM-1000-REG-PPI-SMS</v>
      </c>
      <c r="N175">
        <v>173</v>
      </c>
      <c r="O175" s="17" t="str">
        <f t="shared" si="12"/>
        <v>WSSMS</v>
      </c>
    </row>
    <row r="176" spans="1:15" hidden="1" x14ac:dyDescent="0.25">
      <c r="A176" s="20" t="s">
        <v>22</v>
      </c>
      <c r="B176" s="20" t="s">
        <v>58</v>
      </c>
      <c r="C176" s="20" t="s">
        <v>257</v>
      </c>
      <c r="D176" s="20"/>
      <c r="E176" s="20" t="s">
        <v>258</v>
      </c>
      <c r="G176" s="14">
        <v>0</v>
      </c>
      <c r="H176" t="str">
        <f>CONCATENATE(Complex!$A$2,"-",RIGHT(A176,3),"-"&amp;RIGHT(B176,3),"-"&amp;RIGHT(C176,3),IF(D176&gt;0,"-"&amp;D176,""))</f>
        <v>KGM-1000-REG-PPI-TSK</v>
      </c>
      <c r="I176" s="17" t="str">
        <f t="shared" si="7"/>
        <v>Terugslagklep</v>
      </c>
      <c r="J176" t="s">
        <v>13</v>
      </c>
      <c r="K176" t="str">
        <f>CONCATENATE(Complex!$A$2,"-",RIGHT(A176,3))</f>
        <v>KGM-1000-REG</v>
      </c>
      <c r="L176" t="str">
        <f>CONCATENATE(Complex!$A$2,"-",RIGHT(A176,3),"-"&amp;RIGHT(B176,3))</f>
        <v>KGM-1000-REG-PPI</v>
      </c>
      <c r="M176" t="str">
        <f t="shared" ref="M176:M239" si="13">H176</f>
        <v>KGM-1000-REG-PPI-TSK</v>
      </c>
      <c r="N176">
        <v>174</v>
      </c>
      <c r="O176" s="17" t="str">
        <f t="shared" ref="O176:O239" si="14">C176</f>
        <v>WSTSK</v>
      </c>
    </row>
    <row r="177" spans="1:15" hidden="1" x14ac:dyDescent="0.25">
      <c r="A177" s="20" t="s">
        <v>22</v>
      </c>
      <c r="B177" s="20" t="s">
        <v>58</v>
      </c>
      <c r="C177" s="20" t="s">
        <v>385</v>
      </c>
      <c r="D177" s="20"/>
      <c r="E177" s="20" t="s">
        <v>386</v>
      </c>
      <c r="G177" s="14">
        <v>0</v>
      </c>
      <c r="H177" t="str">
        <f>CONCATENATE(Complex!$A$2,"-",RIGHT(A177,3),"-"&amp;RIGHT(B177,3),"-"&amp;RIGHT(C177,3),IF(D177&gt;0,"-"&amp;D177,""))</f>
        <v>KGM-1000-REG-PPI-VSM</v>
      </c>
      <c r="I177" s="17" t="str">
        <f t="shared" si="7"/>
        <v>Vacuümsysteem</v>
      </c>
      <c r="J177" t="s">
        <v>13</v>
      </c>
      <c r="K177" t="str">
        <f>CONCATENATE(Complex!$A$2,"-",RIGHT(A177,3))</f>
        <v>KGM-1000-REG</v>
      </c>
      <c r="L177" t="str">
        <f>CONCATENATE(Complex!$A$2,"-",RIGHT(A177,3),"-"&amp;RIGHT(B177,3))</f>
        <v>KGM-1000-REG-PPI</v>
      </c>
      <c r="M177" t="str">
        <f t="shared" si="13"/>
        <v>KGM-1000-REG-PPI-VSM</v>
      </c>
      <c r="N177">
        <v>175</v>
      </c>
      <c r="O177" s="17" t="str">
        <f t="shared" si="14"/>
        <v>WSVSM</v>
      </c>
    </row>
    <row r="178" spans="1:15" hidden="1" x14ac:dyDescent="0.25">
      <c r="A178" s="20" t="s">
        <v>22</v>
      </c>
      <c r="B178" s="20" t="s">
        <v>58</v>
      </c>
      <c r="C178" s="20" t="s">
        <v>387</v>
      </c>
      <c r="D178" s="20"/>
      <c r="E178" s="20" t="s">
        <v>388</v>
      </c>
      <c r="G178" s="14">
        <v>0</v>
      </c>
      <c r="H178" t="str">
        <f>CONCATENATE(Complex!$A$2,"-",RIGHT(A178,3),"-"&amp;RIGHT(B178,3),"-"&amp;RIGHT(C178,3),IF(D178&gt;0,"-"&amp;D178,""))</f>
        <v>KGM-1000-REG-PPI-VIJ</v>
      </c>
      <c r="I178" s="17" t="str">
        <f t="shared" si="7"/>
        <v>Vijzel</v>
      </c>
      <c r="J178" t="s">
        <v>13</v>
      </c>
      <c r="K178" t="str">
        <f>CONCATENATE(Complex!$A$2,"-",RIGHT(A178,3))</f>
        <v>KGM-1000-REG</v>
      </c>
      <c r="L178" t="str">
        <f>CONCATENATE(Complex!$A$2,"-",RIGHT(A178,3),"-"&amp;RIGHT(B178,3))</f>
        <v>KGM-1000-REG-PPI</v>
      </c>
      <c r="M178" t="str">
        <f t="shared" si="13"/>
        <v>KGM-1000-REG-PPI-VIJ</v>
      </c>
      <c r="N178">
        <v>176</v>
      </c>
      <c r="O178" s="17" t="str">
        <f t="shared" si="14"/>
        <v>WSVIJ</v>
      </c>
    </row>
    <row r="179" spans="1:15" hidden="1" x14ac:dyDescent="0.25">
      <c r="A179" s="20" t="s">
        <v>22</v>
      </c>
      <c r="B179" s="20" t="s">
        <v>58</v>
      </c>
      <c r="C179" s="20" t="s">
        <v>389</v>
      </c>
      <c r="D179" s="20"/>
      <c r="E179" s="20" t="s">
        <v>390</v>
      </c>
      <c r="G179" s="14">
        <v>0</v>
      </c>
      <c r="H179" t="str">
        <f>CONCATENATE(Complex!$A$2,"-",RIGHT(A179,3),"-"&amp;RIGHT(B179,3),"-"&amp;RIGHT(C179,3),IF(D179&gt;0,"-"&amp;D179,""))</f>
        <v>KGM-1000-REG-PPI-WAA</v>
      </c>
      <c r="I179" s="17" t="str">
        <f t="shared" si="7"/>
        <v>Waaier</v>
      </c>
      <c r="J179" t="s">
        <v>13</v>
      </c>
      <c r="K179" t="str">
        <f>CONCATENATE(Complex!$A$2,"-",RIGHT(A179,3))</f>
        <v>KGM-1000-REG</v>
      </c>
      <c r="L179" t="str">
        <f>CONCATENATE(Complex!$A$2,"-",RIGHT(A179,3),"-"&amp;RIGHT(B179,3))</f>
        <v>KGM-1000-REG-PPI</v>
      </c>
      <c r="M179" t="str">
        <f t="shared" si="13"/>
        <v>KGM-1000-REG-PPI-WAA</v>
      </c>
      <c r="N179">
        <v>177</v>
      </c>
      <c r="O179" s="17" t="str">
        <f t="shared" si="14"/>
        <v>WSWAA</v>
      </c>
    </row>
    <row r="180" spans="1:15" hidden="1" x14ac:dyDescent="0.25">
      <c r="A180" s="20" t="s">
        <v>22</v>
      </c>
      <c r="B180" s="20" t="s">
        <v>60</v>
      </c>
      <c r="C180" s="20" t="s">
        <v>301</v>
      </c>
      <c r="D180" s="20"/>
      <c r="E180" s="20" t="s">
        <v>302</v>
      </c>
      <c r="G180" s="14">
        <v>0</v>
      </c>
      <c r="H180" t="str">
        <f>CONCATENATE(Complex!$A$2,"-",RIGHT(A180,3),"-"&amp;RIGHT(B180,3),"-"&amp;RIGHT(C180,3),IF(D180&gt;0,"-"&amp;D180,""))</f>
        <v>KGM-1000-REG-UIT-AFS</v>
      </c>
      <c r="I180" s="17" t="str">
        <f t="shared" si="7"/>
        <v>Afsluiter</v>
      </c>
      <c r="J180" t="s">
        <v>13</v>
      </c>
      <c r="K180" t="str">
        <f>CONCATENATE(Complex!$A$2,"-",RIGHT(A180,3))</f>
        <v>KGM-1000-REG</v>
      </c>
      <c r="L180" t="str">
        <f>CONCATENATE(Complex!$A$2,"-",RIGHT(A180,3),"-"&amp;RIGHT(B180,3))</f>
        <v>KGM-1000-REG-UIT</v>
      </c>
      <c r="M180" t="str">
        <f t="shared" si="13"/>
        <v>KGM-1000-REG-UIT-AFS</v>
      </c>
      <c r="N180">
        <v>178</v>
      </c>
      <c r="O180" s="17" t="str">
        <f t="shared" si="14"/>
        <v>WSAFS</v>
      </c>
    </row>
    <row r="181" spans="1:15" hidden="1" x14ac:dyDescent="0.25">
      <c r="A181" s="20" t="s">
        <v>22</v>
      </c>
      <c r="B181" s="20" t="s">
        <v>60</v>
      </c>
      <c r="C181" s="20" t="s">
        <v>391</v>
      </c>
      <c r="D181" s="20"/>
      <c r="E181" s="20" t="s">
        <v>392</v>
      </c>
      <c r="G181" s="14">
        <v>0</v>
      </c>
      <c r="H181" t="str">
        <f>CONCATENATE(Complex!$A$2,"-",RIGHT(A181,3),"-"&amp;RIGHT(B181,3),"-"&amp;RIGHT(C181,3),IF(D181&gt;0,"-"&amp;D181,""))</f>
        <v>KGM-1000-REG-UIT-AUI</v>
      </c>
      <c r="I181" s="17" t="str">
        <f t="shared" si="7"/>
        <v>Algemeen uitstroom</v>
      </c>
      <c r="J181" t="s">
        <v>13</v>
      </c>
      <c r="K181" t="str">
        <f>CONCATENATE(Complex!$A$2,"-",RIGHT(A181,3))</f>
        <v>KGM-1000-REG</v>
      </c>
      <c r="L181" t="str">
        <f>CONCATENATE(Complex!$A$2,"-",RIGHT(A181,3),"-"&amp;RIGHT(B181,3))</f>
        <v>KGM-1000-REG-UIT</v>
      </c>
      <c r="M181" t="str">
        <f t="shared" si="13"/>
        <v>KGM-1000-REG-UIT-AUI</v>
      </c>
      <c r="N181">
        <v>179</v>
      </c>
      <c r="O181" s="17" t="str">
        <f t="shared" si="14"/>
        <v>WSAUI</v>
      </c>
    </row>
    <row r="182" spans="1:15" hidden="1" x14ac:dyDescent="0.25">
      <c r="A182" s="20" t="s">
        <v>22</v>
      </c>
      <c r="B182" s="20" t="s">
        <v>60</v>
      </c>
      <c r="C182" s="20" t="s">
        <v>305</v>
      </c>
      <c r="D182" s="20"/>
      <c r="E182" s="20" t="s">
        <v>306</v>
      </c>
      <c r="G182" s="14">
        <v>0</v>
      </c>
      <c r="H182" t="str">
        <f>CONCATENATE(Complex!$A$2,"-",RIGHT(A182,3),"-"&amp;RIGHT(B182,3),"-"&amp;RIGHT(C182,3),IF(D182&gt;0,"-"&amp;D182,""))</f>
        <v>KGM-1000-REG-UIT-BET</v>
      </c>
      <c r="I182" s="17" t="str">
        <f t="shared" si="7"/>
        <v>Betonwerk</v>
      </c>
      <c r="J182" t="s">
        <v>13</v>
      </c>
      <c r="K182" t="str">
        <f>CONCATENATE(Complex!$A$2,"-",RIGHT(A182,3))</f>
        <v>KGM-1000-REG</v>
      </c>
      <c r="L182" t="str">
        <f>CONCATENATE(Complex!$A$2,"-",RIGHT(A182,3),"-"&amp;RIGHT(B182,3))</f>
        <v>KGM-1000-REG-UIT</v>
      </c>
      <c r="M182" t="str">
        <f t="shared" si="13"/>
        <v>KGM-1000-REG-UIT-BET</v>
      </c>
      <c r="N182">
        <v>180</v>
      </c>
      <c r="O182" s="17" t="str">
        <f t="shared" si="14"/>
        <v>WSBET</v>
      </c>
    </row>
    <row r="183" spans="1:15" hidden="1" x14ac:dyDescent="0.25">
      <c r="A183" s="20" t="s">
        <v>22</v>
      </c>
      <c r="B183" s="20" t="s">
        <v>60</v>
      </c>
      <c r="C183" s="20" t="s">
        <v>307</v>
      </c>
      <c r="D183" s="20"/>
      <c r="E183" s="20" t="s">
        <v>308</v>
      </c>
      <c r="G183" s="14">
        <v>0</v>
      </c>
      <c r="H183" t="str">
        <f>CONCATENATE(Complex!$A$2,"-",RIGHT(A183,3),"-"&amp;RIGHT(B183,3),"-"&amp;RIGHT(C183,3),IF(D183&gt;0,"-"&amp;D183,""))</f>
        <v>KGM-1000-REG-UIT-BTB</v>
      </c>
      <c r="I183" s="17" t="str">
        <f t="shared" si="7"/>
        <v>Bodem- taludbescherming</v>
      </c>
      <c r="J183" t="s">
        <v>13</v>
      </c>
      <c r="K183" t="str">
        <f>CONCATENATE(Complex!$A$2,"-",RIGHT(A183,3))</f>
        <v>KGM-1000-REG</v>
      </c>
      <c r="L183" t="str">
        <f>CONCATENATE(Complex!$A$2,"-",RIGHT(A183,3),"-"&amp;RIGHT(B183,3))</f>
        <v>KGM-1000-REG-UIT</v>
      </c>
      <c r="M183" t="str">
        <f t="shared" si="13"/>
        <v>KGM-1000-REG-UIT-BTB</v>
      </c>
      <c r="N183">
        <v>181</v>
      </c>
      <c r="O183" s="17" t="str">
        <f t="shared" si="14"/>
        <v>WSBTB</v>
      </c>
    </row>
    <row r="184" spans="1:15" hidden="1" x14ac:dyDescent="0.25">
      <c r="A184" s="20" t="s">
        <v>22</v>
      </c>
      <c r="B184" s="20" t="s">
        <v>60</v>
      </c>
      <c r="C184" s="20" t="s">
        <v>309</v>
      </c>
      <c r="D184" s="20"/>
      <c r="E184" s="20" t="s">
        <v>310</v>
      </c>
      <c r="G184" s="14">
        <v>0</v>
      </c>
      <c r="H184" t="str">
        <f>CONCATENATE(Complex!$A$2,"-",RIGHT(A184,3),"-"&amp;RIGHT(B184,3),"-"&amp;RIGHT(C184,3),IF(D184&gt;0,"-"&amp;D184,""))</f>
        <v>KGM-1000-REG-UIT-DWD</v>
      </c>
      <c r="I184" s="17" t="str">
        <f t="shared" si="7"/>
        <v>Damwand</v>
      </c>
      <c r="J184" t="s">
        <v>13</v>
      </c>
      <c r="K184" t="str">
        <f>CONCATENATE(Complex!$A$2,"-",RIGHT(A184,3))</f>
        <v>KGM-1000-REG</v>
      </c>
      <c r="L184" t="str">
        <f>CONCATENATE(Complex!$A$2,"-",RIGHT(A184,3),"-"&amp;RIGHT(B184,3))</f>
        <v>KGM-1000-REG-UIT</v>
      </c>
      <c r="M184" t="str">
        <f t="shared" si="13"/>
        <v>KGM-1000-REG-UIT-DWD</v>
      </c>
      <c r="N184">
        <v>182</v>
      </c>
      <c r="O184" s="17" t="str">
        <f t="shared" si="14"/>
        <v>WSDWD</v>
      </c>
    </row>
    <row r="185" spans="1:15" hidden="1" x14ac:dyDescent="0.25">
      <c r="A185" s="20" t="s">
        <v>22</v>
      </c>
      <c r="B185" s="20" t="s">
        <v>60</v>
      </c>
      <c r="C185" s="20" t="s">
        <v>313</v>
      </c>
      <c r="D185" s="20"/>
      <c r="E185" s="20" t="s">
        <v>314</v>
      </c>
      <c r="G185" s="14">
        <v>0</v>
      </c>
      <c r="H185" t="str">
        <f>CONCATENATE(Complex!$A$2,"-",RIGHT(A185,3),"-"&amp;RIGHT(B185,3),"-"&amp;RIGHT(C185,3),IF(D185&gt;0,"-"&amp;D185,""))</f>
        <v>KGM-1000-REG-UIT-KHK</v>
      </c>
      <c r="I185" s="17" t="str">
        <f t="shared" si="7"/>
        <v>Krooshek</v>
      </c>
      <c r="J185" t="s">
        <v>13</v>
      </c>
      <c r="K185" t="str">
        <f>CONCATENATE(Complex!$A$2,"-",RIGHT(A185,3))</f>
        <v>KGM-1000-REG</v>
      </c>
      <c r="L185" t="str">
        <f>CONCATENATE(Complex!$A$2,"-",RIGHT(A185,3),"-"&amp;RIGHT(B185,3))</f>
        <v>KGM-1000-REG-UIT</v>
      </c>
      <c r="M185" t="str">
        <f t="shared" si="13"/>
        <v>KGM-1000-REG-UIT-KHK</v>
      </c>
      <c r="N185">
        <v>183</v>
      </c>
      <c r="O185" s="17" t="str">
        <f t="shared" si="14"/>
        <v>WSKHK</v>
      </c>
    </row>
    <row r="186" spans="1:15" hidden="1" x14ac:dyDescent="0.25">
      <c r="A186" s="20" t="s">
        <v>22</v>
      </c>
      <c r="B186" s="20" t="s">
        <v>60</v>
      </c>
      <c r="C186" s="20" t="s">
        <v>205</v>
      </c>
      <c r="D186" s="20"/>
      <c r="E186" s="20" t="s">
        <v>206</v>
      </c>
      <c r="G186" s="14">
        <v>0</v>
      </c>
      <c r="H186" t="str">
        <f>CONCATENATE(Complex!$A$2,"-",RIGHT(A186,3),"-"&amp;RIGHT(B186,3),"-"&amp;RIGHT(C186,3),IF(D186&gt;0,"-"&amp;D186,""))</f>
        <v>KGM-1000-REG-UIT-LRO</v>
      </c>
      <c r="I186" s="17" t="str">
        <f t="shared" si="7"/>
        <v>Looprooster</v>
      </c>
      <c r="J186" t="s">
        <v>13</v>
      </c>
      <c r="K186" t="str">
        <f>CONCATENATE(Complex!$A$2,"-",RIGHT(A186,3))</f>
        <v>KGM-1000-REG</v>
      </c>
      <c r="L186" t="str">
        <f>CONCATENATE(Complex!$A$2,"-",RIGHT(A186,3),"-"&amp;RIGHT(B186,3))</f>
        <v>KGM-1000-REG-UIT</v>
      </c>
      <c r="M186" t="str">
        <f t="shared" si="13"/>
        <v>KGM-1000-REG-UIT-LRO</v>
      </c>
      <c r="N186">
        <v>184</v>
      </c>
      <c r="O186" s="17" t="str">
        <f t="shared" si="14"/>
        <v>WSLRO</v>
      </c>
    </row>
    <row r="187" spans="1:15" hidden="1" x14ac:dyDescent="0.25">
      <c r="A187" s="20" t="s">
        <v>22</v>
      </c>
      <c r="B187" s="20" t="s">
        <v>60</v>
      </c>
      <c r="C187" s="20" t="s">
        <v>317</v>
      </c>
      <c r="D187" s="20"/>
      <c r="E187" s="20" t="s">
        <v>318</v>
      </c>
      <c r="G187" s="14">
        <v>0</v>
      </c>
      <c r="H187" t="str">
        <f>CONCATENATE(Complex!$A$2,"-",RIGHT(A187,3),"-"&amp;RIGHT(B187,3),"-"&amp;RIGHT(C187,3),IF(D187&gt;0,"-"&amp;D187,""))</f>
        <v>KGM-1000-REG-UIT-RWK</v>
      </c>
      <c r="I187" s="17" t="str">
        <f t="shared" si="7"/>
        <v>Remmingswerk</v>
      </c>
      <c r="J187" t="s">
        <v>13</v>
      </c>
      <c r="K187" t="str">
        <f>CONCATENATE(Complex!$A$2,"-",RIGHT(A187,3))</f>
        <v>KGM-1000-REG</v>
      </c>
      <c r="L187" t="str">
        <f>CONCATENATE(Complex!$A$2,"-",RIGHT(A187,3),"-"&amp;RIGHT(B187,3))</f>
        <v>KGM-1000-REG-UIT</v>
      </c>
      <c r="M187" t="str">
        <f t="shared" si="13"/>
        <v>KGM-1000-REG-UIT-RWK</v>
      </c>
      <c r="N187">
        <v>185</v>
      </c>
      <c r="O187" s="17" t="str">
        <f t="shared" si="14"/>
        <v>WSRWK</v>
      </c>
    </row>
    <row r="188" spans="1:15" hidden="1" x14ac:dyDescent="0.25">
      <c r="A188" s="20" t="s">
        <v>22</v>
      </c>
      <c r="B188" s="20" t="s">
        <v>60</v>
      </c>
      <c r="C188" s="20" t="s">
        <v>393</v>
      </c>
      <c r="D188" s="20"/>
      <c r="E188" s="20" t="s">
        <v>394</v>
      </c>
      <c r="G188" s="14">
        <v>0</v>
      </c>
      <c r="H188" t="str">
        <f>CONCATENATE(Complex!$A$2,"-",RIGHT(A188,3),"-"&amp;RIGHT(B188,3),"-"&amp;RIGHT(C188,3),IF(D188&gt;0,"-"&amp;D188,""))</f>
        <v>KGM-1000-REG-UIT-USB</v>
      </c>
      <c r="I188" s="17" t="str">
        <f t="shared" si="7"/>
        <v>Uitstroombeveiliging</v>
      </c>
      <c r="J188" t="s">
        <v>13</v>
      </c>
      <c r="K188" t="str">
        <f>CONCATENATE(Complex!$A$2,"-",RIGHT(A188,3))</f>
        <v>KGM-1000-REG</v>
      </c>
      <c r="L188" t="str">
        <f>CONCATENATE(Complex!$A$2,"-",RIGHT(A188,3),"-"&amp;RIGHT(B188,3))</f>
        <v>KGM-1000-REG-UIT</v>
      </c>
      <c r="M188" t="str">
        <f t="shared" si="13"/>
        <v>KGM-1000-REG-UIT-USB</v>
      </c>
      <c r="N188">
        <v>186</v>
      </c>
      <c r="O188" s="17" t="str">
        <f t="shared" si="14"/>
        <v>WSUSB</v>
      </c>
    </row>
    <row r="189" spans="1:15" hidden="1" x14ac:dyDescent="0.25">
      <c r="A189" s="20" t="s">
        <v>22</v>
      </c>
      <c r="B189" s="20" t="s">
        <v>60</v>
      </c>
      <c r="C189" s="20" t="s">
        <v>219</v>
      </c>
      <c r="D189" s="20"/>
      <c r="E189" s="20" t="s">
        <v>220</v>
      </c>
      <c r="G189" s="14">
        <v>0</v>
      </c>
      <c r="H189" t="str">
        <f>CONCATENATE(Complex!$A$2,"-",RIGHT(A189,3),"-"&amp;RIGHT(B189,3),"-"&amp;RIGHT(C189,3),IF(D189&gt;0,"-"&amp;D189,""))</f>
        <v>KGM-1000-REG-UIT-VAL</v>
      </c>
      <c r="I189" s="17" t="str">
        <f t="shared" si="7"/>
        <v>Valbeveiliging</v>
      </c>
      <c r="J189" t="s">
        <v>13</v>
      </c>
      <c r="K189" t="str">
        <f>CONCATENATE(Complex!$A$2,"-",RIGHT(A189,3))</f>
        <v>KGM-1000-REG</v>
      </c>
      <c r="L189" t="str">
        <f>CONCATENATE(Complex!$A$2,"-",RIGHT(A189,3),"-"&amp;RIGHT(B189,3))</f>
        <v>KGM-1000-REG-UIT</v>
      </c>
      <c r="M189" t="str">
        <f t="shared" si="13"/>
        <v>KGM-1000-REG-UIT-VAL</v>
      </c>
      <c r="N189">
        <v>187</v>
      </c>
      <c r="O189" s="17" t="str">
        <f t="shared" si="14"/>
        <v>WSVAL</v>
      </c>
    </row>
    <row r="190" spans="1:15" hidden="1" x14ac:dyDescent="0.25">
      <c r="A190" s="20" t="s">
        <v>22</v>
      </c>
      <c r="B190" s="20" t="s">
        <v>62</v>
      </c>
      <c r="C190" s="20" t="s">
        <v>293</v>
      </c>
      <c r="D190" s="20"/>
      <c r="E190" s="20" t="s">
        <v>294</v>
      </c>
      <c r="G190" s="14">
        <v>0</v>
      </c>
      <c r="H190" t="str">
        <f>CONCATENATE(Complex!$A$2,"-",RIGHT(A190,3),"-"&amp;RIGHT(B190,3),"-"&amp;RIGHT(C190,3),IF(D190&gt;0,"-"&amp;D190,""))</f>
        <v>KGM-1000-REG-VAC-AAP</v>
      </c>
      <c r="I190" s="17" t="str">
        <f t="shared" si="7"/>
        <v>Aanloopapparatuur</v>
      </c>
      <c r="J190" t="s">
        <v>13</v>
      </c>
      <c r="K190" t="str">
        <f>CONCATENATE(Complex!$A$2,"-",RIGHT(A190,3))</f>
        <v>KGM-1000-REG</v>
      </c>
      <c r="L190" t="str">
        <f>CONCATENATE(Complex!$A$2,"-",RIGHT(A190,3),"-"&amp;RIGHT(B190,3))</f>
        <v>KGM-1000-REG-VAC</v>
      </c>
      <c r="M190" t="str">
        <f t="shared" si="13"/>
        <v>KGM-1000-REG-VAC-AAP</v>
      </c>
      <c r="N190">
        <v>188</v>
      </c>
      <c r="O190" s="17" t="str">
        <f t="shared" si="14"/>
        <v>WSAAP</v>
      </c>
    </row>
    <row r="191" spans="1:15" hidden="1" x14ac:dyDescent="0.25">
      <c r="A191" s="20" t="s">
        <v>22</v>
      </c>
      <c r="B191" s="20" t="s">
        <v>62</v>
      </c>
      <c r="C191" s="20" t="s">
        <v>375</v>
      </c>
      <c r="D191" s="20"/>
      <c r="E191" s="20" t="s">
        <v>376</v>
      </c>
      <c r="G191" s="14">
        <v>0</v>
      </c>
      <c r="H191" t="str">
        <f>CONCATENATE(Complex!$A$2,"-",RIGHT(A191,3),"-"&amp;RIGHT(B191,3),"-"&amp;RIGHT(C191,3),IF(D191&gt;0,"-"&amp;D191,""))</f>
        <v>KGM-1000-REG-VAC-AFD</v>
      </c>
      <c r="I191" s="17" t="str">
        <f t="shared" si="7"/>
        <v>Afdichtingen</v>
      </c>
      <c r="J191" t="s">
        <v>13</v>
      </c>
      <c r="K191" t="str">
        <f>CONCATENATE(Complex!$A$2,"-",RIGHT(A191,3))</f>
        <v>KGM-1000-REG</v>
      </c>
      <c r="L191" t="str">
        <f>CONCATENATE(Complex!$A$2,"-",RIGHT(A191,3),"-"&amp;RIGHT(B191,3))</f>
        <v>KGM-1000-REG-VAC</v>
      </c>
      <c r="M191" t="str">
        <f t="shared" si="13"/>
        <v>KGM-1000-REG-VAC-AFD</v>
      </c>
      <c r="N191">
        <v>189</v>
      </c>
      <c r="O191" s="17" t="str">
        <f t="shared" si="14"/>
        <v>WSAFD</v>
      </c>
    </row>
    <row r="192" spans="1:15" hidden="1" x14ac:dyDescent="0.25">
      <c r="A192" s="20" t="s">
        <v>22</v>
      </c>
      <c r="B192" s="20" t="s">
        <v>62</v>
      </c>
      <c r="C192" s="20" t="s">
        <v>301</v>
      </c>
      <c r="D192" s="20"/>
      <c r="E192" s="20" t="s">
        <v>302</v>
      </c>
      <c r="G192" s="14">
        <v>0</v>
      </c>
      <c r="H192" t="str">
        <f>CONCATENATE(Complex!$A$2,"-",RIGHT(A192,3),"-"&amp;RIGHT(B192,3),"-"&amp;RIGHT(C192,3),IF(D192&gt;0,"-"&amp;D192,""))</f>
        <v>KGM-1000-REG-VAC-AFS</v>
      </c>
      <c r="I192" s="17" t="str">
        <f t="shared" si="7"/>
        <v>Afsluiter</v>
      </c>
      <c r="J192" t="s">
        <v>13</v>
      </c>
      <c r="K192" t="str">
        <f>CONCATENATE(Complex!$A$2,"-",RIGHT(A192,3))</f>
        <v>KGM-1000-REG</v>
      </c>
      <c r="L192" t="str">
        <f>CONCATENATE(Complex!$A$2,"-",RIGHT(A192,3),"-"&amp;RIGHT(B192,3))</f>
        <v>KGM-1000-REG-VAC</v>
      </c>
      <c r="M192" t="str">
        <f t="shared" si="13"/>
        <v>KGM-1000-REG-VAC-AFS</v>
      </c>
      <c r="N192">
        <v>190</v>
      </c>
      <c r="O192" s="17" t="str">
        <f t="shared" si="14"/>
        <v>WSAFS</v>
      </c>
    </row>
    <row r="193" spans="1:15" hidden="1" x14ac:dyDescent="0.25">
      <c r="A193" s="20" t="s">
        <v>22</v>
      </c>
      <c r="B193" s="20" t="s">
        <v>62</v>
      </c>
      <c r="C193" s="20" t="s">
        <v>395</v>
      </c>
      <c r="D193" s="20"/>
      <c r="E193" s="20" t="s">
        <v>396</v>
      </c>
      <c r="G193" s="14">
        <v>0</v>
      </c>
      <c r="H193" t="str">
        <f>CONCATENATE(Complex!$A$2,"-",RIGHT(A193,3),"-"&amp;RIGHT(B193,3),"-"&amp;RIGHT(C193,3),IF(D193&gt;0,"-"&amp;D193,""))</f>
        <v>KGM-1000-REG-VAC-ADV</v>
      </c>
      <c r="I193" s="17" t="str">
        <f t="shared" si="7"/>
        <v>Algemeen drukinstallatie</v>
      </c>
      <c r="J193" t="s">
        <v>13</v>
      </c>
      <c r="K193" t="str">
        <f>CONCATENATE(Complex!$A$2,"-",RIGHT(A193,3))</f>
        <v>KGM-1000-REG</v>
      </c>
      <c r="L193" t="str">
        <f>CONCATENATE(Complex!$A$2,"-",RIGHT(A193,3),"-"&amp;RIGHT(B193,3))</f>
        <v>KGM-1000-REG-VAC</v>
      </c>
      <c r="M193" t="str">
        <f t="shared" si="13"/>
        <v>KGM-1000-REG-VAC-ADV</v>
      </c>
      <c r="N193">
        <v>191</v>
      </c>
      <c r="O193" s="17" t="str">
        <f t="shared" si="14"/>
        <v>WSADV</v>
      </c>
    </row>
    <row r="194" spans="1:15" hidden="1" x14ac:dyDescent="0.25">
      <c r="A194" s="20" t="s">
        <v>22</v>
      </c>
      <c r="B194" s="20" t="s">
        <v>62</v>
      </c>
      <c r="C194" s="20" t="s">
        <v>397</v>
      </c>
      <c r="D194" s="20"/>
      <c r="E194" s="20" t="s">
        <v>398</v>
      </c>
      <c r="G194" s="14">
        <v>0</v>
      </c>
      <c r="H194" t="str">
        <f>CONCATENATE(Complex!$A$2,"-",RIGHT(A194,3),"-"&amp;RIGHT(B194,3),"-"&amp;RIGHT(C194,3),IF(D194&gt;0,"-"&amp;D194,""))</f>
        <v>KGM-1000-REG-VAC-AVA</v>
      </c>
      <c r="I194" s="17" t="str">
        <f t="shared" si="7"/>
        <v>Algemeen vacuüminstallatie</v>
      </c>
      <c r="J194" t="s">
        <v>13</v>
      </c>
      <c r="K194" t="str">
        <f>CONCATENATE(Complex!$A$2,"-",RIGHT(A194,3))</f>
        <v>KGM-1000-REG</v>
      </c>
      <c r="L194" t="str">
        <f>CONCATENATE(Complex!$A$2,"-",RIGHT(A194,3),"-"&amp;RIGHT(B194,3))</f>
        <v>KGM-1000-REG-VAC</v>
      </c>
      <c r="M194" t="str">
        <f t="shared" si="13"/>
        <v>KGM-1000-REG-VAC-AVA</v>
      </c>
      <c r="N194">
        <v>192</v>
      </c>
      <c r="O194" s="17" t="str">
        <f t="shared" si="14"/>
        <v>WSAVA</v>
      </c>
    </row>
    <row r="195" spans="1:15" hidden="1" x14ac:dyDescent="0.25">
      <c r="A195" s="20" t="s">
        <v>22</v>
      </c>
      <c r="B195" s="20" t="s">
        <v>62</v>
      </c>
      <c r="C195" s="20" t="s">
        <v>341</v>
      </c>
      <c r="D195" s="20"/>
      <c r="E195" s="20" t="s">
        <v>342</v>
      </c>
      <c r="G195" s="14">
        <v>0</v>
      </c>
      <c r="H195" t="str">
        <f>CONCATENATE(Complex!$A$2,"-",RIGHT(A195,3),"-"&amp;RIGHT(B195,3),"-"&amp;RIGHT(C195,3),IF(D195&gt;0,"-"&amp;D195,""))</f>
        <v>KGM-1000-REG-VAC-EBO</v>
      </c>
      <c r="I195" s="17" t="str">
        <f t="shared" ref="I195:I250" si="15">CONCATENATE(E195,IF(D195&gt;0,"-"&amp;D195,""))</f>
        <v>Elektrische aandrijving</v>
      </c>
      <c r="J195" t="s">
        <v>13</v>
      </c>
      <c r="K195" t="str">
        <f>CONCATENATE(Complex!$A$2,"-",RIGHT(A195,3))</f>
        <v>KGM-1000-REG</v>
      </c>
      <c r="L195" t="str">
        <f>CONCATENATE(Complex!$A$2,"-",RIGHT(A195,3),"-"&amp;RIGHT(B195,3))</f>
        <v>KGM-1000-REG-VAC</v>
      </c>
      <c r="M195" t="str">
        <f t="shared" si="13"/>
        <v>KGM-1000-REG-VAC-EBO</v>
      </c>
      <c r="N195">
        <v>193</v>
      </c>
      <c r="O195" s="17" t="str">
        <f t="shared" si="14"/>
        <v>WSEBO</v>
      </c>
    </row>
    <row r="196" spans="1:15" hidden="1" x14ac:dyDescent="0.25">
      <c r="A196" s="20" t="s">
        <v>22</v>
      </c>
      <c r="B196" s="20" t="s">
        <v>62</v>
      </c>
      <c r="C196" s="20" t="s">
        <v>199</v>
      </c>
      <c r="D196" s="20"/>
      <c r="E196" s="20" t="s">
        <v>200</v>
      </c>
      <c r="G196" s="14">
        <v>0</v>
      </c>
      <c r="H196" t="str">
        <f>CONCATENATE(Complex!$A$2,"-",RIGHT(A196,3),"-"&amp;RIGHT(B196,3),"-"&amp;RIGHT(C196,3),IF(D196&gt;0,"-"&amp;D196,""))</f>
        <v>KGM-1000-REG-VAC-LEI</v>
      </c>
      <c r="I196" s="17" t="str">
        <f t="shared" si="15"/>
        <v>Leiding</v>
      </c>
      <c r="J196" t="s">
        <v>13</v>
      </c>
      <c r="K196" t="str">
        <f>CONCATENATE(Complex!$A$2,"-",RIGHT(A196,3))</f>
        <v>KGM-1000-REG</v>
      </c>
      <c r="L196" t="str">
        <f>CONCATENATE(Complex!$A$2,"-",RIGHT(A196,3),"-"&amp;RIGHT(B196,3))</f>
        <v>KGM-1000-REG-VAC</v>
      </c>
      <c r="M196" t="str">
        <f t="shared" si="13"/>
        <v>KGM-1000-REG-VAC-LEI</v>
      </c>
      <c r="N196">
        <v>194</v>
      </c>
      <c r="O196" s="17" t="str">
        <f t="shared" si="14"/>
        <v>WSLEI</v>
      </c>
    </row>
    <row r="197" spans="1:15" hidden="1" x14ac:dyDescent="0.25">
      <c r="A197" s="20" t="s">
        <v>22</v>
      </c>
      <c r="B197" s="20" t="s">
        <v>62</v>
      </c>
      <c r="C197" s="20" t="s">
        <v>275</v>
      </c>
      <c r="D197" s="20"/>
      <c r="E197" s="20" t="s">
        <v>276</v>
      </c>
      <c r="G197" s="14">
        <v>0</v>
      </c>
      <c r="H197" t="str">
        <f>CONCATENATE(Complex!$A$2,"-",RIGHT(A197,3),"-"&amp;RIGHT(B197,3),"-"&amp;RIGHT(C197,3),IF(D197&gt;0,"-"&amp;D197,""))</f>
        <v>KGM-1000-REG-VAC-MTR</v>
      </c>
      <c r="I197" s="17" t="str">
        <f t="shared" si="15"/>
        <v>Motor</v>
      </c>
      <c r="J197" t="s">
        <v>13</v>
      </c>
      <c r="K197" t="str">
        <f>CONCATENATE(Complex!$A$2,"-",RIGHT(A197,3))</f>
        <v>KGM-1000-REG</v>
      </c>
      <c r="L197" t="str">
        <f>CONCATENATE(Complex!$A$2,"-",RIGHT(A197,3),"-"&amp;RIGHT(B197,3))</f>
        <v>KGM-1000-REG-VAC</v>
      </c>
      <c r="M197" t="str">
        <f t="shared" si="13"/>
        <v>KGM-1000-REG-VAC-MTR</v>
      </c>
      <c r="N197">
        <v>195</v>
      </c>
      <c r="O197" s="17" t="str">
        <f t="shared" si="14"/>
        <v>WSMTR</v>
      </c>
    </row>
    <row r="198" spans="1:15" hidden="1" x14ac:dyDescent="0.25">
      <c r="A198" s="20" t="s">
        <v>22</v>
      </c>
      <c r="B198" s="20" t="s">
        <v>62</v>
      </c>
      <c r="C198" s="20" t="s">
        <v>123</v>
      </c>
      <c r="D198" s="20"/>
      <c r="E198" s="20" t="s">
        <v>124</v>
      </c>
      <c r="G198" s="14">
        <v>0</v>
      </c>
      <c r="H198" t="str">
        <f>CONCATENATE(Complex!$A$2,"-",RIGHT(A198,3),"-"&amp;RIGHT(B198,3),"-"&amp;RIGHT(C198,3),IF(D198&gt;0,"-"&amp;D198,""))</f>
        <v>KGM-1000-REG-VAC-NIV</v>
      </c>
      <c r="I198" s="17" t="str">
        <f t="shared" si="15"/>
        <v>Niveaumeting</v>
      </c>
      <c r="J198" t="s">
        <v>13</v>
      </c>
      <c r="K198" t="str">
        <f>CONCATENATE(Complex!$A$2,"-",RIGHT(A198,3))</f>
        <v>KGM-1000-REG</v>
      </c>
      <c r="L198" t="str">
        <f>CONCATENATE(Complex!$A$2,"-",RIGHT(A198,3),"-"&amp;RIGHT(B198,3))</f>
        <v>KGM-1000-REG-VAC</v>
      </c>
      <c r="M198" t="str">
        <f t="shared" si="13"/>
        <v>KGM-1000-REG-VAC-NIV</v>
      </c>
      <c r="N198">
        <v>196</v>
      </c>
      <c r="O198" s="17" t="str">
        <f t="shared" si="14"/>
        <v>WSNIV</v>
      </c>
    </row>
    <row r="199" spans="1:15" hidden="1" x14ac:dyDescent="0.25">
      <c r="A199" s="20" t="s">
        <v>22</v>
      </c>
      <c r="B199" s="20" t="s">
        <v>62</v>
      </c>
      <c r="C199" s="20" t="s">
        <v>399</v>
      </c>
      <c r="D199" s="20"/>
      <c r="E199" s="20" t="s">
        <v>400</v>
      </c>
      <c r="G199" s="14">
        <v>0</v>
      </c>
      <c r="H199" t="str">
        <f>CONCATENATE(Complex!$A$2,"-",RIGHT(A199,3),"-"&amp;RIGHT(B199,3),"-"&amp;RIGHT(C199,3),IF(D199&gt;0,"-"&amp;D199,""))</f>
        <v>KGM-1000-REG-VAC-PMP</v>
      </c>
      <c r="I199" s="17" t="str">
        <f t="shared" si="15"/>
        <v>Pomp</v>
      </c>
      <c r="J199" t="s">
        <v>13</v>
      </c>
      <c r="K199" t="str">
        <f>CONCATENATE(Complex!$A$2,"-",RIGHT(A199,3))</f>
        <v>KGM-1000-REG</v>
      </c>
      <c r="L199" t="str">
        <f>CONCATENATE(Complex!$A$2,"-",RIGHT(A199,3),"-"&amp;RIGHT(B199,3))</f>
        <v>KGM-1000-REG-VAC</v>
      </c>
      <c r="M199" t="str">
        <f t="shared" si="13"/>
        <v>KGM-1000-REG-VAC-PMP</v>
      </c>
      <c r="N199">
        <v>197</v>
      </c>
      <c r="O199" s="17" t="str">
        <f t="shared" si="14"/>
        <v>WSPMP</v>
      </c>
    </row>
    <row r="200" spans="1:15" hidden="1" x14ac:dyDescent="0.25">
      <c r="A200" s="20" t="s">
        <v>22</v>
      </c>
      <c r="B200" s="20" t="s">
        <v>62</v>
      </c>
      <c r="C200" s="20" t="s">
        <v>401</v>
      </c>
      <c r="D200" s="20"/>
      <c r="E200" s="20" t="s">
        <v>402</v>
      </c>
      <c r="G200" s="14">
        <v>0</v>
      </c>
      <c r="H200" t="str">
        <f>CONCATENATE(Complex!$A$2,"-",RIGHT(A200,3),"-"&amp;RIGHT(B200,3),"-"&amp;RIGHT(C200,3),IF(D200&gt;0,"-"&amp;D200,""))</f>
        <v>KGM-1000-REG-VAC-TNK</v>
      </c>
      <c r="I200" s="17" t="str">
        <f t="shared" si="15"/>
        <v>Tank</v>
      </c>
      <c r="J200" t="s">
        <v>13</v>
      </c>
      <c r="K200" t="str">
        <f>CONCATENATE(Complex!$A$2,"-",RIGHT(A200,3))</f>
        <v>KGM-1000-REG</v>
      </c>
      <c r="L200" t="str">
        <f>CONCATENATE(Complex!$A$2,"-",RIGHT(A200,3),"-"&amp;RIGHT(B200,3))</f>
        <v>KGM-1000-REG-VAC</v>
      </c>
      <c r="M200" t="str">
        <f t="shared" si="13"/>
        <v>KGM-1000-REG-VAC-TNK</v>
      </c>
      <c r="N200">
        <v>198</v>
      </c>
      <c r="O200" s="17" t="str">
        <f t="shared" si="14"/>
        <v>WSTNK</v>
      </c>
    </row>
    <row r="201" spans="1:15" hidden="1" x14ac:dyDescent="0.25">
      <c r="A201" s="20" t="s">
        <v>24</v>
      </c>
      <c r="B201" s="20" t="s">
        <v>64</v>
      </c>
      <c r="C201" s="20" t="s">
        <v>403</v>
      </c>
      <c r="D201" s="20"/>
      <c r="E201" s="20" t="s">
        <v>404</v>
      </c>
      <c r="G201" s="14">
        <v>0</v>
      </c>
      <c r="H201" t="str">
        <f>CONCATENATE(Complex!$A$2,"-",RIGHT(A201,3),"-"&amp;RIGHT(B201,3),"-"&amp;RIGHT(C201,3),IF(D201&gt;0,"-"&amp;D201,""))</f>
        <v>KGM-1000-KHR-BOV-ABO</v>
      </c>
      <c r="I201" s="17" t="str">
        <f t="shared" si="15"/>
        <v>Algemeen bovenloop</v>
      </c>
      <c r="J201" t="s">
        <v>13</v>
      </c>
      <c r="K201" t="str">
        <f>CONCATENATE(Complex!$A$2,"-",RIGHT(A201,3))</f>
        <v>KGM-1000-KHR</v>
      </c>
      <c r="L201" t="str">
        <f>CONCATENATE(Complex!$A$2,"-",RIGHT(A201,3),"-"&amp;RIGHT(B201,3))</f>
        <v>KGM-1000-KHR-BOV</v>
      </c>
      <c r="M201" t="str">
        <f t="shared" si="13"/>
        <v>KGM-1000-KHR-BOV-ABO</v>
      </c>
      <c r="N201">
        <v>199</v>
      </c>
      <c r="O201" s="17" t="str">
        <f t="shared" si="14"/>
        <v>WSABO</v>
      </c>
    </row>
    <row r="202" spans="1:15" hidden="1" x14ac:dyDescent="0.25">
      <c r="A202" s="20" t="s">
        <v>24</v>
      </c>
      <c r="B202" s="20" t="s">
        <v>64</v>
      </c>
      <c r="C202" s="20" t="s">
        <v>405</v>
      </c>
      <c r="D202" s="20"/>
      <c r="E202" s="20" t="s">
        <v>406</v>
      </c>
      <c r="G202" s="14">
        <v>0</v>
      </c>
      <c r="H202" t="str">
        <f>CONCATENATE(Complex!$A$2,"-",RIGHT(A202,3),"-"&amp;RIGHT(B202,3),"-"&amp;RIGHT(C202,3),IF(D202&gt;0,"-"&amp;D202,""))</f>
        <v>KGM-1000-KHR-BOV-BOR</v>
      </c>
      <c r="I202" s="17" t="str">
        <f t="shared" si="15"/>
        <v>Bordes</v>
      </c>
      <c r="J202" t="s">
        <v>13</v>
      </c>
      <c r="K202" t="str">
        <f>CONCATENATE(Complex!$A$2,"-",RIGHT(A202,3))</f>
        <v>KGM-1000-KHR</v>
      </c>
      <c r="L202" t="str">
        <f>CONCATENATE(Complex!$A$2,"-",RIGHT(A202,3),"-"&amp;RIGHT(B202,3))</f>
        <v>KGM-1000-KHR-BOV</v>
      </c>
      <c r="M202" t="str">
        <f t="shared" si="13"/>
        <v>KGM-1000-KHR-BOV-BOR</v>
      </c>
      <c r="N202">
        <v>200</v>
      </c>
      <c r="O202" s="17" t="str">
        <f t="shared" si="14"/>
        <v>WSBOR</v>
      </c>
    </row>
    <row r="203" spans="1:15" hidden="1" x14ac:dyDescent="0.25">
      <c r="A203" s="20" t="s">
        <v>24</v>
      </c>
      <c r="B203" s="20" t="s">
        <v>64</v>
      </c>
      <c r="C203" s="20" t="s">
        <v>183</v>
      </c>
      <c r="D203" s="20"/>
      <c r="E203" s="20" t="s">
        <v>184</v>
      </c>
      <c r="G203" s="14">
        <v>0</v>
      </c>
      <c r="H203" t="str">
        <f>CONCATENATE(Complex!$A$2,"-",RIGHT(A203,3),"-"&amp;RIGHT(B203,3),"-"&amp;RIGHT(C203,3),IF(D203&gt;0,"-"&amp;D203,""))</f>
        <v>KGM-1000-KHR-BOV-FUN</v>
      </c>
      <c r="I203" s="17" t="str">
        <f t="shared" si="15"/>
        <v>Fundering</v>
      </c>
      <c r="J203" t="s">
        <v>13</v>
      </c>
      <c r="K203" t="str">
        <f>CONCATENATE(Complex!$A$2,"-",RIGHT(A203,3))</f>
        <v>KGM-1000-KHR</v>
      </c>
      <c r="L203" t="str">
        <f>CONCATENATE(Complex!$A$2,"-",RIGHT(A203,3),"-"&amp;RIGHT(B203,3))</f>
        <v>KGM-1000-KHR-BOV</v>
      </c>
      <c r="M203" t="str">
        <f t="shared" si="13"/>
        <v>KGM-1000-KHR-BOV-FUN</v>
      </c>
      <c r="N203">
        <v>201</v>
      </c>
      <c r="O203" s="17" t="str">
        <f t="shared" si="14"/>
        <v>WSFUN</v>
      </c>
    </row>
    <row r="204" spans="1:15" hidden="1" x14ac:dyDescent="0.25">
      <c r="A204" s="20" t="s">
        <v>24</v>
      </c>
      <c r="B204" s="20" t="s">
        <v>64</v>
      </c>
      <c r="C204" s="20" t="s">
        <v>407</v>
      </c>
      <c r="D204" s="20"/>
      <c r="E204" s="20" t="s">
        <v>408</v>
      </c>
      <c r="G204" s="14">
        <v>0</v>
      </c>
      <c r="H204" t="str">
        <f>CONCATENATE(Complex!$A$2,"-",RIGHT(A204,3),"-"&amp;RIGHT(B204,3),"-"&amp;RIGHT(C204,3),IF(D204&gt;0,"-"&amp;D204,""))</f>
        <v>KGM-1000-KHR-BOV-GRP</v>
      </c>
      <c r="I204" s="17" t="str">
        <f t="shared" si="15"/>
        <v>Grijper</v>
      </c>
      <c r="J204" t="s">
        <v>13</v>
      </c>
      <c r="K204" t="str">
        <f>CONCATENATE(Complex!$A$2,"-",RIGHT(A204,3))</f>
        <v>KGM-1000-KHR</v>
      </c>
      <c r="L204" t="str">
        <f>CONCATENATE(Complex!$A$2,"-",RIGHT(A204,3),"-"&amp;RIGHT(B204,3))</f>
        <v>KGM-1000-KHR-BOV</v>
      </c>
      <c r="M204" t="str">
        <f t="shared" si="13"/>
        <v>KGM-1000-KHR-BOV-GRP</v>
      </c>
      <c r="N204">
        <v>202</v>
      </c>
      <c r="O204" s="17" t="str">
        <f t="shared" si="14"/>
        <v>WSGRP</v>
      </c>
    </row>
    <row r="205" spans="1:15" hidden="1" x14ac:dyDescent="0.25">
      <c r="A205" s="20" t="s">
        <v>24</v>
      </c>
      <c r="B205" s="20" t="s">
        <v>64</v>
      </c>
      <c r="C205" s="20" t="s">
        <v>409</v>
      </c>
      <c r="D205" s="20"/>
      <c r="E205" s="20" t="s">
        <v>410</v>
      </c>
      <c r="G205" s="14">
        <v>0</v>
      </c>
      <c r="H205" t="str">
        <f>CONCATENATE(Complex!$A$2,"-",RIGHT(A205,3),"-"&amp;RIGHT(B205,3),"-"&amp;RIGHT(C205,3),IF(D205&gt;0,"-"&amp;D205,""))</f>
        <v>KGM-1000-KHR-BOV-HMT</v>
      </c>
      <c r="I205" s="17" t="str">
        <f t="shared" si="15"/>
        <v>Hijsmotor</v>
      </c>
      <c r="J205" t="s">
        <v>13</v>
      </c>
      <c r="K205" t="str">
        <f>CONCATENATE(Complex!$A$2,"-",RIGHT(A205,3))</f>
        <v>KGM-1000-KHR</v>
      </c>
      <c r="L205" t="str">
        <f>CONCATENATE(Complex!$A$2,"-",RIGHT(A205,3),"-"&amp;RIGHT(B205,3))</f>
        <v>KGM-1000-KHR-BOV</v>
      </c>
      <c r="M205" t="str">
        <f t="shared" si="13"/>
        <v>KGM-1000-KHR-BOV-HMT</v>
      </c>
      <c r="N205">
        <v>203</v>
      </c>
      <c r="O205" s="17" t="str">
        <f t="shared" si="14"/>
        <v>WSHMT</v>
      </c>
    </row>
    <row r="206" spans="1:15" hidden="1" x14ac:dyDescent="0.25">
      <c r="A206" s="20" t="s">
        <v>24</v>
      </c>
      <c r="B206" s="20" t="s">
        <v>64</v>
      </c>
      <c r="C206" s="20" t="s">
        <v>245</v>
      </c>
      <c r="D206" s="20"/>
      <c r="E206" s="20" t="s">
        <v>246</v>
      </c>
      <c r="G206" s="14">
        <v>0</v>
      </c>
      <c r="H206" t="str">
        <f>CONCATENATE(Complex!$A$2,"-",RIGHT(A206,3),"-"&amp;RIGHT(B206,3),"-"&amp;RIGHT(C206,3),IF(D206&gt;0,"-"&amp;D206,""))</f>
        <v>KGM-1000-KHR-BOV-HYS</v>
      </c>
      <c r="I206" s="17" t="str">
        <f t="shared" si="15"/>
        <v>Hydraulisch systeem</v>
      </c>
      <c r="J206" t="s">
        <v>13</v>
      </c>
      <c r="K206" t="str">
        <f>CONCATENATE(Complex!$A$2,"-",RIGHT(A206,3))</f>
        <v>KGM-1000-KHR</v>
      </c>
      <c r="L206" t="str">
        <f>CONCATENATE(Complex!$A$2,"-",RIGHT(A206,3),"-"&amp;RIGHT(B206,3))</f>
        <v>KGM-1000-KHR-BOV</v>
      </c>
      <c r="M206" t="str">
        <f t="shared" si="13"/>
        <v>KGM-1000-KHR-BOV-HYS</v>
      </c>
      <c r="N206">
        <v>204</v>
      </c>
      <c r="O206" s="17" t="str">
        <f t="shared" si="14"/>
        <v>WSHYS</v>
      </c>
    </row>
    <row r="207" spans="1:15" hidden="1" x14ac:dyDescent="0.25">
      <c r="A207" s="20" t="s">
        <v>24</v>
      </c>
      <c r="B207" s="20" t="s">
        <v>64</v>
      </c>
      <c r="C207" s="20" t="s">
        <v>411</v>
      </c>
      <c r="D207" s="20"/>
      <c r="E207" s="20" t="s">
        <v>412</v>
      </c>
      <c r="G207" s="14">
        <v>0</v>
      </c>
      <c r="H207" t="str">
        <f>CONCATENATE(Complex!$A$2,"-",RIGHT(A207,3),"-"&amp;RIGHT(B207,3),"-"&amp;RIGHT(C207,3),IF(D207&gt;0,"-"&amp;D207,""))</f>
        <v>KGM-1000-KHR-BOV-KOL</v>
      </c>
      <c r="I207" s="17" t="str">
        <f t="shared" si="15"/>
        <v>Kolom</v>
      </c>
      <c r="J207" t="s">
        <v>13</v>
      </c>
      <c r="K207" t="str">
        <f>CONCATENATE(Complex!$A$2,"-",RIGHT(A207,3))</f>
        <v>KGM-1000-KHR</v>
      </c>
      <c r="L207" t="str">
        <f>CONCATENATE(Complex!$A$2,"-",RIGHT(A207,3),"-"&amp;RIGHT(B207,3))</f>
        <v>KGM-1000-KHR-BOV</v>
      </c>
      <c r="M207" t="str">
        <f t="shared" si="13"/>
        <v>KGM-1000-KHR-BOV-KOL</v>
      </c>
      <c r="N207">
        <v>205</v>
      </c>
      <c r="O207" s="17" t="str">
        <f t="shared" si="14"/>
        <v>WSKOL</v>
      </c>
    </row>
    <row r="208" spans="1:15" hidden="1" x14ac:dyDescent="0.25">
      <c r="A208" s="20" t="s">
        <v>24</v>
      </c>
      <c r="B208" s="20" t="s">
        <v>64</v>
      </c>
      <c r="C208" s="20" t="s">
        <v>271</v>
      </c>
      <c r="D208" s="20"/>
      <c r="E208" s="20" t="s">
        <v>272</v>
      </c>
      <c r="G208" s="14">
        <v>0</v>
      </c>
      <c r="H208" t="str">
        <f>CONCATENATE(Complex!$A$2,"-",RIGHT(A208,3),"-"&amp;RIGHT(B208,3),"-"&amp;RIGHT(C208,3),IF(D208&gt;0,"-"&amp;D208,""))</f>
        <v>KGM-1000-KHR-BOV-LGR</v>
      </c>
      <c r="I208" s="17" t="str">
        <f t="shared" si="15"/>
        <v>Lagers</v>
      </c>
      <c r="J208" t="s">
        <v>13</v>
      </c>
      <c r="K208" t="str">
        <f>CONCATENATE(Complex!$A$2,"-",RIGHT(A208,3))</f>
        <v>KGM-1000-KHR</v>
      </c>
      <c r="L208" t="str">
        <f>CONCATENATE(Complex!$A$2,"-",RIGHT(A208,3),"-"&amp;RIGHT(B208,3))</f>
        <v>KGM-1000-KHR-BOV</v>
      </c>
      <c r="M208" t="str">
        <f t="shared" si="13"/>
        <v>KGM-1000-KHR-BOV-LGR</v>
      </c>
      <c r="N208">
        <v>206</v>
      </c>
      <c r="O208" s="17" t="str">
        <f t="shared" si="14"/>
        <v>WSLGR</v>
      </c>
    </row>
    <row r="209" spans="1:15" hidden="1" x14ac:dyDescent="0.25">
      <c r="A209" s="20" t="s">
        <v>24</v>
      </c>
      <c r="B209" s="20" t="s">
        <v>64</v>
      </c>
      <c r="C209" s="20" t="s">
        <v>413</v>
      </c>
      <c r="D209" s="20"/>
      <c r="E209" s="20" t="s">
        <v>414</v>
      </c>
      <c r="G209" s="14">
        <v>0</v>
      </c>
      <c r="H209" t="str">
        <f>CONCATENATE(Complex!$A$2,"-",RIGHT(A209,3),"-"&amp;RIGHT(B209,3),"-"&amp;RIGHT(C209,3),IF(D209&gt;0,"-"&amp;D209,""))</f>
        <v>KGM-1000-KHR-BOV-PNE</v>
      </c>
      <c r="I209" s="17" t="str">
        <f t="shared" si="15"/>
        <v>Pneumatisch systeem</v>
      </c>
      <c r="J209" t="s">
        <v>13</v>
      </c>
      <c r="K209" t="str">
        <f>CONCATENATE(Complex!$A$2,"-",RIGHT(A209,3))</f>
        <v>KGM-1000-KHR</v>
      </c>
      <c r="L209" t="str">
        <f>CONCATENATE(Complex!$A$2,"-",RIGHT(A209,3),"-"&amp;RIGHT(B209,3))</f>
        <v>KGM-1000-KHR-BOV</v>
      </c>
      <c r="M209" t="str">
        <f t="shared" si="13"/>
        <v>KGM-1000-KHR-BOV-PNE</v>
      </c>
      <c r="N209">
        <v>207</v>
      </c>
      <c r="O209" s="17" t="str">
        <f t="shared" si="14"/>
        <v>WSPNE</v>
      </c>
    </row>
    <row r="210" spans="1:15" hidden="1" x14ac:dyDescent="0.25">
      <c r="A210" s="20" t="s">
        <v>24</v>
      </c>
      <c r="B210" s="20" t="s">
        <v>64</v>
      </c>
      <c r="C210" s="20" t="s">
        <v>415</v>
      </c>
      <c r="D210" s="20"/>
      <c r="E210" s="20" t="s">
        <v>416</v>
      </c>
      <c r="G210" s="14">
        <v>0</v>
      </c>
      <c r="H210" t="str">
        <f>CONCATENATE(Complex!$A$2,"-",RIGHT(A210,3),"-"&amp;RIGHT(B210,3),"-"&amp;RIGHT(C210,3),IF(D210&gt;0,"-"&amp;D210,""))</f>
        <v>KGM-1000-KHR-BOV-POR</v>
      </c>
      <c r="I210" s="17" t="str">
        <f t="shared" si="15"/>
        <v>Portaal</v>
      </c>
      <c r="J210" t="s">
        <v>13</v>
      </c>
      <c r="K210" t="str">
        <f>CONCATENATE(Complex!$A$2,"-",RIGHT(A210,3))</f>
        <v>KGM-1000-KHR</v>
      </c>
      <c r="L210" t="str">
        <f>CONCATENATE(Complex!$A$2,"-",RIGHT(A210,3),"-"&amp;RIGHT(B210,3))</f>
        <v>KGM-1000-KHR-BOV</v>
      </c>
      <c r="M210" t="str">
        <f t="shared" si="13"/>
        <v>KGM-1000-KHR-BOV-POR</v>
      </c>
      <c r="N210">
        <v>208</v>
      </c>
      <c r="O210" s="17" t="str">
        <f t="shared" si="14"/>
        <v>WSPOR</v>
      </c>
    </row>
    <row r="211" spans="1:15" hidden="1" x14ac:dyDescent="0.25">
      <c r="A211" s="20" t="s">
        <v>24</v>
      </c>
      <c r="B211" s="20" t="s">
        <v>64</v>
      </c>
      <c r="C211" s="20" t="s">
        <v>417</v>
      </c>
      <c r="D211" s="20"/>
      <c r="E211" s="20" t="s">
        <v>418</v>
      </c>
      <c r="G211" s="14">
        <v>0</v>
      </c>
      <c r="H211" t="str">
        <f>CONCATENATE(Complex!$A$2,"-",RIGHT(A211,3),"-"&amp;RIGHT(B211,3),"-"&amp;RIGHT(C211,3),IF(D211&gt;0,"-"&amp;D211,""))</f>
        <v>KGM-1000-KHR-BOV-RIJ</v>
      </c>
      <c r="I211" s="17" t="str">
        <f t="shared" si="15"/>
        <v>Rijbaan</v>
      </c>
      <c r="J211" t="s">
        <v>13</v>
      </c>
      <c r="K211" t="str">
        <f>CONCATENATE(Complex!$A$2,"-",RIGHT(A211,3))</f>
        <v>KGM-1000-KHR</v>
      </c>
      <c r="L211" t="str">
        <f>CONCATENATE(Complex!$A$2,"-",RIGHT(A211,3),"-"&amp;RIGHT(B211,3))</f>
        <v>KGM-1000-KHR-BOV</v>
      </c>
      <c r="M211" t="str">
        <f t="shared" si="13"/>
        <v>KGM-1000-KHR-BOV-RIJ</v>
      </c>
      <c r="N211">
        <v>209</v>
      </c>
      <c r="O211" s="17" t="str">
        <f t="shared" si="14"/>
        <v>WSRIJ</v>
      </c>
    </row>
    <row r="212" spans="1:15" hidden="1" x14ac:dyDescent="0.25">
      <c r="A212" s="20" t="s">
        <v>24</v>
      </c>
      <c r="B212" s="20" t="s">
        <v>64</v>
      </c>
      <c r="C212" s="20" t="s">
        <v>419</v>
      </c>
      <c r="D212" s="20"/>
      <c r="E212" s="20" t="s">
        <v>420</v>
      </c>
      <c r="G212" s="14">
        <v>0</v>
      </c>
      <c r="H212" t="str">
        <f>CONCATENATE(Complex!$A$2,"-",RIGHT(A212,3),"-"&amp;RIGHT(B212,3),"-"&amp;RIGHT(C212,3),IF(D212&gt;0,"-"&amp;D212,""))</f>
        <v>KGM-1000-KHR-BOV-RMT</v>
      </c>
      <c r="I212" s="17" t="str">
        <f t="shared" si="15"/>
        <v>Rijmotor</v>
      </c>
      <c r="J212" t="s">
        <v>13</v>
      </c>
      <c r="K212" t="str">
        <f>CONCATENATE(Complex!$A$2,"-",RIGHT(A212,3))</f>
        <v>KGM-1000-KHR</v>
      </c>
      <c r="L212" t="str">
        <f>CONCATENATE(Complex!$A$2,"-",RIGHT(A212,3),"-"&amp;RIGHT(B212,3))</f>
        <v>KGM-1000-KHR-BOV</v>
      </c>
      <c r="M212" t="str">
        <f t="shared" si="13"/>
        <v>KGM-1000-KHR-BOV-RMT</v>
      </c>
      <c r="N212">
        <v>210</v>
      </c>
      <c r="O212" s="17" t="str">
        <f t="shared" si="14"/>
        <v>WSRMT</v>
      </c>
    </row>
    <row r="213" spans="1:15" hidden="1" x14ac:dyDescent="0.25">
      <c r="A213" s="20" t="s">
        <v>24</v>
      </c>
      <c r="B213" s="20" t="s">
        <v>66</v>
      </c>
      <c r="C213" s="20" t="s">
        <v>421</v>
      </c>
      <c r="D213" s="20"/>
      <c r="E213" s="20" t="s">
        <v>422</v>
      </c>
      <c r="G213" s="14">
        <v>0</v>
      </c>
      <c r="H213" t="str">
        <f>CONCATENATE(Complex!$A$2,"-",RIGHT(A213,3),"-"&amp;RIGHT(B213,3),"-"&amp;RIGHT(C213,3),IF(D213&gt;0,"-"&amp;D213,""))</f>
        <v>KGM-1000-KHR-STA-AST</v>
      </c>
      <c r="I213" s="17" t="str">
        <f t="shared" si="15"/>
        <v>Algemeen stationair</v>
      </c>
      <c r="J213" t="s">
        <v>13</v>
      </c>
      <c r="K213" t="str">
        <f>CONCATENATE(Complex!$A$2,"-",RIGHT(A213,3))</f>
        <v>KGM-1000-KHR</v>
      </c>
      <c r="L213" t="str">
        <f>CONCATENATE(Complex!$A$2,"-",RIGHT(A213,3),"-"&amp;RIGHT(B213,3))</f>
        <v>KGM-1000-KHR-STA</v>
      </c>
      <c r="M213" t="str">
        <f t="shared" si="13"/>
        <v>KGM-1000-KHR-STA-AST</v>
      </c>
      <c r="N213">
        <v>211</v>
      </c>
      <c r="O213" s="17" t="str">
        <f t="shared" si="14"/>
        <v>WSAST</v>
      </c>
    </row>
    <row r="214" spans="1:15" hidden="1" x14ac:dyDescent="0.25">
      <c r="A214" s="20" t="s">
        <v>24</v>
      </c>
      <c r="B214" s="20" t="s">
        <v>66</v>
      </c>
      <c r="C214" s="20" t="s">
        <v>423</v>
      </c>
      <c r="D214" s="20"/>
      <c r="E214" s="20" t="s">
        <v>424</v>
      </c>
      <c r="G214" s="14">
        <v>0</v>
      </c>
      <c r="H214" t="str">
        <f>CONCATENATE(Complex!$A$2,"-",RIGHT(A214,3),"-"&amp;RIGHT(B214,3),"-"&amp;RIGHT(C214,3),IF(D214&gt;0,"-"&amp;D214,""))</f>
        <v>KGM-1000-KHR-STA-DKR</v>
      </c>
      <c r="I214" s="17" t="str">
        <f t="shared" si="15"/>
        <v>Draaikrans</v>
      </c>
      <c r="J214" t="s">
        <v>13</v>
      </c>
      <c r="K214" t="str">
        <f>CONCATENATE(Complex!$A$2,"-",RIGHT(A214,3))</f>
        <v>KGM-1000-KHR</v>
      </c>
      <c r="L214" t="str">
        <f>CONCATENATE(Complex!$A$2,"-",RIGHT(A214,3),"-"&amp;RIGHT(B214,3))</f>
        <v>KGM-1000-KHR-STA</v>
      </c>
      <c r="M214" t="str">
        <f t="shared" si="13"/>
        <v>KGM-1000-KHR-STA-DKR</v>
      </c>
      <c r="N214">
        <v>212</v>
      </c>
      <c r="O214" s="17" t="str">
        <f t="shared" si="14"/>
        <v>WSDKR</v>
      </c>
    </row>
    <row r="215" spans="1:15" hidden="1" x14ac:dyDescent="0.25">
      <c r="A215" s="20" t="s">
        <v>24</v>
      </c>
      <c r="B215" s="20" t="s">
        <v>66</v>
      </c>
      <c r="C215" s="20" t="s">
        <v>183</v>
      </c>
      <c r="D215" s="20"/>
      <c r="E215" s="20" t="s">
        <v>184</v>
      </c>
      <c r="G215" s="14">
        <v>0</v>
      </c>
      <c r="H215" t="str">
        <f>CONCATENATE(Complex!$A$2,"-",RIGHT(A215,3),"-"&amp;RIGHT(B215,3),"-"&amp;RIGHT(C215,3),IF(D215&gt;0,"-"&amp;D215,""))</f>
        <v>KGM-1000-KHR-STA-FUN</v>
      </c>
      <c r="I215" s="17" t="str">
        <f t="shared" si="15"/>
        <v>Fundering</v>
      </c>
      <c r="J215" t="s">
        <v>13</v>
      </c>
      <c r="K215" t="str">
        <f>CONCATENATE(Complex!$A$2,"-",RIGHT(A215,3))</f>
        <v>KGM-1000-KHR</v>
      </c>
      <c r="L215" t="str">
        <f>CONCATENATE(Complex!$A$2,"-",RIGHT(A215,3),"-"&amp;RIGHT(B215,3))</f>
        <v>KGM-1000-KHR-STA</v>
      </c>
      <c r="M215" t="str">
        <f t="shared" si="13"/>
        <v>KGM-1000-KHR-STA-FUN</v>
      </c>
      <c r="N215">
        <v>213</v>
      </c>
      <c r="O215" s="17" t="str">
        <f t="shared" si="14"/>
        <v>WSFUN</v>
      </c>
    </row>
    <row r="216" spans="1:15" hidden="1" x14ac:dyDescent="0.25">
      <c r="A216" s="20" t="s">
        <v>24</v>
      </c>
      <c r="B216" s="20" t="s">
        <v>66</v>
      </c>
      <c r="C216" s="20" t="s">
        <v>245</v>
      </c>
      <c r="D216" s="20"/>
      <c r="E216" s="20" t="s">
        <v>246</v>
      </c>
      <c r="G216" s="14">
        <v>0</v>
      </c>
      <c r="H216" t="str">
        <f>CONCATENATE(Complex!$A$2,"-",RIGHT(A216,3),"-"&amp;RIGHT(B216,3),"-"&amp;RIGHT(C216,3),IF(D216&gt;0,"-"&amp;D216,""))</f>
        <v>KGM-1000-KHR-STA-HYS</v>
      </c>
      <c r="I216" s="17" t="str">
        <f t="shared" si="15"/>
        <v>Hydraulisch systeem</v>
      </c>
      <c r="J216" t="s">
        <v>13</v>
      </c>
      <c r="K216" t="str">
        <f>CONCATENATE(Complex!$A$2,"-",RIGHT(A216,3))</f>
        <v>KGM-1000-KHR</v>
      </c>
      <c r="L216" t="str">
        <f>CONCATENATE(Complex!$A$2,"-",RIGHT(A216,3),"-"&amp;RIGHT(B216,3))</f>
        <v>KGM-1000-KHR-STA</v>
      </c>
      <c r="M216" t="str">
        <f t="shared" si="13"/>
        <v>KGM-1000-KHR-STA-HYS</v>
      </c>
      <c r="N216">
        <v>214</v>
      </c>
      <c r="O216" s="17" t="str">
        <f t="shared" si="14"/>
        <v>WSHYS</v>
      </c>
    </row>
    <row r="217" spans="1:15" hidden="1" x14ac:dyDescent="0.25">
      <c r="A217" s="20" t="s">
        <v>24</v>
      </c>
      <c r="B217" s="20" t="s">
        <v>66</v>
      </c>
      <c r="C217" s="20" t="s">
        <v>425</v>
      </c>
      <c r="D217" s="20"/>
      <c r="E217" s="20" t="s">
        <v>426</v>
      </c>
      <c r="G217" s="14">
        <v>0</v>
      </c>
      <c r="H217" t="str">
        <f>CONCATENATE(Complex!$A$2,"-",RIGHT(A217,3),"-"&amp;RIGHT(B217,3),"-"&amp;RIGHT(C217,3),IF(D217&gt;0,"-"&amp;D217,""))</f>
        <v>KGM-1000-KHR-STA-KRF</v>
      </c>
      <c r="I217" s="17" t="str">
        <f t="shared" si="15"/>
        <v>Korf</v>
      </c>
      <c r="J217" t="s">
        <v>13</v>
      </c>
      <c r="K217" t="str">
        <f>CONCATENATE(Complex!$A$2,"-",RIGHT(A217,3))</f>
        <v>KGM-1000-KHR</v>
      </c>
      <c r="L217" t="str">
        <f>CONCATENATE(Complex!$A$2,"-",RIGHT(A217,3),"-"&amp;RIGHT(B217,3))</f>
        <v>KGM-1000-KHR-STA</v>
      </c>
      <c r="M217" t="str">
        <f t="shared" si="13"/>
        <v>KGM-1000-KHR-STA-KRF</v>
      </c>
      <c r="N217">
        <v>215</v>
      </c>
      <c r="O217" s="17" t="str">
        <f t="shared" si="14"/>
        <v>WSKRF</v>
      </c>
    </row>
    <row r="218" spans="1:15" hidden="1" x14ac:dyDescent="0.25">
      <c r="A218" s="20" t="s">
        <v>24</v>
      </c>
      <c r="B218" s="20" t="s">
        <v>66</v>
      </c>
      <c r="C218" s="20" t="s">
        <v>271</v>
      </c>
      <c r="D218" s="20"/>
      <c r="E218" s="20" t="s">
        <v>272</v>
      </c>
      <c r="G218" s="14">
        <v>0</v>
      </c>
      <c r="H218" t="str">
        <f>CONCATENATE(Complex!$A$2,"-",RIGHT(A218,3),"-"&amp;RIGHT(B218,3),"-"&amp;RIGHT(C218,3),IF(D218&gt;0,"-"&amp;D218,""))</f>
        <v>KGM-1000-KHR-STA-LGR</v>
      </c>
      <c r="I218" s="17" t="str">
        <f t="shared" si="15"/>
        <v>Lagers</v>
      </c>
      <c r="J218" t="s">
        <v>13</v>
      </c>
      <c r="K218" t="str">
        <f>CONCATENATE(Complex!$A$2,"-",RIGHT(A218,3))</f>
        <v>KGM-1000-KHR</v>
      </c>
      <c r="L218" t="str">
        <f>CONCATENATE(Complex!$A$2,"-",RIGHT(A218,3),"-"&amp;RIGHT(B218,3))</f>
        <v>KGM-1000-KHR-STA</v>
      </c>
      <c r="M218" t="str">
        <f t="shared" si="13"/>
        <v>KGM-1000-KHR-STA-LGR</v>
      </c>
      <c r="N218">
        <v>216</v>
      </c>
      <c r="O218" s="17" t="str">
        <f t="shared" si="14"/>
        <v>WSLGR</v>
      </c>
    </row>
    <row r="219" spans="1:15" hidden="1" x14ac:dyDescent="0.25">
      <c r="A219" s="20" t="s">
        <v>24</v>
      </c>
      <c r="B219" s="20" t="s">
        <v>66</v>
      </c>
      <c r="C219" s="20" t="s">
        <v>427</v>
      </c>
      <c r="D219" s="20"/>
      <c r="E219" s="20" t="s">
        <v>428</v>
      </c>
      <c r="G219" s="14">
        <v>0</v>
      </c>
      <c r="H219" t="str">
        <f>CONCATENATE(Complex!$A$2,"-",RIGHT(A219,3),"-"&amp;RIGHT(B219,3),"-"&amp;RIGHT(C219,3),IF(D219&gt;0,"-"&amp;D219,""))</f>
        <v>KGM-1000-KHR-STA-RMP</v>
      </c>
      <c r="I219" s="17" t="str">
        <f t="shared" si="15"/>
        <v>Romp</v>
      </c>
      <c r="J219" t="s">
        <v>13</v>
      </c>
      <c r="K219" t="str">
        <f>CONCATENATE(Complex!$A$2,"-",RIGHT(A219,3))</f>
        <v>KGM-1000-KHR</v>
      </c>
      <c r="L219" t="str">
        <f>CONCATENATE(Complex!$A$2,"-",RIGHT(A219,3),"-"&amp;RIGHT(B219,3))</f>
        <v>KGM-1000-KHR-STA</v>
      </c>
      <c r="M219" t="str">
        <f t="shared" si="13"/>
        <v>KGM-1000-KHR-STA-RMP</v>
      </c>
      <c r="N219">
        <v>217</v>
      </c>
      <c r="O219" s="17" t="str">
        <f t="shared" si="14"/>
        <v>WSRMP</v>
      </c>
    </row>
    <row r="220" spans="1:15" hidden="1" x14ac:dyDescent="0.25">
      <c r="A220" s="20" t="s">
        <v>24</v>
      </c>
      <c r="B220" s="20" t="s">
        <v>66</v>
      </c>
      <c r="C220" s="20" t="s">
        <v>429</v>
      </c>
      <c r="D220" s="20"/>
      <c r="E220" s="20" t="s">
        <v>430</v>
      </c>
      <c r="G220" s="14">
        <v>0</v>
      </c>
      <c r="H220" t="str">
        <f>CONCATENATE(Complex!$A$2,"-",RIGHT(A220,3),"-"&amp;RIGHT(B220,3),"-"&amp;RIGHT(C220,3),IF(D220&gt;0,"-"&amp;D220,""))</f>
        <v>KGM-1000-KHR-STA-TSA</v>
      </c>
      <c r="I220" s="17" t="str">
        <f t="shared" si="15"/>
        <v>Telescooparm</v>
      </c>
      <c r="J220" t="s">
        <v>13</v>
      </c>
      <c r="K220" t="str">
        <f>CONCATENATE(Complex!$A$2,"-",RIGHT(A220,3))</f>
        <v>KGM-1000-KHR</v>
      </c>
      <c r="L220" t="str">
        <f>CONCATENATE(Complex!$A$2,"-",RIGHT(A220,3),"-"&amp;RIGHT(B220,3))</f>
        <v>KGM-1000-KHR-STA</v>
      </c>
      <c r="M220" t="str">
        <f t="shared" si="13"/>
        <v>KGM-1000-KHR-STA-TSA</v>
      </c>
      <c r="N220">
        <v>218</v>
      </c>
      <c r="O220" s="17" t="str">
        <f t="shared" si="14"/>
        <v>WSTSA</v>
      </c>
    </row>
    <row r="221" spans="1:15" hidden="1" x14ac:dyDescent="0.25">
      <c r="A221" s="20" t="s">
        <v>24</v>
      </c>
      <c r="B221" s="20" t="s">
        <v>68</v>
      </c>
      <c r="C221" s="20" t="s">
        <v>431</v>
      </c>
      <c r="D221" s="20"/>
      <c r="E221" s="20" t="s">
        <v>432</v>
      </c>
      <c r="G221" s="14">
        <v>0</v>
      </c>
      <c r="H221" t="str">
        <f>CONCATENATE(Complex!$A$2,"-",RIGHT(A221,3),"-"&amp;RIGHT(B221,3),"-"&amp;RIGHT(C221,3),IF(D221&gt;0,"-"&amp;D221,""))</f>
        <v>KGM-1000-KHR-UTL-AAR</v>
      </c>
      <c r="I221" s="17" t="str">
        <f t="shared" si="15"/>
        <v>Aarding</v>
      </c>
      <c r="J221" t="s">
        <v>13</v>
      </c>
      <c r="K221" t="str">
        <f>CONCATENATE(Complex!$A$2,"-",RIGHT(A221,3))</f>
        <v>KGM-1000-KHR</v>
      </c>
      <c r="L221" t="str">
        <f>CONCATENATE(Complex!$A$2,"-",RIGHT(A221,3),"-"&amp;RIGHT(B221,3))</f>
        <v>KGM-1000-KHR-UTL</v>
      </c>
      <c r="M221" t="str">
        <f t="shared" si="13"/>
        <v>KGM-1000-KHR-UTL-AAR</v>
      </c>
      <c r="N221">
        <v>219</v>
      </c>
      <c r="O221" s="17" t="str">
        <f t="shared" si="14"/>
        <v>WSAAR</v>
      </c>
    </row>
    <row r="222" spans="1:15" hidden="1" x14ac:dyDescent="0.25">
      <c r="A222" s="20" t="s">
        <v>24</v>
      </c>
      <c r="B222" s="20" t="s">
        <v>68</v>
      </c>
      <c r="C222" s="20" t="s">
        <v>433</v>
      </c>
      <c r="D222" s="20"/>
      <c r="E222" s="20" t="s">
        <v>434</v>
      </c>
      <c r="G222" s="14">
        <v>0</v>
      </c>
      <c r="H222" t="str">
        <f>CONCATENATE(Complex!$A$2,"-",RIGHT(A222,3),"-"&amp;RIGHT(B222,3),"-"&amp;RIGHT(C222,3),IF(D222&gt;0,"-"&amp;D222,""))</f>
        <v>KGM-1000-KHR-UTL-AUT</v>
      </c>
      <c r="I222" s="17" t="str">
        <f t="shared" si="15"/>
        <v>Algemeen utiliteiten</v>
      </c>
      <c r="J222" t="s">
        <v>13</v>
      </c>
      <c r="K222" t="str">
        <f>CONCATENATE(Complex!$A$2,"-",RIGHT(A222,3))</f>
        <v>KGM-1000-KHR</v>
      </c>
      <c r="L222" t="str">
        <f>CONCATENATE(Complex!$A$2,"-",RIGHT(A222,3),"-"&amp;RIGHT(B222,3))</f>
        <v>KGM-1000-KHR-UTL</v>
      </c>
      <c r="M222" t="str">
        <f t="shared" si="13"/>
        <v>KGM-1000-KHR-UTL-AUT</v>
      </c>
      <c r="N222">
        <v>220</v>
      </c>
      <c r="O222" s="17" t="str">
        <f t="shared" si="14"/>
        <v>WSAUT</v>
      </c>
    </row>
    <row r="223" spans="1:15" hidden="1" x14ac:dyDescent="0.25">
      <c r="A223" s="20" t="s">
        <v>24</v>
      </c>
      <c r="B223" s="20" t="s">
        <v>68</v>
      </c>
      <c r="C223" s="20" t="s">
        <v>435</v>
      </c>
      <c r="D223" s="20"/>
      <c r="E223" s="20" t="s">
        <v>436</v>
      </c>
      <c r="G223" s="14">
        <v>0</v>
      </c>
      <c r="H223" t="str">
        <f>CONCATENATE(Complex!$A$2,"-",RIGHT(A223,3),"-"&amp;RIGHT(B223,3),"-"&amp;RIGHT(C223,3),IF(D223&gt;0,"-"&amp;D223,""))</f>
        <v>KGM-1000-KHR-UTL-HBD</v>
      </c>
      <c r="I223" s="17" t="str">
        <f t="shared" si="15"/>
        <v>Handbediening</v>
      </c>
      <c r="J223" t="s">
        <v>13</v>
      </c>
      <c r="K223" t="str">
        <f>CONCATENATE(Complex!$A$2,"-",RIGHT(A223,3))</f>
        <v>KGM-1000-KHR</v>
      </c>
      <c r="L223" t="str">
        <f>CONCATENATE(Complex!$A$2,"-",RIGHT(A223,3),"-"&amp;RIGHT(B223,3))</f>
        <v>KGM-1000-KHR-UTL</v>
      </c>
      <c r="M223" t="str">
        <f t="shared" si="13"/>
        <v>KGM-1000-KHR-UTL-HBD</v>
      </c>
      <c r="N223">
        <v>221</v>
      </c>
      <c r="O223" s="17" t="str">
        <f t="shared" si="14"/>
        <v>WSHBD</v>
      </c>
    </row>
    <row r="224" spans="1:15" hidden="1" x14ac:dyDescent="0.25">
      <c r="A224" s="20" t="s">
        <v>24</v>
      </c>
      <c r="B224" s="20" t="s">
        <v>68</v>
      </c>
      <c r="C224" s="20" t="s">
        <v>437</v>
      </c>
      <c r="D224" s="20"/>
      <c r="E224" s="20" t="s">
        <v>438</v>
      </c>
      <c r="G224" s="14">
        <v>0</v>
      </c>
      <c r="H224" t="str">
        <f>CONCATENATE(Complex!$A$2,"-",RIGHT(A224,3),"-"&amp;RIGHT(B224,3),"-"&amp;RIGHT(C224,3),IF(D224&gt;0,"-"&amp;D224,""))</f>
        <v>KGM-1000-KHR-UTL-NST</v>
      </c>
      <c r="I224" s="17" t="str">
        <f t="shared" si="15"/>
        <v>Noodstop</v>
      </c>
      <c r="J224" t="s">
        <v>13</v>
      </c>
      <c r="K224" t="str">
        <f>CONCATENATE(Complex!$A$2,"-",RIGHT(A224,3))</f>
        <v>KGM-1000-KHR</v>
      </c>
      <c r="L224" t="str">
        <f>CONCATENATE(Complex!$A$2,"-",RIGHT(A224,3),"-"&amp;RIGHT(B224,3))</f>
        <v>KGM-1000-KHR-UTL</v>
      </c>
      <c r="M224" t="str">
        <f t="shared" si="13"/>
        <v>KGM-1000-KHR-UTL-NST</v>
      </c>
      <c r="N224">
        <v>222</v>
      </c>
      <c r="O224" s="17" t="str">
        <f t="shared" si="14"/>
        <v>WSNST</v>
      </c>
    </row>
    <row r="225" spans="1:15" hidden="1" x14ac:dyDescent="0.25">
      <c r="A225" s="20" t="s">
        <v>26</v>
      </c>
      <c r="B225" s="20" t="s">
        <v>69</v>
      </c>
      <c r="C225" s="20" t="s">
        <v>439</v>
      </c>
      <c r="D225" s="20"/>
      <c r="E225" s="20" t="s">
        <v>440</v>
      </c>
      <c r="G225" s="14">
        <v>0</v>
      </c>
      <c r="H225" t="str">
        <f>CONCATENATE(Complex!$A$2,"-",RIGHT(A225,3),"-"&amp;RIGHT(B225,3),"-"&amp;RIGHT(C225,3),IF(D225&gt;0,"-"&amp;D225,""))</f>
        <v>KGM-1000-TRN-TER-IBA</v>
      </c>
      <c r="I225" s="17" t="str">
        <f t="shared" si="15"/>
        <v>Afvalwaterbehandelsysteem</v>
      </c>
      <c r="J225" t="s">
        <v>13</v>
      </c>
      <c r="K225" t="str">
        <f>CONCATENATE(Complex!$A$2,"-",RIGHT(A225,3))</f>
        <v>KGM-1000-TRN</v>
      </c>
      <c r="L225" t="str">
        <f>CONCATENATE(Complex!$A$2,"-",RIGHT(A225,3),"-"&amp;RIGHT(B225,3))</f>
        <v>KGM-1000-TRN-TER</v>
      </c>
      <c r="M225" t="str">
        <f t="shared" si="13"/>
        <v>KGM-1000-TRN-TER-IBA</v>
      </c>
      <c r="N225">
        <v>223</v>
      </c>
      <c r="O225" s="17" t="str">
        <f t="shared" si="14"/>
        <v>WSIBA</v>
      </c>
    </row>
    <row r="226" spans="1:15" hidden="1" x14ac:dyDescent="0.25">
      <c r="A226" s="20" t="s">
        <v>26</v>
      </c>
      <c r="B226" s="20" t="s">
        <v>69</v>
      </c>
      <c r="C226" s="20" t="s">
        <v>441</v>
      </c>
      <c r="D226" s="20"/>
      <c r="E226" s="20" t="s">
        <v>442</v>
      </c>
      <c r="G226" s="14">
        <v>0</v>
      </c>
      <c r="H226" t="str">
        <f>CONCATENATE(Complex!$A$2,"-",RIGHT(A226,3),"-"&amp;RIGHT(B226,3),"-"&amp;RIGHT(C226,3),IF(D226&gt;0,"-"&amp;D226,""))</f>
        <v>KGM-1000-TRN-TER-ATE</v>
      </c>
      <c r="I226" s="17" t="str">
        <f t="shared" si="15"/>
        <v>Algemeen terrein</v>
      </c>
      <c r="J226" t="s">
        <v>13</v>
      </c>
      <c r="K226" t="str">
        <f>CONCATENATE(Complex!$A$2,"-",RIGHT(A226,3))</f>
        <v>KGM-1000-TRN</v>
      </c>
      <c r="L226" t="str">
        <f>CONCATENATE(Complex!$A$2,"-",RIGHT(A226,3),"-"&amp;RIGHT(B226,3))</f>
        <v>KGM-1000-TRN-TER</v>
      </c>
      <c r="M226" t="str">
        <f t="shared" si="13"/>
        <v>KGM-1000-TRN-TER-ATE</v>
      </c>
      <c r="N226">
        <v>224</v>
      </c>
      <c r="O226" s="17" t="str">
        <f t="shared" si="14"/>
        <v>WSATE</v>
      </c>
    </row>
    <row r="227" spans="1:15" hidden="1" x14ac:dyDescent="0.25">
      <c r="A227" s="20" t="s">
        <v>26</v>
      </c>
      <c r="B227" s="20" t="s">
        <v>69</v>
      </c>
      <c r="C227" s="20" t="s">
        <v>443</v>
      </c>
      <c r="D227" s="20"/>
      <c r="E227" s="20" t="s">
        <v>444</v>
      </c>
      <c r="G227" s="14">
        <v>0</v>
      </c>
      <c r="H227" t="str">
        <f>CONCATENATE(Complex!$A$2,"-",RIGHT(A227,3),"-"&amp;RIGHT(B227,3),"-"&amp;RIGHT(C227,3),IF(D227&gt;0,"-"&amp;D227,""))</f>
        <v>KGM-1000-TRN-TER-BWC</v>
      </c>
      <c r="I227" s="17" t="str">
        <f t="shared" si="15"/>
        <v>Bewakingscamera</v>
      </c>
      <c r="J227" t="s">
        <v>13</v>
      </c>
      <c r="K227" t="str">
        <f>CONCATENATE(Complex!$A$2,"-",RIGHT(A227,3))</f>
        <v>KGM-1000-TRN</v>
      </c>
      <c r="L227" t="str">
        <f>CONCATENATE(Complex!$A$2,"-",RIGHT(A227,3),"-"&amp;RIGHT(B227,3))</f>
        <v>KGM-1000-TRN-TER</v>
      </c>
      <c r="M227" t="str">
        <f t="shared" si="13"/>
        <v>KGM-1000-TRN-TER-BWC</v>
      </c>
      <c r="N227">
        <v>225</v>
      </c>
      <c r="O227" s="17" t="str">
        <f t="shared" si="14"/>
        <v>WSBWC</v>
      </c>
    </row>
    <row r="228" spans="1:15" hidden="1" x14ac:dyDescent="0.25">
      <c r="A228" s="20" t="s">
        <v>26</v>
      </c>
      <c r="B228" s="20" t="s">
        <v>69</v>
      </c>
      <c r="C228" s="20" t="s">
        <v>173</v>
      </c>
      <c r="D228" s="20"/>
      <c r="E228" s="20" t="s">
        <v>174</v>
      </c>
      <c r="G228" s="14">
        <v>0</v>
      </c>
      <c r="H228" t="str">
        <f>CONCATENATE(Complex!$A$2,"-",RIGHT(A228,3),"-"&amp;RIGHT(B228,3),"-"&amp;RIGHT(C228,3),IF(D228&gt;0,"-"&amp;D228,""))</f>
        <v>KGM-1000-TRN-TER-RIO</v>
      </c>
      <c r="I228" s="17" t="str">
        <f t="shared" si="15"/>
        <v>Buitenriolering</v>
      </c>
      <c r="J228" t="s">
        <v>13</v>
      </c>
      <c r="K228" t="str">
        <f>CONCATENATE(Complex!$A$2,"-",RIGHT(A228,3))</f>
        <v>KGM-1000-TRN</v>
      </c>
      <c r="L228" t="str">
        <f>CONCATENATE(Complex!$A$2,"-",RIGHT(A228,3),"-"&amp;RIGHT(B228,3))</f>
        <v>KGM-1000-TRN-TER</v>
      </c>
      <c r="M228" t="str">
        <f t="shared" si="13"/>
        <v>KGM-1000-TRN-TER-RIO</v>
      </c>
      <c r="N228">
        <v>226</v>
      </c>
      <c r="O228" s="17" t="str">
        <f t="shared" si="14"/>
        <v>WSRIO</v>
      </c>
    </row>
    <row r="229" spans="1:15" hidden="1" x14ac:dyDescent="0.25">
      <c r="A229" s="20" t="s">
        <v>26</v>
      </c>
      <c r="B229" s="20" t="s">
        <v>69</v>
      </c>
      <c r="C229" s="20" t="s">
        <v>445</v>
      </c>
      <c r="D229" s="20"/>
      <c r="E229" s="20" t="s">
        <v>446</v>
      </c>
      <c r="G229" s="14">
        <v>0</v>
      </c>
      <c r="H229" t="str">
        <f>CONCATENATE(Complex!$A$2,"-",RIGHT(A229,3),"-"&amp;RIGHT(B229,3),"-"&amp;RIGHT(C229,3),IF(D229&gt;0,"-"&amp;D229,""))</f>
        <v>KGM-1000-TRN-TER-GVZ</v>
      </c>
      <c r="I229" s="17" t="str">
        <f t="shared" si="15"/>
        <v>Groenvoorziening</v>
      </c>
      <c r="J229" t="s">
        <v>13</v>
      </c>
      <c r="K229" t="str">
        <f>CONCATENATE(Complex!$A$2,"-",RIGHT(A229,3))</f>
        <v>KGM-1000-TRN</v>
      </c>
      <c r="L229" t="str">
        <f>CONCATENATE(Complex!$A$2,"-",RIGHT(A229,3),"-"&amp;RIGHT(B229,3))</f>
        <v>KGM-1000-TRN-TER</v>
      </c>
      <c r="M229" t="str">
        <f t="shared" si="13"/>
        <v>KGM-1000-TRN-TER-GVZ</v>
      </c>
      <c r="N229">
        <v>227</v>
      </c>
      <c r="O229" s="17" t="str">
        <f t="shared" si="14"/>
        <v>WSGVZ</v>
      </c>
    </row>
    <row r="230" spans="1:15" hidden="1" x14ac:dyDescent="0.25">
      <c r="A230" s="20" t="s">
        <v>26</v>
      </c>
      <c r="B230" s="20" t="s">
        <v>69</v>
      </c>
      <c r="C230" s="20" t="s">
        <v>447</v>
      </c>
      <c r="D230" s="20"/>
      <c r="E230" s="20" t="s">
        <v>448</v>
      </c>
      <c r="G230" s="14">
        <v>0</v>
      </c>
      <c r="H230" t="str">
        <f>CONCATENATE(Complex!$A$2,"-",RIGHT(A230,3),"-"&amp;RIGHT(B230,3),"-"&amp;RIGHT(C230,3),IF(D230&gt;0,"-"&amp;D230,""))</f>
        <v>KGM-1000-TRN-TER-HWK</v>
      </c>
      <c r="I230" s="17" t="str">
        <f t="shared" si="15"/>
        <v>Hekwerk</v>
      </c>
      <c r="J230" t="s">
        <v>13</v>
      </c>
      <c r="K230" t="str">
        <f>CONCATENATE(Complex!$A$2,"-",RIGHT(A230,3))</f>
        <v>KGM-1000-TRN</v>
      </c>
      <c r="L230" t="str">
        <f>CONCATENATE(Complex!$A$2,"-",RIGHT(A230,3),"-"&amp;RIGHT(B230,3))</f>
        <v>KGM-1000-TRN-TER</v>
      </c>
      <c r="M230" t="str">
        <f t="shared" si="13"/>
        <v>KGM-1000-TRN-TER-HWK</v>
      </c>
      <c r="N230">
        <v>228</v>
      </c>
      <c r="O230" s="17" t="str">
        <f t="shared" si="14"/>
        <v>WSHWK</v>
      </c>
    </row>
    <row r="231" spans="1:15" hidden="1" x14ac:dyDescent="0.25">
      <c r="A231" s="20" t="s">
        <v>26</v>
      </c>
      <c r="B231" s="20" t="s">
        <v>69</v>
      </c>
      <c r="C231" s="20" t="s">
        <v>449</v>
      </c>
      <c r="D231" s="20"/>
      <c r="E231" s="20" t="s">
        <v>450</v>
      </c>
      <c r="G231" s="14">
        <v>0</v>
      </c>
      <c r="H231" t="str">
        <f>CONCATENATE(Complex!$A$2,"-",RIGHT(A231,3),"-"&amp;RIGHT(B231,3),"-"&amp;RIGHT(C231,3),IF(D231&gt;0,"-"&amp;D231,""))</f>
        <v>KGM-1000-TRN-TER-HFF</v>
      </c>
      <c r="I231" s="17" t="str">
        <f t="shared" si="15"/>
        <v>Helofytenfilter</v>
      </c>
      <c r="J231" t="s">
        <v>13</v>
      </c>
      <c r="K231" t="str">
        <f>CONCATENATE(Complex!$A$2,"-",RIGHT(A231,3))</f>
        <v>KGM-1000-TRN</v>
      </c>
      <c r="L231" t="str">
        <f>CONCATENATE(Complex!$A$2,"-",RIGHT(A231,3),"-"&amp;RIGHT(B231,3))</f>
        <v>KGM-1000-TRN-TER</v>
      </c>
      <c r="M231" t="str">
        <f t="shared" si="13"/>
        <v>KGM-1000-TRN-TER-HFF</v>
      </c>
      <c r="N231">
        <v>229</v>
      </c>
      <c r="O231" s="17" t="str">
        <f t="shared" si="14"/>
        <v>WSHFF</v>
      </c>
    </row>
    <row r="232" spans="1:15" hidden="1" x14ac:dyDescent="0.25">
      <c r="A232" s="20" t="s">
        <v>26</v>
      </c>
      <c r="B232" s="20" t="s">
        <v>69</v>
      </c>
      <c r="C232" s="20" t="s">
        <v>373</v>
      </c>
      <c r="D232" s="20"/>
      <c r="E232" s="20" t="s">
        <v>374</v>
      </c>
      <c r="G232" s="14">
        <v>0</v>
      </c>
      <c r="H232" t="str">
        <f>CONCATENATE(Complex!$A$2,"-",RIGHT(A232,3),"-"&amp;RIGHT(B232,3),"-"&amp;RIGHT(C232,3),IF(D232&gt;0,"-"&amp;D232,""))</f>
        <v>KGM-1000-TRN-TER-PUT</v>
      </c>
      <c r="I232" s="17" t="str">
        <f t="shared" si="15"/>
        <v>Put</v>
      </c>
      <c r="J232" t="s">
        <v>13</v>
      </c>
      <c r="K232" t="str">
        <f>CONCATENATE(Complex!$A$2,"-",RIGHT(A232,3))</f>
        <v>KGM-1000-TRN</v>
      </c>
      <c r="L232" t="str">
        <f>CONCATENATE(Complex!$A$2,"-",RIGHT(A232,3),"-"&amp;RIGHT(B232,3))</f>
        <v>KGM-1000-TRN-TER</v>
      </c>
      <c r="M232" t="str">
        <f t="shared" si="13"/>
        <v>KGM-1000-TRN-TER-PUT</v>
      </c>
      <c r="N232">
        <v>230</v>
      </c>
      <c r="O232" s="17" t="str">
        <f t="shared" si="14"/>
        <v>WSPUT</v>
      </c>
    </row>
    <row r="233" spans="1:15" hidden="1" x14ac:dyDescent="0.25">
      <c r="A233" s="20" t="s">
        <v>26</v>
      </c>
      <c r="B233" s="20" t="s">
        <v>69</v>
      </c>
      <c r="C233" s="20" t="s">
        <v>451</v>
      </c>
      <c r="D233" s="20"/>
      <c r="E233" s="20" t="s">
        <v>452</v>
      </c>
      <c r="G233" s="14">
        <v>0</v>
      </c>
      <c r="H233" t="str">
        <f>CONCATENATE(Complex!$A$2,"-",RIGHT(A233,3),"-"&amp;RIGHT(B233,3),"-"&amp;RIGHT(C233,3),IF(D233&gt;0,"-"&amp;D233,""))</f>
        <v>KGM-1000-TRN-TER-TVL</v>
      </c>
      <c r="I233" s="17" t="str">
        <f t="shared" si="15"/>
        <v>Terreinverlichting</v>
      </c>
      <c r="J233" t="s">
        <v>13</v>
      </c>
      <c r="K233" t="str">
        <f>CONCATENATE(Complex!$A$2,"-",RIGHT(A233,3))</f>
        <v>KGM-1000-TRN</v>
      </c>
      <c r="L233" t="str">
        <f>CONCATENATE(Complex!$A$2,"-",RIGHT(A233,3),"-"&amp;RIGHT(B233,3))</f>
        <v>KGM-1000-TRN-TER</v>
      </c>
      <c r="M233" t="str">
        <f t="shared" si="13"/>
        <v>KGM-1000-TRN-TER-TVL</v>
      </c>
      <c r="N233">
        <v>231</v>
      </c>
      <c r="O233" s="17" t="str">
        <f t="shared" si="14"/>
        <v>WSTVL</v>
      </c>
    </row>
    <row r="234" spans="1:15" hidden="1" x14ac:dyDescent="0.25">
      <c r="A234" s="20" t="s">
        <v>26</v>
      </c>
      <c r="B234" s="20" t="s">
        <v>69</v>
      </c>
      <c r="C234" s="20" t="s">
        <v>453</v>
      </c>
      <c r="D234" s="20"/>
      <c r="E234" s="20" t="s">
        <v>454</v>
      </c>
      <c r="G234" s="14">
        <v>0</v>
      </c>
      <c r="H234" t="str">
        <f>CONCATENATE(Complex!$A$2,"-",RIGHT(A234,3),"-"&amp;RIGHT(B234,3),"-"&amp;RIGHT(C234,3),IF(D234&gt;0,"-"&amp;D234,""))</f>
        <v>KGM-1000-TRN-TER-TPT</v>
      </c>
      <c r="I234" s="17" t="str">
        <f t="shared" si="15"/>
        <v>Toegangspoort</v>
      </c>
      <c r="J234" t="s">
        <v>13</v>
      </c>
      <c r="K234" t="str">
        <f>CONCATENATE(Complex!$A$2,"-",RIGHT(A234,3))</f>
        <v>KGM-1000-TRN</v>
      </c>
      <c r="L234" t="str">
        <f>CONCATENATE(Complex!$A$2,"-",RIGHT(A234,3),"-"&amp;RIGHT(B234,3))</f>
        <v>KGM-1000-TRN-TER</v>
      </c>
      <c r="M234" t="str">
        <f t="shared" si="13"/>
        <v>KGM-1000-TRN-TER-TPT</v>
      </c>
      <c r="N234">
        <v>232</v>
      </c>
      <c r="O234" s="17" t="str">
        <f t="shared" si="14"/>
        <v>WSTPT</v>
      </c>
    </row>
    <row r="235" spans="1:15" hidden="1" x14ac:dyDescent="0.25">
      <c r="A235" s="20" t="s">
        <v>26</v>
      </c>
      <c r="B235" s="20" t="s">
        <v>69</v>
      </c>
      <c r="C235" s="20" t="s">
        <v>321</v>
      </c>
      <c r="D235" s="20"/>
      <c r="E235" s="20" t="s">
        <v>322</v>
      </c>
      <c r="G235" s="14">
        <v>0</v>
      </c>
      <c r="H235" t="str">
        <f>CONCATENATE(Complex!$A$2,"-",RIGHT(A235,3),"-"&amp;RIGHT(B235,3),"-"&amp;RIGHT(C235,3),IF(D235&gt;0,"-"&amp;D235,""))</f>
        <v>KGM-1000-TRN-TER-VST</v>
      </c>
      <c r="I235" s="17" t="str">
        <f t="shared" si="15"/>
        <v>Vaste trap</v>
      </c>
      <c r="J235" t="s">
        <v>13</v>
      </c>
      <c r="K235" t="str">
        <f>CONCATENATE(Complex!$A$2,"-",RIGHT(A235,3))</f>
        <v>KGM-1000-TRN</v>
      </c>
      <c r="L235" t="str">
        <f>CONCATENATE(Complex!$A$2,"-",RIGHT(A235,3),"-"&amp;RIGHT(B235,3))</f>
        <v>KGM-1000-TRN-TER</v>
      </c>
      <c r="M235" t="str">
        <f t="shared" si="13"/>
        <v>KGM-1000-TRN-TER-VST</v>
      </c>
      <c r="N235">
        <v>233</v>
      </c>
      <c r="O235" s="17" t="str">
        <f t="shared" si="14"/>
        <v>WSVST</v>
      </c>
    </row>
    <row r="236" spans="1:15" hidden="1" x14ac:dyDescent="0.25">
      <c r="A236" s="20" t="s">
        <v>26</v>
      </c>
      <c r="B236" s="20" t="s">
        <v>69</v>
      </c>
      <c r="C236" s="20" t="s">
        <v>455</v>
      </c>
      <c r="D236" s="20"/>
      <c r="E236" s="20" t="s">
        <v>456</v>
      </c>
      <c r="G236" s="14">
        <v>0</v>
      </c>
      <c r="H236" t="str">
        <f>CONCATENATE(Complex!$A$2,"-",RIGHT(A236,3),"-"&amp;RIGHT(B236,3),"-"&amp;RIGHT(C236,3),IF(D236&gt;0,"-"&amp;D236,""))</f>
        <v>KGM-1000-TRN-TER-VEH</v>
      </c>
      <c r="I236" s="17" t="str">
        <f t="shared" si="15"/>
        <v>Verharding</v>
      </c>
      <c r="J236" t="s">
        <v>13</v>
      </c>
      <c r="K236" t="str">
        <f>CONCATENATE(Complex!$A$2,"-",RIGHT(A236,3))</f>
        <v>KGM-1000-TRN</v>
      </c>
      <c r="L236" t="str">
        <f>CONCATENATE(Complex!$A$2,"-",RIGHT(A236,3),"-"&amp;RIGHT(B236,3))</f>
        <v>KGM-1000-TRN-TER</v>
      </c>
      <c r="M236" t="str">
        <f t="shared" si="13"/>
        <v>KGM-1000-TRN-TER-VEH</v>
      </c>
      <c r="N236">
        <v>234</v>
      </c>
      <c r="O236" s="17" t="str">
        <f t="shared" si="14"/>
        <v>WSVEH</v>
      </c>
    </row>
    <row r="237" spans="1:15" hidden="1" x14ac:dyDescent="0.25">
      <c r="A237" s="20" t="s">
        <v>26</v>
      </c>
      <c r="B237" s="20" t="s">
        <v>69</v>
      </c>
      <c r="C237" s="20" t="s">
        <v>457</v>
      </c>
      <c r="D237" s="20"/>
      <c r="E237" s="20" t="s">
        <v>458</v>
      </c>
      <c r="G237" s="14">
        <v>0</v>
      </c>
      <c r="H237" t="str">
        <f>CONCATENATE(Complex!$A$2,"-",RIGHT(A237,3),"-"&amp;RIGHT(B237,3),"-"&amp;RIGHT(C237,3),IF(D237&gt;0,"-"&amp;D237,""))</f>
        <v>KGM-1000-TRN-TER-VOV</v>
      </c>
      <c r="I237" s="17" t="str">
        <f t="shared" si="15"/>
        <v>Vuilopvang</v>
      </c>
      <c r="J237" t="s">
        <v>13</v>
      </c>
      <c r="K237" t="str">
        <f>CONCATENATE(Complex!$A$2,"-",RIGHT(A237,3))</f>
        <v>KGM-1000-TRN</v>
      </c>
      <c r="L237" t="str">
        <f>CONCATENATE(Complex!$A$2,"-",RIGHT(A237,3),"-"&amp;RIGHT(B237,3))</f>
        <v>KGM-1000-TRN-TER</v>
      </c>
      <c r="M237" t="str">
        <f t="shared" si="13"/>
        <v>KGM-1000-TRN-TER-VOV</v>
      </c>
      <c r="N237">
        <v>235</v>
      </c>
      <c r="O237" s="17" t="str">
        <f t="shared" si="14"/>
        <v>WSVOV</v>
      </c>
    </row>
    <row r="238" spans="1:15" hidden="1" x14ac:dyDescent="0.25">
      <c r="A238" s="20" t="s">
        <v>28</v>
      </c>
      <c r="B238" s="20" t="s">
        <v>70</v>
      </c>
      <c r="C238" s="20" t="s">
        <v>459</v>
      </c>
      <c r="D238" s="20"/>
      <c r="E238" s="20" t="s">
        <v>460</v>
      </c>
      <c r="G238" s="14">
        <v>0</v>
      </c>
      <c r="H238" t="str">
        <f>CONCATENATE(Complex!$A$2,"-",RIGHT(A238,3),"-"&amp;RIGHT(B238,3),"-"&amp;RIGHT(C238,3),IF(D238&gt;0,"-"&amp;D238,""))</f>
        <v>KGM-1000-UTI-HLP-AHL</v>
      </c>
      <c r="I238" s="17" t="str">
        <f t="shared" si="15"/>
        <v>Algemeen hulpmiddelen</v>
      </c>
      <c r="J238" t="s">
        <v>13</v>
      </c>
      <c r="K238" t="str">
        <f>CONCATENATE(Complex!$A$2,"-",RIGHT(A238,3))</f>
        <v>KGM-1000-UTI</v>
      </c>
      <c r="L238" t="str">
        <f>CONCATENATE(Complex!$A$2,"-",RIGHT(A238,3),"-"&amp;RIGHT(B238,3))</f>
        <v>KGM-1000-UTI-HLP</v>
      </c>
      <c r="M238" t="str">
        <f t="shared" si="13"/>
        <v>KGM-1000-UTI-HLP-AHL</v>
      </c>
      <c r="N238">
        <v>236</v>
      </c>
      <c r="O238" s="17" t="str">
        <f t="shared" si="14"/>
        <v>WSAHL</v>
      </c>
    </row>
    <row r="239" spans="1:15" hidden="1" x14ac:dyDescent="0.25">
      <c r="A239" s="20" t="s">
        <v>28</v>
      </c>
      <c r="B239" s="20" t="s">
        <v>70</v>
      </c>
      <c r="C239" s="20" t="s">
        <v>461</v>
      </c>
      <c r="D239" s="20"/>
      <c r="E239" s="20" t="s">
        <v>462</v>
      </c>
      <c r="G239" s="14">
        <v>0</v>
      </c>
      <c r="H239" t="str">
        <f>CONCATENATE(Complex!$A$2,"-",RIGHT(A239,3),"-"&amp;RIGHT(B239,3),"-"&amp;RIGHT(C239,3),IF(D239&gt;0,"-"&amp;D239,""))</f>
        <v>KGM-1000-UTI-HLP-BEB</v>
      </c>
      <c r="I239" s="17" t="str">
        <f t="shared" si="15"/>
        <v>Bebording</v>
      </c>
      <c r="J239" t="s">
        <v>13</v>
      </c>
      <c r="K239" t="str">
        <f>CONCATENATE(Complex!$A$2,"-",RIGHT(A239,3))</f>
        <v>KGM-1000-UTI</v>
      </c>
      <c r="L239" t="str">
        <f>CONCATENATE(Complex!$A$2,"-",RIGHT(A239,3),"-"&amp;RIGHT(B239,3))</f>
        <v>KGM-1000-UTI-HLP</v>
      </c>
      <c r="M239" t="str">
        <f t="shared" si="13"/>
        <v>KGM-1000-UTI-HLP-BEB</v>
      </c>
      <c r="N239">
        <v>237</v>
      </c>
      <c r="O239" s="17" t="str">
        <f t="shared" si="14"/>
        <v>WSBEB</v>
      </c>
    </row>
    <row r="240" spans="1:15" hidden="1" x14ac:dyDescent="0.25">
      <c r="A240" s="20" t="s">
        <v>28</v>
      </c>
      <c r="B240" s="20" t="s">
        <v>70</v>
      </c>
      <c r="C240" s="20" t="s">
        <v>463</v>
      </c>
      <c r="D240" s="20"/>
      <c r="E240" s="20" t="s">
        <v>464</v>
      </c>
      <c r="G240" s="14">
        <v>0</v>
      </c>
      <c r="H240" t="str">
        <f>CONCATENATE(Complex!$A$2,"-",RIGHT(A240,3),"-"&amp;RIGHT(B240,3),"-"&amp;RIGHT(C240,3),IF(D240&gt;0,"-"&amp;D240,""))</f>
        <v>KGM-1000-UTI-HLP-BBL</v>
      </c>
      <c r="I240" s="17" t="str">
        <f t="shared" si="15"/>
        <v>Brandblusmiddel</v>
      </c>
      <c r="J240" t="s">
        <v>13</v>
      </c>
      <c r="K240" t="str">
        <f>CONCATENATE(Complex!$A$2,"-",RIGHT(A240,3))</f>
        <v>KGM-1000-UTI</v>
      </c>
      <c r="L240" t="str">
        <f>CONCATENATE(Complex!$A$2,"-",RIGHT(A240,3),"-"&amp;RIGHT(B240,3))</f>
        <v>KGM-1000-UTI-HLP</v>
      </c>
      <c r="M240" t="str">
        <f t="shared" ref="M240:M250" si="16">H240</f>
        <v>KGM-1000-UTI-HLP-BBL</v>
      </c>
      <c r="N240">
        <v>238</v>
      </c>
      <c r="O240" s="17" t="str">
        <f t="shared" ref="O240:O250" si="17">C240</f>
        <v>WSBBL</v>
      </c>
    </row>
    <row r="241" spans="1:15" hidden="1" x14ac:dyDescent="0.25">
      <c r="A241" s="20" t="s">
        <v>28</v>
      </c>
      <c r="B241" s="20" t="s">
        <v>70</v>
      </c>
      <c r="C241" s="20" t="s">
        <v>465</v>
      </c>
      <c r="D241" s="20"/>
      <c r="E241" s="20" t="s">
        <v>466</v>
      </c>
      <c r="G241" s="14">
        <v>0</v>
      </c>
      <c r="H241" t="str">
        <f>CONCATENATE(Complex!$A$2,"-",RIGHT(A241,3),"-"&amp;RIGHT(B241,3),"-"&amp;RIGHT(C241,3),IF(D241&gt;0,"-"&amp;D241,""))</f>
        <v>KGM-1000-UTI-HLP-GDT</v>
      </c>
      <c r="I241" s="17" t="str">
        <f t="shared" si="15"/>
        <v>Gasdetector</v>
      </c>
      <c r="J241" t="s">
        <v>13</v>
      </c>
      <c r="K241" t="str">
        <f>CONCATENATE(Complex!$A$2,"-",RIGHT(A241,3))</f>
        <v>KGM-1000-UTI</v>
      </c>
      <c r="L241" t="str">
        <f>CONCATENATE(Complex!$A$2,"-",RIGHT(A241,3),"-"&amp;RIGHT(B241,3))</f>
        <v>KGM-1000-UTI-HLP</v>
      </c>
      <c r="M241" t="str">
        <f t="shared" si="16"/>
        <v>KGM-1000-UTI-HLP-GDT</v>
      </c>
      <c r="N241">
        <v>239</v>
      </c>
      <c r="O241" s="17" t="str">
        <f t="shared" si="17"/>
        <v>WSGDT</v>
      </c>
    </row>
    <row r="242" spans="1:15" hidden="1" x14ac:dyDescent="0.25">
      <c r="A242" s="20" t="s">
        <v>28</v>
      </c>
      <c r="B242" s="20" t="s">
        <v>70</v>
      </c>
      <c r="C242" s="20" t="s">
        <v>467</v>
      </c>
      <c r="D242" s="20"/>
      <c r="E242" s="20" t="s">
        <v>468</v>
      </c>
      <c r="G242" s="14">
        <v>0</v>
      </c>
      <c r="H242" t="str">
        <f>CONCATENATE(Complex!$A$2,"-",RIGHT(A242,3),"-"&amp;RIGHT(B242,3),"-"&amp;RIGHT(C242,3),IF(D242&gt;0,"-"&amp;D242,""))</f>
        <v>KGM-1000-UTI-HLP-HHM</v>
      </c>
      <c r="I242" s="17" t="str">
        <f t="shared" si="15"/>
        <v>Hef- en hijsmiddel</v>
      </c>
      <c r="J242" t="s">
        <v>13</v>
      </c>
      <c r="K242" t="str">
        <f>CONCATENATE(Complex!$A$2,"-",RIGHT(A242,3))</f>
        <v>KGM-1000-UTI</v>
      </c>
      <c r="L242" t="str">
        <f>CONCATENATE(Complex!$A$2,"-",RIGHT(A242,3),"-"&amp;RIGHT(B242,3))</f>
        <v>KGM-1000-UTI-HLP</v>
      </c>
      <c r="M242" t="str">
        <f t="shared" si="16"/>
        <v>KGM-1000-UTI-HLP-HHM</v>
      </c>
      <c r="N242">
        <v>240</v>
      </c>
      <c r="O242" s="17" t="str">
        <f t="shared" si="17"/>
        <v>WSHHM</v>
      </c>
    </row>
    <row r="243" spans="1:15" hidden="1" x14ac:dyDescent="0.25">
      <c r="A243" s="20" t="s">
        <v>28</v>
      </c>
      <c r="B243" s="20" t="s">
        <v>70</v>
      </c>
      <c r="C243" s="20" t="s">
        <v>469</v>
      </c>
      <c r="D243" s="20"/>
      <c r="E243" s="20" t="s">
        <v>470</v>
      </c>
      <c r="G243" s="14">
        <v>0</v>
      </c>
      <c r="H243" t="str">
        <f>CONCATENATE(Complex!$A$2,"-",RIGHT(A243,3),"-"&amp;RIGHT(B243,3),"-"&amp;RIGHT(C243,3),IF(D243&gt;0,"-"&amp;D243,""))</f>
        <v>KGM-1000-UTI-HLP-KKA</v>
      </c>
      <c r="I243" s="17" t="str">
        <f t="shared" si="15"/>
        <v>Koelkast</v>
      </c>
      <c r="J243" t="s">
        <v>13</v>
      </c>
      <c r="K243" t="str">
        <f>CONCATENATE(Complex!$A$2,"-",RIGHT(A243,3))</f>
        <v>KGM-1000-UTI</v>
      </c>
      <c r="L243" t="str">
        <f>CONCATENATE(Complex!$A$2,"-",RIGHT(A243,3),"-"&amp;RIGHT(B243,3))</f>
        <v>KGM-1000-UTI-HLP</v>
      </c>
      <c r="M243" t="str">
        <f t="shared" si="16"/>
        <v>KGM-1000-UTI-HLP-KKA</v>
      </c>
      <c r="N243">
        <v>241</v>
      </c>
      <c r="O243" s="17" t="str">
        <f t="shared" si="17"/>
        <v>WSKKA</v>
      </c>
    </row>
    <row r="244" spans="1:15" hidden="1" x14ac:dyDescent="0.25">
      <c r="A244" s="20" t="s">
        <v>28</v>
      </c>
      <c r="B244" s="20" t="s">
        <v>70</v>
      </c>
      <c r="C244" s="20" t="s">
        <v>471</v>
      </c>
      <c r="D244" s="20"/>
      <c r="E244" s="20" t="s">
        <v>472</v>
      </c>
      <c r="G244" s="14">
        <v>0</v>
      </c>
      <c r="H244" t="str">
        <f>CONCATENATE(Complex!$A$2,"-",RIGHT(A244,3),"-"&amp;RIGHT(B244,3),"-"&amp;RIGHT(C244,3),IF(D244&gt;0,"-"&amp;D244,""))</f>
        <v>KGM-1000-UTI-HLP-NDD</v>
      </c>
      <c r="I244" s="17" t="str">
        <f t="shared" si="15"/>
        <v>Nooddouche</v>
      </c>
      <c r="J244" t="s">
        <v>13</v>
      </c>
      <c r="K244" t="str">
        <f>CONCATENATE(Complex!$A$2,"-",RIGHT(A244,3))</f>
        <v>KGM-1000-UTI</v>
      </c>
      <c r="L244" t="str">
        <f>CONCATENATE(Complex!$A$2,"-",RIGHT(A244,3),"-"&amp;RIGHT(B244,3))</f>
        <v>KGM-1000-UTI-HLP</v>
      </c>
      <c r="M244" t="str">
        <f t="shared" si="16"/>
        <v>KGM-1000-UTI-HLP-NDD</v>
      </c>
      <c r="N244">
        <v>242</v>
      </c>
      <c r="O244" s="17" t="str">
        <f t="shared" si="17"/>
        <v>WSNDD</v>
      </c>
    </row>
    <row r="245" spans="1:15" hidden="1" x14ac:dyDescent="0.25">
      <c r="A245" s="20" t="s">
        <v>28</v>
      </c>
      <c r="B245" s="20" t="s">
        <v>70</v>
      </c>
      <c r="C245" s="20" t="s">
        <v>473</v>
      </c>
      <c r="D245" s="20"/>
      <c r="E245" s="20" t="s">
        <v>474</v>
      </c>
      <c r="G245" s="14">
        <v>0</v>
      </c>
      <c r="H245" t="str">
        <f>CONCATENATE(Complex!$A$2,"-",RIGHT(A245,3),"-"&amp;RIGHT(B245,3),"-"&amp;RIGHT(C245,3),IF(D245&gt;0,"-"&amp;D245,""))</f>
        <v>KGM-1000-UTI-HLP-NSP</v>
      </c>
      <c r="I245" s="17" t="str">
        <f t="shared" si="15"/>
        <v>Noodspoeling</v>
      </c>
      <c r="J245" t="s">
        <v>13</v>
      </c>
      <c r="K245" t="str">
        <f>CONCATENATE(Complex!$A$2,"-",RIGHT(A245,3))</f>
        <v>KGM-1000-UTI</v>
      </c>
      <c r="L245" t="str">
        <f>CONCATENATE(Complex!$A$2,"-",RIGHT(A245,3),"-"&amp;RIGHT(B245,3))</f>
        <v>KGM-1000-UTI-HLP</v>
      </c>
      <c r="M245" t="str">
        <f t="shared" si="16"/>
        <v>KGM-1000-UTI-HLP-NSP</v>
      </c>
      <c r="N245">
        <v>243</v>
      </c>
      <c r="O245" s="17" t="str">
        <f t="shared" si="17"/>
        <v>WSNSP</v>
      </c>
    </row>
    <row r="246" spans="1:15" hidden="1" x14ac:dyDescent="0.25">
      <c r="A246" s="20" t="s">
        <v>28</v>
      </c>
      <c r="B246" s="20" t="s">
        <v>70</v>
      </c>
      <c r="C246" s="20" t="s">
        <v>475</v>
      </c>
      <c r="D246" s="20"/>
      <c r="E246" s="20" t="s">
        <v>476</v>
      </c>
      <c r="G246" s="14">
        <v>0</v>
      </c>
      <c r="H246" t="str">
        <f>CONCATENATE(Complex!$A$2,"-",RIGHT(A246,3),"-"&amp;RIGHT(B246,3),"-"&amp;RIGHT(C246,3),IF(D246&gt;0,"-"&amp;D246,""))</f>
        <v>KGM-1000-UTI-HLP-OOG</v>
      </c>
      <c r="I246" s="17" t="str">
        <f t="shared" si="15"/>
        <v>Oogdouche</v>
      </c>
      <c r="J246" t="s">
        <v>13</v>
      </c>
      <c r="K246" t="str">
        <f>CONCATENATE(Complex!$A$2,"-",RIGHT(A246,3))</f>
        <v>KGM-1000-UTI</v>
      </c>
      <c r="L246" t="str">
        <f>CONCATENATE(Complex!$A$2,"-",RIGHT(A246,3),"-"&amp;RIGHT(B246,3))</f>
        <v>KGM-1000-UTI-HLP</v>
      </c>
      <c r="M246" t="str">
        <f t="shared" si="16"/>
        <v>KGM-1000-UTI-HLP-OOG</v>
      </c>
      <c r="N246">
        <v>244</v>
      </c>
      <c r="O246" s="17" t="str">
        <f t="shared" si="17"/>
        <v>WSOOG</v>
      </c>
    </row>
    <row r="247" spans="1:15" hidden="1" x14ac:dyDescent="0.25">
      <c r="A247" s="20" t="s">
        <v>28</v>
      </c>
      <c r="B247" s="20" t="s">
        <v>70</v>
      </c>
      <c r="C247" s="20" t="s">
        <v>477</v>
      </c>
      <c r="D247" s="20"/>
      <c r="E247" s="20" t="s">
        <v>478</v>
      </c>
      <c r="G247" s="14">
        <v>0</v>
      </c>
      <c r="H247" t="str">
        <f>CONCATENATE(Complex!$A$2,"-",RIGHT(A247,3),"-"&amp;RIGHT(B247,3),"-"&amp;RIGHT(C247,3),IF(D247&gt;0,"-"&amp;D247,""))</f>
        <v>KGM-1000-UTI-HLP-RDB</v>
      </c>
      <c r="I247" s="17" t="str">
        <f t="shared" si="15"/>
        <v>Reddingsboei</v>
      </c>
      <c r="J247" t="s">
        <v>13</v>
      </c>
      <c r="K247" t="str">
        <f>CONCATENATE(Complex!$A$2,"-",RIGHT(A247,3))</f>
        <v>KGM-1000-UTI</v>
      </c>
      <c r="L247" t="str">
        <f>CONCATENATE(Complex!$A$2,"-",RIGHT(A247,3),"-"&amp;RIGHT(B247,3))</f>
        <v>KGM-1000-UTI-HLP</v>
      </c>
      <c r="M247" t="str">
        <f t="shared" si="16"/>
        <v>KGM-1000-UTI-HLP-RDB</v>
      </c>
      <c r="N247">
        <v>245</v>
      </c>
      <c r="O247" s="17" t="str">
        <f t="shared" si="17"/>
        <v>WSRDB</v>
      </c>
    </row>
    <row r="248" spans="1:15" hidden="1" x14ac:dyDescent="0.25">
      <c r="A248" s="20" t="s">
        <v>28</v>
      </c>
      <c r="B248" s="20" t="s">
        <v>70</v>
      </c>
      <c r="C248" s="20" t="s">
        <v>479</v>
      </c>
      <c r="D248" s="20"/>
      <c r="E248" s="20" t="s">
        <v>480</v>
      </c>
      <c r="G248" s="14">
        <v>0</v>
      </c>
      <c r="H248" t="str">
        <f>CONCATENATE(Complex!$A$2,"-",RIGHT(A248,3),"-"&amp;RIGHT(B248,3),"-"&amp;RIGHT(C248,3),IF(D248&gt;0,"-"&amp;D248,""))</f>
        <v>KGM-1000-UTI-HLP-VAT</v>
      </c>
      <c r="I248" s="17" t="str">
        <f t="shared" si="15"/>
        <v>Vaatwasser</v>
      </c>
      <c r="J248" t="s">
        <v>13</v>
      </c>
      <c r="K248" t="str">
        <f>CONCATENATE(Complex!$A$2,"-",RIGHT(A248,3))</f>
        <v>KGM-1000-UTI</v>
      </c>
      <c r="L248" t="str">
        <f>CONCATENATE(Complex!$A$2,"-",RIGHT(A248,3),"-"&amp;RIGHT(B248,3))</f>
        <v>KGM-1000-UTI-HLP</v>
      </c>
      <c r="M248" t="str">
        <f t="shared" si="16"/>
        <v>KGM-1000-UTI-HLP-VAT</v>
      </c>
      <c r="N248">
        <v>246</v>
      </c>
      <c r="O248" s="17" t="str">
        <f t="shared" si="17"/>
        <v>WSVAT</v>
      </c>
    </row>
    <row r="249" spans="1:15" hidden="1" x14ac:dyDescent="0.25">
      <c r="A249" s="20" t="s">
        <v>28</v>
      </c>
      <c r="B249" s="20" t="s">
        <v>70</v>
      </c>
      <c r="C249" s="20" t="s">
        <v>481</v>
      </c>
      <c r="D249" s="20"/>
      <c r="E249" s="20" t="s">
        <v>482</v>
      </c>
      <c r="G249" s="14">
        <v>0</v>
      </c>
      <c r="H249" t="str">
        <f>CONCATENATE(Complex!$A$2,"-",RIGHT(A249,3),"-"&amp;RIGHT(B249,3),"-"&amp;RIGHT(C249,3),IF(D249&gt;0,"-"&amp;D249,""))</f>
        <v>KGM-1000-UTI-HLP-MCH</v>
      </c>
      <c r="I249" s="17" t="str">
        <f t="shared" si="15"/>
        <v>Wasmachine</v>
      </c>
      <c r="J249" t="s">
        <v>13</v>
      </c>
      <c r="K249" t="str">
        <f>CONCATENATE(Complex!$A$2,"-",RIGHT(A249,3))</f>
        <v>KGM-1000-UTI</v>
      </c>
      <c r="L249" t="str">
        <f>CONCATENATE(Complex!$A$2,"-",RIGHT(A249,3),"-"&amp;RIGHT(B249,3))</f>
        <v>KGM-1000-UTI-HLP</v>
      </c>
      <c r="M249" t="str">
        <f t="shared" si="16"/>
        <v>KGM-1000-UTI-HLP-MCH</v>
      </c>
      <c r="N249">
        <v>247</v>
      </c>
      <c r="O249" s="17" t="str">
        <f t="shared" si="17"/>
        <v>WSMCH</v>
      </c>
    </row>
    <row r="250" spans="1:15" hidden="1" x14ac:dyDescent="0.25">
      <c r="A250" s="20" t="s">
        <v>28</v>
      </c>
      <c r="B250" s="20" t="s">
        <v>70</v>
      </c>
      <c r="C250" s="20" t="s">
        <v>483</v>
      </c>
      <c r="D250" s="20"/>
      <c r="E250" s="20" t="s">
        <v>484</v>
      </c>
      <c r="G250" s="14">
        <v>0</v>
      </c>
      <c r="H250" t="str">
        <f>CONCATENATE(Complex!$A$2,"-",RIGHT(A250,3),"-"&amp;RIGHT(B250,3),"-"&amp;RIGHT(C250,3),IF(D250&gt;0,"-"&amp;D250,""))</f>
        <v>KGM-1000-UTI-HLP-WDI</v>
      </c>
      <c r="I250" s="17" t="str">
        <f t="shared" si="15"/>
        <v>Waterleidingdoorspoelintallatie</v>
      </c>
      <c r="J250" t="s">
        <v>13</v>
      </c>
      <c r="K250" t="str">
        <f>CONCATENATE(Complex!$A$2,"-",RIGHT(A250,3))</f>
        <v>KGM-1000-UTI</v>
      </c>
      <c r="L250" t="str">
        <f>CONCATENATE(Complex!$A$2,"-",RIGHT(A250,3),"-"&amp;RIGHT(B250,3))</f>
        <v>KGM-1000-UTI-HLP</v>
      </c>
      <c r="M250" t="str">
        <f t="shared" si="16"/>
        <v>KGM-1000-UTI-HLP-WDI</v>
      </c>
      <c r="N250">
        <v>248</v>
      </c>
      <c r="O250" s="17" t="str">
        <f t="shared" si="17"/>
        <v>WSWDI</v>
      </c>
    </row>
  </sheetData>
  <autoFilter ref="G2:AC250" xr:uid="{35594015-BFBB-4011-8B40-09E28D468A3C}">
    <filterColumn colId="0">
      <filters>
        <filter val="1"/>
      </filters>
    </filterColumn>
  </autoFilter>
  <mergeCells count="2">
    <mergeCell ref="G1:O1"/>
    <mergeCell ref="P1:AC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70DF-66ED-409A-94DA-C6883C9301BA}">
  <dimension ref="A1:K2"/>
  <sheetViews>
    <sheetView workbookViewId="0">
      <selection activeCell="C2" sqref="C2"/>
    </sheetView>
  </sheetViews>
  <sheetFormatPr defaultRowHeight="15" x14ac:dyDescent="0.25"/>
  <cols>
    <col min="1" max="1" width="14.5703125" style="4" bestFit="1" customWidth="1"/>
    <col min="2" max="2" width="24.5703125" style="8" bestFit="1" customWidth="1"/>
    <col min="3" max="3" width="17.28515625" bestFit="1" customWidth="1"/>
    <col min="8" max="8" width="23.42578125" bestFit="1" customWidth="1"/>
    <col min="9" max="9" width="25.85546875" style="12" bestFit="1" customWidth="1"/>
    <col min="10" max="10" width="21.28515625" customWidth="1"/>
    <col min="11" max="11" width="26.140625" customWidth="1"/>
  </cols>
  <sheetData>
    <row r="1" spans="1:11" x14ac:dyDescent="0.25">
      <c r="A1" s="4" t="s">
        <v>485</v>
      </c>
      <c r="B1" s="8" t="s">
        <v>486</v>
      </c>
      <c r="C1" s="1" t="s">
        <v>4</v>
      </c>
      <c r="D1" s="1" t="s">
        <v>487</v>
      </c>
      <c r="E1" s="1" t="s">
        <v>488</v>
      </c>
      <c r="F1" s="1" t="s">
        <v>489</v>
      </c>
      <c r="G1" s="1" t="s">
        <v>490</v>
      </c>
      <c r="H1" s="1" t="s">
        <v>491</v>
      </c>
      <c r="I1" s="10" t="s">
        <v>492</v>
      </c>
      <c r="J1" s="1" t="s">
        <v>493</v>
      </c>
      <c r="K1" s="1" t="s">
        <v>494</v>
      </c>
    </row>
    <row r="2" spans="1:11" x14ac:dyDescent="0.25">
      <c r="A2" s="4" t="s">
        <v>495</v>
      </c>
      <c r="B2" s="9">
        <v>45931</v>
      </c>
      <c r="C2" t="str">
        <f>CONCATENATE(Complex!A2," ",Complex!B2)</f>
        <v>KGM-1000 Standaard gemaal</v>
      </c>
      <c r="D2">
        <v>0</v>
      </c>
      <c r="E2">
        <v>6</v>
      </c>
      <c r="F2" t="s">
        <v>496</v>
      </c>
      <c r="G2">
        <v>1</v>
      </c>
      <c r="H2" s="7">
        <f>B2</f>
        <v>45931</v>
      </c>
      <c r="I2" s="11">
        <f>EDATE(B2,E2)</f>
        <v>46113</v>
      </c>
      <c r="J2" t="str">
        <f>A2</f>
        <v>WDG-1-M-215</v>
      </c>
      <c r="K2" t="e">
        <f>Bouwdeel!#REF!</f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3EEC-B91E-4E2C-8DAC-D6EDB6BBD3B6}">
  <dimension ref="A1:K2"/>
  <sheetViews>
    <sheetView workbookViewId="0">
      <selection activeCell="A2" sqref="A2"/>
    </sheetView>
  </sheetViews>
  <sheetFormatPr defaultRowHeight="15" x14ac:dyDescent="0.25"/>
  <cols>
    <col min="1" max="1" width="14.42578125" customWidth="1"/>
    <col min="2" max="2" width="35.5703125" bestFit="1" customWidth="1"/>
    <col min="3" max="3" width="16.5703125" bestFit="1" customWidth="1"/>
    <col min="4" max="4" width="22" bestFit="1" customWidth="1"/>
    <col min="5" max="5" width="18.5703125" bestFit="1" customWidth="1"/>
    <col min="6" max="6" width="16" bestFit="1" customWidth="1"/>
    <col min="7" max="7" width="16.7109375" bestFit="1" customWidth="1"/>
    <col min="8" max="8" width="16.85546875" bestFit="1" customWidth="1"/>
    <col min="9" max="9" width="18.28515625" bestFit="1" customWidth="1"/>
    <col min="10" max="10" width="23.5703125" bestFit="1" customWidth="1"/>
    <col min="11" max="11" width="14.28515625" style="14" bestFit="1" customWidth="1"/>
  </cols>
  <sheetData>
    <row r="1" spans="1:11" x14ac:dyDescent="0.25">
      <c r="A1" s="1" t="s">
        <v>497</v>
      </c>
      <c r="B1" s="1" t="s">
        <v>498</v>
      </c>
      <c r="C1" s="1" t="s">
        <v>5</v>
      </c>
      <c r="D1" s="1" t="s">
        <v>6</v>
      </c>
      <c r="E1" s="1" t="s">
        <v>77</v>
      </c>
      <c r="F1" s="1" t="s">
        <v>499</v>
      </c>
      <c r="G1" s="1" t="s">
        <v>500</v>
      </c>
      <c r="H1" s="1" t="s">
        <v>488</v>
      </c>
      <c r="I1" s="1" t="s">
        <v>489</v>
      </c>
      <c r="J1" s="1" t="s">
        <v>501</v>
      </c>
      <c r="K1" s="13" t="s">
        <v>502</v>
      </c>
    </row>
    <row r="2" spans="1:11" x14ac:dyDescent="0.25">
      <c r="A2" s="4" t="s">
        <v>503</v>
      </c>
      <c r="B2" t="str">
        <f>CONCATENATE("Ijken tov peilmerk, meetpunt ",K2)</f>
        <v>Ijken tov peilmerk, meetpunt Standaard gemaal</v>
      </c>
      <c r="C2" t="s">
        <v>13</v>
      </c>
      <c r="D2" t="str">
        <f>Object!C2</f>
        <v>KGM-1000-EIN</v>
      </c>
      <c r="F2" t="s">
        <v>504</v>
      </c>
      <c r="G2" t="s">
        <v>505</v>
      </c>
      <c r="H2">
        <v>5</v>
      </c>
      <c r="I2" t="s">
        <v>506</v>
      </c>
      <c r="J2" s="15">
        <v>44294</v>
      </c>
      <c r="K2" s="14" t="str">
        <f>VLOOKUP(LEFT(D2,LEN(D2)-4),Complex!A:B,2,FALSE)</f>
        <v>Standaard gemaal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4F2D-53AA-4073-8387-65FA3C446EB1}">
  <dimension ref="A1:G2"/>
  <sheetViews>
    <sheetView workbookViewId="0">
      <selection activeCell="A2" sqref="A2:G2"/>
    </sheetView>
  </sheetViews>
  <sheetFormatPr defaultRowHeight="15" x14ac:dyDescent="0.25"/>
  <cols>
    <col min="1" max="1" width="18.7109375" bestFit="1" customWidth="1"/>
    <col min="2" max="2" width="17.28515625" bestFit="1" customWidth="1"/>
    <col min="3" max="3" width="22" bestFit="1" customWidth="1"/>
    <col min="4" max="4" width="18.5703125" bestFit="1" customWidth="1"/>
    <col min="5" max="5" width="16" bestFit="1" customWidth="1"/>
    <col min="6" max="6" width="16.7109375" bestFit="1" customWidth="1"/>
    <col min="7" max="7" width="28.28515625" bestFit="1" customWidth="1"/>
  </cols>
  <sheetData>
    <row r="1" spans="1:7" x14ac:dyDescent="0.25">
      <c r="A1" s="1" t="s">
        <v>507</v>
      </c>
      <c r="B1" s="1" t="s">
        <v>4</v>
      </c>
      <c r="C1" s="1" t="s">
        <v>6</v>
      </c>
      <c r="D1" s="1" t="s">
        <v>77</v>
      </c>
      <c r="E1" s="1" t="s">
        <v>499</v>
      </c>
      <c r="F1" s="1" t="s">
        <v>500</v>
      </c>
      <c r="G1" s="1" t="s">
        <v>508</v>
      </c>
    </row>
    <row r="2" spans="1:7" x14ac:dyDescent="0.25">
      <c r="A2" t="str">
        <f>'PO modellen'!A2</f>
        <v>Test-100</v>
      </c>
      <c r="B2" t="s">
        <v>509</v>
      </c>
      <c r="C2" t="str">
        <f>Object!C2</f>
        <v>KGM-1000-EIN</v>
      </c>
      <c r="D2" t="str">
        <f>Bouwdeel!H5</f>
        <v>KGM-1000-EIN-BES-ABE</v>
      </c>
      <c r="E2" t="s">
        <v>504</v>
      </c>
      <c r="F2" t="s">
        <v>505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120C-712B-4983-ABEF-FCED204C82FD}">
  <dimension ref="A1:C2"/>
  <sheetViews>
    <sheetView workbookViewId="0">
      <selection activeCell="A2" sqref="A2:C2"/>
    </sheetView>
  </sheetViews>
  <sheetFormatPr defaultRowHeight="15" x14ac:dyDescent="0.25"/>
  <cols>
    <col min="1" max="1" width="25.140625" customWidth="1"/>
    <col min="2" max="2" width="19.85546875" customWidth="1"/>
    <col min="3" max="3" width="21.140625" customWidth="1"/>
  </cols>
  <sheetData>
    <row r="1" spans="1:3" x14ac:dyDescent="0.25">
      <c r="A1" s="1" t="s">
        <v>510</v>
      </c>
      <c r="B1" s="1" t="s">
        <v>511</v>
      </c>
      <c r="C1" s="1" t="s">
        <v>497</v>
      </c>
    </row>
    <row r="2" spans="1:3" x14ac:dyDescent="0.25">
      <c r="A2" t="s">
        <v>512</v>
      </c>
      <c r="B2" s="16" t="s">
        <v>513</v>
      </c>
      <c r="C2" t="str">
        <f>'PO jobs'!A2</f>
        <v>Test-100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6382b7-3b3b-4db5-a9ac-afb79cb831ab">
      <Terms xmlns="http://schemas.microsoft.com/office/infopath/2007/PartnerControls"/>
    </lcf76f155ced4ddcb4097134ff3c332f>
    <TaxCatchAll xmlns="fdb2200d-f6e5-4b9f-9018-53780f00d586" xsi:nil="true"/>
    <zoek xmlns="916382b7-3b3b-4db5-a9ac-afb79cb831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3778B2D1C8F4BBDB3A82830695DEF" ma:contentTypeVersion="14" ma:contentTypeDescription="Een nieuw document maken." ma:contentTypeScope="" ma:versionID="6b8fcde6b8716b0252ea7806b636b866">
  <xsd:schema xmlns:xsd="http://www.w3.org/2001/XMLSchema" xmlns:xs="http://www.w3.org/2001/XMLSchema" xmlns:p="http://schemas.microsoft.com/office/2006/metadata/properties" xmlns:ns2="916382b7-3b3b-4db5-a9ac-afb79cb831ab" xmlns:ns3="fdb2200d-f6e5-4b9f-9018-53780f00d586" targetNamespace="http://schemas.microsoft.com/office/2006/metadata/properties" ma:root="true" ma:fieldsID="fb5913f615ccfe0eddcea8b6e55f6325" ns2:_="" ns3:_="">
    <xsd:import namespace="916382b7-3b3b-4db5-a9ac-afb79cb831ab"/>
    <xsd:import namespace="fdb2200d-f6e5-4b9f-9018-53780f00d5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zoe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382b7-3b3b-4db5-a9ac-afb79cb83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zoek" ma:index="21" nillable="true" ma:displayName="zoek" ma:format="Dropdown" ma:list="916382b7-3b3b-4db5-a9ac-afb79cb831ab" ma:internalName="zoek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2200d-f6e5-4b9f-9018-53780f00d5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157b0d-8183-4859-8edf-eec522895a44}" ma:internalName="TaxCatchAll" ma:showField="CatchAllData" ma:web="fdb2200d-f6e5-4b9f-9018-53780f00d5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6F7FE-D046-4ED5-8B67-3E8AA5E92B8D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fdb2200d-f6e5-4b9f-9018-53780f00d586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916382b7-3b3b-4db5-a9ac-afb79cb831ab"/>
  </ds:schemaRefs>
</ds:datastoreItem>
</file>

<file path=customXml/itemProps2.xml><?xml version="1.0" encoding="utf-8"?>
<ds:datastoreItem xmlns:ds="http://schemas.openxmlformats.org/officeDocument/2006/customXml" ds:itemID="{64C6AC96-0DB4-4728-B718-272D0DA0F9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ABB17-8FA5-43D0-B0E1-4CB0607B9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6382b7-3b3b-4db5-a9ac-afb79cb831ab"/>
    <ds:schemaRef ds:uri="fdb2200d-f6e5-4b9f-9018-53780f00d5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Complex</vt:lpstr>
      <vt:lpstr>Object</vt:lpstr>
      <vt:lpstr>Element</vt:lpstr>
      <vt:lpstr>Bouwdeel</vt:lpstr>
      <vt:lpstr>Looprouteregel</vt:lpstr>
      <vt:lpstr>PO modellen</vt:lpstr>
      <vt:lpstr>PO jobs</vt:lpstr>
      <vt:lpstr>Koppeling jobplan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Aker, Hans van den</dc:creator>
  <cp:keywords/>
  <dc:description/>
  <cp:lastModifiedBy>Gelderblom, Johan</cp:lastModifiedBy>
  <cp:revision/>
  <dcterms:created xsi:type="dcterms:W3CDTF">2025-03-24T10:00:01Z</dcterms:created>
  <dcterms:modified xsi:type="dcterms:W3CDTF">2025-09-15T09:01:15Z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0x0101002183778B2D1C8F4BBDB3A82830695DEF</vt:lpwstr>
  </property>
  <property fmtid="{D5CDD505-2E9C-101B-9397-08002B2CF9AE}" pid="3" name="MediaServiceImageTags">
    <vt:lpwstr/>
  </property>
</Properties>
</file>