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Europese Aanbestedingen\Aanbestedingen 2025\Gemeente Emmen\Definitieve stukken\"/>
    </mc:Choice>
  </mc:AlternateContent>
  <bookViews>
    <workbookView xWindow="0" yWindow="0" windowWidth="28800" windowHeight="1230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9" i="1" l="1"/>
  <c r="H59" i="1"/>
  <c r="G59" i="1"/>
  <c r="F59" i="1"/>
  <c r="E59" i="1"/>
  <c r="D59" i="1"/>
  <c r="I58" i="1"/>
  <c r="I59" i="1" s="1"/>
  <c r="I51" i="1" l="1"/>
  <c r="H51" i="1"/>
  <c r="E51" i="1"/>
  <c r="D51" i="1"/>
  <c r="F50" i="1"/>
  <c r="G50" i="1" s="1"/>
  <c r="J50" i="1" s="1"/>
  <c r="F49" i="1"/>
  <c r="G49" i="1" s="1"/>
  <c r="J49" i="1" s="1"/>
  <c r="G48" i="1"/>
  <c r="J48" i="1" s="1"/>
  <c r="G47" i="1"/>
  <c r="J47" i="1" s="1"/>
  <c r="F47" i="1"/>
  <c r="F46" i="1"/>
  <c r="G46" i="1" s="1"/>
  <c r="J46" i="1" s="1"/>
  <c r="F45" i="1"/>
  <c r="F44" i="1"/>
  <c r="G44" i="1" s="1"/>
  <c r="I38" i="1"/>
  <c r="H38" i="1"/>
  <c r="E38" i="1"/>
  <c r="D38" i="1"/>
  <c r="F36" i="1"/>
  <c r="G36" i="1" s="1"/>
  <c r="J36" i="1" s="1"/>
  <c r="F35" i="1"/>
  <c r="G35" i="1" s="1"/>
  <c r="J35" i="1" s="1"/>
  <c r="F34" i="1"/>
  <c r="G34" i="1" s="1"/>
  <c r="J34" i="1" s="1"/>
  <c r="F33" i="1"/>
  <c r="G33" i="1" s="1"/>
  <c r="J33" i="1" s="1"/>
  <c r="G32" i="1"/>
  <c r="J32" i="1" s="1"/>
  <c r="G31" i="1"/>
  <c r="J31" i="1" s="1"/>
  <c r="F30" i="1"/>
  <c r="G30" i="1" s="1"/>
  <c r="J30" i="1" s="1"/>
  <c r="F29" i="1"/>
  <c r="G29" i="1" s="1"/>
  <c r="I23" i="1"/>
  <c r="H23" i="1"/>
  <c r="E23" i="1"/>
  <c r="D23" i="1"/>
  <c r="F22" i="1"/>
  <c r="G22" i="1" s="1"/>
  <c r="J22" i="1" s="1"/>
  <c r="F21" i="1"/>
  <c r="G21" i="1" s="1"/>
  <c r="J21" i="1" s="1"/>
  <c r="F20" i="1"/>
  <c r="G20" i="1" s="1"/>
  <c r="J20" i="1" s="1"/>
  <c r="F19" i="1"/>
  <c r="G19" i="1" s="1"/>
  <c r="J19" i="1" s="1"/>
  <c r="F18" i="1"/>
  <c r="G18" i="1" s="1"/>
  <c r="J18" i="1" s="1"/>
  <c r="F17" i="1"/>
  <c r="G17" i="1" s="1"/>
  <c r="H12" i="1"/>
  <c r="E12" i="1"/>
  <c r="D12" i="1"/>
  <c r="F11" i="1"/>
  <c r="G11" i="1" s="1"/>
  <c r="J11" i="1" s="1"/>
  <c r="F10" i="1"/>
  <c r="G10" i="1" s="1"/>
  <c r="J10" i="1" s="1"/>
  <c r="F9" i="1"/>
  <c r="G9" i="1" s="1"/>
  <c r="J9" i="1" s="1"/>
  <c r="F7" i="1"/>
  <c r="G7" i="1" s="1"/>
  <c r="J7" i="1" s="1"/>
  <c r="F6" i="1"/>
  <c r="G6" i="1" s="1"/>
  <c r="J6" i="1" s="1"/>
  <c r="F5" i="1"/>
  <c r="F4" i="1"/>
  <c r="G4" i="1" s="1"/>
  <c r="I5" i="1" l="1"/>
  <c r="I12" i="1" s="1"/>
  <c r="F51" i="1"/>
  <c r="G5" i="1"/>
  <c r="G23" i="1"/>
  <c r="J17" i="1"/>
  <c r="J23" i="1" s="1"/>
  <c r="G12" i="1"/>
  <c r="J4" i="1"/>
  <c r="J44" i="1"/>
  <c r="J51" i="1" s="1"/>
  <c r="G51" i="1"/>
  <c r="G38" i="1"/>
  <c r="J29" i="1"/>
  <c r="J38" i="1" s="1"/>
  <c r="G45" i="1"/>
  <c r="J45" i="1" s="1"/>
  <c r="F12" i="1"/>
  <c r="F23" i="1"/>
  <c r="F38" i="1"/>
  <c r="J5" i="1" l="1"/>
  <c r="J12" i="1" s="1"/>
</calcChain>
</file>

<file path=xl/sharedStrings.xml><?xml version="1.0" encoding="utf-8"?>
<sst xmlns="http://schemas.openxmlformats.org/spreadsheetml/2006/main" count="97" uniqueCount="47">
  <si>
    <t>Datum</t>
  </si>
  <si>
    <t>Schadenr</t>
  </si>
  <si>
    <t>Omschrijving</t>
  </si>
  <si>
    <t>Schade</t>
  </si>
  <si>
    <t>Eigen risico</t>
  </si>
  <si>
    <t xml:space="preserve">Kosten </t>
  </si>
  <si>
    <t>Betaald</t>
  </si>
  <si>
    <t>Verhaald</t>
  </si>
  <si>
    <t xml:space="preserve">Reserve </t>
  </si>
  <si>
    <t>Totaal</t>
  </si>
  <si>
    <t>Brandschade Rensenpark, Hoofdstraat 18</t>
  </si>
  <si>
    <t>Brandschade Thriantaschool, 7 lokalen zwart</t>
  </si>
  <si>
    <t>Brandschade zwembad Emmer-Compascuum Kijlweg 9</t>
  </si>
  <si>
    <t>Aanrijding slagboom Verlengde Spoorstraat 2</t>
  </si>
  <si>
    <t>Eigen risico is ook verhaald</t>
  </si>
  <si>
    <t>Waterschade tapijt Ermerweg na dakrenovatie</t>
  </si>
  <si>
    <t>Vandalismeschade Werkplein Emmen, Verlengde Spoorstraat 2</t>
  </si>
  <si>
    <t>Aanrijding Raadhuisplein 100</t>
  </si>
  <si>
    <t>Stormschade, PRO Emmen, Ullevi 22, emmen</t>
  </si>
  <si>
    <t xml:space="preserve">Totaal </t>
  </si>
  <si>
    <t>Stormschade obs 't Koppel en obs De Dordtse Til</t>
  </si>
  <si>
    <t>Inbraak en vandalisme Nieuwe weg 32 Veenoord</t>
  </si>
  <si>
    <t>Brandstichting container sporthal De Kampen 20</t>
  </si>
  <si>
    <t>Brandstichting toegangsdeur zwembad De Slagen</t>
  </si>
  <si>
    <t xml:space="preserve">Brandschade Rensenpark, </t>
  </si>
  <si>
    <t>Vandalismeschade winkelcentrum De Weiert</t>
  </si>
  <si>
    <t>plofkraak Rietdekkersjof 5, Nieuw Dordrecht</t>
  </si>
  <si>
    <t>Aanrijding Qbuzz met gevel Werkpro (Verlengde Spoorstraat 2)</t>
  </si>
  <si>
    <t>Brandschade centrumgebouw Van der Meulenweg 2</t>
  </si>
  <si>
    <t>Aanrijding zonwering rbks Brummelhof</t>
  </si>
  <si>
    <t>regres</t>
  </si>
  <si>
    <t>Glazen toegangsdeur kapot na inbraak bij Esdal</t>
  </si>
  <si>
    <t>Brandschade Tammingecamp 41</t>
  </si>
  <si>
    <t>Aanrijdingschade Atlas Theater</t>
  </si>
  <si>
    <t>regres opgestart</t>
  </si>
  <si>
    <t>Inbraakschade OBS De Iemenhof Schoonebeek</t>
  </si>
  <si>
    <t>Vandalismeschade Smedingeslag 1</t>
  </si>
  <si>
    <t>Vandalismeschade Wildlands</t>
  </si>
  <si>
    <t>Brandschade Sint Frans School</t>
  </si>
  <si>
    <t>Vandalismeschade Ln van de Eekharst 169</t>
  </si>
  <si>
    <t>Waterschade Weerdingerkanaal ZZ 163 Nw Weerdinge</t>
  </si>
  <si>
    <t>Vandalismeschade aan ventilatiebuizen Dr H. Blinkstraat 5</t>
  </si>
  <si>
    <t>Vandalismeschade Walevest 10 Nw Dordrecht</t>
  </si>
  <si>
    <t>Waterschade Westerstraat</t>
  </si>
  <si>
    <t>Schade aan luifel Mantingerbrink 203</t>
  </si>
  <si>
    <t>Bijlage C.3 Schadeoverzicht gemeente Emmen</t>
  </si>
  <si>
    <t>vandalismeschade, SBO Catamaran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</si>
</sst>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4" fontId="2" fillId="0" borderId="2" xfId="0" applyNumberFormat="1" applyFont="1" applyBorder="1"/>
    <xf numFmtId="0" fontId="2" fillId="0" borderId="2" xfId="0" applyFont="1" applyFill="1" applyBorder="1"/>
    <xf numFmtId="0" fontId="2" fillId="0" borderId="3" xfId="0" applyFont="1" applyFill="1" applyBorder="1"/>
    <xf numFmtId="14" fontId="0" fillId="0" borderId="4" xfId="0" applyNumberFormat="1" applyBorder="1"/>
    <xf numFmtId="0" fontId="0" fillId="0" borderId="4" xfId="0" applyBorder="1"/>
    <xf numFmtId="44" fontId="0" fillId="0" borderId="4" xfId="0" applyNumberFormat="1" applyBorder="1"/>
    <xf numFmtId="0" fontId="0" fillId="0" borderId="4" xfId="0" applyFill="1" applyBorder="1"/>
    <xf numFmtId="14" fontId="0" fillId="0" borderId="4" xfId="0" applyNumberFormat="1" applyFill="1" applyBorder="1"/>
    <xf numFmtId="44" fontId="0" fillId="0" borderId="4" xfId="1" applyFont="1" applyBorder="1"/>
    <xf numFmtId="14" fontId="0" fillId="0" borderId="5" xfId="0" applyNumberFormat="1" applyBorder="1"/>
    <xf numFmtId="0" fontId="0" fillId="0" borderId="5" xfId="0" applyFill="1" applyBorder="1"/>
    <xf numFmtId="44" fontId="0" fillId="0" borderId="5" xfId="1" applyFont="1" applyBorder="1"/>
    <xf numFmtId="44" fontId="0" fillId="0" borderId="5" xfId="0" applyNumberFormat="1" applyFill="1" applyBorder="1"/>
    <xf numFmtId="44" fontId="0" fillId="0" borderId="5" xfId="0" applyNumberFormat="1" applyBorder="1"/>
    <xf numFmtId="0" fontId="2" fillId="0" borderId="6" xfId="0" applyFont="1" applyBorder="1"/>
    <xf numFmtId="0" fontId="0" fillId="0" borderId="7" xfId="0" applyBorder="1"/>
    <xf numFmtId="0" fontId="2" fillId="0" borderId="7" xfId="0" applyFont="1" applyBorder="1"/>
    <xf numFmtId="44" fontId="2" fillId="0" borderId="7" xfId="0" applyNumberFormat="1" applyFont="1" applyBorder="1"/>
    <xf numFmtId="44" fontId="2" fillId="0" borderId="7" xfId="1" applyFont="1" applyBorder="1"/>
    <xf numFmtId="44" fontId="2" fillId="0" borderId="8" xfId="0" applyNumberFormat="1" applyFont="1" applyBorder="1"/>
    <xf numFmtId="44" fontId="0" fillId="0" borderId="0" xfId="0" applyNumberFormat="1"/>
    <xf numFmtId="3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2" borderId="0" xfId="0" applyFont="1" applyFill="1"/>
    <xf numFmtId="0" fontId="4" fillId="0" borderId="0" xfId="0" applyFont="1"/>
    <xf numFmtId="14" fontId="3" fillId="0" borderId="4" xfId="0" applyNumberFormat="1" applyFont="1" applyBorder="1"/>
    <xf numFmtId="0" fontId="3" fillId="0" borderId="4" xfId="0" applyNumberFormat="1" applyFont="1" applyBorder="1"/>
    <xf numFmtId="44" fontId="3" fillId="0" borderId="4" xfId="0" applyNumberFormat="1" applyFont="1" applyBorder="1"/>
    <xf numFmtId="44" fontId="3" fillId="0" borderId="4" xfId="0" applyNumberFormat="1" applyFont="1" applyFill="1" applyBorder="1"/>
    <xf numFmtId="14" fontId="2" fillId="0" borderId="6" xfId="0" applyNumberFormat="1" applyFont="1" applyBorder="1"/>
    <xf numFmtId="0" fontId="0" fillId="0" borderId="7" xfId="0" applyFill="1" applyBorder="1"/>
    <xf numFmtId="0" fontId="2" fillId="0" borderId="7" xfId="0" applyFont="1" applyFill="1" applyBorder="1"/>
    <xf numFmtId="14" fontId="3" fillId="0" borderId="9" xfId="0" applyNumberFormat="1" applyFont="1" applyBorder="1"/>
    <xf numFmtId="0" fontId="3" fillId="0" borderId="10" xfId="0" applyFont="1" applyBorder="1"/>
    <xf numFmtId="44" fontId="3" fillId="0" borderId="10" xfId="1" applyFont="1" applyBorder="1"/>
    <xf numFmtId="44" fontId="3" fillId="0" borderId="10" xfId="1" applyFont="1" applyFill="1" applyBorder="1"/>
    <xf numFmtId="44" fontId="3" fillId="0" borderId="4" xfId="1" applyFont="1" applyBorder="1"/>
    <xf numFmtId="0" fontId="3" fillId="0" borderId="4" xfId="0" applyFont="1" applyBorder="1"/>
    <xf numFmtId="44" fontId="3" fillId="0" borderId="4" xfId="1" applyFont="1" applyFill="1" applyBorder="1"/>
    <xf numFmtId="0" fontId="0" fillId="0" borderId="5" xfId="0" applyBorder="1"/>
    <xf numFmtId="44" fontId="2" fillId="0" borderId="8" xfId="1" applyFont="1" applyBorder="1"/>
    <xf numFmtId="0" fontId="5" fillId="0" borderId="0" xfId="0" applyFont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abSelected="1" topLeftCell="A28" workbookViewId="0">
      <selection activeCell="C63" sqref="C63"/>
    </sheetView>
  </sheetViews>
  <sheetFormatPr defaultRowHeight="15" x14ac:dyDescent="0.25"/>
  <cols>
    <col min="1" max="1" width="42.85546875" bestFit="1" customWidth="1"/>
    <col min="2" max="2" width="9.7109375" bestFit="1" customWidth="1"/>
    <col min="3" max="3" width="58.28515625" bestFit="1" customWidth="1"/>
    <col min="4" max="4" width="12.85546875" bestFit="1" customWidth="1"/>
    <col min="5" max="6" width="11.85546875" bestFit="1" customWidth="1"/>
    <col min="7" max="7" width="12.85546875" bestFit="1" customWidth="1"/>
    <col min="8" max="8" width="10.85546875" bestFit="1" customWidth="1"/>
    <col min="9" max="9" width="11.42578125" bestFit="1" customWidth="1"/>
    <col min="10" max="10" width="12.85546875" bestFit="1" customWidth="1"/>
    <col min="11" max="11" width="25.140625" bestFit="1" customWidth="1"/>
  </cols>
  <sheetData>
    <row r="1" spans="1:11" x14ac:dyDescent="0.25">
      <c r="A1" t="s">
        <v>45</v>
      </c>
    </row>
    <row r="2" spans="1:11" ht="16.5" thickBot="1" x14ac:dyDescent="0.3">
      <c r="A2" s="44">
        <v>2021</v>
      </c>
    </row>
    <row r="3" spans="1:11" x14ac:dyDescent="0.25">
      <c r="A3" s="1" t="s">
        <v>0</v>
      </c>
      <c r="B3" s="2" t="s">
        <v>1</v>
      </c>
      <c r="C3" s="2" t="s">
        <v>2</v>
      </c>
      <c r="D3" s="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1" x14ac:dyDescent="0.25">
      <c r="A4" s="6">
        <v>44268</v>
      </c>
      <c r="B4" s="7">
        <v>2100623</v>
      </c>
      <c r="C4" s="7" t="s">
        <v>10</v>
      </c>
      <c r="D4" s="8">
        <v>11264.83</v>
      </c>
      <c r="E4" s="8">
        <v>2500</v>
      </c>
      <c r="F4" s="8">
        <f>1896.97+87.65</f>
        <v>1984.6200000000001</v>
      </c>
      <c r="G4" s="8">
        <f>D4-E4+F4</f>
        <v>10749.45</v>
      </c>
      <c r="H4" s="8">
        <v>0</v>
      </c>
      <c r="I4" s="8">
        <v>0</v>
      </c>
      <c r="J4" s="8">
        <f>G4</f>
        <v>10749.45</v>
      </c>
    </row>
    <row r="5" spans="1:11" x14ac:dyDescent="0.25">
      <c r="A5" s="6">
        <v>44277</v>
      </c>
      <c r="B5" s="7">
        <v>2100756</v>
      </c>
      <c r="C5" s="7" t="s">
        <v>11</v>
      </c>
      <c r="D5" s="8">
        <v>141447.73000000001</v>
      </c>
      <c r="E5" s="8">
        <v>2500</v>
      </c>
      <c r="F5" s="8">
        <f>6127.62+2244.55+1389.48+1.24</f>
        <v>9762.89</v>
      </c>
      <c r="G5" s="8">
        <f>D5-E5+F5</f>
        <v>148710.62</v>
      </c>
      <c r="H5" s="8">
        <v>0</v>
      </c>
      <c r="I5" s="8">
        <f>D5-E5+F5-G5</f>
        <v>0</v>
      </c>
      <c r="J5" s="8">
        <f>G5-H5+I5</f>
        <v>148710.62</v>
      </c>
    </row>
    <row r="6" spans="1:11" x14ac:dyDescent="0.25">
      <c r="A6" s="6">
        <v>44290</v>
      </c>
      <c r="B6" s="7">
        <v>2100924</v>
      </c>
      <c r="C6" s="9" t="s">
        <v>12</v>
      </c>
      <c r="D6" s="8">
        <v>13872.42</v>
      </c>
      <c r="E6" s="8">
        <v>2500</v>
      </c>
      <c r="F6" s="8">
        <f>987.6+113.72</f>
        <v>1101.32</v>
      </c>
      <c r="G6" s="8">
        <f>D6-E6+F6</f>
        <v>12473.74</v>
      </c>
      <c r="H6" s="8">
        <v>0</v>
      </c>
      <c r="I6" s="8">
        <v>0</v>
      </c>
      <c r="J6" s="8">
        <f>G6-H6+I6</f>
        <v>12473.74</v>
      </c>
    </row>
    <row r="7" spans="1:11" x14ac:dyDescent="0.25">
      <c r="A7" s="10">
        <v>44354</v>
      </c>
      <c r="B7" s="9">
        <v>2101641</v>
      </c>
      <c r="C7" s="9" t="s">
        <v>13</v>
      </c>
      <c r="D7" s="8">
        <v>9974.42</v>
      </c>
      <c r="E7" s="8">
        <v>2500</v>
      </c>
      <c r="F7" s="8">
        <f>74.74+722.1+1.74</f>
        <v>798.58</v>
      </c>
      <c r="G7" s="8">
        <f>D7-E7+F7</f>
        <v>8273</v>
      </c>
      <c r="H7" s="8">
        <v>4700</v>
      </c>
      <c r="I7" s="8">
        <v>0</v>
      </c>
      <c r="J7" s="8">
        <f>G7-H7+I7</f>
        <v>3573</v>
      </c>
      <c r="K7" t="s">
        <v>14</v>
      </c>
    </row>
    <row r="8" spans="1:11" x14ac:dyDescent="0.25">
      <c r="A8" s="10">
        <v>44364</v>
      </c>
      <c r="B8" s="9">
        <v>2101806</v>
      </c>
      <c r="C8" s="9" t="s">
        <v>15</v>
      </c>
      <c r="D8" s="8">
        <v>0</v>
      </c>
      <c r="E8" s="8">
        <v>2500</v>
      </c>
      <c r="F8" s="8">
        <v>336.68</v>
      </c>
      <c r="G8" s="8">
        <v>336.68</v>
      </c>
      <c r="H8" s="8">
        <v>0</v>
      </c>
      <c r="I8" s="8">
        <v>0</v>
      </c>
      <c r="J8" s="8">
        <v>336.68</v>
      </c>
    </row>
    <row r="9" spans="1:11" x14ac:dyDescent="0.25">
      <c r="A9" s="6">
        <v>44336</v>
      </c>
      <c r="B9" s="9">
        <v>2101948</v>
      </c>
      <c r="C9" s="9" t="s">
        <v>16</v>
      </c>
      <c r="D9" s="8">
        <v>4484.91</v>
      </c>
      <c r="E9" s="8">
        <v>2500</v>
      </c>
      <c r="F9" s="8">
        <f>19.85+1.24</f>
        <v>21.09</v>
      </c>
      <c r="G9" s="8">
        <f>D9-E9+F9</f>
        <v>2005.9999999999998</v>
      </c>
      <c r="H9" s="8">
        <v>0</v>
      </c>
      <c r="I9" s="11">
        <v>0</v>
      </c>
      <c r="J9" s="8">
        <f>G9-H9+I9</f>
        <v>2005.9999999999998</v>
      </c>
    </row>
    <row r="10" spans="1:11" x14ac:dyDescent="0.25">
      <c r="A10" s="6">
        <v>44455</v>
      </c>
      <c r="B10" s="7">
        <v>2103267</v>
      </c>
      <c r="C10" s="7" t="s">
        <v>17</v>
      </c>
      <c r="D10" s="11">
        <v>5517.88</v>
      </c>
      <c r="E10" s="11">
        <v>2500</v>
      </c>
      <c r="F10" s="11">
        <f>30.18+1.94</f>
        <v>32.119999999999997</v>
      </c>
      <c r="G10" s="8">
        <f>D10-E10+F10</f>
        <v>3050</v>
      </c>
      <c r="H10" s="8">
        <v>2400</v>
      </c>
      <c r="I10" s="11">
        <v>0</v>
      </c>
      <c r="J10" s="8">
        <f>G10-H10+I10</f>
        <v>650</v>
      </c>
      <c r="K10" t="s">
        <v>14</v>
      </c>
    </row>
    <row r="11" spans="1:11" ht="15.75" thickBot="1" x14ac:dyDescent="0.3">
      <c r="A11" s="12">
        <v>44490</v>
      </c>
      <c r="B11" s="13">
        <v>2103602</v>
      </c>
      <c r="C11" s="13" t="s">
        <v>18</v>
      </c>
      <c r="D11" s="14">
        <v>80126.2</v>
      </c>
      <c r="E11" s="15">
        <v>2500</v>
      </c>
      <c r="F11" s="14">
        <f>1509.11+776.26</f>
        <v>2285.37</v>
      </c>
      <c r="G11" s="14">
        <f>D11-E11+F11</f>
        <v>79911.569999999992</v>
      </c>
      <c r="H11" s="14">
        <v>0</v>
      </c>
      <c r="I11" s="16">
        <v>0</v>
      </c>
      <c r="J11" s="14">
        <f>G11-H11+I11</f>
        <v>79911.569999999992</v>
      </c>
    </row>
    <row r="12" spans="1:11" ht="15.75" thickBot="1" x14ac:dyDescent="0.3">
      <c r="A12" s="17" t="s">
        <v>19</v>
      </c>
      <c r="B12" s="18"/>
      <c r="C12" s="19"/>
      <c r="D12" s="20">
        <f t="shared" ref="D12:J12" si="0">SUM(D4:D11)</f>
        <v>266688.39</v>
      </c>
      <c r="E12" s="20">
        <f t="shared" si="0"/>
        <v>20000</v>
      </c>
      <c r="F12" s="20">
        <f t="shared" si="0"/>
        <v>16322.670000000002</v>
      </c>
      <c r="G12" s="20">
        <f t="shared" si="0"/>
        <v>265511.06</v>
      </c>
      <c r="H12" s="21">
        <f t="shared" si="0"/>
        <v>7100</v>
      </c>
      <c r="I12" s="20">
        <f t="shared" si="0"/>
        <v>0</v>
      </c>
      <c r="J12" s="22">
        <f t="shared" si="0"/>
        <v>258411.06</v>
      </c>
    </row>
    <row r="13" spans="1:11" x14ac:dyDescent="0.25">
      <c r="I13" s="23"/>
    </row>
    <row r="14" spans="1:11" ht="15.75" x14ac:dyDescent="0.25">
      <c r="A14" s="24"/>
      <c r="B14" s="25"/>
      <c r="I14" s="23"/>
    </row>
    <row r="15" spans="1:11" ht="16.5" thickBot="1" x14ac:dyDescent="0.3">
      <c r="A15" s="26">
        <v>2022</v>
      </c>
      <c r="I15" s="23"/>
    </row>
    <row r="16" spans="1:11" x14ac:dyDescent="0.25">
      <c r="A16" s="1" t="s">
        <v>0</v>
      </c>
      <c r="B16" s="2" t="s">
        <v>1</v>
      </c>
      <c r="C16" s="2" t="s">
        <v>2</v>
      </c>
      <c r="D16" s="3" t="s">
        <v>3</v>
      </c>
      <c r="E16" s="4" t="s">
        <v>4</v>
      </c>
      <c r="F16" s="4" t="s">
        <v>5</v>
      </c>
      <c r="G16" s="4" t="s">
        <v>6</v>
      </c>
      <c r="H16" s="4" t="s">
        <v>7</v>
      </c>
      <c r="I16" s="4" t="s">
        <v>8</v>
      </c>
      <c r="J16" s="5" t="s">
        <v>9</v>
      </c>
    </row>
    <row r="17" spans="1:11" x14ac:dyDescent="0.25">
      <c r="A17" s="6">
        <v>44610</v>
      </c>
      <c r="B17" s="7">
        <v>2200999</v>
      </c>
      <c r="C17" s="7" t="s">
        <v>20</v>
      </c>
      <c r="D17" s="8">
        <v>10182.120000000001</v>
      </c>
      <c r="E17" s="8">
        <v>2500</v>
      </c>
      <c r="F17" s="8">
        <f>76.82+877.3</f>
        <v>954.11999999999989</v>
      </c>
      <c r="G17" s="8">
        <f t="shared" ref="G17:G22" si="1">D17-E17+F17</f>
        <v>8636.2400000000016</v>
      </c>
      <c r="H17" s="8">
        <v>0</v>
      </c>
      <c r="I17" s="8">
        <v>0</v>
      </c>
      <c r="J17" s="8">
        <f t="shared" ref="J17:J22" si="2">G17-H17+I17</f>
        <v>8636.2400000000016</v>
      </c>
    </row>
    <row r="18" spans="1:11" x14ac:dyDescent="0.25">
      <c r="A18" s="6">
        <v>44668</v>
      </c>
      <c r="B18" s="7">
        <v>2201792</v>
      </c>
      <c r="C18" s="9" t="s">
        <v>21</v>
      </c>
      <c r="D18" s="8">
        <v>13882.46</v>
      </c>
      <c r="E18" s="8">
        <v>2500</v>
      </c>
      <c r="F18" s="8">
        <f>113.82+2282.25</f>
        <v>2396.0700000000002</v>
      </c>
      <c r="G18" s="8">
        <f t="shared" si="1"/>
        <v>13778.529999999999</v>
      </c>
      <c r="H18" s="8">
        <v>0</v>
      </c>
      <c r="I18" s="8">
        <v>0</v>
      </c>
      <c r="J18" s="8">
        <f t="shared" si="2"/>
        <v>13778.529999999999</v>
      </c>
    </row>
    <row r="19" spans="1:11" x14ac:dyDescent="0.25">
      <c r="A19" s="6">
        <v>44700</v>
      </c>
      <c r="B19" s="7">
        <v>2202225</v>
      </c>
      <c r="C19" s="9" t="s">
        <v>22</v>
      </c>
      <c r="D19" s="8">
        <v>23275.85</v>
      </c>
      <c r="E19" s="8">
        <v>2500</v>
      </c>
      <c r="F19" s="8">
        <f>207.76+1484.48</f>
        <v>1692.24</v>
      </c>
      <c r="G19" s="8">
        <f t="shared" si="1"/>
        <v>22468.09</v>
      </c>
      <c r="H19" s="8">
        <v>0</v>
      </c>
      <c r="I19" s="8">
        <v>0</v>
      </c>
      <c r="J19" s="8">
        <f t="shared" si="2"/>
        <v>22468.09</v>
      </c>
    </row>
    <row r="20" spans="1:11" x14ac:dyDescent="0.25">
      <c r="A20" s="6">
        <v>44701</v>
      </c>
      <c r="B20" s="9">
        <v>2202254</v>
      </c>
      <c r="C20" s="9" t="s">
        <v>23</v>
      </c>
      <c r="D20" s="8">
        <v>4985.26</v>
      </c>
      <c r="E20" s="8">
        <v>2500</v>
      </c>
      <c r="F20" s="8">
        <f>24.85+484.82</f>
        <v>509.67</v>
      </c>
      <c r="G20" s="8">
        <f t="shared" si="1"/>
        <v>2994.9300000000003</v>
      </c>
      <c r="H20" s="8">
        <v>0</v>
      </c>
      <c r="I20" s="8">
        <v>0</v>
      </c>
      <c r="J20" s="8">
        <f t="shared" si="2"/>
        <v>2994.9300000000003</v>
      </c>
    </row>
    <row r="21" spans="1:11" x14ac:dyDescent="0.25">
      <c r="A21" s="6">
        <v>44873</v>
      </c>
      <c r="B21" s="9">
        <v>2205309</v>
      </c>
      <c r="C21" s="9" t="s">
        <v>24</v>
      </c>
      <c r="D21" s="8">
        <v>21206.75</v>
      </c>
      <c r="E21" s="8">
        <v>2500</v>
      </c>
      <c r="F21" s="8">
        <f>1354.43+187.07</f>
        <v>1541.5</v>
      </c>
      <c r="G21" s="8">
        <f t="shared" si="1"/>
        <v>20248.25</v>
      </c>
      <c r="H21" s="8">
        <v>0</v>
      </c>
      <c r="I21" s="8">
        <v>0</v>
      </c>
      <c r="J21" s="8">
        <f t="shared" si="2"/>
        <v>20248.25</v>
      </c>
    </row>
    <row r="22" spans="1:11" ht="15.75" thickBot="1" x14ac:dyDescent="0.3">
      <c r="A22" s="6">
        <v>44901</v>
      </c>
      <c r="B22" s="9">
        <v>2205874</v>
      </c>
      <c r="C22" s="9" t="s">
        <v>25</v>
      </c>
      <c r="D22" s="8">
        <v>7491.75</v>
      </c>
      <c r="E22" s="8">
        <v>2500</v>
      </c>
      <c r="F22" s="8">
        <f>269.35+49.92+1.98</f>
        <v>321.25000000000006</v>
      </c>
      <c r="G22" s="8">
        <f t="shared" si="1"/>
        <v>5313</v>
      </c>
      <c r="H22" s="8">
        <v>0</v>
      </c>
      <c r="I22" s="8">
        <v>0</v>
      </c>
      <c r="J22" s="8">
        <f t="shared" si="2"/>
        <v>5313</v>
      </c>
    </row>
    <row r="23" spans="1:11" ht="15.75" thickBot="1" x14ac:dyDescent="0.3">
      <c r="A23" s="17" t="s">
        <v>19</v>
      </c>
      <c r="B23" s="18"/>
      <c r="C23" s="19" t="s">
        <v>9</v>
      </c>
      <c r="D23" s="20">
        <f t="shared" ref="D23:J23" si="3">SUM(D17:D22)</f>
        <v>81024.19</v>
      </c>
      <c r="E23" s="20">
        <f t="shared" si="3"/>
        <v>15000</v>
      </c>
      <c r="F23" s="20">
        <f t="shared" si="3"/>
        <v>7414.85</v>
      </c>
      <c r="G23" s="20">
        <f t="shared" si="3"/>
        <v>73439.040000000008</v>
      </c>
      <c r="H23" s="20">
        <f t="shared" si="3"/>
        <v>0</v>
      </c>
      <c r="I23" s="20">
        <f t="shared" si="3"/>
        <v>0</v>
      </c>
      <c r="J23" s="22">
        <f t="shared" si="3"/>
        <v>73439.040000000008</v>
      </c>
    </row>
    <row r="24" spans="1:11" x14ac:dyDescent="0.25">
      <c r="D24" s="23"/>
      <c r="E24" s="23"/>
      <c r="F24" s="23"/>
      <c r="G24" s="23"/>
      <c r="H24" s="23"/>
      <c r="I24" s="23"/>
      <c r="J24" s="23"/>
    </row>
    <row r="25" spans="1:11" x14ac:dyDescent="0.25">
      <c r="D25" s="23"/>
      <c r="E25" s="23"/>
      <c r="F25" s="23"/>
      <c r="G25" s="23"/>
      <c r="H25" s="23"/>
      <c r="I25" s="23"/>
      <c r="J25" s="23"/>
    </row>
    <row r="26" spans="1:11" ht="16.5" thickBot="1" x14ac:dyDescent="0.3">
      <c r="A26" s="27">
        <v>2023</v>
      </c>
      <c r="D26" s="23"/>
      <c r="E26" s="23"/>
      <c r="F26" s="23"/>
      <c r="G26" s="23"/>
      <c r="H26" s="23"/>
      <c r="I26" s="23"/>
      <c r="J26" s="23"/>
    </row>
    <row r="27" spans="1:11" x14ac:dyDescent="0.25">
      <c r="A27" s="1" t="s">
        <v>0</v>
      </c>
      <c r="B27" s="2" t="s">
        <v>1</v>
      </c>
      <c r="C27" s="2" t="s">
        <v>2</v>
      </c>
      <c r="D27" s="3" t="s">
        <v>3</v>
      </c>
      <c r="E27" s="4" t="s">
        <v>4</v>
      </c>
      <c r="F27" s="4" t="s">
        <v>5</v>
      </c>
      <c r="G27" s="4" t="s">
        <v>6</v>
      </c>
      <c r="H27" s="4" t="s">
        <v>7</v>
      </c>
      <c r="I27" s="4" t="s">
        <v>8</v>
      </c>
      <c r="J27" s="5" t="s">
        <v>9</v>
      </c>
    </row>
    <row r="28" spans="1:11" x14ac:dyDescent="0.25">
      <c r="A28" s="28">
        <v>44997</v>
      </c>
      <c r="B28" s="29">
        <v>2300850</v>
      </c>
      <c r="C28" s="30" t="s">
        <v>26</v>
      </c>
      <c r="D28" s="30">
        <v>4947.8100000000004</v>
      </c>
      <c r="E28" s="31">
        <v>2500</v>
      </c>
      <c r="F28" s="31">
        <v>25.19</v>
      </c>
      <c r="G28" s="31">
        <v>2473</v>
      </c>
      <c r="H28" s="31">
        <v>0</v>
      </c>
      <c r="I28" s="31">
        <v>0</v>
      </c>
      <c r="J28" s="31">
        <v>2473</v>
      </c>
    </row>
    <row r="29" spans="1:11" x14ac:dyDescent="0.25">
      <c r="A29" s="6">
        <v>45009</v>
      </c>
      <c r="B29" s="7">
        <v>2301016</v>
      </c>
      <c r="C29" s="7" t="s">
        <v>27</v>
      </c>
      <c r="D29" s="8">
        <v>5656.75</v>
      </c>
      <c r="E29" s="8">
        <v>2500</v>
      </c>
      <c r="F29" s="8">
        <f>986.96+31.57+1.72</f>
        <v>1020.2500000000001</v>
      </c>
      <c r="G29" s="8">
        <f t="shared" ref="G29:G36" si="4">D29-E29+F29</f>
        <v>4177</v>
      </c>
      <c r="H29" s="8">
        <v>3156.75</v>
      </c>
      <c r="I29" s="8">
        <v>0</v>
      </c>
      <c r="J29" s="8">
        <f t="shared" ref="J29:J36" si="5">G29-H29+I29</f>
        <v>1020.25</v>
      </c>
      <c r="K29" t="s">
        <v>14</v>
      </c>
    </row>
    <row r="30" spans="1:11" x14ac:dyDescent="0.25">
      <c r="A30" s="6">
        <v>45056</v>
      </c>
      <c r="B30" s="7">
        <v>2301668</v>
      </c>
      <c r="C30" s="9" t="s">
        <v>28</v>
      </c>
      <c r="D30" s="8">
        <v>30094.05</v>
      </c>
      <c r="E30" s="8">
        <v>2500</v>
      </c>
      <c r="F30" s="8">
        <f>1193.21+275.94</f>
        <v>1469.15</v>
      </c>
      <c r="G30" s="8">
        <f t="shared" si="4"/>
        <v>29063.200000000001</v>
      </c>
      <c r="H30" s="8">
        <v>0</v>
      </c>
      <c r="I30" s="8">
        <v>0</v>
      </c>
      <c r="J30" s="8">
        <f t="shared" si="5"/>
        <v>29063.200000000001</v>
      </c>
    </row>
    <row r="31" spans="1:11" x14ac:dyDescent="0.25">
      <c r="A31" s="6">
        <v>45036</v>
      </c>
      <c r="B31" s="7">
        <v>2301806</v>
      </c>
      <c r="C31" s="9" t="s">
        <v>29</v>
      </c>
      <c r="D31" s="8">
        <v>5100</v>
      </c>
      <c r="E31" s="8">
        <v>2500</v>
      </c>
      <c r="F31" s="8">
        <v>26</v>
      </c>
      <c r="G31" s="8">
        <f t="shared" si="4"/>
        <v>2626</v>
      </c>
      <c r="H31" s="8">
        <v>2600</v>
      </c>
      <c r="I31" s="8">
        <v>0</v>
      </c>
      <c r="J31" s="8">
        <f t="shared" si="5"/>
        <v>26</v>
      </c>
      <c r="K31" t="s">
        <v>30</v>
      </c>
    </row>
    <row r="32" spans="1:11" x14ac:dyDescent="0.25">
      <c r="A32" s="6">
        <v>45114</v>
      </c>
      <c r="B32" s="7">
        <v>2302610</v>
      </c>
      <c r="C32" s="9" t="s">
        <v>31</v>
      </c>
      <c r="D32" s="8">
        <v>4934.99</v>
      </c>
      <c r="E32" s="8">
        <v>2500</v>
      </c>
      <c r="F32" s="8">
        <v>24.35</v>
      </c>
      <c r="G32" s="8">
        <f t="shared" si="4"/>
        <v>2459.3399999999997</v>
      </c>
      <c r="H32" s="8">
        <v>0</v>
      </c>
      <c r="I32" s="8">
        <v>0</v>
      </c>
      <c r="J32" s="8">
        <f t="shared" si="5"/>
        <v>2459.3399999999997</v>
      </c>
    </row>
    <row r="33" spans="1:11" x14ac:dyDescent="0.25">
      <c r="A33" s="6">
        <v>45156</v>
      </c>
      <c r="B33" s="9">
        <v>2303442</v>
      </c>
      <c r="C33" s="9" t="s">
        <v>32</v>
      </c>
      <c r="D33" s="11">
        <v>220083.92</v>
      </c>
      <c r="E33" s="11">
        <v>2500</v>
      </c>
      <c r="F33" s="11">
        <f>6089.01+2175.84+1.23</f>
        <v>8266.08</v>
      </c>
      <c r="G33" s="11">
        <f t="shared" si="4"/>
        <v>225850</v>
      </c>
      <c r="H33" s="11">
        <v>0</v>
      </c>
      <c r="I33" s="11">
        <v>0</v>
      </c>
      <c r="J33" s="11">
        <f t="shared" si="5"/>
        <v>225850</v>
      </c>
    </row>
    <row r="34" spans="1:11" x14ac:dyDescent="0.25">
      <c r="A34" s="6">
        <v>45178</v>
      </c>
      <c r="B34" s="9">
        <v>2304303</v>
      </c>
      <c r="C34" s="9" t="s">
        <v>33</v>
      </c>
      <c r="D34" s="8">
        <v>6667.1</v>
      </c>
      <c r="E34" s="8">
        <v>2500</v>
      </c>
      <c r="F34" s="8">
        <f>41.67+1.23</f>
        <v>42.9</v>
      </c>
      <c r="G34" s="8">
        <f t="shared" si="4"/>
        <v>4210</v>
      </c>
      <c r="H34" s="8">
        <v>0</v>
      </c>
      <c r="I34" s="8">
        <v>-4167.1000000000004</v>
      </c>
      <c r="J34" s="8">
        <f t="shared" si="5"/>
        <v>42.899999999999636</v>
      </c>
      <c r="K34" t="s">
        <v>34</v>
      </c>
    </row>
    <row r="35" spans="1:11" x14ac:dyDescent="0.25">
      <c r="A35" s="6">
        <v>45194</v>
      </c>
      <c r="B35" s="9">
        <v>2304307</v>
      </c>
      <c r="C35" s="9" t="s">
        <v>35</v>
      </c>
      <c r="D35" s="8">
        <v>4447.2700000000004</v>
      </c>
      <c r="E35" s="8">
        <v>2500</v>
      </c>
      <c r="F35" s="8">
        <f>19.47+1.26</f>
        <v>20.73</v>
      </c>
      <c r="G35" s="11">
        <f t="shared" si="4"/>
        <v>1968.0000000000005</v>
      </c>
      <c r="H35" s="11">
        <v>0</v>
      </c>
      <c r="I35" s="11">
        <v>0</v>
      </c>
      <c r="J35" s="11">
        <f t="shared" si="5"/>
        <v>1968.0000000000005</v>
      </c>
    </row>
    <row r="36" spans="1:11" x14ac:dyDescent="0.25">
      <c r="A36" s="6">
        <v>45128</v>
      </c>
      <c r="B36" s="9">
        <v>2306197</v>
      </c>
      <c r="C36" s="9" t="s">
        <v>36</v>
      </c>
      <c r="D36" s="8">
        <v>3361.09</v>
      </c>
      <c r="E36" s="8">
        <v>2500</v>
      </c>
      <c r="F36" s="8">
        <f>8.61+1.3</f>
        <v>9.91</v>
      </c>
      <c r="G36" s="8">
        <f t="shared" si="4"/>
        <v>871.00000000000011</v>
      </c>
      <c r="H36" s="8">
        <v>0</v>
      </c>
      <c r="I36" s="8">
        <v>0</v>
      </c>
      <c r="J36" s="8">
        <f t="shared" si="5"/>
        <v>871.00000000000011</v>
      </c>
    </row>
    <row r="37" spans="1:11" ht="15.75" thickBot="1" x14ac:dyDescent="0.3">
      <c r="A37" s="12">
        <v>45200</v>
      </c>
      <c r="B37" s="13">
        <v>2306529</v>
      </c>
      <c r="C37" s="13" t="s">
        <v>37</v>
      </c>
      <c r="D37" s="16">
        <v>4300</v>
      </c>
      <c r="E37" s="16">
        <v>2500</v>
      </c>
      <c r="F37" s="16">
        <v>0</v>
      </c>
      <c r="G37" s="16">
        <v>0</v>
      </c>
      <c r="H37" s="16">
        <v>0</v>
      </c>
      <c r="I37" s="16">
        <v>1800</v>
      </c>
      <c r="J37" s="16">
        <v>1800</v>
      </c>
    </row>
    <row r="38" spans="1:11" ht="15.75" thickBot="1" x14ac:dyDescent="0.3">
      <c r="A38" s="32" t="s">
        <v>19</v>
      </c>
      <c r="B38" s="33"/>
      <c r="C38" s="34" t="s">
        <v>9</v>
      </c>
      <c r="D38" s="20">
        <f>SUM(D28:D37)</f>
        <v>289592.98000000004</v>
      </c>
      <c r="E38" s="20">
        <f t="shared" ref="E38:J38" si="6">SUM(E28:E37)</f>
        <v>25000</v>
      </c>
      <c r="F38" s="20">
        <f t="shared" si="6"/>
        <v>10904.56</v>
      </c>
      <c r="G38" s="20">
        <f t="shared" si="6"/>
        <v>273697.53999999998</v>
      </c>
      <c r="H38" s="20">
        <f t="shared" si="6"/>
        <v>5756.75</v>
      </c>
      <c r="I38" s="20">
        <f t="shared" si="6"/>
        <v>-2367.1000000000004</v>
      </c>
      <c r="J38" s="22">
        <f t="shared" si="6"/>
        <v>265573.69</v>
      </c>
    </row>
    <row r="39" spans="1:11" x14ac:dyDescent="0.25">
      <c r="D39" s="23"/>
      <c r="E39" s="23"/>
      <c r="F39" s="23"/>
      <c r="G39" s="23"/>
      <c r="H39" s="23"/>
      <c r="I39" s="23"/>
      <c r="J39" s="23"/>
    </row>
    <row r="40" spans="1:11" x14ac:dyDescent="0.25">
      <c r="D40" s="23"/>
      <c r="E40" s="23"/>
      <c r="F40" s="23"/>
      <c r="G40" s="23"/>
      <c r="H40" s="23"/>
      <c r="I40" s="23"/>
      <c r="J40" s="23"/>
    </row>
    <row r="41" spans="1:11" x14ac:dyDescent="0.25">
      <c r="D41" s="23"/>
      <c r="E41" s="23"/>
      <c r="F41" s="23"/>
      <c r="G41" s="23"/>
      <c r="H41" s="23"/>
      <c r="I41" s="23"/>
      <c r="J41" s="23"/>
    </row>
    <row r="42" spans="1:11" ht="16.5" thickBot="1" x14ac:dyDescent="0.3">
      <c r="A42" s="27">
        <v>2024</v>
      </c>
      <c r="D42" s="23"/>
      <c r="E42" s="23"/>
      <c r="F42" s="23"/>
      <c r="G42" s="23"/>
      <c r="H42" s="23"/>
      <c r="I42" s="23"/>
      <c r="J42" s="23"/>
    </row>
    <row r="43" spans="1:11" x14ac:dyDescent="0.25">
      <c r="A43" s="1" t="s">
        <v>0</v>
      </c>
      <c r="B43" s="2" t="s">
        <v>1</v>
      </c>
      <c r="C43" s="2" t="s">
        <v>2</v>
      </c>
      <c r="D43" s="3" t="s">
        <v>3</v>
      </c>
      <c r="E43" s="4" t="s">
        <v>4</v>
      </c>
      <c r="F43" s="4" t="s">
        <v>5</v>
      </c>
      <c r="G43" s="4" t="s">
        <v>6</v>
      </c>
      <c r="H43" s="4" t="s">
        <v>7</v>
      </c>
      <c r="I43" s="4" t="s">
        <v>8</v>
      </c>
      <c r="J43" s="5" t="s">
        <v>9</v>
      </c>
    </row>
    <row r="44" spans="1:11" x14ac:dyDescent="0.25">
      <c r="A44" s="35">
        <v>45423</v>
      </c>
      <c r="B44" s="36">
        <v>2401960</v>
      </c>
      <c r="C44" s="36" t="s">
        <v>38</v>
      </c>
      <c r="D44" s="37">
        <v>18527.8</v>
      </c>
      <c r="E44" s="38">
        <v>2500</v>
      </c>
      <c r="F44" s="38">
        <f>992.99+160.28+1.93</f>
        <v>1155.2</v>
      </c>
      <c r="G44" s="39">
        <f t="shared" ref="G44:G50" si="7">D44-E44+F44</f>
        <v>17183</v>
      </c>
      <c r="H44" s="11">
        <v>0</v>
      </c>
      <c r="I44" s="11">
        <v>0</v>
      </c>
      <c r="J44" s="11">
        <f t="shared" ref="J44:J50" si="8">G44-H44+I44</f>
        <v>17183</v>
      </c>
    </row>
    <row r="45" spans="1:11" x14ac:dyDescent="0.25">
      <c r="A45" s="28">
        <v>45464</v>
      </c>
      <c r="B45" s="40">
        <v>2404045</v>
      </c>
      <c r="C45" s="40" t="s">
        <v>39</v>
      </c>
      <c r="D45" s="39">
        <v>3889.28</v>
      </c>
      <c r="E45" s="41">
        <v>2500</v>
      </c>
      <c r="F45" s="41">
        <f>13.89+1.83</f>
        <v>15.72</v>
      </c>
      <c r="G45" s="11">
        <f t="shared" si="7"/>
        <v>1405.0000000000002</v>
      </c>
      <c r="H45" s="11">
        <v>0</v>
      </c>
      <c r="I45" s="11">
        <v>0</v>
      </c>
      <c r="J45" s="11">
        <f t="shared" si="8"/>
        <v>1405.0000000000002</v>
      </c>
    </row>
    <row r="46" spans="1:11" x14ac:dyDescent="0.25">
      <c r="A46" s="6">
        <v>45517</v>
      </c>
      <c r="B46" s="7">
        <v>2403714</v>
      </c>
      <c r="C46" s="7" t="s">
        <v>40</v>
      </c>
      <c r="D46" s="8">
        <v>7158.61</v>
      </c>
      <c r="E46" s="8">
        <v>2500</v>
      </c>
      <c r="F46" s="8">
        <f>46.59+1.8</f>
        <v>48.39</v>
      </c>
      <c r="G46" s="11">
        <f t="shared" si="7"/>
        <v>4707</v>
      </c>
      <c r="H46" s="11">
        <v>0</v>
      </c>
      <c r="I46" s="11">
        <v>0</v>
      </c>
      <c r="J46" s="11">
        <f t="shared" si="8"/>
        <v>4707</v>
      </c>
    </row>
    <row r="47" spans="1:11" x14ac:dyDescent="0.25">
      <c r="A47" s="6">
        <v>45560</v>
      </c>
      <c r="B47" s="7">
        <v>2404453</v>
      </c>
      <c r="C47" s="7" t="s">
        <v>41</v>
      </c>
      <c r="D47" s="8">
        <v>19741.38</v>
      </c>
      <c r="E47" s="8">
        <v>2500</v>
      </c>
      <c r="F47" s="8">
        <f>1211.67+172.41+1.54</f>
        <v>1385.6200000000001</v>
      </c>
      <c r="G47" s="11">
        <f t="shared" si="7"/>
        <v>18627</v>
      </c>
      <c r="H47" s="11">
        <v>0</v>
      </c>
      <c r="I47" s="11">
        <v>0</v>
      </c>
      <c r="J47" s="11">
        <f t="shared" si="8"/>
        <v>18627</v>
      </c>
    </row>
    <row r="48" spans="1:11" x14ac:dyDescent="0.25">
      <c r="A48" s="6">
        <v>45420</v>
      </c>
      <c r="B48" s="7">
        <v>2405220</v>
      </c>
      <c r="C48" s="7" t="s">
        <v>42</v>
      </c>
      <c r="D48" s="11">
        <v>3540.01</v>
      </c>
      <c r="E48" s="11">
        <v>2500</v>
      </c>
      <c r="F48" s="7">
        <v>10.4</v>
      </c>
      <c r="G48" s="11">
        <f t="shared" si="7"/>
        <v>1050.4100000000003</v>
      </c>
      <c r="H48" s="11">
        <v>0</v>
      </c>
      <c r="I48" s="11">
        <v>0</v>
      </c>
      <c r="J48" s="11">
        <f t="shared" si="8"/>
        <v>1050.4100000000003</v>
      </c>
    </row>
    <row r="49" spans="1:10" x14ac:dyDescent="0.25">
      <c r="A49" s="6">
        <v>45573</v>
      </c>
      <c r="B49" s="7">
        <v>2405292</v>
      </c>
      <c r="C49" s="7" t="s">
        <v>43</v>
      </c>
      <c r="D49" s="11">
        <v>36166.71</v>
      </c>
      <c r="E49" s="11">
        <v>2500</v>
      </c>
      <c r="F49" s="7">
        <f>1462.03+336.67+1.59</f>
        <v>1800.29</v>
      </c>
      <c r="G49" s="11">
        <f t="shared" si="7"/>
        <v>35467</v>
      </c>
      <c r="H49" s="11">
        <v>0</v>
      </c>
      <c r="I49" s="11">
        <v>0</v>
      </c>
      <c r="J49" s="11">
        <f t="shared" si="8"/>
        <v>35467</v>
      </c>
    </row>
    <row r="50" spans="1:10" ht="15.75" thickBot="1" x14ac:dyDescent="0.3">
      <c r="A50" s="12">
        <v>45601</v>
      </c>
      <c r="B50" s="42">
        <v>2405555</v>
      </c>
      <c r="C50" s="42" t="s">
        <v>43</v>
      </c>
      <c r="D50" s="14">
        <v>3049.99</v>
      </c>
      <c r="E50" s="14">
        <v>2500</v>
      </c>
      <c r="F50" s="14">
        <f>5.5+1.51</f>
        <v>7.01</v>
      </c>
      <c r="G50" s="14">
        <f t="shared" si="7"/>
        <v>556.99999999999977</v>
      </c>
      <c r="H50" s="14">
        <v>0</v>
      </c>
      <c r="I50" s="14">
        <v>0</v>
      </c>
      <c r="J50" s="14">
        <f t="shared" si="8"/>
        <v>556.99999999999977</v>
      </c>
    </row>
    <row r="51" spans="1:10" ht="15.75" thickBot="1" x14ac:dyDescent="0.3">
      <c r="A51" s="32" t="s">
        <v>9</v>
      </c>
      <c r="B51" s="33"/>
      <c r="C51" s="33"/>
      <c r="D51" s="21">
        <f>SUM(D44:D50)</f>
        <v>92073.780000000013</v>
      </c>
      <c r="E51" s="21">
        <f t="shared" ref="E51:J51" si="9">SUM(E44:E50)</f>
        <v>17500</v>
      </c>
      <c r="F51" s="21">
        <f t="shared" si="9"/>
        <v>4422.630000000001</v>
      </c>
      <c r="G51" s="21">
        <f t="shared" si="9"/>
        <v>78996.41</v>
      </c>
      <c r="H51" s="21">
        <f t="shared" si="9"/>
        <v>0</v>
      </c>
      <c r="I51" s="21">
        <f t="shared" si="9"/>
        <v>0</v>
      </c>
      <c r="J51" s="43">
        <f t="shared" si="9"/>
        <v>78996.41</v>
      </c>
    </row>
    <row r="54" spans="1:10" ht="16.5" thickBot="1" x14ac:dyDescent="0.3">
      <c r="A54" s="27">
        <v>2025</v>
      </c>
      <c r="D54" s="23"/>
      <c r="E54" s="23"/>
      <c r="F54" s="23"/>
      <c r="G54" s="23"/>
      <c r="H54" s="23"/>
      <c r="I54" s="23"/>
      <c r="J54" s="23"/>
    </row>
    <row r="55" spans="1:10" x14ac:dyDescent="0.25">
      <c r="A55" s="1" t="s">
        <v>0</v>
      </c>
      <c r="B55" s="2" t="s">
        <v>1</v>
      </c>
      <c r="C55" s="2" t="s">
        <v>2</v>
      </c>
      <c r="D55" s="3" t="s">
        <v>3</v>
      </c>
      <c r="E55" s="4" t="s">
        <v>4</v>
      </c>
      <c r="F55" s="4" t="s">
        <v>5</v>
      </c>
      <c r="G55" s="4" t="s">
        <v>6</v>
      </c>
      <c r="H55" s="4" t="s">
        <v>7</v>
      </c>
      <c r="I55" s="4" t="s">
        <v>8</v>
      </c>
      <c r="J55" s="5" t="s">
        <v>9</v>
      </c>
    </row>
    <row r="56" spans="1:10" x14ac:dyDescent="0.25">
      <c r="A56" s="35">
        <v>45783</v>
      </c>
      <c r="B56" s="36">
        <v>2503510</v>
      </c>
      <c r="C56" s="36" t="s">
        <v>44</v>
      </c>
      <c r="D56" s="37">
        <v>4000</v>
      </c>
      <c r="E56" s="38">
        <v>2500</v>
      </c>
      <c r="F56" s="38"/>
      <c r="G56" s="39"/>
      <c r="H56" s="11"/>
      <c r="I56" s="11">
        <v>1500</v>
      </c>
      <c r="J56" s="11">
        <v>1500</v>
      </c>
    </row>
    <row r="57" spans="1:10" x14ac:dyDescent="0.25">
      <c r="A57" s="28">
        <v>45813</v>
      </c>
      <c r="B57" s="40">
        <v>2502905</v>
      </c>
      <c r="C57" s="40" t="s">
        <v>38</v>
      </c>
      <c r="D57" s="39">
        <v>5000</v>
      </c>
      <c r="E57" s="41">
        <v>2500</v>
      </c>
      <c r="F57" s="41"/>
      <c r="G57" s="11"/>
      <c r="H57" s="11"/>
      <c r="I57" s="11">
        <v>2500</v>
      </c>
      <c r="J57" s="11">
        <v>2500</v>
      </c>
    </row>
    <row r="58" spans="1:10" ht="15.75" thickBot="1" x14ac:dyDescent="0.3">
      <c r="A58" s="12">
        <v>45791</v>
      </c>
      <c r="B58" s="42">
        <v>2504202</v>
      </c>
      <c r="C58" s="42" t="s">
        <v>46</v>
      </c>
      <c r="D58" s="16">
        <v>4140.62</v>
      </c>
      <c r="E58" s="16">
        <v>2500</v>
      </c>
      <c r="F58" s="16"/>
      <c r="G58" s="14"/>
      <c r="H58" s="14"/>
      <c r="I58" s="14">
        <f>D58-E58</f>
        <v>1640.62</v>
      </c>
      <c r="J58" s="14"/>
    </row>
    <row r="59" spans="1:10" ht="15.75" thickBot="1" x14ac:dyDescent="0.3">
      <c r="A59" s="32" t="s">
        <v>9</v>
      </c>
      <c r="B59" s="18"/>
      <c r="C59" s="18"/>
      <c r="D59" s="20">
        <f>SUM(D56:D58)</f>
        <v>13140.619999999999</v>
      </c>
      <c r="E59" s="20">
        <f t="shared" ref="E59:J59" si="10">SUM(E56:E58)</f>
        <v>7500</v>
      </c>
      <c r="F59" s="20">
        <f t="shared" si="10"/>
        <v>0</v>
      </c>
      <c r="G59" s="20">
        <f t="shared" si="10"/>
        <v>0</v>
      </c>
      <c r="H59" s="20">
        <f t="shared" si="10"/>
        <v>0</v>
      </c>
      <c r="I59" s="20">
        <f t="shared" si="10"/>
        <v>5640.62</v>
      </c>
      <c r="J59" s="22">
        <f t="shared" si="10"/>
        <v>4000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Nyenborgh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Menno Rozema</dc:creator>
  <cp:lastModifiedBy>Menno Rozema</cp:lastModifiedBy>
  <dcterms:created xsi:type="dcterms:W3CDTF">2025-09-11T07:49:42Z</dcterms:created>
  <dcterms:modified xsi:type="dcterms:W3CDTF">2025-09-24T13:05:36Z</dcterms:modified>
</cp:coreProperties>
</file>