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C:\Users\SebastiaanZoutberg\Desktop\"/>
    </mc:Choice>
  </mc:AlternateContent>
  <xr:revisionPtr revIDLastSave="0" documentId="13_ncr:1_{C9E0AD2B-3561-4D1C-B8ED-CE6257001A97}" xr6:coauthVersionLast="47" xr6:coauthVersionMax="47" xr10:uidLastSave="{00000000-0000-0000-0000-000000000000}"/>
  <bookViews>
    <workbookView xWindow="-120" yWindow="-120" windowWidth="29040" windowHeight="15720" xr2:uid="{00000000-000D-0000-FFFF-FFFF00000000}"/>
  </bookViews>
  <sheets>
    <sheet name="specificatie" sheetId="7" r:id="rId1"/>
  </sheets>
  <definedNames>
    <definedName name="_xlnm._FilterDatabase" localSheetId="0" hidden="1">specificatie!$B$1:$Q$29</definedName>
    <definedName name="_xlnm.Print_Area" localSheetId="0">specificatie!$A$1:$Q$36</definedName>
    <definedName name="_xlnm.Print_Titles" localSheetId="0">specificatie!$1:$1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28" i="7" l="1"/>
  <c r="Q29" i="7"/>
  <c r="P29" i="7"/>
  <c r="O29" i="7"/>
  <c r="L3" i="7" l="1"/>
  <c r="N3" i="7" s="1"/>
  <c r="P3" i="7" s="1"/>
  <c r="L4" i="7"/>
  <c r="N4" i="7" s="1"/>
  <c r="P4" i="7" s="1"/>
  <c r="L5" i="7"/>
  <c r="N5" i="7" s="1"/>
  <c r="P5" i="7" s="1"/>
  <c r="L6" i="7"/>
  <c r="N6" i="7" s="1"/>
  <c r="P6" i="7" s="1"/>
  <c r="L7" i="7"/>
  <c r="N7" i="7" s="1"/>
  <c r="P7" i="7" s="1"/>
  <c r="L8" i="7"/>
  <c r="N8" i="7" s="1"/>
  <c r="P8" i="7" s="1"/>
  <c r="L9" i="7"/>
  <c r="N9" i="7" s="1"/>
  <c r="P9" i="7" s="1"/>
  <c r="L10" i="7"/>
  <c r="N10" i="7" s="1"/>
  <c r="P10" i="7" s="1"/>
  <c r="L11" i="7"/>
  <c r="N11" i="7" s="1"/>
  <c r="P11" i="7" s="1"/>
  <c r="L12" i="7"/>
  <c r="N12" i="7" s="1"/>
  <c r="P12" i="7" s="1"/>
  <c r="L13" i="7"/>
  <c r="N13" i="7" s="1"/>
  <c r="P13" i="7" s="1"/>
  <c r="L14" i="7"/>
  <c r="N14" i="7" s="1"/>
  <c r="L15" i="7"/>
  <c r="N15" i="7" s="1"/>
  <c r="P15" i="7" s="1"/>
  <c r="L16" i="7"/>
  <c r="N16" i="7" s="1"/>
  <c r="P16" i="7" s="1"/>
  <c r="L17" i="7"/>
  <c r="N17" i="7" s="1"/>
  <c r="P17" i="7" s="1"/>
  <c r="L18" i="7"/>
  <c r="N18" i="7" s="1"/>
  <c r="P18" i="7" s="1"/>
  <c r="L19" i="7"/>
  <c r="N19" i="7" s="1"/>
  <c r="P19" i="7" s="1"/>
  <c r="L20" i="7"/>
  <c r="N20" i="7" s="1"/>
  <c r="P20" i="7" s="1"/>
  <c r="L21" i="7"/>
  <c r="N21" i="7" s="1"/>
  <c r="P21" i="7" s="1"/>
  <c r="L22" i="7"/>
  <c r="N22" i="7" s="1"/>
  <c r="P22" i="7" s="1"/>
  <c r="L23" i="7"/>
  <c r="N23" i="7" s="1"/>
  <c r="P23" i="7" s="1"/>
  <c r="L24" i="7"/>
  <c r="N24" i="7" s="1"/>
  <c r="P24" i="7" s="1"/>
  <c r="L25" i="7"/>
  <c r="N25" i="7" s="1"/>
  <c r="P25" i="7" s="1"/>
  <c r="L26" i="7"/>
  <c r="N26" i="7" s="1"/>
  <c r="P26" i="7" s="1"/>
  <c r="L27" i="7"/>
  <c r="N27" i="7" s="1"/>
  <c r="P27" i="7" s="1"/>
  <c r="L2" i="7"/>
  <c r="N2" i="7" s="1"/>
  <c r="P2" i="7" s="1"/>
  <c r="K15" i="7"/>
  <c r="M15" i="7" s="1"/>
  <c r="O15" i="7" s="1"/>
  <c r="K17" i="7"/>
  <c r="M17" i="7" s="1"/>
  <c r="O17" i="7" s="1"/>
  <c r="Q17" i="7" l="1"/>
  <c r="Q15" i="7"/>
  <c r="L29" i="7"/>
  <c r="N29" i="7"/>
  <c r="I27" i="7"/>
  <c r="K27" i="7" s="1"/>
  <c r="M27" i="7" s="1"/>
  <c r="O27" i="7" s="1"/>
  <c r="Q27" i="7" s="1"/>
  <c r="I26" i="7"/>
  <c r="K26" i="7" s="1"/>
  <c r="M26" i="7" s="1"/>
  <c r="O26" i="7" s="1"/>
  <c r="Q26" i="7" s="1"/>
  <c r="I25" i="7"/>
  <c r="K25" i="7" s="1"/>
  <c r="M25" i="7" s="1"/>
  <c r="O25" i="7" s="1"/>
  <c r="Q25" i="7" s="1"/>
  <c r="I24" i="7"/>
  <c r="K24" i="7" s="1"/>
  <c r="M24" i="7" s="1"/>
  <c r="O24" i="7" s="1"/>
  <c r="Q24" i="7" s="1"/>
  <c r="I23" i="7"/>
  <c r="K23" i="7" s="1"/>
  <c r="M23" i="7" s="1"/>
  <c r="O23" i="7" s="1"/>
  <c r="Q23" i="7" s="1"/>
  <c r="I22" i="7"/>
  <c r="K22" i="7" s="1"/>
  <c r="M22" i="7" s="1"/>
  <c r="O22" i="7" s="1"/>
  <c r="Q22" i="7" s="1"/>
  <c r="I21" i="7"/>
  <c r="K21" i="7" s="1"/>
  <c r="M21" i="7" s="1"/>
  <c r="O21" i="7" s="1"/>
  <c r="Q21" i="7" s="1"/>
  <c r="I20" i="7"/>
  <c r="K20" i="7" s="1"/>
  <c r="M20" i="7" s="1"/>
  <c r="O20" i="7" s="1"/>
  <c r="Q20" i="7" s="1"/>
  <c r="I19" i="7"/>
  <c r="K19" i="7" s="1"/>
  <c r="M19" i="7" s="1"/>
  <c r="O19" i="7" s="1"/>
  <c r="Q19" i="7" s="1"/>
  <c r="I18" i="7"/>
  <c r="K18" i="7" s="1"/>
  <c r="M18" i="7" s="1"/>
  <c r="O18" i="7" s="1"/>
  <c r="Q18" i="7" s="1"/>
  <c r="I16" i="7"/>
  <c r="K16" i="7" s="1"/>
  <c r="M16" i="7" s="1"/>
  <c r="O16" i="7" s="1"/>
  <c r="Q16" i="7" s="1"/>
  <c r="I3" i="7"/>
  <c r="K3" i="7" s="1"/>
  <c r="M3" i="7" s="1"/>
  <c r="O3" i="7" s="1"/>
  <c r="Q3" i="7" s="1"/>
  <c r="I4" i="7"/>
  <c r="K4" i="7" s="1"/>
  <c r="M4" i="7" s="1"/>
  <c r="O4" i="7" s="1"/>
  <c r="Q4" i="7" s="1"/>
  <c r="I5" i="7"/>
  <c r="K5" i="7" s="1"/>
  <c r="M5" i="7" s="1"/>
  <c r="O5" i="7" s="1"/>
  <c r="Q5" i="7" s="1"/>
  <c r="I6" i="7"/>
  <c r="K6" i="7" s="1"/>
  <c r="M6" i="7" s="1"/>
  <c r="O6" i="7" s="1"/>
  <c r="Q6" i="7" s="1"/>
  <c r="I7" i="7"/>
  <c r="K7" i="7" s="1"/>
  <c r="M7" i="7" s="1"/>
  <c r="O7" i="7" s="1"/>
  <c r="Q7" i="7" s="1"/>
  <c r="I8" i="7"/>
  <c r="K8" i="7" s="1"/>
  <c r="M8" i="7" s="1"/>
  <c r="O8" i="7" s="1"/>
  <c r="Q8" i="7" s="1"/>
  <c r="I9" i="7"/>
  <c r="K9" i="7" s="1"/>
  <c r="M9" i="7" s="1"/>
  <c r="O9" i="7" s="1"/>
  <c r="Q9" i="7" s="1"/>
  <c r="I10" i="7"/>
  <c r="K10" i="7" s="1"/>
  <c r="M10" i="7" s="1"/>
  <c r="O10" i="7" s="1"/>
  <c r="Q10" i="7" s="1"/>
  <c r="I11" i="7"/>
  <c r="K11" i="7" s="1"/>
  <c r="M11" i="7" s="1"/>
  <c r="O11" i="7" s="1"/>
  <c r="Q11" i="7" s="1"/>
  <c r="I12" i="7"/>
  <c r="K12" i="7" s="1"/>
  <c r="M12" i="7" s="1"/>
  <c r="O12" i="7" s="1"/>
  <c r="Q12" i="7" s="1"/>
  <c r="I13" i="7"/>
  <c r="K13" i="7" s="1"/>
  <c r="M13" i="7" s="1"/>
  <c r="O13" i="7" s="1"/>
  <c r="Q13" i="7" s="1"/>
  <c r="I14" i="7"/>
  <c r="K14" i="7" s="1"/>
  <c r="M14" i="7" s="1"/>
  <c r="Q14" i="7" s="1"/>
  <c r="I2" i="7"/>
  <c r="K2" i="7" s="1"/>
  <c r="M2" i="7" s="1"/>
  <c r="O2" i="7" s="1"/>
  <c r="Q2" i="7" s="1"/>
  <c r="M29" i="7" l="1"/>
  <c r="K29" i="7"/>
  <c r="J29" i="7"/>
  <c r="I29" i="7" l="1"/>
  <c r="Q35"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tc={D6219901-8558-4019-99CC-074DCF195A38}</author>
  </authors>
  <commentList>
    <comment ref="A17" authorId="0" shapeId="0" xr:uid="{D6219901-8558-4019-99CC-074DCF195A38}">
      <text>
        <t>[Opmerkingenthread]
U kunt deze opmerkingenthread lezen in uw versie van Excel. Eventuele wijzigingen aan de thread gaan echter verloren als het bestand wordt geopend in een nieuwere versie van Excel. Meer informatie: https://go.microsoft.com/fwlink/?linkid=870924
Opmerking:
    Er zitten twee scholen en sportzaal Hoftuyn in de Brede school west aan de Leeuwerikstraat. Is alles op nr. 2 getaxeerd?</t>
      </text>
    </comment>
  </commentList>
</comments>
</file>

<file path=xl/sharedStrings.xml><?xml version="1.0" encoding="utf-8"?>
<sst xmlns="http://schemas.openxmlformats.org/spreadsheetml/2006/main" count="304" uniqueCount="132">
  <si>
    <t>straatnaam</t>
  </si>
  <si>
    <t>huisnr.</t>
  </si>
  <si>
    <t>toev.</t>
  </si>
  <si>
    <t>getaxeerd</t>
  </si>
  <si>
    <t>gebruiker</t>
  </si>
  <si>
    <t>Bernhardstraat</t>
  </si>
  <si>
    <t>Bloemerd</t>
  </si>
  <si>
    <t>A</t>
  </si>
  <si>
    <t>SCW en BSO de Kampioen</t>
  </si>
  <si>
    <t>Buitenhoflaan</t>
  </si>
  <si>
    <t>SKL/Het Bolwerk</t>
  </si>
  <si>
    <t>Heelblaadjespad</t>
  </si>
  <si>
    <t>Hoogmadeseweg</t>
  </si>
  <si>
    <t>Kastanjelaan</t>
  </si>
  <si>
    <t>Klerkenhof</t>
  </si>
  <si>
    <t>Klimopzoom</t>
  </si>
  <si>
    <t xml:space="preserve">Kom van Aaiweg </t>
  </si>
  <si>
    <t>Marjoleintuin</t>
  </si>
  <si>
    <t>Simon Smitweg</t>
  </si>
  <si>
    <t>Gemeentewerken, brandweer, ambulancezorg HM</t>
  </si>
  <si>
    <t>Gemeentehuis</t>
  </si>
  <si>
    <t>Touwbaan</t>
  </si>
  <si>
    <t>Van Diepeningenlaan</t>
  </si>
  <si>
    <t>Educatief Centrum</t>
  </si>
  <si>
    <t>Van der Marckstraat</t>
  </si>
  <si>
    <t>Jeu de Boule vereniging, Drumfanfare/ Zijlkwartier</t>
  </si>
  <si>
    <t>Vronkenlaan</t>
  </si>
  <si>
    <t xml:space="preserve">totaal </t>
  </si>
  <si>
    <t>Willem Alexanderlaan</t>
  </si>
  <si>
    <t>Muzenlaan</t>
  </si>
  <si>
    <t>Inventaris</t>
  </si>
  <si>
    <t>postcode</t>
  </si>
  <si>
    <t>2353 BX</t>
  </si>
  <si>
    <t>2351 GG</t>
  </si>
  <si>
    <t>2353 BZ</t>
  </si>
  <si>
    <t>2353 ME</t>
  </si>
  <si>
    <t>2353 KD</t>
  </si>
  <si>
    <t>2353 PA</t>
  </si>
  <si>
    <t>2351 CN</t>
  </si>
  <si>
    <t>2353 WB</t>
  </si>
  <si>
    <t>2353 RE</t>
  </si>
  <si>
    <t>2351 NN</t>
  </si>
  <si>
    <t>2353 PL</t>
  </si>
  <si>
    <t>2353 GA</t>
  </si>
  <si>
    <t>2352 CZ</t>
  </si>
  <si>
    <t>2352 KA</t>
  </si>
  <si>
    <t>2352 RA</t>
  </si>
  <si>
    <t>2352 EP</t>
  </si>
  <si>
    <t xml:space="preserve">Leeuwerikstraat </t>
  </si>
  <si>
    <t>2352 ER</t>
  </si>
  <si>
    <t>Dwarsweteringkade</t>
  </si>
  <si>
    <t>2353 AA</t>
  </si>
  <si>
    <t>Molen</t>
  </si>
  <si>
    <t>Alphenplein, van</t>
  </si>
  <si>
    <t>Leiderdorp</t>
  </si>
  <si>
    <t>plaats</t>
  </si>
  <si>
    <t>School "De Schakel"</t>
  </si>
  <si>
    <t>B</t>
  </si>
  <si>
    <t>Aula begraafplaats</t>
  </si>
  <si>
    <t>2351 ND</t>
  </si>
  <si>
    <t>2351 DZ</t>
  </si>
  <si>
    <t>Persant Snoepweg/Simon Smitweg</t>
  </si>
  <si>
    <t>Milieustraat en loodsen</t>
  </si>
  <si>
    <t>110e</t>
  </si>
  <si>
    <t>School Willem de Zwijgerschool</t>
  </si>
  <si>
    <t>BS "De Hasselbraam"</t>
  </si>
  <si>
    <t>School "PC Kastanjelaan"</t>
  </si>
  <si>
    <t>School "PC 't Bolwerk"</t>
  </si>
  <si>
    <t>School "Hobbit"</t>
  </si>
  <si>
    <t>BS "De Elkerleyck"</t>
  </si>
  <si>
    <t>Koningin Julianaschool</t>
  </si>
  <si>
    <t>School BS "De Regenboog"</t>
  </si>
  <si>
    <t>School "Visser 't Hoofd"</t>
  </si>
  <si>
    <t>Katholieke Dalton school De Leeuwerik</t>
  </si>
  <si>
    <t>Gebouwen
per 31-12-2020
indexcijfer 150,8</t>
  </si>
  <si>
    <t>inventaris taxatie Lengkeek 276275-01-0 dd 23-11-2020</t>
  </si>
  <si>
    <t>inventaris taxatie Lengkeek 276277-01-0 dd 23-11-2020</t>
  </si>
  <si>
    <t>inventaris taxatie Lengkeek 276317-01-0 dd 23-11-2020</t>
  </si>
  <si>
    <t>inventaris taxatie Lengkeek 276283-01-0 dd 23-11-2020</t>
  </si>
  <si>
    <t>inventaris taxatie Lengkeek 276285-01-0 dd 23-11-2020</t>
  </si>
  <si>
    <t>inventaris taxatie Lengkeek 276289-01-0 dd 23-11-2020</t>
  </si>
  <si>
    <t>inventaris taxatie Lengkeek 276292-01-0 dd 23-11-2020</t>
  </si>
  <si>
    <t>inventaris taxatie Lengkeek 276294-01-0 dd 23-11-2020</t>
  </si>
  <si>
    <t>inventaris taxatie Lengkeek 276296-01-0 dd 23-11-2020</t>
  </si>
  <si>
    <t>inventaris taxatie Lengkeek 276298-01-0 dd 23-11-2020</t>
  </si>
  <si>
    <t>inventaris taxatie Lengkeek 276301-01-0 dd 23-11-2020</t>
  </si>
  <si>
    <t>inventaris taxatie Lengkeek 276303-01-0 dd 23-11-2020</t>
  </si>
  <si>
    <t>inventaris taxatie Lengkeek 276305-01-0 dd 23-11-2020</t>
  </si>
  <si>
    <t>inventaris taxatie Lengkeek 276307-01-0 dd 23-11-2020</t>
  </si>
  <si>
    <t>inventaris taxatie Lengkeek 276312-01-0 dd 23-11-2020</t>
  </si>
  <si>
    <t>inventaris taxatie Lengkeek 276314-01-0 dd 23-11-2020</t>
  </si>
  <si>
    <t>inventaris taxatie Lengkeek 276321-01-0 dd 23-11-2020</t>
  </si>
  <si>
    <t>inventaris taxatie Lengkeek 276322-01-0 dd 23-11-2020</t>
  </si>
  <si>
    <t>Gebouwen
per 31-12-2021
indexcijfer 158,3</t>
  </si>
  <si>
    <t>Sportzaal Hoftuyn  (Bredeschool West)</t>
  </si>
  <si>
    <t>Brandweerkazerne</t>
  </si>
  <si>
    <t>Leo Kanner Onderwijsgroep</t>
  </si>
  <si>
    <t>Basisschool De Bron</t>
  </si>
  <si>
    <t>Sterrentuin (oa Incluzio, bibliotheek)</t>
  </si>
  <si>
    <t>Basisschool Prins Willem Alexander  (Bredeschool West)</t>
  </si>
  <si>
    <t>Zonnepanelen aanwezig ja/nee</t>
  </si>
  <si>
    <t>Scope of NEN keuring zonnepanelen aanwezig ja/nee</t>
  </si>
  <si>
    <t>BMI aanwezig ja/nee</t>
  </si>
  <si>
    <t>Scope of NEN keuring Electrische installatie aanwezig ja/nee</t>
  </si>
  <si>
    <t>Asbest aanwezig</t>
  </si>
  <si>
    <t>Leegstand</t>
  </si>
  <si>
    <t>opmerkingen</t>
  </si>
  <si>
    <t>nee</t>
  </si>
  <si>
    <t>nee, ontruiming</t>
  </si>
  <si>
    <t>ja</t>
  </si>
  <si>
    <t>nalevering</t>
  </si>
  <si>
    <t>BMI alleen bij FloreoKids</t>
  </si>
  <si>
    <t>wordt afgestoten</t>
  </si>
  <si>
    <t>2018 gerenoveerd</t>
  </si>
  <si>
    <t>niet bekend</t>
  </si>
  <si>
    <t>nee*</t>
  </si>
  <si>
    <t>ja, verhuurd</t>
  </si>
  <si>
    <t xml:space="preserve">panden met een * (Milieustraat, loodsen en sportzaal Bredeschool West) heeft de Cooperatie Zon op Leiderdorp zonnepanelen op het dak geplaatst via een recht van opstal. De opstal en aansprakelijkheid zijn door de Cooperatie verzekerd, daarom vullen wij hier bij keuring NEE in. Zie de bepaling uit het contract in het tabblad Zon op Leiderdorp. </t>
  </si>
  <si>
    <t>Gebouwen
per 31-12-2022
indexcijfer 119,7</t>
  </si>
  <si>
    <t>Inventaris
per 31-12-2022
indexcijfer 115,1</t>
  </si>
  <si>
    <t>Gebouwen
per 31-12-2023
indexcijfer 125,2</t>
  </si>
  <si>
    <t>Inventaris
per 31-12-2023
indexcijfer 123,3</t>
  </si>
  <si>
    <t>Gebouwen
per 31-12-2024
indexcijfer 131,8</t>
  </si>
  <si>
    <t>Inventaris
per 31-12-2024
indexcijfer 128,3</t>
  </si>
  <si>
    <t>Opruimingskosten</t>
  </si>
  <si>
    <t>Reconstructiekosten</t>
  </si>
  <si>
    <t>Bedrijfsschade</t>
  </si>
  <si>
    <t>gebouwen IW250421597 / inventaris IW250421598-004</t>
  </si>
  <si>
    <t>Brugwachtershuisje</t>
  </si>
  <si>
    <t xml:space="preserve">Hoofdstraat </t>
  </si>
  <si>
    <t>203D</t>
  </si>
  <si>
    <t>gebouwen IW250623717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</si>
</sst>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_-&quot;€&quot;\ * #,##0\-;_-&quot;€&quot;\ * &quot;-&quot;_-;_-@_-"/>
    <numFmt numFmtId="165" formatCode="_-&quot;€&quot;\ * #,##0.00_-;_-&quot;€&quot;\ * #,##0.00\-;_-&quot;€&quot;\ * &quot;-&quot;??_-;_-@_-"/>
    <numFmt numFmtId="166" formatCode="0;\-0"/>
    <numFmt numFmtId="167" formatCode="_ [$€-413]\ * #,##0.00_ ;_ [$€-413]\ * \-#,##0.00_ ;_ [$€-413]\ * &quot;-&quot;??_ ;_ @_ "/>
    <numFmt numFmtId="168" formatCode="_-&quot;€&quot;\ * #,##0.00_-;_-&quot;€&quot;\ * #,##0.00\-;_-&quot;€&quot;\ * &quot;-&quot;_-;_-@_-"/>
  </numFmts>
  <fonts count="11" x14ac:knownFonts="1">
    <font>
      <sz val="10"/>
      <name val="Arial"/>
    </font>
    <font>
      <sz val="10"/>
      <name val="Arial"/>
      <family val="2"/>
    </font>
    <font>
      <sz val="10"/>
      <name val="Arial"/>
      <family val="2"/>
    </font>
    <font>
      <b/>
      <sz val="10"/>
      <color indexed="17"/>
      <name val="Arial"/>
      <family val="2"/>
    </font>
    <font>
      <b/>
      <sz val="10"/>
      <name val="Arial"/>
      <family val="2"/>
    </font>
    <font>
      <sz val="10"/>
      <color indexed="17"/>
      <name val="Arial"/>
      <family val="2"/>
    </font>
    <font>
      <sz val="10"/>
      <color indexed="10"/>
      <name val="Arial"/>
      <family val="2"/>
    </font>
    <font>
      <b/>
      <u val="singleAccounting"/>
      <sz val="10"/>
      <color indexed="17"/>
      <name val="Arial"/>
      <family val="2"/>
    </font>
    <font>
      <b/>
      <u val="singleAccounting"/>
      <sz val="10"/>
      <name val="Arial"/>
      <family val="2"/>
    </font>
    <font>
      <sz val="10"/>
      <color rgb="FFFF0000"/>
      <name val="Arial"/>
      <family val="2"/>
    </font>
    <font>
      <b/>
      <i/>
      <sz val="10"/>
      <color indexed="8"/>
      <name val="Arial"/>
      <family val="2"/>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165" fontId="1" fillId="0" borderId="0" applyFont="0" applyFill="0" applyBorder="0" applyAlignment="0" applyProtection="0"/>
    <xf numFmtId="165" fontId="1" fillId="0" borderId="0" applyFont="0" applyFill="0" applyBorder="0" applyAlignment="0" applyProtection="0"/>
    <xf numFmtId="0" fontId="1" fillId="0" borderId="0"/>
  </cellStyleXfs>
  <cellXfs count="56">
    <xf numFmtId="0" fontId="0" fillId="0" borderId="0" xfId="0"/>
    <xf numFmtId="0" fontId="2" fillId="0" borderId="0" xfId="0" applyFont="1" applyAlignment="1">
      <alignment horizontal="left" wrapText="1"/>
    </xf>
    <xf numFmtId="165" fontId="2" fillId="0" borderId="0" xfId="2" applyFont="1" applyFill="1" applyBorder="1" applyAlignment="1">
      <alignment wrapText="1"/>
    </xf>
    <xf numFmtId="0" fontId="2" fillId="0" borderId="0" xfId="0" applyFont="1" applyAlignment="1">
      <alignment wrapText="1"/>
    </xf>
    <xf numFmtId="0" fontId="6" fillId="0" borderId="0" xfId="0" applyFont="1" applyAlignment="1">
      <alignment wrapText="1"/>
    </xf>
    <xf numFmtId="0" fontId="2" fillId="0" borderId="0" xfId="0" applyFont="1"/>
    <xf numFmtId="165" fontId="4" fillId="0" borderId="0" xfId="2" applyFont="1" applyFill="1" applyBorder="1" applyAlignment="1">
      <alignment wrapText="1"/>
    </xf>
    <xf numFmtId="0" fontId="2" fillId="0" borderId="0" xfId="0" applyFont="1" applyAlignment="1">
      <alignment horizontal="left"/>
    </xf>
    <xf numFmtId="165" fontId="2" fillId="0" borderId="0" xfId="2" applyFont="1" applyFill="1" applyBorder="1" applyAlignment="1"/>
    <xf numFmtId="165" fontId="8" fillId="0" borderId="0" xfId="2" applyFont="1" applyFill="1" applyBorder="1" applyAlignment="1"/>
    <xf numFmtId="164" fontId="5" fillId="0" borderId="0" xfId="1" applyNumberFormat="1" applyFont="1" applyFill="1" applyBorder="1" applyAlignment="1">
      <alignment horizontal="left"/>
    </xf>
    <xf numFmtId="164" fontId="3" fillId="0" borderId="0" xfId="1" applyNumberFormat="1" applyFont="1" applyFill="1" applyBorder="1" applyAlignment="1">
      <alignment horizontal="left"/>
    </xf>
    <xf numFmtId="164" fontId="7" fillId="0" borderId="0" xfId="1" applyNumberFormat="1" applyFont="1" applyFill="1" applyBorder="1" applyAlignment="1">
      <alignment horizontal="left"/>
    </xf>
    <xf numFmtId="164" fontId="5" fillId="0" borderId="0" xfId="1" applyNumberFormat="1" applyFont="1" applyFill="1" applyBorder="1" applyAlignment="1">
      <alignment horizontal="left" wrapText="1"/>
    </xf>
    <xf numFmtId="0" fontId="1" fillId="0" borderId="0" xfId="0" applyFont="1"/>
    <xf numFmtId="0" fontId="1" fillId="0" borderId="1" xfId="0" applyFont="1" applyBorder="1"/>
    <xf numFmtId="0" fontId="1" fillId="0" borderId="1" xfId="0" applyFont="1" applyBorder="1" applyAlignment="1">
      <alignment wrapText="1"/>
    </xf>
    <xf numFmtId="166" fontId="1" fillId="0" borderId="1" xfId="0" applyNumberFormat="1" applyFont="1" applyBorder="1" applyAlignment="1">
      <alignment horizontal="left" wrapText="1"/>
    </xf>
    <xf numFmtId="165" fontId="1" fillId="0" borderId="0" xfId="2" applyFont="1" applyFill="1" applyBorder="1" applyAlignment="1">
      <alignment wrapText="1"/>
    </xf>
    <xf numFmtId="0" fontId="1" fillId="0" borderId="0" xfId="0" applyFont="1" applyAlignment="1">
      <alignment wrapText="1"/>
    </xf>
    <xf numFmtId="0" fontId="1" fillId="0" borderId="1" xfId="0" applyFont="1" applyBorder="1" applyAlignment="1">
      <alignment horizontal="left"/>
    </xf>
    <xf numFmtId="165" fontId="1" fillId="0" borderId="0" xfId="2" applyFont="1" applyFill="1" applyBorder="1" applyAlignment="1"/>
    <xf numFmtId="165" fontId="4" fillId="0" borderId="0" xfId="2" applyFont="1" applyFill="1" applyBorder="1" applyAlignment="1">
      <alignment horizontal="left" wrapText="1"/>
    </xf>
    <xf numFmtId="167" fontId="1" fillId="0" borderId="1" xfId="2" applyNumberFormat="1" applyFont="1" applyFill="1" applyBorder="1" applyAlignment="1">
      <alignment horizontal="left"/>
    </xf>
    <xf numFmtId="167" fontId="1" fillId="0" borderId="1" xfId="2" applyNumberFormat="1" applyFont="1" applyFill="1" applyBorder="1" applyAlignment="1"/>
    <xf numFmtId="0" fontId="1" fillId="0" borderId="0" xfId="0" applyFont="1" applyAlignment="1">
      <alignment horizontal="left"/>
    </xf>
    <xf numFmtId="166" fontId="1" fillId="0" borderId="0" xfId="0" applyNumberFormat="1" applyFont="1" applyAlignment="1">
      <alignment horizontal="left" wrapText="1"/>
    </xf>
    <xf numFmtId="167" fontId="1" fillId="0" borderId="0" xfId="2" applyNumberFormat="1" applyFont="1" applyFill="1" applyBorder="1" applyAlignment="1">
      <alignment horizontal="left"/>
    </xf>
    <xf numFmtId="0" fontId="9" fillId="0" borderId="1" xfId="0" applyFont="1" applyBorder="1"/>
    <xf numFmtId="167" fontId="1" fillId="3" borderId="1" xfId="2" applyNumberFormat="1" applyFont="1" applyFill="1" applyBorder="1" applyAlignment="1">
      <alignment horizontal="left"/>
    </xf>
    <xf numFmtId="167" fontId="1" fillId="3" borderId="1" xfId="2" applyNumberFormat="1" applyFont="1" applyFill="1" applyBorder="1" applyAlignment="1"/>
    <xf numFmtId="0" fontId="1" fillId="0" borderId="2" xfId="0" applyFont="1" applyBorder="1" applyAlignment="1">
      <alignment horizontal="left"/>
    </xf>
    <xf numFmtId="2" fontId="10" fillId="2" borderId="0" xfId="3" applyNumberFormat="1" applyFont="1" applyFill="1" applyAlignment="1">
      <alignment horizontal="center" vertical="top" wrapText="1"/>
    </xf>
    <xf numFmtId="0" fontId="1" fillId="0" borderId="1" xfId="3" applyBorder="1" applyAlignment="1">
      <alignment wrapText="1"/>
    </xf>
    <xf numFmtId="0" fontId="6" fillId="0" borderId="1" xfId="0" applyFont="1" applyBorder="1" applyAlignment="1">
      <alignment wrapText="1"/>
    </xf>
    <xf numFmtId="0" fontId="1" fillId="0" borderId="1" xfId="3" applyBorder="1"/>
    <xf numFmtId="0" fontId="1" fillId="0" borderId="1" xfId="3" applyBorder="1" applyAlignment="1">
      <alignment vertical="top" wrapText="1"/>
    </xf>
    <xf numFmtId="0" fontId="1" fillId="0" borderId="3" xfId="0" applyFont="1" applyBorder="1" applyAlignment="1">
      <alignment wrapText="1"/>
    </xf>
    <xf numFmtId="0" fontId="1" fillId="0" borderId="3" xfId="0" applyFont="1" applyBorder="1"/>
    <xf numFmtId="166" fontId="1" fillId="0" borderId="3" xfId="0" applyNumberFormat="1" applyFont="1" applyBorder="1" applyAlignment="1">
      <alignment horizontal="left" wrapText="1"/>
    </xf>
    <xf numFmtId="167" fontId="1" fillId="0" borderId="3" xfId="2" applyNumberFormat="1" applyFont="1" applyFill="1" applyBorder="1" applyAlignment="1">
      <alignment horizontal="left"/>
    </xf>
    <xf numFmtId="167" fontId="1" fillId="3" borderId="3" xfId="2" applyNumberFormat="1" applyFont="1" applyFill="1" applyBorder="1" applyAlignment="1">
      <alignment horizontal="left"/>
    </xf>
    <xf numFmtId="0" fontId="4" fillId="2" borderId="4" xfId="0" applyFont="1" applyFill="1" applyBorder="1" applyAlignment="1">
      <alignment horizontal="center" vertical="top" wrapText="1"/>
    </xf>
    <xf numFmtId="0" fontId="4" fillId="2" borderId="5" xfId="0" applyFont="1" applyFill="1" applyBorder="1" applyAlignment="1">
      <alignment horizontal="center" vertical="top"/>
    </xf>
    <xf numFmtId="0" fontId="4" fillId="2" borderId="5" xfId="0" applyFont="1" applyFill="1" applyBorder="1" applyAlignment="1">
      <alignment horizontal="center" vertical="top" wrapText="1"/>
    </xf>
    <xf numFmtId="0" fontId="4" fillId="2" borderId="5" xfId="0" applyFont="1" applyFill="1" applyBorder="1" applyAlignment="1">
      <alignment horizontal="center" vertical="top" textRotation="90" wrapText="1"/>
    </xf>
    <xf numFmtId="164" fontId="4" fillId="2" borderId="5" xfId="1" applyNumberFormat="1" applyFont="1" applyFill="1" applyBorder="1" applyAlignment="1">
      <alignment horizontal="left" vertical="top" wrapText="1"/>
    </xf>
    <xf numFmtId="164" fontId="4" fillId="2" borderId="6" xfId="1" applyNumberFormat="1" applyFont="1" applyFill="1" applyBorder="1" applyAlignment="1">
      <alignment horizontal="left" vertical="top" wrapText="1"/>
    </xf>
    <xf numFmtId="165" fontId="4" fillId="0" borderId="0" xfId="2" applyFont="1" applyFill="1" applyBorder="1" applyAlignment="1">
      <alignment horizontal="center" vertical="top" wrapText="1"/>
    </xf>
    <xf numFmtId="0" fontId="4" fillId="0" borderId="0" xfId="0" applyFont="1" applyAlignment="1">
      <alignment horizontal="center" vertical="top" wrapText="1"/>
    </xf>
    <xf numFmtId="164" fontId="1" fillId="0" borderId="0" xfId="1" applyNumberFormat="1" applyFont="1" applyFill="1" applyBorder="1" applyAlignment="1">
      <alignment horizontal="left"/>
    </xf>
    <xf numFmtId="164" fontId="4" fillId="0" borderId="0" xfId="1" applyNumberFormat="1" applyFont="1" applyFill="1" applyBorder="1" applyAlignment="1">
      <alignment horizontal="left"/>
    </xf>
    <xf numFmtId="168" fontId="4" fillId="0" borderId="0" xfId="1" applyNumberFormat="1" applyFont="1" applyFill="1" applyBorder="1" applyAlignment="1">
      <alignment horizontal="left"/>
    </xf>
    <xf numFmtId="168" fontId="1" fillId="0" borderId="0" xfId="1" applyNumberFormat="1" applyFont="1" applyFill="1" applyBorder="1" applyAlignment="1">
      <alignment horizontal="left"/>
    </xf>
    <xf numFmtId="0" fontId="2" fillId="0" borderId="0" xfId="0" applyFont="1" applyAlignment="1">
      <alignment horizontal="left" wrapText="1"/>
    </xf>
    <xf numFmtId="0" fontId="1" fillId="0" borderId="0" xfId="0" applyFont="1" applyBorder="1" applyAlignment="1">
      <alignment wrapText="1"/>
    </xf>
  </cellXfs>
  <cellStyles count="4">
    <cellStyle name="Euro" xfId="1" xr:uid="{00000000-0005-0000-0000-000000000000}"/>
    <cellStyle name="Standaard" xfId="0" builtinId="0"/>
    <cellStyle name="Standaard 3" xfId="3" xr:uid="{00B32315-3D28-427D-9D95-B58461D47D4D}"/>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Nierop, Yuri van" id="{0867EADD-1D1A-4E67-B255-7F1359C02D34}" userId="S::y.van.nierop@leiderdorp.nl::2319dc0a-e8e9-4b30-88fd-ee5c1d15ac41"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17" dT="2021-10-12T16:19:31.99" personId="{0867EADD-1D1A-4E67-B255-7F1359C02D34}" id="{D6219901-8558-4019-99CC-074DCF195A38}">
    <text>Er zitten twee scholen en sportzaal Hoftuyn in de Brede school west aan de Leeuwerikstraat. Is alles op nr. 2 getaxeerd?</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8"/>
  <sheetViews>
    <sheetView tabSelected="1" zoomScaleNormal="100" workbookViewId="0">
      <selection activeCell="S29" sqref="S29"/>
    </sheetView>
  </sheetViews>
  <sheetFormatPr defaultColWidth="9.140625" defaultRowHeight="12.75" x14ac:dyDescent="0.2"/>
  <cols>
    <col min="1" max="1" width="29.7109375" style="3" bestFit="1" customWidth="1"/>
    <col min="2" max="2" width="30.85546875" style="5" customWidth="1"/>
    <col min="3" max="3" width="7.28515625" style="1" customWidth="1"/>
    <col min="4" max="4" width="5.140625" style="3" customWidth="1"/>
    <col min="5" max="5" width="9.28515625" style="3" customWidth="1"/>
    <col min="6" max="6" width="9.5703125" style="5" bestFit="1" customWidth="1"/>
    <col min="7" max="7" width="3.28515625" style="3" bestFit="1" customWidth="1"/>
    <col min="8" max="9" width="24" style="13" hidden="1" customWidth="1"/>
    <col min="10" max="14" width="20.42578125" style="13" hidden="1" customWidth="1"/>
    <col min="15" max="16" width="20.42578125" style="13" customWidth="1"/>
    <col min="17" max="17" width="21.5703125" style="13" bestFit="1" customWidth="1"/>
    <col min="18" max="18" width="5.7109375" style="2" customWidth="1"/>
    <col min="19" max="19" width="47.7109375" style="19" bestFit="1" customWidth="1"/>
    <col min="20" max="20" width="9.140625" style="3"/>
    <col min="21" max="22" width="13.140625" style="19" customWidth="1"/>
    <col min="23" max="23" width="14.5703125" style="19" customWidth="1"/>
    <col min="24" max="25" width="13.140625" style="19" customWidth="1"/>
    <col min="26" max="26" width="14.7109375" style="19" customWidth="1"/>
    <col min="27" max="27" width="24.140625" style="19" customWidth="1"/>
    <col min="28" max="16384" width="9.140625" style="3"/>
  </cols>
  <sheetData>
    <row r="1" spans="1:27" s="49" customFormat="1" ht="54.75" customHeight="1" thickBot="1" x14ac:dyDescent="0.25">
      <c r="A1" s="42" t="s">
        <v>4</v>
      </c>
      <c r="B1" s="43" t="s">
        <v>0</v>
      </c>
      <c r="C1" s="44" t="s">
        <v>1</v>
      </c>
      <c r="D1" s="44" t="s">
        <v>2</v>
      </c>
      <c r="E1" s="44" t="s">
        <v>31</v>
      </c>
      <c r="F1" s="43" t="s">
        <v>55</v>
      </c>
      <c r="G1" s="45" t="s">
        <v>3</v>
      </c>
      <c r="H1" s="46" t="s">
        <v>74</v>
      </c>
      <c r="I1" s="46" t="s">
        <v>93</v>
      </c>
      <c r="J1" s="46" t="s">
        <v>30</v>
      </c>
      <c r="K1" s="46" t="s">
        <v>118</v>
      </c>
      <c r="L1" s="46" t="s">
        <v>119</v>
      </c>
      <c r="M1" s="46" t="s">
        <v>120</v>
      </c>
      <c r="N1" s="46" t="s">
        <v>121</v>
      </c>
      <c r="O1" s="46" t="s">
        <v>122</v>
      </c>
      <c r="P1" s="46" t="s">
        <v>123</v>
      </c>
      <c r="Q1" s="47" t="s">
        <v>27</v>
      </c>
      <c r="R1" s="48"/>
      <c r="U1" s="32" t="s">
        <v>100</v>
      </c>
      <c r="V1" s="32" t="s">
        <v>101</v>
      </c>
      <c r="W1" s="32" t="s">
        <v>102</v>
      </c>
      <c r="X1" s="32" t="s">
        <v>103</v>
      </c>
      <c r="Y1" s="32" t="s">
        <v>104</v>
      </c>
      <c r="Z1" s="32" t="s">
        <v>105</v>
      </c>
      <c r="AA1" s="32" t="s">
        <v>106</v>
      </c>
    </row>
    <row r="2" spans="1:27" s="19" customFormat="1" x14ac:dyDescent="0.2">
      <c r="A2" s="37" t="s">
        <v>56</v>
      </c>
      <c r="B2" s="38" t="s">
        <v>53</v>
      </c>
      <c r="C2" s="39">
        <v>5</v>
      </c>
      <c r="D2" s="37">
        <v>-7</v>
      </c>
      <c r="E2" s="37" t="s">
        <v>32</v>
      </c>
      <c r="F2" s="38" t="s">
        <v>54</v>
      </c>
      <c r="G2" s="37"/>
      <c r="H2" s="40">
        <v>2603244</v>
      </c>
      <c r="I2" s="40">
        <f>ROUND(H2/150.8*158.3,0)</f>
        <v>2732716</v>
      </c>
      <c r="J2" s="40">
        <v>1000000</v>
      </c>
      <c r="K2" s="40">
        <f>ROUND(I2/158.3*175.4,0)</f>
        <v>3027911</v>
      </c>
      <c r="L2" s="40">
        <f>ROUND(J2/126.6*140.8,0)</f>
        <v>1112164</v>
      </c>
      <c r="M2" s="40">
        <f>ROUND(K2/119.7*125.2,0)</f>
        <v>3167038</v>
      </c>
      <c r="N2" s="40">
        <f>ROUND(L2/115.1*123.3,0)</f>
        <v>1191397</v>
      </c>
      <c r="O2" s="40">
        <f>ROUND(M2/125.2*131.8,0)</f>
        <v>3333990</v>
      </c>
      <c r="P2" s="40">
        <f>ROUND(N2/123.3*128.3,0)</f>
        <v>1239710</v>
      </c>
      <c r="Q2" s="40">
        <f>O2+P2</f>
        <v>4573700</v>
      </c>
      <c r="R2" s="18"/>
      <c r="S2" s="19" t="s">
        <v>75</v>
      </c>
      <c r="U2" s="33" t="s">
        <v>107</v>
      </c>
      <c r="V2" s="33" t="s">
        <v>107</v>
      </c>
      <c r="W2" s="16" t="s">
        <v>108</v>
      </c>
      <c r="X2" s="33" t="s">
        <v>107</v>
      </c>
      <c r="Y2" s="33" t="s">
        <v>107</v>
      </c>
      <c r="Z2" s="33" t="s">
        <v>107</v>
      </c>
      <c r="AA2" s="16"/>
    </row>
    <row r="3" spans="1:27" s="4" customFormat="1" x14ac:dyDescent="0.2">
      <c r="A3" s="20" t="s">
        <v>64</v>
      </c>
      <c r="B3" s="15" t="s">
        <v>5</v>
      </c>
      <c r="C3" s="17">
        <v>1</v>
      </c>
      <c r="D3" s="16"/>
      <c r="E3" s="16" t="s">
        <v>33</v>
      </c>
      <c r="F3" s="15" t="s">
        <v>54</v>
      </c>
      <c r="G3" s="16"/>
      <c r="H3" s="23">
        <v>3450083</v>
      </c>
      <c r="I3" s="40">
        <f t="shared" ref="I3:I27" si="0">ROUND(H3/150.8*158.3,0)</f>
        <v>3621672</v>
      </c>
      <c r="J3" s="23">
        <v>700000</v>
      </c>
      <c r="K3" s="40">
        <f t="shared" ref="K3:K27" si="1">ROUND(I3/158.3*175.4,0)</f>
        <v>4012895</v>
      </c>
      <c r="L3" s="40">
        <f t="shared" ref="L3:L27" si="2">ROUND(J3/126.6*140.8,0)</f>
        <v>778515</v>
      </c>
      <c r="M3" s="40">
        <f t="shared" ref="M3:M27" si="3">ROUND(K3/119.7*125.2,0)</f>
        <v>4197280</v>
      </c>
      <c r="N3" s="40">
        <f t="shared" ref="N3:N27" si="4">ROUND(L3/115.1*123.3,0)</f>
        <v>833978</v>
      </c>
      <c r="O3" s="40">
        <f t="shared" ref="O3:O27" si="5">ROUND(M3/125.2*131.8,0)</f>
        <v>4418542</v>
      </c>
      <c r="P3" s="40">
        <f t="shared" ref="P3:P27" si="6">ROUND(N3/123.3*128.3,0)</f>
        <v>867797</v>
      </c>
      <c r="Q3" s="40">
        <f t="shared" ref="Q3:Q27" si="7">O3+P3</f>
        <v>5286339</v>
      </c>
      <c r="R3" s="18"/>
      <c r="S3" s="19" t="s">
        <v>76</v>
      </c>
      <c r="U3" s="33" t="s">
        <v>109</v>
      </c>
      <c r="V3" s="33" t="s">
        <v>110</v>
      </c>
      <c r="W3" s="16" t="s">
        <v>108</v>
      </c>
      <c r="X3" s="33" t="s">
        <v>107</v>
      </c>
      <c r="Y3" s="33" t="s">
        <v>107</v>
      </c>
      <c r="Z3" s="33" t="s">
        <v>107</v>
      </c>
      <c r="AA3" s="34"/>
    </row>
    <row r="4" spans="1:27" s="19" customFormat="1" x14ac:dyDescent="0.2">
      <c r="A4" s="16" t="s">
        <v>8</v>
      </c>
      <c r="B4" s="15" t="s">
        <v>6</v>
      </c>
      <c r="C4" s="17">
        <v>1</v>
      </c>
      <c r="D4" s="16"/>
      <c r="E4" s="16" t="s">
        <v>34</v>
      </c>
      <c r="F4" s="15" t="s">
        <v>54</v>
      </c>
      <c r="G4" s="16"/>
      <c r="H4" s="23">
        <v>1380033</v>
      </c>
      <c r="I4" s="40">
        <f t="shared" si="0"/>
        <v>1448669</v>
      </c>
      <c r="J4" s="23"/>
      <c r="K4" s="40">
        <f t="shared" si="1"/>
        <v>1605158</v>
      </c>
      <c r="L4" s="40">
        <f t="shared" si="2"/>
        <v>0</v>
      </c>
      <c r="M4" s="40">
        <f t="shared" si="3"/>
        <v>1678912</v>
      </c>
      <c r="N4" s="40">
        <f t="shared" si="4"/>
        <v>0</v>
      </c>
      <c r="O4" s="40">
        <f t="shared" si="5"/>
        <v>1767417</v>
      </c>
      <c r="P4" s="40">
        <f t="shared" si="6"/>
        <v>0</v>
      </c>
      <c r="Q4" s="40">
        <f t="shared" si="7"/>
        <v>1767417</v>
      </c>
      <c r="R4" s="18"/>
      <c r="U4" s="33" t="s">
        <v>107</v>
      </c>
      <c r="V4" s="33" t="s">
        <v>107</v>
      </c>
      <c r="W4" s="33" t="s">
        <v>109</v>
      </c>
      <c r="X4" s="33" t="s">
        <v>109</v>
      </c>
      <c r="Y4" s="33" t="s">
        <v>107</v>
      </c>
      <c r="Z4" s="33" t="s">
        <v>107</v>
      </c>
      <c r="AA4" s="34" t="s">
        <v>111</v>
      </c>
    </row>
    <row r="5" spans="1:27" s="19" customFormat="1" x14ac:dyDescent="0.2">
      <c r="A5" s="16" t="s">
        <v>10</v>
      </c>
      <c r="B5" s="15" t="s">
        <v>9</v>
      </c>
      <c r="C5" s="17">
        <v>1</v>
      </c>
      <c r="D5" s="16"/>
      <c r="E5" s="16" t="s">
        <v>35</v>
      </c>
      <c r="F5" s="15" t="s">
        <v>54</v>
      </c>
      <c r="G5" s="16"/>
      <c r="H5" s="23">
        <v>1430216</v>
      </c>
      <c r="I5" s="40">
        <f t="shared" si="0"/>
        <v>1501347</v>
      </c>
      <c r="J5" s="23">
        <v>30000</v>
      </c>
      <c r="K5" s="40">
        <f t="shared" si="1"/>
        <v>1663527</v>
      </c>
      <c r="L5" s="40">
        <f t="shared" si="2"/>
        <v>33365</v>
      </c>
      <c r="M5" s="40">
        <f t="shared" si="3"/>
        <v>1739963</v>
      </c>
      <c r="N5" s="40">
        <f t="shared" si="4"/>
        <v>35742</v>
      </c>
      <c r="O5" s="40">
        <f t="shared" si="5"/>
        <v>1831686</v>
      </c>
      <c r="P5" s="40">
        <f t="shared" si="6"/>
        <v>37191</v>
      </c>
      <c r="Q5" s="40">
        <f t="shared" si="7"/>
        <v>1868877</v>
      </c>
      <c r="R5" s="18"/>
    </row>
    <row r="6" spans="1:27" s="5" customFormat="1" x14ac:dyDescent="0.2">
      <c r="A6" s="15" t="s">
        <v>52</v>
      </c>
      <c r="B6" s="15" t="s">
        <v>50</v>
      </c>
      <c r="C6" s="20">
        <v>11</v>
      </c>
      <c r="D6" s="15"/>
      <c r="E6" s="15" t="s">
        <v>51</v>
      </c>
      <c r="F6" s="15" t="s">
        <v>54</v>
      </c>
      <c r="G6" s="16"/>
      <c r="H6" s="23">
        <v>878203</v>
      </c>
      <c r="I6" s="40">
        <f t="shared" si="0"/>
        <v>921880</v>
      </c>
      <c r="J6" s="24"/>
      <c r="K6" s="40">
        <f t="shared" si="1"/>
        <v>1021464</v>
      </c>
      <c r="L6" s="40">
        <f t="shared" si="2"/>
        <v>0</v>
      </c>
      <c r="M6" s="40">
        <f t="shared" si="3"/>
        <v>1068398</v>
      </c>
      <c r="N6" s="40">
        <f t="shared" si="4"/>
        <v>0</v>
      </c>
      <c r="O6" s="40">
        <f t="shared" si="5"/>
        <v>1124719</v>
      </c>
      <c r="P6" s="40">
        <f t="shared" si="6"/>
        <v>0</v>
      </c>
      <c r="Q6" s="40">
        <f t="shared" si="7"/>
        <v>1124719</v>
      </c>
      <c r="R6" s="21"/>
      <c r="S6" s="14"/>
      <c r="U6" s="15" t="s">
        <v>107</v>
      </c>
      <c r="V6" s="16" t="s">
        <v>107</v>
      </c>
      <c r="W6" s="15" t="s">
        <v>107</v>
      </c>
      <c r="X6" s="15" t="s">
        <v>107</v>
      </c>
      <c r="Y6" s="15" t="s">
        <v>107</v>
      </c>
      <c r="Z6" s="15"/>
      <c r="AA6" s="16" t="s">
        <v>112</v>
      </c>
    </row>
    <row r="7" spans="1:27" s="19" customFormat="1" ht="25.5" x14ac:dyDescent="0.2">
      <c r="A7" s="20" t="s">
        <v>65</v>
      </c>
      <c r="B7" s="15" t="s">
        <v>11</v>
      </c>
      <c r="C7" s="17">
        <v>17</v>
      </c>
      <c r="D7" s="16">
        <v>-18</v>
      </c>
      <c r="E7" s="16" t="s">
        <v>37</v>
      </c>
      <c r="F7" s="15" t="s">
        <v>54</v>
      </c>
      <c r="G7" s="16"/>
      <c r="H7" s="23">
        <v>2346057</v>
      </c>
      <c r="I7" s="40">
        <f t="shared" si="0"/>
        <v>2462738</v>
      </c>
      <c r="J7" s="23">
        <v>625000</v>
      </c>
      <c r="K7" s="40">
        <f t="shared" si="1"/>
        <v>2728770</v>
      </c>
      <c r="L7" s="40">
        <f t="shared" si="2"/>
        <v>695103</v>
      </c>
      <c r="M7" s="40">
        <f t="shared" si="3"/>
        <v>2854152</v>
      </c>
      <c r="N7" s="40">
        <f t="shared" si="4"/>
        <v>744624</v>
      </c>
      <c r="O7" s="40">
        <f t="shared" si="5"/>
        <v>3004610</v>
      </c>
      <c r="P7" s="40">
        <f t="shared" si="6"/>
        <v>774820</v>
      </c>
      <c r="Q7" s="40">
        <f t="shared" si="7"/>
        <v>3779430</v>
      </c>
      <c r="R7" s="18"/>
      <c r="S7" s="19" t="s">
        <v>78</v>
      </c>
      <c r="U7" s="16" t="s">
        <v>107</v>
      </c>
      <c r="V7" s="16" t="s">
        <v>107</v>
      </c>
      <c r="W7" s="16" t="s">
        <v>109</v>
      </c>
      <c r="X7" s="16" t="s">
        <v>113</v>
      </c>
      <c r="Y7" s="33" t="s">
        <v>107</v>
      </c>
      <c r="Z7" s="16"/>
      <c r="AA7" s="16"/>
    </row>
    <row r="8" spans="1:27" s="19" customFormat="1" x14ac:dyDescent="0.2">
      <c r="A8" s="16" t="s">
        <v>58</v>
      </c>
      <c r="B8" s="15" t="s">
        <v>12</v>
      </c>
      <c r="C8" s="17">
        <v>60</v>
      </c>
      <c r="D8" s="16" t="s">
        <v>57</v>
      </c>
      <c r="E8" s="16" t="s">
        <v>38</v>
      </c>
      <c r="F8" s="15" t="s">
        <v>54</v>
      </c>
      <c r="G8" s="16"/>
      <c r="H8" s="23">
        <v>376372</v>
      </c>
      <c r="I8" s="40">
        <f t="shared" si="0"/>
        <v>395091</v>
      </c>
      <c r="J8" s="23">
        <v>70000</v>
      </c>
      <c r="K8" s="40">
        <f t="shared" si="1"/>
        <v>437770</v>
      </c>
      <c r="L8" s="40">
        <f t="shared" si="2"/>
        <v>77852</v>
      </c>
      <c r="M8" s="40">
        <f t="shared" si="3"/>
        <v>457885</v>
      </c>
      <c r="N8" s="40">
        <f t="shared" si="4"/>
        <v>83398</v>
      </c>
      <c r="O8" s="40">
        <f t="shared" si="5"/>
        <v>482023</v>
      </c>
      <c r="P8" s="40">
        <f t="shared" si="6"/>
        <v>86780</v>
      </c>
      <c r="Q8" s="40">
        <f t="shared" si="7"/>
        <v>568803</v>
      </c>
      <c r="R8" s="18"/>
      <c r="S8" s="19" t="s">
        <v>79</v>
      </c>
      <c r="U8" s="16" t="s">
        <v>107</v>
      </c>
      <c r="V8" s="16"/>
      <c r="W8" s="16" t="s">
        <v>107</v>
      </c>
      <c r="X8" s="16" t="s">
        <v>109</v>
      </c>
      <c r="Y8" s="16" t="s">
        <v>109</v>
      </c>
      <c r="Z8" s="16"/>
      <c r="AA8" s="16"/>
    </row>
    <row r="9" spans="1:27" s="19" customFormat="1" x14ac:dyDescent="0.2">
      <c r="A9" s="20" t="s">
        <v>66</v>
      </c>
      <c r="B9" s="15" t="s">
        <v>13</v>
      </c>
      <c r="C9" s="17">
        <v>6</v>
      </c>
      <c r="D9" s="16"/>
      <c r="E9" s="16" t="s">
        <v>59</v>
      </c>
      <c r="F9" s="15" t="s">
        <v>54</v>
      </c>
      <c r="G9" s="16"/>
      <c r="H9" s="23">
        <v>4131777</v>
      </c>
      <c r="I9" s="40">
        <f t="shared" si="0"/>
        <v>4337270</v>
      </c>
      <c r="J9" s="23">
        <v>900000</v>
      </c>
      <c r="K9" s="40">
        <f t="shared" si="1"/>
        <v>4805794</v>
      </c>
      <c r="L9" s="40">
        <f t="shared" si="2"/>
        <v>1000948</v>
      </c>
      <c r="M9" s="40">
        <f t="shared" si="3"/>
        <v>5026612</v>
      </c>
      <c r="N9" s="40">
        <f t="shared" si="4"/>
        <v>1072258</v>
      </c>
      <c r="O9" s="40">
        <f t="shared" si="5"/>
        <v>5291593</v>
      </c>
      <c r="P9" s="40">
        <f t="shared" si="6"/>
        <v>1115740</v>
      </c>
      <c r="Q9" s="40">
        <f t="shared" si="7"/>
        <v>6407333</v>
      </c>
      <c r="R9" s="18"/>
      <c r="S9" s="19" t="s">
        <v>80</v>
      </c>
      <c r="U9" s="33" t="s">
        <v>107</v>
      </c>
      <c r="V9" s="33" t="s">
        <v>107</v>
      </c>
      <c r="W9" s="33" t="s">
        <v>109</v>
      </c>
      <c r="X9" s="33" t="s">
        <v>107</v>
      </c>
      <c r="Y9" s="33" t="s">
        <v>107</v>
      </c>
      <c r="Z9" s="33" t="s">
        <v>107</v>
      </c>
      <c r="AA9" s="16"/>
    </row>
    <row r="10" spans="1:27" s="19" customFormat="1" x14ac:dyDescent="0.2">
      <c r="A10" s="20" t="s">
        <v>67</v>
      </c>
      <c r="B10" s="15" t="s">
        <v>14</v>
      </c>
      <c r="C10" s="17">
        <v>1</v>
      </c>
      <c r="D10" s="16"/>
      <c r="E10" s="16" t="s">
        <v>39</v>
      </c>
      <c r="F10" s="15" t="s">
        <v>54</v>
      </c>
      <c r="G10" s="16"/>
      <c r="H10" s="23">
        <v>2157872</v>
      </c>
      <c r="I10" s="40">
        <f t="shared" si="0"/>
        <v>2265193</v>
      </c>
      <c r="J10" s="23">
        <v>800000</v>
      </c>
      <c r="K10" s="40">
        <f t="shared" si="1"/>
        <v>2509885</v>
      </c>
      <c r="L10" s="40">
        <f t="shared" si="2"/>
        <v>889731</v>
      </c>
      <c r="M10" s="40">
        <f t="shared" si="3"/>
        <v>2625210</v>
      </c>
      <c r="N10" s="40">
        <f t="shared" si="4"/>
        <v>953118</v>
      </c>
      <c r="O10" s="40">
        <f t="shared" si="5"/>
        <v>2763600</v>
      </c>
      <c r="P10" s="40">
        <f t="shared" si="6"/>
        <v>991768</v>
      </c>
      <c r="Q10" s="40">
        <f t="shared" si="7"/>
        <v>3755368</v>
      </c>
      <c r="R10" s="18"/>
      <c r="S10" s="19" t="s">
        <v>81</v>
      </c>
      <c r="U10" s="33" t="s">
        <v>109</v>
      </c>
      <c r="V10" s="33" t="s">
        <v>110</v>
      </c>
      <c r="W10" s="16" t="s">
        <v>108</v>
      </c>
      <c r="X10" s="33" t="s">
        <v>107</v>
      </c>
      <c r="Y10" s="33" t="s">
        <v>114</v>
      </c>
      <c r="Z10" s="33" t="s">
        <v>107</v>
      </c>
      <c r="AA10" s="16"/>
    </row>
    <row r="11" spans="1:27" s="19" customFormat="1" x14ac:dyDescent="0.2">
      <c r="A11" s="20" t="s">
        <v>68</v>
      </c>
      <c r="B11" s="15" t="s">
        <v>14</v>
      </c>
      <c r="C11" s="17">
        <v>5</v>
      </c>
      <c r="D11" s="16"/>
      <c r="E11" s="16" t="s">
        <v>39</v>
      </c>
      <c r="F11" s="15" t="s">
        <v>54</v>
      </c>
      <c r="G11" s="16"/>
      <c r="H11" s="23">
        <v>2195508</v>
      </c>
      <c r="I11" s="40">
        <f t="shared" si="0"/>
        <v>2304701</v>
      </c>
      <c r="J11" s="23">
        <v>725000</v>
      </c>
      <c r="K11" s="40">
        <f t="shared" si="1"/>
        <v>2553661</v>
      </c>
      <c r="L11" s="40">
        <f t="shared" si="2"/>
        <v>806319</v>
      </c>
      <c r="M11" s="40">
        <f t="shared" si="3"/>
        <v>2670997</v>
      </c>
      <c r="N11" s="40">
        <f t="shared" si="4"/>
        <v>863763</v>
      </c>
      <c r="O11" s="40">
        <f t="shared" si="5"/>
        <v>2811800</v>
      </c>
      <c r="P11" s="40">
        <f t="shared" si="6"/>
        <v>898790</v>
      </c>
      <c r="Q11" s="40">
        <f t="shared" si="7"/>
        <v>3710590</v>
      </c>
      <c r="R11" s="18"/>
      <c r="S11" s="19" t="s">
        <v>82</v>
      </c>
      <c r="U11" s="16" t="s">
        <v>107</v>
      </c>
      <c r="V11" s="16" t="s">
        <v>107</v>
      </c>
      <c r="W11" s="16" t="s">
        <v>108</v>
      </c>
      <c r="X11" s="33" t="s">
        <v>114</v>
      </c>
      <c r="Y11" s="33" t="s">
        <v>114</v>
      </c>
      <c r="Z11" s="16"/>
      <c r="AA11" s="16"/>
    </row>
    <row r="12" spans="1:27" s="19" customFormat="1" ht="12.75" customHeight="1" x14ac:dyDescent="0.2">
      <c r="A12" s="20" t="s">
        <v>69</v>
      </c>
      <c r="B12" s="15" t="s">
        <v>15</v>
      </c>
      <c r="C12" s="17">
        <v>41</v>
      </c>
      <c r="D12" s="16"/>
      <c r="E12" s="16" t="s">
        <v>40</v>
      </c>
      <c r="F12" s="15" t="s">
        <v>54</v>
      </c>
      <c r="G12" s="16"/>
      <c r="H12" s="23">
        <v>3324625</v>
      </c>
      <c r="I12" s="40">
        <f t="shared" si="0"/>
        <v>3489974</v>
      </c>
      <c r="J12" s="23">
        <v>900000</v>
      </c>
      <c r="K12" s="40">
        <f t="shared" si="1"/>
        <v>3866971</v>
      </c>
      <c r="L12" s="40">
        <f t="shared" si="2"/>
        <v>1000948</v>
      </c>
      <c r="M12" s="40">
        <f t="shared" si="3"/>
        <v>4044651</v>
      </c>
      <c r="N12" s="40">
        <f t="shared" si="4"/>
        <v>1072258</v>
      </c>
      <c r="O12" s="40">
        <f t="shared" si="5"/>
        <v>4257867</v>
      </c>
      <c r="P12" s="40">
        <f t="shared" si="6"/>
        <v>1115740</v>
      </c>
      <c r="Q12" s="40">
        <f t="shared" si="7"/>
        <v>5373607</v>
      </c>
      <c r="R12" s="18"/>
      <c r="S12" s="19" t="s">
        <v>83</v>
      </c>
      <c r="U12" s="16" t="s">
        <v>109</v>
      </c>
      <c r="V12" s="33" t="s">
        <v>110</v>
      </c>
      <c r="W12" s="16" t="s">
        <v>108</v>
      </c>
      <c r="X12" s="16" t="s">
        <v>109</v>
      </c>
      <c r="Y12" s="16" t="s">
        <v>107</v>
      </c>
      <c r="Z12" s="16" t="s">
        <v>107</v>
      </c>
      <c r="AA12" s="16"/>
    </row>
    <row r="13" spans="1:27" s="19" customFormat="1" ht="12.75" customHeight="1" x14ac:dyDescent="0.2">
      <c r="A13" s="20" t="s">
        <v>70</v>
      </c>
      <c r="B13" s="15" t="s">
        <v>16</v>
      </c>
      <c r="C13" s="17">
        <v>2</v>
      </c>
      <c r="D13" s="16"/>
      <c r="E13" s="16" t="s">
        <v>41</v>
      </c>
      <c r="F13" s="15" t="s">
        <v>54</v>
      </c>
      <c r="G13" s="16"/>
      <c r="H13" s="23">
        <v>2847889</v>
      </c>
      <c r="I13" s="40">
        <f t="shared" si="0"/>
        <v>2989528</v>
      </c>
      <c r="J13" s="23">
        <v>900000</v>
      </c>
      <c r="K13" s="40">
        <f t="shared" si="1"/>
        <v>3312465</v>
      </c>
      <c r="L13" s="40">
        <f t="shared" si="2"/>
        <v>1000948</v>
      </c>
      <c r="M13" s="40">
        <f t="shared" si="3"/>
        <v>3464667</v>
      </c>
      <c r="N13" s="40">
        <f t="shared" si="4"/>
        <v>1072258</v>
      </c>
      <c r="O13" s="40">
        <f t="shared" si="5"/>
        <v>3647309</v>
      </c>
      <c r="P13" s="40">
        <f t="shared" si="6"/>
        <v>1115740</v>
      </c>
      <c r="Q13" s="40">
        <f t="shared" si="7"/>
        <v>4763049</v>
      </c>
      <c r="R13" s="18"/>
      <c r="S13" s="19" t="s">
        <v>84</v>
      </c>
      <c r="U13" s="16" t="s">
        <v>107</v>
      </c>
      <c r="V13" s="16" t="s">
        <v>107</v>
      </c>
      <c r="W13" s="16" t="s">
        <v>108</v>
      </c>
      <c r="X13" s="33" t="s">
        <v>114</v>
      </c>
      <c r="Y13" s="33" t="s">
        <v>114</v>
      </c>
      <c r="Z13" s="16"/>
      <c r="AA13" s="16"/>
    </row>
    <row r="14" spans="1:27" s="14" customFormat="1" x14ac:dyDescent="0.2">
      <c r="A14" s="20" t="s">
        <v>73</v>
      </c>
      <c r="B14" s="15" t="s">
        <v>48</v>
      </c>
      <c r="C14" s="20">
        <v>2</v>
      </c>
      <c r="D14" s="15">
        <v>-8</v>
      </c>
      <c r="E14" s="15" t="s">
        <v>49</v>
      </c>
      <c r="F14" s="15" t="s">
        <v>54</v>
      </c>
      <c r="G14" s="16"/>
      <c r="H14" s="23">
        <v>16309484</v>
      </c>
      <c r="I14" s="40">
        <f t="shared" si="0"/>
        <v>17120632</v>
      </c>
      <c r="J14" s="24"/>
      <c r="K14" s="40">
        <f t="shared" si="1"/>
        <v>18970050</v>
      </c>
      <c r="L14" s="40">
        <f t="shared" si="2"/>
        <v>0</v>
      </c>
      <c r="M14" s="40">
        <f t="shared" si="3"/>
        <v>19841690</v>
      </c>
      <c r="N14" s="40">
        <f t="shared" si="4"/>
        <v>0</v>
      </c>
      <c r="O14" s="40">
        <v>22000000</v>
      </c>
      <c r="P14" s="40">
        <v>1600000</v>
      </c>
      <c r="Q14" s="40">
        <f t="shared" si="7"/>
        <v>23600000</v>
      </c>
      <c r="R14" s="11"/>
      <c r="S14" s="19" t="s">
        <v>127</v>
      </c>
      <c r="U14" s="16" t="s">
        <v>107</v>
      </c>
      <c r="V14" s="16" t="s">
        <v>107</v>
      </c>
      <c r="W14" s="35" t="s">
        <v>109</v>
      </c>
      <c r="X14" s="35" t="s">
        <v>109</v>
      </c>
      <c r="Y14" s="35" t="s">
        <v>107</v>
      </c>
      <c r="Z14" s="35" t="s">
        <v>107</v>
      </c>
      <c r="AA14" s="15"/>
    </row>
    <row r="15" spans="1:27" s="14" customFormat="1" x14ac:dyDescent="0.2">
      <c r="A15" s="20" t="s">
        <v>94</v>
      </c>
      <c r="B15" s="15" t="s">
        <v>48</v>
      </c>
      <c r="C15" s="20">
        <v>4</v>
      </c>
      <c r="D15" s="15"/>
      <c r="E15" s="15" t="s">
        <v>49</v>
      </c>
      <c r="F15" s="15" t="s">
        <v>54</v>
      </c>
      <c r="G15" s="16"/>
      <c r="H15" s="29"/>
      <c r="I15" s="29"/>
      <c r="J15" s="30"/>
      <c r="K15" s="41">
        <f t="shared" si="1"/>
        <v>0</v>
      </c>
      <c r="L15" s="41">
        <f t="shared" si="2"/>
        <v>0</v>
      </c>
      <c r="M15" s="41">
        <f t="shared" si="3"/>
        <v>0</v>
      </c>
      <c r="N15" s="41">
        <f t="shared" si="4"/>
        <v>0</v>
      </c>
      <c r="O15" s="41">
        <f t="shared" si="5"/>
        <v>0</v>
      </c>
      <c r="P15" s="41">
        <f t="shared" si="6"/>
        <v>0</v>
      </c>
      <c r="Q15" s="40">
        <f t="shared" si="7"/>
        <v>0</v>
      </c>
      <c r="R15" s="11"/>
      <c r="U15" s="16" t="s">
        <v>109</v>
      </c>
      <c r="V15" s="16" t="s">
        <v>115</v>
      </c>
      <c r="W15" s="35" t="s">
        <v>109</v>
      </c>
      <c r="X15" s="35" t="s">
        <v>114</v>
      </c>
      <c r="Y15" s="35" t="s">
        <v>107</v>
      </c>
      <c r="Z15" s="35" t="s">
        <v>107</v>
      </c>
      <c r="AA15" s="28"/>
    </row>
    <row r="16" spans="1:27" s="19" customFormat="1" ht="12.75" customHeight="1" x14ac:dyDescent="0.2">
      <c r="A16" s="20" t="s">
        <v>71</v>
      </c>
      <c r="B16" s="15" t="s">
        <v>17</v>
      </c>
      <c r="C16" s="17">
        <v>58</v>
      </c>
      <c r="D16" s="16">
        <v>-60</v>
      </c>
      <c r="E16" s="16" t="s">
        <v>42</v>
      </c>
      <c r="F16" s="15" t="s">
        <v>54</v>
      </c>
      <c r="G16" s="16"/>
      <c r="H16" s="23">
        <v>2415057</v>
      </c>
      <c r="I16" s="40">
        <f t="shared" si="0"/>
        <v>2535169</v>
      </c>
      <c r="J16" s="23">
        <v>600000</v>
      </c>
      <c r="K16" s="40">
        <f t="shared" si="1"/>
        <v>2809025</v>
      </c>
      <c r="L16" s="40">
        <f t="shared" si="2"/>
        <v>667299</v>
      </c>
      <c r="M16" s="40">
        <f t="shared" si="3"/>
        <v>2938095</v>
      </c>
      <c r="N16" s="40">
        <f t="shared" si="4"/>
        <v>714839</v>
      </c>
      <c r="O16" s="40">
        <f t="shared" si="5"/>
        <v>3092979</v>
      </c>
      <c r="P16" s="40">
        <f t="shared" si="6"/>
        <v>743827</v>
      </c>
      <c r="Q16" s="40">
        <f t="shared" si="7"/>
        <v>3836806</v>
      </c>
      <c r="R16" s="18"/>
      <c r="S16" s="19" t="s">
        <v>85</v>
      </c>
      <c r="U16" s="33" t="s">
        <v>107</v>
      </c>
      <c r="V16" s="33" t="s">
        <v>107</v>
      </c>
      <c r="W16" s="33" t="s">
        <v>109</v>
      </c>
      <c r="X16" s="33" t="s">
        <v>109</v>
      </c>
      <c r="Y16" s="33" t="s">
        <v>107</v>
      </c>
      <c r="Z16" s="33" t="s">
        <v>107</v>
      </c>
      <c r="AA16" s="16"/>
    </row>
    <row r="17" spans="1:27" s="19" customFormat="1" x14ac:dyDescent="0.2">
      <c r="A17" s="20" t="s">
        <v>99</v>
      </c>
      <c r="B17" s="15" t="s">
        <v>48</v>
      </c>
      <c r="C17" s="20">
        <v>6</v>
      </c>
      <c r="D17" s="16"/>
      <c r="E17" s="16" t="s">
        <v>49</v>
      </c>
      <c r="F17" s="15" t="s">
        <v>54</v>
      </c>
      <c r="G17" s="16"/>
      <c r="H17" s="29"/>
      <c r="I17" s="29"/>
      <c r="J17" s="30"/>
      <c r="K17" s="41">
        <f t="shared" si="1"/>
        <v>0</v>
      </c>
      <c r="L17" s="41">
        <f t="shared" si="2"/>
        <v>0</v>
      </c>
      <c r="M17" s="41">
        <f t="shared" si="3"/>
        <v>0</v>
      </c>
      <c r="N17" s="41">
        <f t="shared" si="4"/>
        <v>0</v>
      </c>
      <c r="O17" s="41">
        <f t="shared" si="5"/>
        <v>0</v>
      </c>
      <c r="P17" s="41">
        <f t="shared" si="6"/>
        <v>0</v>
      </c>
      <c r="Q17" s="40">
        <f t="shared" si="7"/>
        <v>0</v>
      </c>
      <c r="R17" s="18"/>
      <c r="U17" s="16" t="s">
        <v>109</v>
      </c>
      <c r="V17" s="33" t="s">
        <v>110</v>
      </c>
      <c r="W17" s="16" t="s">
        <v>109</v>
      </c>
      <c r="X17" s="33" t="s">
        <v>114</v>
      </c>
      <c r="Y17" s="33" t="s">
        <v>107</v>
      </c>
      <c r="Z17" s="16"/>
      <c r="AA17" s="16"/>
    </row>
    <row r="18" spans="1:27" s="19" customFormat="1" x14ac:dyDescent="0.2">
      <c r="A18" s="20" t="s">
        <v>72</v>
      </c>
      <c r="B18" s="15" t="s">
        <v>29</v>
      </c>
      <c r="C18" s="17">
        <v>155</v>
      </c>
      <c r="D18" s="16"/>
      <c r="E18" s="16" t="s">
        <v>36</v>
      </c>
      <c r="F18" s="15" t="s">
        <v>54</v>
      </c>
      <c r="G18" s="16"/>
      <c r="H18" s="23">
        <v>10287521</v>
      </c>
      <c r="I18" s="40">
        <f t="shared" si="0"/>
        <v>10799168</v>
      </c>
      <c r="J18" s="23">
        <v>2900000</v>
      </c>
      <c r="K18" s="40">
        <f t="shared" si="1"/>
        <v>11965724</v>
      </c>
      <c r="L18" s="40">
        <f t="shared" si="2"/>
        <v>3225276</v>
      </c>
      <c r="M18" s="40">
        <f t="shared" si="3"/>
        <v>12515528</v>
      </c>
      <c r="N18" s="40">
        <f t="shared" si="4"/>
        <v>3455052</v>
      </c>
      <c r="O18" s="40">
        <f t="shared" si="5"/>
        <v>13175292</v>
      </c>
      <c r="P18" s="40">
        <f t="shared" si="6"/>
        <v>3595160</v>
      </c>
      <c r="Q18" s="40">
        <f t="shared" si="7"/>
        <v>16770452</v>
      </c>
      <c r="R18" s="18"/>
      <c r="S18" s="19" t="s">
        <v>86</v>
      </c>
      <c r="U18" s="36" t="s">
        <v>109</v>
      </c>
      <c r="V18" s="36" t="s">
        <v>110</v>
      </c>
      <c r="W18" s="36" t="s">
        <v>109</v>
      </c>
      <c r="X18" s="36" t="s">
        <v>109</v>
      </c>
      <c r="Y18" s="36" t="s">
        <v>114</v>
      </c>
      <c r="Z18" s="36" t="s">
        <v>107</v>
      </c>
      <c r="AA18" s="16"/>
    </row>
    <row r="19" spans="1:27" s="19" customFormat="1" x14ac:dyDescent="0.2">
      <c r="A19" s="16" t="s">
        <v>62</v>
      </c>
      <c r="B19" s="15" t="s">
        <v>61</v>
      </c>
      <c r="C19" s="17">
        <v>9</v>
      </c>
      <c r="D19" s="16"/>
      <c r="E19" s="16" t="s">
        <v>43</v>
      </c>
      <c r="F19" s="15" t="s">
        <v>54</v>
      </c>
      <c r="G19" s="16"/>
      <c r="H19" s="23">
        <v>853112</v>
      </c>
      <c r="I19" s="40">
        <f t="shared" si="0"/>
        <v>895541</v>
      </c>
      <c r="K19" s="40">
        <f t="shared" si="1"/>
        <v>992280</v>
      </c>
      <c r="L19" s="40">
        <f t="shared" si="2"/>
        <v>0</v>
      </c>
      <c r="M19" s="40">
        <f t="shared" si="3"/>
        <v>1037873</v>
      </c>
      <c r="N19" s="40">
        <f t="shared" si="4"/>
        <v>0</v>
      </c>
      <c r="O19" s="40">
        <f t="shared" si="5"/>
        <v>1092585</v>
      </c>
      <c r="P19" s="40">
        <f t="shared" si="6"/>
        <v>0</v>
      </c>
      <c r="Q19" s="40">
        <f t="shared" si="7"/>
        <v>1092585</v>
      </c>
      <c r="R19" s="18"/>
      <c r="U19" s="16" t="s">
        <v>109</v>
      </c>
      <c r="V19" s="16" t="s">
        <v>115</v>
      </c>
      <c r="W19" s="16" t="s">
        <v>107</v>
      </c>
      <c r="X19" s="16" t="s">
        <v>109</v>
      </c>
      <c r="Y19" s="16" t="s">
        <v>107</v>
      </c>
      <c r="Z19" s="16" t="s">
        <v>107</v>
      </c>
      <c r="AA19" s="16"/>
    </row>
    <row r="20" spans="1:27" s="19" customFormat="1" ht="25.5" x14ac:dyDescent="0.2">
      <c r="A20" s="16" t="s">
        <v>19</v>
      </c>
      <c r="B20" s="15" t="s">
        <v>18</v>
      </c>
      <c r="C20" s="17">
        <v>9</v>
      </c>
      <c r="D20" s="16">
        <v>-10</v>
      </c>
      <c r="E20" s="16" t="s">
        <v>43</v>
      </c>
      <c r="F20" s="15" t="s">
        <v>54</v>
      </c>
      <c r="G20" s="16"/>
      <c r="H20" s="23">
        <v>1530582</v>
      </c>
      <c r="I20" s="40">
        <f t="shared" si="0"/>
        <v>1606705</v>
      </c>
      <c r="J20" s="23">
        <v>1250000</v>
      </c>
      <c r="K20" s="40">
        <f t="shared" si="1"/>
        <v>1780266</v>
      </c>
      <c r="L20" s="40">
        <f t="shared" si="2"/>
        <v>1390205</v>
      </c>
      <c r="M20" s="40">
        <f t="shared" si="3"/>
        <v>1862066</v>
      </c>
      <c r="N20" s="40">
        <f t="shared" si="4"/>
        <v>1489247</v>
      </c>
      <c r="O20" s="40">
        <f t="shared" si="5"/>
        <v>1960226</v>
      </c>
      <c r="P20" s="40">
        <f t="shared" si="6"/>
        <v>1549638</v>
      </c>
      <c r="Q20" s="40">
        <f t="shared" si="7"/>
        <v>3509864</v>
      </c>
      <c r="R20" s="18"/>
      <c r="S20" s="19" t="s">
        <v>87</v>
      </c>
      <c r="U20" s="16" t="s">
        <v>107</v>
      </c>
      <c r="V20" s="16" t="s">
        <v>107</v>
      </c>
      <c r="W20" s="16" t="s">
        <v>107</v>
      </c>
      <c r="X20" s="16" t="s">
        <v>109</v>
      </c>
      <c r="Y20" s="16" t="s">
        <v>109</v>
      </c>
      <c r="Z20" s="16" t="s">
        <v>109</v>
      </c>
      <c r="AA20" s="16" t="s">
        <v>112</v>
      </c>
    </row>
    <row r="21" spans="1:27" s="19" customFormat="1" x14ac:dyDescent="0.2">
      <c r="A21" s="16" t="s">
        <v>95</v>
      </c>
      <c r="B21" s="15" t="s">
        <v>18</v>
      </c>
      <c r="C21" s="17">
        <v>11</v>
      </c>
      <c r="D21" s="16"/>
      <c r="E21" s="16" t="s">
        <v>43</v>
      </c>
      <c r="F21" s="15" t="s">
        <v>54</v>
      </c>
      <c r="G21" s="16"/>
      <c r="H21" s="23">
        <v>1380033</v>
      </c>
      <c r="I21" s="40">
        <f t="shared" si="0"/>
        <v>1448669</v>
      </c>
      <c r="J21" s="23">
        <v>325000</v>
      </c>
      <c r="K21" s="40">
        <f t="shared" si="1"/>
        <v>1605158</v>
      </c>
      <c r="L21" s="40">
        <f t="shared" si="2"/>
        <v>361453</v>
      </c>
      <c r="M21" s="40">
        <f t="shared" si="3"/>
        <v>1678912</v>
      </c>
      <c r="N21" s="40">
        <f t="shared" si="4"/>
        <v>387204</v>
      </c>
      <c r="O21" s="40">
        <f t="shared" si="5"/>
        <v>1767417</v>
      </c>
      <c r="P21" s="40">
        <f t="shared" si="6"/>
        <v>402906</v>
      </c>
      <c r="Q21" s="40">
        <f t="shared" si="7"/>
        <v>2170323</v>
      </c>
      <c r="R21" s="18"/>
      <c r="S21" s="19" t="s">
        <v>88</v>
      </c>
      <c r="U21" s="16" t="s">
        <v>107</v>
      </c>
      <c r="V21" s="16" t="s">
        <v>107</v>
      </c>
      <c r="W21" s="16" t="s">
        <v>107</v>
      </c>
      <c r="X21" s="16" t="s">
        <v>109</v>
      </c>
      <c r="Y21" s="16" t="s">
        <v>109</v>
      </c>
      <c r="Z21" s="16" t="s">
        <v>107</v>
      </c>
      <c r="AA21" s="16" t="s">
        <v>112</v>
      </c>
    </row>
    <row r="22" spans="1:27" s="19" customFormat="1" x14ac:dyDescent="0.2">
      <c r="A22" s="16" t="s">
        <v>96</v>
      </c>
      <c r="B22" s="15" t="s">
        <v>21</v>
      </c>
      <c r="C22" s="17">
        <v>42</v>
      </c>
      <c r="D22" s="16" t="s">
        <v>7</v>
      </c>
      <c r="E22" s="16" t="s">
        <v>44</v>
      </c>
      <c r="F22" s="15" t="s">
        <v>54</v>
      </c>
      <c r="G22" s="16"/>
      <c r="H22" s="23">
        <v>5482495</v>
      </c>
      <c r="I22" s="40">
        <f t="shared" si="0"/>
        <v>5755166</v>
      </c>
      <c r="J22" s="23">
        <v>1600000</v>
      </c>
      <c r="K22" s="40">
        <f t="shared" si="1"/>
        <v>6376855</v>
      </c>
      <c r="L22" s="40">
        <f t="shared" si="2"/>
        <v>1779463</v>
      </c>
      <c r="M22" s="40">
        <f t="shared" si="3"/>
        <v>6669860</v>
      </c>
      <c r="N22" s="40">
        <f t="shared" si="4"/>
        <v>1906236</v>
      </c>
      <c r="O22" s="40">
        <f t="shared" si="5"/>
        <v>7021466</v>
      </c>
      <c r="P22" s="40">
        <f t="shared" si="6"/>
        <v>1983537</v>
      </c>
      <c r="Q22" s="40">
        <f t="shared" si="7"/>
        <v>9005003</v>
      </c>
      <c r="R22" s="18"/>
      <c r="S22" s="19" t="s">
        <v>89</v>
      </c>
      <c r="U22" s="16" t="s">
        <v>107</v>
      </c>
      <c r="V22" s="16" t="s">
        <v>107</v>
      </c>
      <c r="W22" s="16" t="s">
        <v>109</v>
      </c>
      <c r="X22" s="16" t="s">
        <v>109</v>
      </c>
      <c r="Y22" s="16" t="s">
        <v>109</v>
      </c>
      <c r="Z22" s="16" t="s">
        <v>107</v>
      </c>
      <c r="AA22" s="16"/>
    </row>
    <row r="23" spans="1:27" s="19" customFormat="1" x14ac:dyDescent="0.2">
      <c r="A23" s="31" t="s">
        <v>98</v>
      </c>
      <c r="B23" s="15" t="s">
        <v>22</v>
      </c>
      <c r="C23" s="17">
        <v>110</v>
      </c>
      <c r="D23" s="16" t="s">
        <v>63</v>
      </c>
      <c r="E23" s="16" t="s">
        <v>45</v>
      </c>
      <c r="F23" s="15" t="s">
        <v>54</v>
      </c>
      <c r="G23" s="16"/>
      <c r="H23" s="23">
        <v>0</v>
      </c>
      <c r="I23" s="40">
        <f t="shared" si="0"/>
        <v>0</v>
      </c>
      <c r="J23" s="23">
        <v>550000</v>
      </c>
      <c r="K23" s="40">
        <f t="shared" si="1"/>
        <v>0</v>
      </c>
      <c r="L23" s="40">
        <f t="shared" si="2"/>
        <v>611690</v>
      </c>
      <c r="M23" s="40">
        <f t="shared" si="3"/>
        <v>0</v>
      </c>
      <c r="N23" s="40">
        <f t="shared" si="4"/>
        <v>655268</v>
      </c>
      <c r="O23" s="40">
        <f t="shared" si="5"/>
        <v>0</v>
      </c>
      <c r="P23" s="40">
        <f t="shared" si="6"/>
        <v>681840</v>
      </c>
      <c r="Q23" s="40">
        <f t="shared" si="7"/>
        <v>681840</v>
      </c>
      <c r="R23" s="18"/>
      <c r="S23" s="19" t="s">
        <v>90</v>
      </c>
      <c r="U23" s="16" t="s">
        <v>107</v>
      </c>
      <c r="V23" s="16" t="s">
        <v>107</v>
      </c>
      <c r="W23" s="16" t="s">
        <v>109</v>
      </c>
      <c r="X23" s="16" t="s">
        <v>109</v>
      </c>
      <c r="Y23" s="16" t="s">
        <v>107</v>
      </c>
      <c r="Z23" s="16" t="s">
        <v>107</v>
      </c>
      <c r="AA23" s="16"/>
    </row>
    <row r="24" spans="1:27" s="19" customFormat="1" x14ac:dyDescent="0.2">
      <c r="A24" s="16" t="s">
        <v>23</v>
      </c>
      <c r="B24" s="15" t="s">
        <v>22</v>
      </c>
      <c r="C24" s="17">
        <v>2</v>
      </c>
      <c r="D24" s="16" t="s">
        <v>57</v>
      </c>
      <c r="E24" s="16" t="s">
        <v>45</v>
      </c>
      <c r="F24" s="15" t="s">
        <v>54</v>
      </c>
      <c r="G24" s="16"/>
      <c r="H24" s="23">
        <v>188186</v>
      </c>
      <c r="I24" s="40">
        <f t="shared" si="0"/>
        <v>197545</v>
      </c>
      <c r="J24" s="23"/>
      <c r="K24" s="40">
        <f t="shared" si="1"/>
        <v>218884</v>
      </c>
      <c r="L24" s="40">
        <f t="shared" si="2"/>
        <v>0</v>
      </c>
      <c r="M24" s="40">
        <f t="shared" si="3"/>
        <v>228941</v>
      </c>
      <c r="N24" s="40">
        <f t="shared" si="4"/>
        <v>0</v>
      </c>
      <c r="O24" s="40">
        <f t="shared" si="5"/>
        <v>241010</v>
      </c>
      <c r="P24" s="40">
        <f t="shared" si="6"/>
        <v>0</v>
      </c>
      <c r="Q24" s="40">
        <f t="shared" si="7"/>
        <v>241010</v>
      </c>
      <c r="R24" s="18"/>
      <c r="U24" s="16" t="s">
        <v>107</v>
      </c>
      <c r="V24" s="16" t="s">
        <v>107</v>
      </c>
      <c r="W24" s="16" t="s">
        <v>107</v>
      </c>
      <c r="X24" s="16" t="s">
        <v>109</v>
      </c>
      <c r="Y24" s="16" t="s">
        <v>107</v>
      </c>
      <c r="Z24" s="16" t="s">
        <v>107</v>
      </c>
      <c r="AA24" s="16"/>
    </row>
    <row r="25" spans="1:27" s="19" customFormat="1" ht="25.5" x14ac:dyDescent="0.2">
      <c r="A25" s="16" t="s">
        <v>25</v>
      </c>
      <c r="B25" s="15" t="s">
        <v>24</v>
      </c>
      <c r="C25" s="17">
        <v>19</v>
      </c>
      <c r="D25" s="16" t="s">
        <v>7</v>
      </c>
      <c r="E25" s="16" t="s">
        <v>46</v>
      </c>
      <c r="F25" s="15" t="s">
        <v>54</v>
      </c>
      <c r="G25" s="16"/>
      <c r="H25" s="23">
        <v>2352330</v>
      </c>
      <c r="I25" s="40">
        <f t="shared" si="0"/>
        <v>2469323</v>
      </c>
      <c r="J25" s="23">
        <v>250000</v>
      </c>
      <c r="K25" s="40">
        <f t="shared" si="1"/>
        <v>2736066</v>
      </c>
      <c r="L25" s="40">
        <f t="shared" si="2"/>
        <v>278041</v>
      </c>
      <c r="M25" s="40">
        <f t="shared" si="3"/>
        <v>2861783</v>
      </c>
      <c r="N25" s="40">
        <f t="shared" si="4"/>
        <v>297849</v>
      </c>
      <c r="O25" s="40">
        <f t="shared" si="5"/>
        <v>3012644</v>
      </c>
      <c r="P25" s="40">
        <f t="shared" si="6"/>
        <v>309927</v>
      </c>
      <c r="Q25" s="40">
        <f t="shared" si="7"/>
        <v>3322571</v>
      </c>
      <c r="R25" s="18"/>
      <c r="S25" s="19" t="s">
        <v>77</v>
      </c>
      <c r="U25" s="16" t="s">
        <v>107</v>
      </c>
      <c r="V25" s="16"/>
      <c r="W25" s="16" t="s">
        <v>107</v>
      </c>
      <c r="X25" s="16" t="s">
        <v>109</v>
      </c>
      <c r="Y25" s="16" t="s">
        <v>109</v>
      </c>
      <c r="Z25" s="16"/>
      <c r="AA25" s="16"/>
    </row>
    <row r="26" spans="1:27" s="19" customFormat="1" x14ac:dyDescent="0.2">
      <c r="A26" s="16" t="s">
        <v>97</v>
      </c>
      <c r="B26" s="15" t="s">
        <v>26</v>
      </c>
      <c r="C26" s="17">
        <v>46</v>
      </c>
      <c r="D26" s="16"/>
      <c r="E26" s="16" t="s">
        <v>47</v>
      </c>
      <c r="F26" s="15" t="s">
        <v>54</v>
      </c>
      <c r="G26" s="16"/>
      <c r="H26" s="23">
        <v>1718770</v>
      </c>
      <c r="I26" s="40">
        <f t="shared" si="0"/>
        <v>1804253</v>
      </c>
      <c r="J26" s="23">
        <v>425000</v>
      </c>
      <c r="K26" s="40">
        <f t="shared" si="1"/>
        <v>1999153</v>
      </c>
      <c r="L26" s="40">
        <f t="shared" si="2"/>
        <v>472670</v>
      </c>
      <c r="M26" s="40">
        <f t="shared" si="3"/>
        <v>2091010</v>
      </c>
      <c r="N26" s="40">
        <f t="shared" si="4"/>
        <v>506344</v>
      </c>
      <c r="O26" s="40">
        <f t="shared" si="5"/>
        <v>2201239</v>
      </c>
      <c r="P26" s="40">
        <f t="shared" si="6"/>
        <v>526877</v>
      </c>
      <c r="Q26" s="40">
        <f t="shared" si="7"/>
        <v>2728116</v>
      </c>
      <c r="R26" s="18"/>
      <c r="S26" s="19" t="s">
        <v>91</v>
      </c>
      <c r="U26" s="33" t="s">
        <v>107</v>
      </c>
      <c r="V26" s="33" t="s">
        <v>107</v>
      </c>
      <c r="W26" s="16" t="s">
        <v>108</v>
      </c>
      <c r="X26" s="33" t="s">
        <v>109</v>
      </c>
      <c r="Y26" s="33" t="s">
        <v>107</v>
      </c>
      <c r="Z26" s="33" t="s">
        <v>116</v>
      </c>
      <c r="AA26" s="16"/>
    </row>
    <row r="27" spans="1:27" s="19" customFormat="1" x14ac:dyDescent="0.2">
      <c r="A27" s="20" t="s">
        <v>20</v>
      </c>
      <c r="B27" s="15" t="s">
        <v>28</v>
      </c>
      <c r="C27" s="17">
        <v>1</v>
      </c>
      <c r="D27" s="16"/>
      <c r="E27" s="16" t="s">
        <v>60</v>
      </c>
      <c r="F27" s="15" t="s">
        <v>54</v>
      </c>
      <c r="G27" s="16"/>
      <c r="H27" s="23">
        <v>12043927</v>
      </c>
      <c r="I27" s="40">
        <f t="shared" si="0"/>
        <v>12642929</v>
      </c>
      <c r="J27" s="23">
        <v>2750000</v>
      </c>
      <c r="K27" s="40">
        <f t="shared" si="1"/>
        <v>14008653</v>
      </c>
      <c r="L27" s="40">
        <f t="shared" si="2"/>
        <v>3058452</v>
      </c>
      <c r="M27" s="40">
        <f t="shared" si="3"/>
        <v>14652325</v>
      </c>
      <c r="N27" s="40">
        <f t="shared" si="4"/>
        <v>3276343</v>
      </c>
      <c r="O27" s="40">
        <f t="shared" si="5"/>
        <v>15424732</v>
      </c>
      <c r="P27" s="40">
        <f t="shared" si="6"/>
        <v>3409204</v>
      </c>
      <c r="Q27" s="40">
        <f t="shared" si="7"/>
        <v>18833936</v>
      </c>
      <c r="R27" s="18"/>
      <c r="S27" s="19" t="s">
        <v>92</v>
      </c>
      <c r="U27" s="16" t="s">
        <v>109</v>
      </c>
      <c r="V27" s="16"/>
      <c r="W27" s="16" t="s">
        <v>109</v>
      </c>
      <c r="X27" s="16" t="s">
        <v>109</v>
      </c>
      <c r="Y27" s="16" t="s">
        <v>107</v>
      </c>
      <c r="Z27" s="16"/>
      <c r="AA27" s="16"/>
    </row>
    <row r="28" spans="1:27" s="19" customFormat="1" x14ac:dyDescent="0.2">
      <c r="A28" s="20" t="s">
        <v>128</v>
      </c>
      <c r="B28" s="15" t="s">
        <v>129</v>
      </c>
      <c r="C28" s="17" t="s">
        <v>130</v>
      </c>
      <c r="D28" s="16"/>
      <c r="E28" s="16"/>
      <c r="F28" s="15" t="s">
        <v>54</v>
      </c>
      <c r="G28" s="16"/>
      <c r="H28" s="23"/>
      <c r="I28" s="23"/>
      <c r="J28" s="23"/>
      <c r="K28" s="23"/>
      <c r="L28" s="23"/>
      <c r="M28" s="23"/>
      <c r="N28" s="23"/>
      <c r="O28" s="23">
        <v>170000</v>
      </c>
      <c r="P28" s="23"/>
      <c r="Q28" s="23">
        <f>O28+P28</f>
        <v>170000</v>
      </c>
      <c r="R28" s="18"/>
      <c r="S28" s="19" t="s">
        <v>131</v>
      </c>
      <c r="U28" s="55"/>
      <c r="V28" s="55"/>
      <c r="W28" s="55"/>
      <c r="X28" s="55"/>
      <c r="Y28" s="55"/>
      <c r="Z28" s="55"/>
      <c r="AA28" s="55"/>
    </row>
    <row r="29" spans="1:27" x14ac:dyDescent="0.2">
      <c r="H29" s="22">
        <v>84437170</v>
      </c>
      <c r="I29" s="22">
        <f t="shared" ref="I29:Q29" si="8">SUM(I2:I27)</f>
        <v>85745879</v>
      </c>
      <c r="J29" s="22">
        <f t="shared" si="8"/>
        <v>17300000</v>
      </c>
      <c r="K29" s="22">
        <f t="shared" si="8"/>
        <v>95008385</v>
      </c>
      <c r="L29" s="22">
        <f t="shared" si="8"/>
        <v>19240442</v>
      </c>
      <c r="M29" s="22">
        <f t="shared" si="8"/>
        <v>99373848</v>
      </c>
      <c r="N29" s="22">
        <f t="shared" si="8"/>
        <v>20611176</v>
      </c>
      <c r="O29" s="22">
        <f>SUM(O2:O28)</f>
        <v>105894746</v>
      </c>
      <c r="P29" s="22">
        <f>SUM(P2:P28)</f>
        <v>23046992</v>
      </c>
      <c r="Q29" s="22">
        <f>SUM(Q2:Q28)</f>
        <v>128941738</v>
      </c>
      <c r="R29" s="6"/>
    </row>
    <row r="30" spans="1:27" s="5" customFormat="1" x14ac:dyDescent="0.2">
      <c r="C30" s="7"/>
      <c r="H30" s="10"/>
      <c r="I30" s="10"/>
      <c r="J30" s="10"/>
      <c r="K30" s="10"/>
      <c r="L30" s="10"/>
      <c r="M30" s="10"/>
      <c r="N30" s="10"/>
      <c r="O30" s="10"/>
      <c r="P30" s="10"/>
      <c r="Q30" s="10"/>
      <c r="R30" s="8"/>
      <c r="S30" s="14"/>
      <c r="U30" s="19"/>
      <c r="V30" s="19"/>
      <c r="W30" s="19"/>
      <c r="X30" s="19"/>
      <c r="Y30" s="19"/>
      <c r="Z30" s="19"/>
      <c r="AA30" s="19"/>
    </row>
    <row r="31" spans="1:27" s="5" customFormat="1" x14ac:dyDescent="0.2">
      <c r="C31" s="7"/>
      <c r="H31" s="10"/>
      <c r="I31" s="10"/>
      <c r="J31" s="10"/>
      <c r="K31" s="10"/>
      <c r="L31" s="10"/>
      <c r="M31" s="10"/>
      <c r="N31" s="10"/>
      <c r="O31" s="10"/>
      <c r="P31" s="50" t="s">
        <v>124</v>
      </c>
      <c r="Q31" s="53">
        <v>5000000</v>
      </c>
      <c r="R31" s="8"/>
      <c r="S31" s="14"/>
      <c r="U31" s="19"/>
      <c r="V31" s="19"/>
      <c r="W31" s="19"/>
      <c r="X31" s="19"/>
      <c r="Y31" s="19"/>
      <c r="Z31" s="19"/>
      <c r="AA31" s="19"/>
    </row>
    <row r="32" spans="1:27" s="5" customFormat="1" x14ac:dyDescent="0.2">
      <c r="C32" s="7"/>
      <c r="H32" s="10"/>
      <c r="I32" s="10"/>
      <c r="J32" s="10"/>
      <c r="K32" s="10"/>
      <c r="L32" s="10"/>
      <c r="M32" s="10"/>
      <c r="N32" s="10"/>
      <c r="O32" s="10"/>
      <c r="P32" s="50" t="s">
        <v>125</v>
      </c>
      <c r="Q32" s="53">
        <v>5000000</v>
      </c>
      <c r="R32" s="8"/>
      <c r="S32" s="14"/>
      <c r="U32" s="19"/>
      <c r="V32" s="19"/>
      <c r="W32" s="19"/>
      <c r="X32" s="19"/>
      <c r="Y32" s="19"/>
      <c r="Z32" s="19"/>
      <c r="AA32" s="19"/>
    </row>
    <row r="33" spans="1:27" s="5" customFormat="1" x14ac:dyDescent="0.2">
      <c r="C33" s="7"/>
      <c r="H33" s="10"/>
      <c r="I33" s="10"/>
      <c r="J33" s="10"/>
      <c r="K33" s="10"/>
      <c r="L33" s="10"/>
      <c r="M33" s="10"/>
      <c r="N33" s="10"/>
      <c r="O33" s="10"/>
      <c r="P33" s="50" t="s">
        <v>126</v>
      </c>
      <c r="Q33" s="53">
        <v>7500000</v>
      </c>
      <c r="R33" s="8"/>
      <c r="S33" s="14"/>
      <c r="U33" s="19"/>
      <c r="V33" s="19"/>
      <c r="W33" s="19"/>
      <c r="X33" s="19"/>
      <c r="Y33" s="19"/>
      <c r="Z33" s="19"/>
      <c r="AA33" s="19"/>
    </row>
    <row r="34" spans="1:27" s="5" customFormat="1" x14ac:dyDescent="0.2">
      <c r="C34" s="7"/>
      <c r="H34" s="10"/>
      <c r="I34" s="10"/>
      <c r="J34" s="10"/>
      <c r="K34" s="10"/>
      <c r="L34" s="10"/>
      <c r="M34" s="10"/>
      <c r="N34" s="10"/>
      <c r="O34" s="10"/>
      <c r="P34" s="50"/>
      <c r="Q34" s="50"/>
      <c r="R34" s="8"/>
      <c r="S34" s="14"/>
      <c r="U34" s="19"/>
      <c r="V34" s="19"/>
      <c r="W34" s="19"/>
      <c r="X34" s="19"/>
      <c r="Y34" s="19"/>
      <c r="Z34" s="19"/>
      <c r="AA34" s="19"/>
    </row>
    <row r="35" spans="1:27" s="5" customFormat="1" x14ac:dyDescent="0.2">
      <c r="B35" s="14"/>
      <c r="C35" s="7"/>
      <c r="H35" s="10"/>
      <c r="I35" s="10"/>
      <c r="J35" s="11"/>
      <c r="K35" s="11"/>
      <c r="L35" s="11"/>
      <c r="M35" s="11"/>
      <c r="N35" s="11"/>
      <c r="O35" s="11"/>
      <c r="P35" s="51"/>
      <c r="Q35" s="52">
        <f>Q29+Q31+Q32+Q33</f>
        <v>146441738</v>
      </c>
      <c r="R35" s="8"/>
      <c r="S35" s="14"/>
      <c r="U35" s="14"/>
      <c r="V35" s="14"/>
      <c r="W35" s="14"/>
      <c r="X35" s="14"/>
      <c r="Y35" s="14"/>
      <c r="Z35" s="14"/>
      <c r="AA35" s="14"/>
    </row>
    <row r="36" spans="1:27" s="5" customFormat="1" ht="55.5" customHeight="1" x14ac:dyDescent="0.35">
      <c r="A36" s="54" t="s">
        <v>117</v>
      </c>
      <c r="B36" s="54"/>
      <c r="C36" s="54"/>
      <c r="D36" s="54"/>
      <c r="E36" s="54"/>
      <c r="F36" s="54"/>
      <c r="H36" s="10"/>
      <c r="I36" s="10"/>
      <c r="J36" s="11"/>
      <c r="K36" s="11"/>
      <c r="L36" s="11"/>
      <c r="M36" s="11"/>
      <c r="N36" s="11"/>
      <c r="O36" s="11"/>
      <c r="P36" s="11"/>
      <c r="Q36" s="12"/>
      <c r="R36" s="9"/>
      <c r="S36" s="14"/>
      <c r="U36" s="14"/>
      <c r="V36" s="14"/>
      <c r="W36" s="14"/>
      <c r="X36" s="14"/>
      <c r="Y36" s="14"/>
      <c r="Z36" s="14"/>
      <c r="AA36" s="14"/>
    </row>
    <row r="37" spans="1:27" s="5" customFormat="1" x14ac:dyDescent="0.2">
      <c r="C37" s="7"/>
      <c r="H37" s="10"/>
      <c r="I37" s="10"/>
      <c r="J37" s="10"/>
      <c r="K37" s="10"/>
      <c r="L37" s="10"/>
      <c r="M37" s="10"/>
      <c r="N37" s="10"/>
      <c r="O37" s="10"/>
      <c r="P37" s="10"/>
      <c r="Q37" s="10"/>
      <c r="R37" s="8"/>
      <c r="S37" s="14"/>
      <c r="U37" s="14"/>
      <c r="V37" s="14"/>
      <c r="W37" s="14"/>
      <c r="X37" s="14"/>
      <c r="Y37" s="14"/>
      <c r="Z37" s="14"/>
      <c r="AA37" s="14"/>
    </row>
    <row r="38" spans="1:27" s="19" customFormat="1" x14ac:dyDescent="0.2">
      <c r="A38" s="25"/>
      <c r="B38" s="14"/>
      <c r="C38" s="26"/>
      <c r="F38" s="14"/>
      <c r="H38" s="27"/>
      <c r="I38" s="27"/>
      <c r="J38" s="27"/>
      <c r="K38" s="27"/>
      <c r="L38" s="27"/>
      <c r="M38" s="27"/>
      <c r="N38" s="27"/>
      <c r="O38" s="27"/>
      <c r="P38" s="27"/>
      <c r="Q38" s="27"/>
      <c r="R38" s="18"/>
      <c r="U38" s="14"/>
      <c r="V38" s="14"/>
      <c r="W38" s="14"/>
      <c r="X38" s="14"/>
      <c r="Y38" s="14"/>
      <c r="Z38" s="14"/>
      <c r="AA38" s="14"/>
    </row>
  </sheetData>
  <mergeCells count="1">
    <mergeCell ref="A36:F36"/>
  </mergeCells>
  <pageMargins left="0.59055118110236227" right="0.59055118110236227" top="0.9055118110236221" bottom="0.94488188976377963" header="0.31496062992125984" footer="0.70866141732283472"/>
  <pageSetup paperSize="9" scale="80" fitToHeight="2" orientation="landscape" r:id="rId1"/>
  <headerFooter>
    <oddFooter>&amp;L&amp;F &amp;A&amp;C&amp;P&amp;R&amp;D</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1173aa3-b91c-4753-9f3e-ad27854fdad6">
      <Terms xmlns="http://schemas.microsoft.com/office/infopath/2007/PartnerControls"/>
    </lcf76f155ced4ddcb4097134ff3c332f>
    <TaxCatchAll xmlns="02be053c-f668-4ff1-81e4-ff6232284dc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C7FFC6F814BB24498B6D1FFFA4A0161" ma:contentTypeVersion="13" ma:contentTypeDescription="Een nieuw document maken." ma:contentTypeScope="" ma:versionID="c7a066b37db5f7fabfcd7cd872e40c8d">
  <xsd:schema xmlns:xsd="http://www.w3.org/2001/XMLSchema" xmlns:xs="http://www.w3.org/2001/XMLSchema" xmlns:p="http://schemas.microsoft.com/office/2006/metadata/properties" xmlns:ns2="81173aa3-b91c-4753-9f3e-ad27854fdad6" xmlns:ns3="02be053c-f668-4ff1-81e4-ff6232284dc5" targetNamespace="http://schemas.microsoft.com/office/2006/metadata/properties" ma:root="true" ma:fieldsID="4037f3968cb230e069ae1f51ce8b60fc" ns2:_="" ns3:_="">
    <xsd:import namespace="81173aa3-b91c-4753-9f3e-ad27854fdad6"/>
    <xsd:import namespace="02be053c-f668-4ff1-81e4-ff6232284dc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73aa3-b91c-4753-9f3e-ad27854fda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38377c97-d815-4b38-b291-dc3dcbbb2b8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be053c-f668-4ff1-81e4-ff6232284dc5"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a61a49ae-481c-482d-9555-0ee88d24e62b}" ma:internalName="TaxCatchAll" ma:showField="CatchAllData" ma:web="02be053c-f668-4ff1-81e4-ff6232284dc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2B041E-79EB-4929-B54E-B522641A9F6E}">
  <ds:schemaRefs>
    <ds:schemaRef ds:uri="http://schemas.microsoft.com/office/2006/metadata/properties"/>
    <ds:schemaRef ds:uri="http://schemas.microsoft.com/office/infopath/2007/PartnerControls"/>
    <ds:schemaRef ds:uri="81173aa3-b91c-4753-9f3e-ad27854fdad6"/>
    <ds:schemaRef ds:uri="02be053c-f668-4ff1-81e4-ff6232284dc5"/>
  </ds:schemaRefs>
</ds:datastoreItem>
</file>

<file path=customXml/itemProps2.xml><?xml version="1.0" encoding="utf-8"?>
<ds:datastoreItem xmlns:ds="http://schemas.openxmlformats.org/officeDocument/2006/customXml" ds:itemID="{73D3E3F1-90D9-40C6-B6F3-4279D0BCA5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173aa3-b91c-4753-9f3e-ad27854fdad6"/>
    <ds:schemaRef ds:uri="02be053c-f668-4ff1-81e4-ff6232284d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AE2BF3-0E95-4A8F-98B5-671F6AB0BB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specificatie</vt:lpstr>
      <vt:lpstr>specificatie!Afdrukbereik</vt:lpstr>
      <vt:lpstr>specificatie!Afdruktitels</vt:lpstr>
    </vt:vector>
  </TitlesOfParts>
  <Company>Gemeente Leiderdorp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Petra Cornelisse</dc:creator>
  <cp:lastModifiedBy>Sebastiaan Zoutberg</cp:lastModifiedBy>
  <cp:lastPrinted>2024-12-23T14:12:40Z</cp:lastPrinted>
  <dcterms:created xsi:type="dcterms:W3CDTF">2009-08-12T11:33:21Z</dcterms:created>
  <dcterms:modified xsi:type="dcterms:W3CDTF">2025-09-04T11:01:58Z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0x0101000C7FFC6F814BB24498B6D1FFFA4A0161</vt:lpwstr>
  </property>
</Properties>
</file>