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ibnportaal.sharepoint.com/sites/Team-IBNInkoop-Offertetrajecten-Offertetraject-Wagenparkgeelkenteken/Gedeelde documenten/2. Aanbestedingsdocumenten/"/>
    </mc:Choice>
  </mc:AlternateContent>
  <xr:revisionPtr revIDLastSave="0" documentId="8_{C3C5C5EB-DC96-4FC5-B3B9-459E37936555}" xr6:coauthVersionLast="47" xr6:coauthVersionMax="47" xr10:uidLastSave="{00000000-0000-0000-0000-000000000000}"/>
  <bookViews>
    <workbookView xWindow="-110" yWindow="-110" windowWidth="19420" windowHeight="10300" tabRatio="751" activeTab="1" xr2:uid="{00000000-000D-0000-FFFF-FFFF00000000}"/>
  </bookViews>
  <sheets>
    <sheet name="Invulinstructie" sheetId="13" r:id="rId1"/>
    <sheet name="1. Leasetarieven Geel" sheetId="8" r:id="rId2"/>
    <sheet name="2. Huurtarieven Geel" sheetId="16" r:id="rId3"/>
    <sheet name="Inschrijfstaat Geel" sheetId="7" r:id="rId4"/>
    <sheet name="3, Matrix Geel" sheetId="17" r:id="rId5"/>
    <sheet name="Overige kosten" sheetId="15" r:id="rId6"/>
  </sheets>
  <definedNames>
    <definedName name="_xlnm._FilterDatabase" localSheetId="1" hidden="1">'1. Leasetarieven Geel'!$A$3:$AS$57</definedName>
    <definedName name="_xlnm.Print_Area" localSheetId="0">Invulinstructie!$A$1:$BK$50</definedName>
    <definedName name="Gewichten" localSheetId="1">#REF!</definedName>
    <definedName name="Gewichten">#REF!</definedName>
    <definedName name="HSB_Tabel" localSheetId="1">#REF!</definedName>
    <definedName name="HSB_Tab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7" l="1" a="1"/>
  <c r="D8" i="17" s="1"/>
  <c r="E22" i="7"/>
  <c r="B14" i="7" l="1"/>
  <c r="D14" i="7" s="1"/>
  <c r="B12" i="7"/>
  <c r="D12" i="7" s="1"/>
  <c r="B13" i="7"/>
  <c r="D13" i="7" s="1"/>
  <c r="B11" i="7" l="1"/>
  <c r="D11" i="7" s="1"/>
  <c r="E16" i="7" s="1"/>
  <c r="E18" i="7" s="1"/>
  <c r="S5" i="8" l="1"/>
  <c r="S6" i="8"/>
  <c r="S7" i="8"/>
  <c r="S8" i="8"/>
  <c r="S9" i="8"/>
  <c r="S10" i="8"/>
  <c r="S11" i="8"/>
  <c r="S12" i="8"/>
  <c r="S13" i="8"/>
  <c r="S14" i="8"/>
  <c r="S15" i="8"/>
  <c r="S16" i="8"/>
  <c r="S17" i="8"/>
  <c r="S18" i="8"/>
  <c r="S19" i="8"/>
  <c r="S20" i="8"/>
  <c r="S21" i="8"/>
  <c r="S22" i="8"/>
  <c r="S23" i="8"/>
  <c r="S24" i="8"/>
  <c r="S25" i="8"/>
  <c r="S26" i="8"/>
  <c r="S27" i="8"/>
  <c r="S28" i="8"/>
  <c r="S29" i="8"/>
  <c r="S30" i="8"/>
  <c r="S31" i="8"/>
  <c r="S32" i="8"/>
  <c r="S33" i="8"/>
  <c r="S34" i="8"/>
  <c r="S35" i="8"/>
  <c r="S36" i="8"/>
  <c r="S37" i="8"/>
  <c r="S38" i="8"/>
  <c r="S39" i="8"/>
  <c r="S40" i="8"/>
  <c r="S41" i="8"/>
  <c r="S42" i="8"/>
  <c r="S43" i="8"/>
  <c r="S44" i="8"/>
  <c r="S45" i="8"/>
  <c r="S46" i="8"/>
  <c r="S47" i="8"/>
  <c r="S48" i="8"/>
  <c r="S49" i="8"/>
  <c r="S50" i="8"/>
  <c r="S51" i="8"/>
  <c r="S52" i="8"/>
  <c r="S53" i="8"/>
  <c r="S54" i="8"/>
  <c r="S4" i="8"/>
  <c r="AO4" i="8" l="1"/>
  <c r="AO32" i="8" l="1"/>
  <c r="AP32" i="8" s="1"/>
  <c r="AO13" i="8"/>
  <c r="AP13" i="8" s="1"/>
  <c r="AP4" i="8"/>
  <c r="AS55" i="8" l="1"/>
  <c r="AS56" i="8" s="1"/>
  <c r="AS57" i="8" s="1"/>
  <c r="B5" i="7" s="1"/>
  <c r="D5" i="7" l="1"/>
  <c r="E6" i="7" s="1"/>
  <c r="E8" i="7" s="1"/>
  <c r="E21" i="7" s="1"/>
  <c r="E23" i="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<sst xmlns="http://schemas.openxmlformats.org/spreadsheetml/2006/main" count="651" uniqueCount="342">
  <si>
    <t>Prijzenblad IBN</t>
  </si>
  <si>
    <r>
      <rPr>
        <sz val="11"/>
        <color rgb="FF000000"/>
        <rFont val="Calibri"/>
        <family val="2"/>
        <scheme val="minor"/>
      </rPr>
      <t>Het volledige Prijzenblad dient te worden ingevuld. Inschrijver dient uitsluitend gebruik te maken van dit document voor het indienen van de prijzen. Inschrijver mag geen wijzigingen aanbrengen in het model, zoals regels toevoegen/verwijderen.</t>
    </r>
    <r>
      <rPr>
        <u/>
        <sz val="11"/>
        <color rgb="FF000000"/>
        <rFont val="Calibri"/>
        <family val="2"/>
        <scheme val="minor"/>
      </rPr>
      <t xml:space="preserve">
</t>
    </r>
    <r>
      <rPr>
        <sz val="11"/>
        <color rgb="FF000000"/>
        <rFont val="Calibri"/>
        <family val="2"/>
        <scheme val="minor"/>
      </rPr>
      <t xml:space="preserve">
Inschrijver moet bij het invullen van de prijzen rekening houden met de volgende aspecten:
- Prijzen en percentages moeten gebaseerd zijn op het prijspeil april 2025;
- Alle </t>
    </r>
    <r>
      <rPr>
        <sz val="11"/>
        <color theme="5" tint="0.79998168889431442"/>
        <rFont val="Calibri"/>
        <family val="2"/>
        <scheme val="minor"/>
      </rPr>
      <t>█</t>
    </r>
    <r>
      <rPr>
        <sz val="11"/>
        <color rgb="FF000000"/>
        <rFont val="Calibri"/>
        <family val="2"/>
        <scheme val="minor"/>
      </rPr>
      <t xml:space="preserve"> gearceerde velden dienen ingevuld te worden, ook indien Opdrachtnemer € 0,- rekent voor een bepaald kostencomponent;
- Inschrijver geeft prijzen</t>
    </r>
    <r>
      <rPr>
        <b/>
        <sz val="11"/>
        <color rgb="FFFF0000"/>
        <rFont val="Calibri"/>
        <family val="2"/>
        <scheme val="minor"/>
      </rPr>
      <t xml:space="preserve"> </t>
    </r>
    <r>
      <rPr>
        <sz val="11"/>
        <color rgb="FF000000"/>
        <rFont val="Calibri"/>
        <family val="2"/>
        <scheme val="minor"/>
      </rPr>
      <t xml:space="preserve">exclusief BTW op;
- Niet in de prijs opgenomen kosten zullen niet worden vergoed.
</t>
    </r>
  </si>
  <si>
    <t xml:space="preserve">Per perceel wordt de totale inschrijfsom opgebouwd uit 2 onderdelen. Ieder onderdeel heeft een eigen wegingsfactor binnen gunningscriterium Prijs: </t>
  </si>
  <si>
    <r>
      <t>Onderdeel</t>
    </r>
    <r>
      <rPr>
        <sz val="11"/>
        <rFont val="Calibri"/>
        <family val="2"/>
        <scheme val="minor"/>
      </rPr>
      <t> </t>
    </r>
  </si>
  <si>
    <r>
      <t>Categorie</t>
    </r>
    <r>
      <rPr>
        <sz val="11"/>
        <rFont val="Calibri"/>
        <family val="2"/>
        <scheme val="minor"/>
      </rPr>
      <t> </t>
    </r>
  </si>
  <si>
    <t>Weging</t>
  </si>
  <si>
    <t>1 </t>
  </si>
  <si>
    <t>10% </t>
  </si>
  <si>
    <r>
      <t xml:space="preserve">De voornoemde onderdelen worden in tabblad Inschrijfstaat </t>
    </r>
    <r>
      <rPr>
        <u/>
        <sz val="11"/>
        <color theme="1"/>
        <rFont val="Calibri"/>
        <family val="2"/>
        <scheme val="minor"/>
      </rPr>
      <t>volledig automatisch</t>
    </r>
    <r>
      <rPr>
        <sz val="11"/>
        <color theme="1"/>
        <rFont val="Calibri"/>
        <family val="2"/>
        <scheme val="minor"/>
      </rPr>
      <t xml:space="preserve"> berekend in een fictief jaarbedrag inclusief voornoemde wegingsfactoren. Op welke wijze dat gebeurt, is per onderdeel weergegeven in tabblad Inschrijfstaat.  
De som van deze fictieve jaarbedragen inclusief wegingsfactoren, is de totale inschrijfsom voor de Inschrijver (Tabblad Inschrijfstaat geel en grijs). Op basis van deze inschrijfsom wordt Inschrijver op dit gunningscriterium beoordeeld. </t>
    </r>
  </si>
  <si>
    <t xml:space="preserve">Aanvullende zaken van toepassing op gunningscriterium Prijs 
1) De door Inschrijver op te geven prijzen zijn vermeld in Euro’s en exclusief btw. 
2) De tarieven die Opdrachtnemer vermeldt in het Prijzenblad, worden gecontroleerd op consistentie. Indien de Inschrijving op één van onderstaande zaken afwijkt op één of meerdere voertuigen, is er sprake van inconsistentie en kan IBN besluiten de inschrijving van Opdrachtnemer als ongeldig te verklaren. Van consistentie is sprake als:
2.1) Per leasevoertuig is het totaal aan afschrijving gelijk aan het verschil tussen investering -/- restwaarde. 
2.2) Per leasevoertuig is het totaal van de individuele leasecomponenten gelijk aan het totale leasetarief. 
Opdrachtnemer neemt in het Prijzenblad alle kosten op die nog zijn voor de uitvoering van de Raamovereenkomst. Opdrachtnemer brengt gedurende de gehele looptijd van de Raamovereenkomst geen aanvullende kosten in rekening. </t>
  </si>
  <si>
    <r>
      <t xml:space="preserve">Toelichting Tabblad Overige kosten
</t>
    </r>
    <r>
      <rPr>
        <sz val="11"/>
        <color theme="1"/>
        <rFont val="Calibri"/>
        <family val="2"/>
        <scheme val="minor"/>
      </rPr>
      <t>Inschrijver kan bedragen invullen en (evt) kosten toevoegen. Deze opgave wordt niet meegewogen, maar wel
in de vergelijking en contractering meegenomen.</t>
    </r>
  </si>
  <si>
    <t>Prijzenblad Leasevoertuigen</t>
  </si>
  <si>
    <t>Vul alleen de oranje gearceerde velden in</t>
  </si>
  <si>
    <t>Geel kenteken</t>
  </si>
  <si>
    <t>Investering en restwaarde EXCL BTW</t>
  </si>
  <si>
    <t>Leasecomponenten in € per maand EXCL BTW</t>
  </si>
  <si>
    <t>Risico componenten in € per maand EXCL BTW</t>
  </si>
  <si>
    <t>Verzekeringen in € per maand EXCL BTW</t>
  </si>
  <si>
    <t>Vervangend vervoer in € EXCL BTW</t>
  </si>
  <si>
    <t>Totalen en verrekentarieven</t>
  </si>
  <si>
    <t>Model code</t>
  </si>
  <si>
    <t>Merk</t>
  </si>
  <si>
    <t>Model</t>
  </si>
  <si>
    <t>Type</t>
  </si>
  <si>
    <t>Matrix</t>
  </si>
  <si>
    <t>Bijtellings percentage</t>
  </si>
  <si>
    <t>Brandstofsoort</t>
  </si>
  <si>
    <t>categorie</t>
  </si>
  <si>
    <t>soort</t>
  </si>
  <si>
    <t>Looptijd in maanden</t>
  </si>
  <si>
    <t>Jaarkilometrage</t>
  </si>
  <si>
    <t>Cat waarde</t>
  </si>
  <si>
    <t>Fiscale waarde incl. BTW, BPM en metallic lak</t>
  </si>
  <si>
    <t>Afleverkosten ex BTW</t>
  </si>
  <si>
    <t>Fleetowner korting percentage</t>
  </si>
  <si>
    <t>Rentepercentage</t>
  </si>
  <si>
    <t>Investering</t>
  </si>
  <si>
    <t>Restwaarde (incl BPM, excl. BTW)</t>
  </si>
  <si>
    <t>Restwaarde %</t>
  </si>
  <si>
    <t>Management fee</t>
  </si>
  <si>
    <t>Administratiekosten</t>
  </si>
  <si>
    <t>Motorrijtuigenbelasting</t>
  </si>
  <si>
    <t>Tankpas nationaal</t>
  </si>
  <si>
    <t>Hulpdienst binnen-en buitenland</t>
  </si>
  <si>
    <t>Overige componenten</t>
  </si>
  <si>
    <t xml:space="preserve">Afschrijving </t>
  </si>
  <si>
    <t>Rentebedrag</t>
  </si>
  <si>
    <t>Reparatie &amp; Onderhoud</t>
  </si>
  <si>
    <t>Banden</t>
  </si>
  <si>
    <t>Toeslag winterbandenplan</t>
  </si>
  <si>
    <t>WA</t>
  </si>
  <si>
    <t>Casco</t>
  </si>
  <si>
    <t>SVI</t>
  </si>
  <si>
    <t>Vervangend vervoer RO</t>
  </si>
  <si>
    <t>Vervangend vervoer schade</t>
  </si>
  <si>
    <t>Totale Leaseprijs (excl. Brandstof)</t>
  </si>
  <si>
    <t>Brandstof voorschot per maand</t>
  </si>
  <si>
    <t>Tarief meer km's</t>
  </si>
  <si>
    <t>Tarief minder km's</t>
  </si>
  <si>
    <t>gemiddelde per categorie</t>
  </si>
  <si>
    <t>gewogen tarief</t>
  </si>
  <si>
    <t>Hyundai</t>
  </si>
  <si>
    <t>i10</t>
  </si>
  <si>
    <t>ja</t>
  </si>
  <si>
    <t>Benzine</t>
  </si>
  <si>
    <t>A</t>
  </si>
  <si>
    <t>voorkeursmodellen</t>
  </si>
  <si>
    <t>Inster</t>
  </si>
  <si>
    <t>42kWh E-Motion 5d</t>
  </si>
  <si>
    <t>Elektrisch</t>
  </si>
  <si>
    <t>KONA Electric</t>
  </si>
  <si>
    <t>65,4 kWh Comfort 5d</t>
  </si>
  <si>
    <t>Toyota</t>
  </si>
  <si>
    <t>Aygo X</t>
  </si>
  <si>
    <t>1.0vvt play 53kW</t>
  </si>
  <si>
    <t>Kia</t>
  </si>
  <si>
    <t>Picanto</t>
  </si>
  <si>
    <t>1.0dpi dynamicline 4-zits 46kW</t>
  </si>
  <si>
    <t>KIA</t>
  </si>
  <si>
    <t>EV3</t>
  </si>
  <si>
    <t>81.4kWh Plus 5d</t>
  </si>
  <si>
    <t>Renault</t>
  </si>
  <si>
    <t>5</t>
  </si>
  <si>
    <t>BEV 52kWh Iconic cinq 150pk comf range 5d</t>
  </si>
  <si>
    <t>Megane E-TECH</t>
  </si>
  <si>
    <t>Volkswagen</t>
  </si>
  <si>
    <t>ID.3</t>
  </si>
  <si>
    <t>CUPRA</t>
  </si>
  <si>
    <t>Born</t>
  </si>
  <si>
    <t>59kWh 170kW Business Limited 5d</t>
  </si>
  <si>
    <t>B</t>
  </si>
  <si>
    <t>EV compact</t>
  </si>
  <si>
    <t>Ford</t>
  </si>
  <si>
    <t>Capri</t>
  </si>
  <si>
    <t>Jeep</t>
  </si>
  <si>
    <t>Avenger</t>
  </si>
  <si>
    <t>54kWh Altitude 5d</t>
  </si>
  <si>
    <t>Niro EV</t>
  </si>
  <si>
    <t>64.8kWh Air 5d</t>
  </si>
  <si>
    <t>MG</t>
  </si>
  <si>
    <t>MG4 Electric</t>
  </si>
  <si>
    <t>64kWh Luxury 5d</t>
  </si>
  <si>
    <t>Opel</t>
  </si>
  <si>
    <t>Corsa-e</t>
  </si>
  <si>
    <t>BEV Long Range 51kWh GS 5d</t>
  </si>
  <si>
    <t>Mokka-e</t>
  </si>
  <si>
    <t>54kWh 115kW Electric GS Auto 5d</t>
  </si>
  <si>
    <t>Astra 5-deurs</t>
  </si>
  <si>
    <t>BEV 54kWh Edition auto 5d</t>
  </si>
  <si>
    <t>Peugeot</t>
  </si>
  <si>
    <t>208</t>
  </si>
  <si>
    <t>compact</t>
  </si>
  <si>
    <t>e-2008</t>
  </si>
  <si>
    <t>Style Avantage EV 54kWh 156 5d</t>
  </si>
  <si>
    <t>e-308</t>
  </si>
  <si>
    <t>Allure EV 54kWh 156 5d</t>
  </si>
  <si>
    <t>Allure Avantage EV 54kWh 156 5d</t>
  </si>
  <si>
    <t>e-308 SW</t>
  </si>
  <si>
    <t>Clio</t>
  </si>
  <si>
    <t>Skoda</t>
  </si>
  <si>
    <t>Kamiq</t>
  </si>
  <si>
    <t>Elroq</t>
  </si>
  <si>
    <t>Yaris</t>
  </si>
  <si>
    <t>Volvo</t>
  </si>
  <si>
    <t>EX30</t>
  </si>
  <si>
    <t>200kW Single Motor Extended Range Plus 5d</t>
  </si>
  <si>
    <t>Audi</t>
  </si>
  <si>
    <t>C</t>
  </si>
  <si>
    <t>premium</t>
  </si>
  <si>
    <t>Q4 e-tron</t>
  </si>
  <si>
    <t>EV premium</t>
  </si>
  <si>
    <t>BMW</t>
  </si>
  <si>
    <t>Plug-in Benzine</t>
  </si>
  <si>
    <t>iX1</t>
  </si>
  <si>
    <t>xDrive30 5d</t>
  </si>
  <si>
    <t>Kuga</t>
  </si>
  <si>
    <t>Explorer EV</t>
  </si>
  <si>
    <t>BEV 77kWh Extended Range Premium RWD 5d</t>
  </si>
  <si>
    <t>IONIQ 5</t>
  </si>
  <si>
    <t>63kWh Connect+ auto 5d</t>
  </si>
  <si>
    <t>Sportage</t>
  </si>
  <si>
    <t>EV6</t>
  </si>
  <si>
    <t>84kWh Plus Advanced AWD 5d</t>
  </si>
  <si>
    <t>Mazda</t>
  </si>
  <si>
    <t>Mercedes-Benz</t>
  </si>
  <si>
    <t>A-klasse</t>
  </si>
  <si>
    <t>e-3008</t>
  </si>
  <si>
    <t>Seat</t>
  </si>
  <si>
    <t>Leon Sportstourer</t>
  </si>
  <si>
    <t>Tesla</t>
  </si>
  <si>
    <t>Model 3</t>
  </si>
  <si>
    <t>C-HR</t>
  </si>
  <si>
    <t>ID.4</t>
  </si>
  <si>
    <t>77kWh 210kW Pro Business Auto 5d</t>
  </si>
  <si>
    <t>ID.5</t>
  </si>
  <si>
    <t>BEV 77 kWh 210 kW Pro Business 5d</t>
  </si>
  <si>
    <t>ID.7</t>
  </si>
  <si>
    <t>EX40</t>
  </si>
  <si>
    <t>Single Motor Extended Range 185kW Bss Ed 5d</t>
  </si>
  <si>
    <t>V60</t>
  </si>
  <si>
    <t>XC60</t>
  </si>
  <si>
    <t>omvang geel</t>
  </si>
  <si>
    <t>Prijzenblad Huurvoertuigen Geel (100 km vrij per dag)</t>
  </si>
  <si>
    <t>Categorie</t>
  </si>
  <si>
    <t>Segment auto</t>
  </si>
  <si>
    <t>brandstof</t>
  </si>
  <si>
    <t>aandrijving</t>
  </si>
  <si>
    <t>1-29 dagen
(per dag)</t>
  </si>
  <si>
    <t>1-29 dagen
(per maand)</t>
  </si>
  <si>
    <t>30-89 dagen
(per maand)</t>
  </si>
  <si>
    <t>&gt; 90 dagen
(per maand)</t>
  </si>
  <si>
    <t>&gt; 180 dagen
(per maand)</t>
  </si>
  <si>
    <t>meerkilometers 
(&gt; 100km per dag)</t>
  </si>
  <si>
    <t>HA</t>
  </si>
  <si>
    <t>Citroën C1, Peugeot 108</t>
  </si>
  <si>
    <t>benzine</t>
  </si>
  <si>
    <t>Handgeschakeld</t>
  </si>
  <si>
    <t>ambulante huurvoertuigen</t>
  </si>
  <si>
    <t>HB</t>
  </si>
  <si>
    <t>Renault Clio, Citroën C3</t>
  </si>
  <si>
    <t>Peugeot e-208, Opel e-Corsa</t>
  </si>
  <si>
    <t>EV</t>
  </si>
  <si>
    <t>Automaat</t>
  </si>
  <si>
    <t>HC</t>
  </si>
  <si>
    <t>MINI Cooper, Seat Arona</t>
  </si>
  <si>
    <t>VW ID3, Renault Megane E-Tech</t>
  </si>
  <si>
    <t>HCK</t>
  </si>
  <si>
    <t>Kia C’eed wagon, Peugeot 308 SW</t>
  </si>
  <si>
    <t>HD</t>
  </si>
  <si>
    <t>BMW 1-serie, Audi A3, Mini Clubman</t>
  </si>
  <si>
    <t>HDK</t>
  </si>
  <si>
    <t>Skoda Octavia Combi, Mini Countryman</t>
  </si>
  <si>
    <t>HE</t>
  </si>
  <si>
    <t>BMW 2-serie Gran Coupe, Mazda 6 serie</t>
  </si>
  <si>
    <t>BMW i3, VW ID4</t>
  </si>
  <si>
    <t>HEK</t>
  </si>
  <si>
    <t>Peugeot 5008, Citroën C5 Aircross</t>
  </si>
  <si>
    <t>Kia EV6, Hyundai Ioniq5</t>
  </si>
  <si>
    <t>HF</t>
  </si>
  <si>
    <t>BMW 3-serie, Audi A4, MeBe C klasse</t>
  </si>
  <si>
    <t>BMW i4, VW ID5</t>
  </si>
  <si>
    <t>HFK</t>
  </si>
  <si>
    <t>BMW 3-serie Touring, Audi A4 avant</t>
  </si>
  <si>
    <t>HG</t>
  </si>
  <si>
    <t>BMW 5-serie, Mercedes E-klasse</t>
  </si>
  <si>
    <t>HGK</t>
  </si>
  <si>
    <t>BMW 5-serie Touring, BMW X3</t>
  </si>
  <si>
    <t>BMW iX3, Audi Q4</t>
  </si>
  <si>
    <t>HL</t>
  </si>
  <si>
    <t>BMW 2-serie AT, Opel Grandland</t>
  </si>
  <si>
    <t>Kia e-Niro</t>
  </si>
  <si>
    <t>Overige kosten huurtarieven</t>
  </si>
  <si>
    <t>bedrag</t>
  </si>
  <si>
    <t>Prijs per</t>
  </si>
  <si>
    <t>Spoedaflevering &lt; 4 uur</t>
  </si>
  <si>
    <t>Per aflevering</t>
  </si>
  <si>
    <t>Haal- en brengkosten</t>
  </si>
  <si>
    <t>Per handling</t>
  </si>
  <si>
    <t>Meerprijs trekhaak per dag</t>
  </si>
  <si>
    <t>Per dag</t>
  </si>
  <si>
    <t>&lt;&lt;overige_1&gt;&gt;</t>
  </si>
  <si>
    <t>&lt;&lt;overige_2&gt;&gt;</t>
  </si>
  <si>
    <t>&lt;&lt;overige_3&gt;&gt;</t>
  </si>
  <si>
    <t>&lt;&lt;overige_n&gt;&gt;</t>
  </si>
  <si>
    <t>Inschrijfstaat perceel 1</t>
  </si>
  <si>
    <t>Gunningscriteria Prijs - Leasetarieven</t>
  </si>
  <si>
    <t>Kostensoort</t>
  </si>
  <si>
    <t>Totaal (excl BTW)</t>
  </si>
  <si>
    <t>Formule voor fictief jaarbedrag</t>
  </si>
  <si>
    <t>Fictieve jaarbedragen</t>
  </si>
  <si>
    <t>Totalen</t>
  </si>
  <si>
    <t>= B5 * 12</t>
  </si>
  <si>
    <t>Som van aangeboden leasetarieven per jaar</t>
  </si>
  <si>
    <t>Wegingsfactor leasetarieven</t>
  </si>
  <si>
    <t>Fictief jaarbedrag leasetarieven inclusief wegingsfactor</t>
  </si>
  <si>
    <t>Gunningscriteria Prijs - Huurvoertuigen</t>
  </si>
  <si>
    <t>Huurcategorie HA (benzine)</t>
  </si>
  <si>
    <t>= B11 * 12 * 3</t>
  </si>
  <si>
    <t>Huurcategorie HB (benzine)</t>
  </si>
  <si>
    <t>= B12 * 12 * 2</t>
  </si>
  <si>
    <t>Huurcategorie HB (elektrisch)</t>
  </si>
  <si>
    <t>= B13 * 12 * 1</t>
  </si>
  <si>
    <t>Totaal overige huurcategorieën (HC tm HL)</t>
  </si>
  <si>
    <t>= B14 * 12 * 1</t>
  </si>
  <si>
    <t>Som van fictieve jaarbedragen huurvoertuigen</t>
  </si>
  <si>
    <t>Wegingsfactor huurtarieven</t>
  </si>
  <si>
    <t>Fictief jaarbedrag huurvoertuigen inclusief wegingsfactor</t>
  </si>
  <si>
    <t>Totale inschrijving (obv fictieve jaarbedragen)</t>
  </si>
  <si>
    <t>Fictief jaarbedrag huurtarieven inclusief wegingsfactor</t>
  </si>
  <si>
    <t>Inschrijfsom (totaal fictief jaarbedrag tbv beoordeling gunningscriterium Prijs)</t>
  </si>
  <si>
    <t>Datum:</t>
  </si>
  <si>
    <t>Handtekening rechtsgeldig vertegenwoordiger:</t>
  </si>
  <si>
    <t>Naam:</t>
  </si>
  <si>
    <t>Functie:</t>
  </si>
  <si>
    <t>Organisatie:</t>
  </si>
  <si>
    <t>Aandachtspunten invullen prijzen blad</t>
  </si>
  <si>
    <r>
      <t xml:space="preserve">Alle </t>
    </r>
    <r>
      <rPr>
        <sz val="11"/>
        <color theme="5" tint="0.79998168889431442"/>
        <rFont val="Calibri"/>
        <family val="2"/>
        <scheme val="minor"/>
      </rPr>
      <t>█</t>
    </r>
    <r>
      <rPr>
        <sz val="11"/>
        <rFont val="Calibri"/>
        <family val="2"/>
        <scheme val="minor"/>
      </rPr>
      <t xml:space="preserve"> gearceerde velden dienen ingevuld te worden.</t>
    </r>
  </si>
  <si>
    <t xml:space="preserve">Inschrijver dient een leasetarief op te geven voor de uitgevraagde voertuigen, in het geval deze </t>
  </si>
  <si>
    <t xml:space="preserve">voertuigen gedurende de looptijd van de overeenkomst buiten de aangeven kilometrage per jaar uitkomt.  </t>
  </si>
  <si>
    <t>Calculatiematrix per maand in euro's</t>
  </si>
  <si>
    <t xml:space="preserve">Voertuig: </t>
  </si>
  <si>
    <t>1. Prijsstelling</t>
  </si>
  <si>
    <t>looptijd</t>
  </si>
  <si>
    <t>km per jaar</t>
  </si>
  <si>
    <t>in</t>
  </si>
  <si>
    <t>maande</t>
  </si>
  <si>
    <t>2. Prijsstelling</t>
  </si>
  <si>
    <t>3. Prijsstelling</t>
  </si>
  <si>
    <t>Poolbeheer</t>
  </si>
  <si>
    <t>Toelichting</t>
  </si>
  <si>
    <t>Bedrag</t>
  </si>
  <si>
    <t>Transport NL</t>
  </si>
  <si>
    <t>Prijs per enkele  rit (€)</t>
  </si>
  <si>
    <t>Handlingskosten</t>
  </si>
  <si>
    <t>Prijs per “opname” (€)</t>
  </si>
  <si>
    <t>Stallingskosten</t>
  </si>
  <si>
    <t>Prijs per dag (€)</t>
  </si>
  <si>
    <t>Reiniging normaal</t>
  </si>
  <si>
    <t>Prijs per auto (€)</t>
  </si>
  <si>
    <t>Reiniging intensief</t>
  </si>
  <si>
    <t>Ozonbehandeling</t>
  </si>
  <si>
    <t>Pakketprijs</t>
  </si>
  <si>
    <t>Prijs per pakket (€)</t>
  </si>
  <si>
    <t>Overige kosten</t>
  </si>
  <si>
    <t>Doorsturen 1e bekeuring digitaal</t>
  </si>
  <si>
    <t>€ bedrag</t>
  </si>
  <si>
    <t xml:space="preserve"> = 0, volgens eis 154</t>
  </si>
  <si>
    <t>Doorsturen 1e bekeuring fysiek</t>
  </si>
  <si>
    <t>Doorsturen aanmaning</t>
  </si>
  <si>
    <t>Vervangen kentekenbewijs</t>
  </si>
  <si>
    <t>Prijs per handeling € bedrag</t>
  </si>
  <si>
    <t>Vervangen kentekenplaten</t>
  </si>
  <si>
    <t>Vervangen brandstofpas bij verlies</t>
  </si>
  <si>
    <t>Kosten brandstofcontract (los)</t>
  </si>
  <si>
    <t xml:space="preserve">Prijs per contract per maand € bedrag </t>
  </si>
  <si>
    <t>Kosten missende reservesleutel</t>
  </si>
  <si>
    <t>Prijs per vervanging € bedrag</t>
  </si>
  <si>
    <t>Kosten ontstickeren personenauto</t>
  </si>
  <si>
    <t>= 0, want onderdeel stelpost</t>
  </si>
  <si>
    <t>Inname op locatie bij klant (eerste)</t>
  </si>
  <si>
    <t>Inname op locatie bij klant (volgende)</t>
  </si>
  <si>
    <t>in en uitbouwen black-box</t>
  </si>
  <si>
    <t>Leasevoertuigen (deel 1a. geel kenteken) </t>
  </si>
  <si>
    <t>Huurtarieven (deel 2a. geel kenteken)</t>
  </si>
  <si>
    <r>
      <t xml:space="preserve">Toelichting tabblad Inschrijfstaat Geel
</t>
    </r>
    <r>
      <rPr>
        <sz val="11"/>
        <color theme="1"/>
        <rFont val="Calibri"/>
        <family val="2"/>
        <scheme val="minor"/>
      </rPr>
      <t>Inschrijver dient de Inschrijfstaat rechtsgeldig te laten ondertekenen door een daartoe bevoegd persoon.</t>
    </r>
  </si>
  <si>
    <r>
      <rPr>
        <b/>
        <sz val="11"/>
        <color theme="1"/>
        <rFont val="Calibri"/>
        <family val="2"/>
        <scheme val="minor"/>
      </rPr>
      <t>Toelichting tabblad 3. Matrix Geel kenteken</t>
    </r>
    <r>
      <rPr>
        <sz val="11"/>
        <color theme="1"/>
        <rFont val="Calibri"/>
        <family val="2"/>
        <scheme val="minor"/>
      </rPr>
      <t xml:space="preserve">
Inschrijver vult tabblad 3. Matrix Geel voor alle opgegeven modellen/voertuigen in. Deze opgave wordt niet meegewogen.</t>
    </r>
  </si>
  <si>
    <r>
      <rPr>
        <b/>
        <sz val="11"/>
        <color theme="1"/>
        <rFont val="Calibri"/>
        <family val="2"/>
        <scheme val="minor"/>
      </rPr>
      <t>Toelichting onderdeel 1: Leasetarieven Geel</t>
    </r>
    <r>
      <rPr>
        <sz val="11"/>
        <color theme="1"/>
        <rFont val="Calibri"/>
        <family val="2"/>
        <scheme val="minor"/>
      </rPr>
      <t xml:space="preserve">
Inschrijver vult tabblad 1. Leasetarieven Geel voor alle opgegeven voertuigen volledig in. De door Inschrijver op te geven prijzen per sub(onderdeel) dienen inclusief alle bijkomende kosten te zijn die noodzakelijk zijn voor het uitvoeren van de Raamovereenkomst.
IBN is zich ervan bewust dat de consumentenprijzen van voertuigen aan continue wijziging onderhevig zijn. Gezien de hoge frequentie van prijswijzigingen in de markt, hanteert Inschrijver hierbij het prijspeil van </t>
    </r>
    <r>
      <rPr>
        <sz val="11"/>
        <color rgb="FFFF0000"/>
        <rFont val="Calibri"/>
        <family val="2"/>
        <scheme val="minor"/>
      </rPr>
      <t>april 2025</t>
    </r>
    <r>
      <rPr>
        <sz val="11"/>
        <color theme="1"/>
        <rFont val="Calibri"/>
        <family val="2"/>
        <scheme val="minor"/>
      </rPr>
      <t xml:space="preserve">. 
</t>
    </r>
  </si>
  <si>
    <r>
      <rPr>
        <b/>
        <sz val="11"/>
        <color theme="1"/>
        <rFont val="Calibri"/>
        <family val="2"/>
        <scheme val="minor"/>
      </rPr>
      <t>Toelichting onderdeel 2: Huurtarieven Geel</t>
    </r>
    <r>
      <rPr>
        <sz val="11"/>
        <color theme="1"/>
        <rFont val="Calibri"/>
        <family val="2"/>
        <scheme val="minor"/>
      </rPr>
      <t xml:space="preserve">
Inschrijver vult tabblad 2. Huurtarieven Geel volledig in. Omdat de huurcategorieën HA en HB vaker worden afgenomen, tellen deze zwaarder mee (30x) in de beoordeling van de kosten voor huurvoertuigen ten opzichte van de andere huurcategorieën (10x). In tabblad Inschrijfstaat ziet u de wijze waarop dit wordt berekend. </t>
    </r>
  </si>
  <si>
    <t>64,8 kWh N Line Business 5d</t>
  </si>
  <si>
    <t>EV60 130 pk comfort range Evolution Bus 5d</t>
  </si>
  <si>
    <t>59kWh 150kW Pro Limited Edition auto 5d</t>
  </si>
  <si>
    <t>BEV 52kWh Premium Standard Range RWD 5d</t>
  </si>
  <si>
    <t>85 Business Edition 5d</t>
  </si>
  <si>
    <t>45 e-tron quattro Advanced ed. 5d</t>
  </si>
  <si>
    <t>Allure EV 97 kWh 230 Long Range 5d</t>
  </si>
  <si>
    <t>Long Range All-Wheel Drive 4d</t>
  </si>
  <si>
    <t>BEV 77 kWh 210 kW Pro Limited Edition 5d</t>
  </si>
  <si>
    <t>A3 sportback</t>
  </si>
  <si>
    <t>40tfsie phev pro line 150kW s-tronic aut</t>
  </si>
  <si>
    <t>2-Active Tourer</t>
  </si>
  <si>
    <t>230e phev xdrive 240kW aut</t>
  </si>
  <si>
    <t>2.5 phev st-line 178kW e-cvt aut</t>
  </si>
  <si>
    <t>CX 60</t>
  </si>
  <si>
    <t>2.5 phev e-skyactive homura business edition awd 241kW aut</t>
  </si>
  <si>
    <t>CLA</t>
  </si>
  <si>
    <t>250e phev business solution 160kW 8g-dct aut</t>
  </si>
  <si>
    <t>1.5tsie phev fr business 150kW dsg-6 aut</t>
  </si>
  <si>
    <t>Kodiaq</t>
  </si>
  <si>
    <t>Totaal van aangeboden leasetarieven per maand Geel kenteken (tabblad 1. kolom AS)</t>
  </si>
  <si>
    <t>1.0i MPI comfort 49kW</t>
  </si>
  <si>
    <t>1.0 Dynamic Plus Line 5-zits 46kw</t>
  </si>
  <si>
    <t>MGS5 EV</t>
  </si>
  <si>
    <t>Comfort 64kWh 5d</t>
  </si>
  <si>
    <t>1.2 MHEV allure 107kw</t>
  </si>
  <si>
    <t>1.6 HEV e-tech evolution 105kw</t>
  </si>
  <si>
    <t>1.0 TSI Greentech 85kW DSG Business edition</t>
  </si>
  <si>
    <t>1.5vvti HEV dynamic 85kw</t>
  </si>
  <si>
    <t>1.6tgdi phev dynamicline 180kW aut</t>
  </si>
  <si>
    <t>CLA Shooting Brake 250 e DCT Business Solution</t>
  </si>
  <si>
    <t>1.5tsi PHEV business edition 150kw</t>
  </si>
  <si>
    <t>220 phev Active</t>
  </si>
  <si>
    <t>T6 AWD PHEV Plus - Dark 257kw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</si>
</sst>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_ ;\-#,##0\ "/>
    <numFmt numFmtId="167" formatCode="_ [$€-2]\ * #,##0.00_ ;_ [$€-2]\ * \-#,##0.00_ ;_ [$€-2]\ * &quot;-&quot;??_ ;_ @_ "/>
    <numFmt numFmtId="168" formatCode="_ [$€-413]\ * #,##0.00_ ;_ [$€-413]\ * \-#,##0.00_ ;_ [$€-413]\ * &quot;-&quot;??_ ;_ @_ "/>
    <numFmt numFmtId="169" formatCode="[$-F800]dddd\,\ mmmm\ dd\,\ yyyy"/>
    <numFmt numFmtId="170" formatCode="&quot;€&quot;\ #,##0"/>
    <numFmt numFmtId="171" formatCode="&quot;€&quot;\ #,##0.00"/>
    <numFmt numFmtId="172" formatCode="0.0%"/>
  </numFmts>
  <fonts count="38">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10"/>
      <color rgb="FFFF0000"/>
      <name val="Arial"/>
      <family val="2"/>
    </font>
    <font>
      <b/>
      <sz val="10"/>
      <name val="Arial"/>
      <family val="2"/>
    </font>
    <font>
      <b/>
      <sz val="10"/>
      <color theme="0"/>
      <name val="Arial"/>
      <family val="2"/>
    </font>
    <font>
      <b/>
      <sz val="16"/>
      <color theme="1"/>
      <name val="Arial"/>
      <family val="2"/>
    </font>
    <font>
      <sz val="11"/>
      <color theme="1"/>
      <name val="Arial"/>
      <family val="2"/>
    </font>
    <font>
      <b/>
      <sz val="11"/>
      <color theme="0"/>
      <name val="Arial"/>
      <family val="2"/>
    </font>
    <font>
      <sz val="11"/>
      <color theme="0"/>
      <name val="Arial"/>
      <family val="2"/>
    </font>
    <font>
      <b/>
      <sz val="11"/>
      <color theme="1"/>
      <name val="Arial"/>
      <family val="2"/>
    </font>
    <font>
      <sz val="12"/>
      <color theme="1"/>
      <name val="Arial"/>
      <family val="2"/>
    </font>
    <font>
      <sz val="12"/>
      <name val="Arial"/>
      <family val="2"/>
    </font>
    <font>
      <b/>
      <sz val="12"/>
      <color theme="0"/>
      <name val="Arial"/>
      <family val="2"/>
    </font>
    <font>
      <sz val="11"/>
      <name val="Calibri"/>
      <family val="2"/>
      <scheme val="minor"/>
    </font>
    <font>
      <sz val="12"/>
      <color theme="1"/>
      <name val="Nunito Sans"/>
      <family val="2"/>
    </font>
    <font>
      <sz val="12"/>
      <color theme="1"/>
      <name val="ArialMT"/>
      <family val="2"/>
    </font>
    <font>
      <sz val="11"/>
      <color indexed="8"/>
      <name val="Calibri"/>
      <family val="2"/>
    </font>
    <font>
      <sz val="11"/>
      <color rgb="FFFF0000"/>
      <name val="Calibri"/>
      <family val="2"/>
      <scheme val="minor"/>
    </font>
    <font>
      <b/>
      <sz val="11"/>
      <color theme="1"/>
      <name val="Calibri"/>
      <family val="2"/>
      <scheme val="minor"/>
    </font>
    <font>
      <b/>
      <sz val="16"/>
      <color theme="0"/>
      <name val="Calibri"/>
      <family val="2"/>
      <scheme val="minor"/>
    </font>
    <font>
      <sz val="11"/>
      <color rgb="FF000000"/>
      <name val="Calibri"/>
      <family val="2"/>
      <scheme val="minor"/>
    </font>
    <font>
      <u/>
      <sz val="11"/>
      <color rgb="FF000000"/>
      <name val="Calibri"/>
      <family val="2"/>
      <scheme val="minor"/>
    </font>
    <font>
      <sz val="11"/>
      <color theme="5" tint="0.79998168889431442"/>
      <name val="Calibri"/>
      <family val="2"/>
      <scheme val="minor"/>
    </font>
    <font>
      <b/>
      <sz val="11"/>
      <color rgb="FFFF0000"/>
      <name val="Calibri"/>
      <family val="2"/>
      <scheme val="minor"/>
    </font>
    <font>
      <b/>
      <sz val="11"/>
      <name val="Calibri"/>
      <family val="2"/>
      <scheme val="minor"/>
    </font>
    <font>
      <u/>
      <sz val="11"/>
      <color theme="1"/>
      <name val="Calibri"/>
      <family val="2"/>
      <scheme val="minor"/>
    </font>
    <font>
      <b/>
      <sz val="11"/>
      <color rgb="FFFFFFFF"/>
      <name val="Calibri"/>
      <family val="2"/>
      <scheme val="minor"/>
    </font>
    <font>
      <b/>
      <sz val="12"/>
      <color theme="1"/>
      <name val="Calibri"/>
      <family val="2"/>
      <scheme val="minor"/>
    </font>
    <font>
      <b/>
      <sz val="16"/>
      <color theme="1"/>
      <name val="Calibri"/>
      <family val="2"/>
      <scheme val="minor"/>
    </font>
    <font>
      <b/>
      <sz val="11"/>
      <color indexed="9"/>
      <name val="Calibri"/>
      <family val="2"/>
      <scheme val="minor"/>
    </font>
    <font>
      <b/>
      <sz val="11"/>
      <color theme="0"/>
      <name val="Calibri"/>
      <family val="2"/>
      <scheme val="minor"/>
    </font>
    <font>
      <sz val="16"/>
      <color theme="1"/>
      <name val="Calibri"/>
      <family val="2"/>
      <scheme val="minor"/>
    </font>
    <font>
      <b/>
      <i/>
      <sz val="11"/>
      <color indexed="9"/>
      <name val="Calibri"/>
      <family val="2"/>
    </font>
    <font>
      <b/>
      <i/>
      <sz val="11"/>
      <color rgb="FFFFFF00"/>
      <name val="Calibri"/>
      <family val="2"/>
    </font>
  </fonts>
  <fills count="14">
    <fill>
      <patternFill patternType="none"/>
    </fill>
    <fill>
      <patternFill patternType="gray125"/>
    </fill>
    <fill>
      <patternFill patternType="solid">
        <fgColor rgb="FF004258"/>
        <bgColor indexed="24"/>
      </patternFill>
    </fill>
    <fill>
      <patternFill patternType="solid">
        <fgColor rgb="FF004258"/>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3"/>
        <bgColor indexed="64"/>
      </patternFill>
    </fill>
    <fill>
      <patternFill patternType="solid">
        <fgColor theme="4"/>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5" tint="0.79998168889431442"/>
        <bgColor rgb="FF000000"/>
      </patternFill>
    </fill>
    <fill>
      <patternFill patternType="solid">
        <fgColor rgb="FF002060"/>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top style="thin">
        <color auto="1"/>
      </top>
      <bottom style="thin">
        <color indexed="64"/>
      </bottom>
      <diagonal/>
    </border>
    <border>
      <left/>
      <right style="thin">
        <color theme="0" tint="-0.24994659260841701"/>
      </right>
      <top style="thin">
        <color auto="1"/>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theme="3"/>
      </bottom>
      <diagonal/>
    </border>
    <border>
      <left/>
      <right/>
      <top style="dotted">
        <color theme="3"/>
      </top>
      <bottom style="dotted">
        <color theme="3"/>
      </bottom>
      <diagonal/>
    </border>
    <border>
      <left/>
      <right/>
      <top style="dotted">
        <color theme="3"/>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43" fontId="3" fillId="0" borderId="0" applyFont="0" applyFill="0" applyBorder="0" applyAlignment="0" applyProtection="0"/>
    <xf numFmtId="0" fontId="4" fillId="0" borderId="0"/>
    <xf numFmtId="44" fontId="3" fillId="0" borderId="0" applyFont="0" applyFill="0" applyBorder="0" applyAlignment="0" applyProtection="0"/>
    <xf numFmtId="9" fontId="3" fillId="0" borderId="0" applyFont="0" applyFill="0" applyBorder="0" applyAlignment="0" applyProtection="0"/>
    <xf numFmtId="0" fontId="4" fillId="0" borderId="0" applyFill="0"/>
    <xf numFmtId="0" fontId="18" fillId="0" borderId="0"/>
    <xf numFmtId="0" fontId="19" fillId="0" borderId="0"/>
    <xf numFmtId="0" fontId="20" fillId="0" borderId="0"/>
  </cellStyleXfs>
  <cellXfs count="223">
    <xf numFmtId="0" fontId="0" fillId="0" borderId="0" xfId="0"/>
    <xf numFmtId="0" fontId="7" fillId="0" borderId="0" xfId="2" applyFont="1"/>
    <xf numFmtId="0" fontId="4" fillId="0" borderId="0" xfId="2"/>
    <xf numFmtId="0" fontId="2" fillId="0" borderId="0" xfId="0" applyFont="1"/>
    <xf numFmtId="0" fontId="2" fillId="0" borderId="0" xfId="0" applyFont="1" applyAlignment="1">
      <alignment horizontal="center" vertical="top"/>
    </xf>
    <xf numFmtId="0" fontId="10" fillId="0" borderId="0" xfId="0" applyFont="1"/>
    <xf numFmtId="0" fontId="9" fillId="8" borderId="0" xfId="0" applyFont="1" applyFill="1"/>
    <xf numFmtId="0" fontId="6" fillId="8" borderId="0" xfId="0" applyFont="1" applyFill="1" applyAlignment="1">
      <alignment horizontal="center" vertical="top"/>
    </xf>
    <xf numFmtId="168" fontId="5" fillId="8" borderId="0" xfId="3" applyNumberFormat="1" applyFont="1" applyFill="1" applyBorder="1"/>
    <xf numFmtId="0" fontId="7" fillId="8" borderId="0" xfId="0" applyFont="1" applyFill="1"/>
    <xf numFmtId="0" fontId="2" fillId="8" borderId="0" xfId="0" applyFont="1" applyFill="1"/>
    <xf numFmtId="0" fontId="7" fillId="8" borderId="0" xfId="0" applyFont="1" applyFill="1" applyAlignment="1">
      <alignment horizontal="center" vertical="top"/>
    </xf>
    <xf numFmtId="0" fontId="1" fillId="5" borderId="0" xfId="0" applyFont="1" applyFill="1" applyAlignment="1">
      <alignment horizontal="center" vertical="center"/>
    </xf>
    <xf numFmtId="0" fontId="1" fillId="8" borderId="0" xfId="0" applyFont="1" applyFill="1"/>
    <xf numFmtId="0" fontId="1" fillId="0" borderId="0" xfId="0" applyFont="1"/>
    <xf numFmtId="0" fontId="1" fillId="8" borderId="0" xfId="0" applyFont="1" applyFill="1" applyAlignment="1">
      <alignment horizontal="center" vertical="top"/>
    </xf>
    <xf numFmtId="167" fontId="1" fillId="0" borderId="0" xfId="0" applyNumberFormat="1" applyFont="1"/>
    <xf numFmtId="0" fontId="8" fillId="4" borderId="0" xfId="2" applyFont="1" applyFill="1" applyAlignment="1">
      <alignment vertical="top"/>
    </xf>
    <xf numFmtId="0" fontId="8" fillId="4" borderId="19" xfId="2" applyFont="1" applyFill="1" applyBorder="1" applyAlignment="1">
      <alignment vertical="top"/>
    </xf>
    <xf numFmtId="167" fontId="1" fillId="0" borderId="20" xfId="0" applyNumberFormat="1" applyFont="1" applyBorder="1"/>
    <xf numFmtId="9" fontId="1" fillId="0" borderId="20" xfId="4" applyFont="1" applyBorder="1"/>
    <xf numFmtId="44" fontId="5" fillId="9" borderId="21" xfId="3" applyFont="1" applyFill="1" applyBorder="1"/>
    <xf numFmtId="0" fontId="14" fillId="7" borderId="0" xfId="0" applyFont="1" applyFill="1"/>
    <xf numFmtId="0" fontId="14" fillId="7" borderId="0" xfId="0" applyFont="1" applyFill="1" applyAlignment="1">
      <alignment horizontal="center" vertical="top"/>
    </xf>
    <xf numFmtId="0" fontId="14" fillId="8" borderId="0" xfId="0" applyFont="1" applyFill="1"/>
    <xf numFmtId="0" fontId="14" fillId="0" borderId="0" xfId="0" applyFont="1"/>
    <xf numFmtId="0" fontId="15" fillId="0" borderId="0" xfId="2" applyFont="1"/>
    <xf numFmtId="44" fontId="16" fillId="7" borderId="0" xfId="0" applyNumberFormat="1" applyFont="1" applyFill="1"/>
    <xf numFmtId="0" fontId="16" fillId="7" borderId="0" xfId="0" applyFont="1" applyFill="1" applyAlignment="1">
      <alignment horizontal="right"/>
    </xf>
    <xf numFmtId="0" fontId="7" fillId="8" borderId="0" xfId="0" applyFont="1" applyFill="1" applyAlignment="1">
      <alignment horizontal="right" vertical="center" wrapText="1"/>
    </xf>
    <xf numFmtId="44" fontId="1" fillId="0" borderId="20" xfId="3" quotePrefix="1" applyFont="1" applyBorder="1" applyAlignment="1">
      <alignment horizontal="left" vertical="top"/>
    </xf>
    <xf numFmtId="0" fontId="4" fillId="0" borderId="0" xfId="0" applyFont="1"/>
    <xf numFmtId="44" fontId="4" fillId="0" borderId="0" xfId="0" applyNumberFormat="1" applyFont="1"/>
    <xf numFmtId="167" fontId="1" fillId="0" borderId="0" xfId="0" quotePrefix="1" applyNumberFormat="1" applyFont="1" applyAlignment="1">
      <alignment horizontal="left" vertical="top"/>
    </xf>
    <xf numFmtId="167" fontId="1" fillId="0" borderId="0" xfId="0" applyNumberFormat="1" applyFont="1" applyAlignment="1">
      <alignment horizontal="center" vertical="top"/>
    </xf>
    <xf numFmtId="44" fontId="4" fillId="0" borderId="0" xfId="0" applyNumberFormat="1" applyFont="1" applyAlignment="1">
      <alignment horizontal="left"/>
    </xf>
    <xf numFmtId="0" fontId="4" fillId="0" borderId="20" xfId="0" applyFont="1" applyBorder="1"/>
    <xf numFmtId="44" fontId="1" fillId="0" borderId="0" xfId="0" applyNumberFormat="1" applyFont="1"/>
    <xf numFmtId="0" fontId="13" fillId="8" borderId="0" xfId="2" applyFont="1" applyFill="1" applyAlignment="1">
      <alignment vertical="top"/>
    </xf>
    <xf numFmtId="0" fontId="7" fillId="8" borderId="0" xfId="0" applyFont="1" applyFill="1" applyAlignment="1">
      <alignment horizontal="right" vertical="top"/>
    </xf>
    <xf numFmtId="0" fontId="10" fillId="8" borderId="0" xfId="0" applyFont="1" applyFill="1"/>
    <xf numFmtId="0" fontId="0" fillId="0" borderId="0" xfId="0" applyAlignment="1">
      <alignment horizontal="center"/>
    </xf>
    <xf numFmtId="44" fontId="1" fillId="0" borderId="20" xfId="3" applyFont="1" applyFill="1" applyBorder="1" applyAlignment="1">
      <alignment horizontal="center" vertical="top"/>
    </xf>
    <xf numFmtId="10" fontId="0" fillId="5" borderId="0" xfId="4" applyNumberFormat="1" applyFont="1" applyFill="1" applyAlignment="1" applyProtection="1">
      <alignment horizontal="right"/>
      <protection locked="0"/>
    </xf>
    <xf numFmtId="0" fontId="5" fillId="9" borderId="21" xfId="3" applyNumberFormat="1" applyFont="1" applyFill="1" applyBorder="1"/>
    <xf numFmtId="0" fontId="3" fillId="8" borderId="15" xfId="2" applyFont="1" applyFill="1" applyBorder="1" applyAlignment="1">
      <alignment vertical="top" wrapText="1"/>
    </xf>
    <xf numFmtId="0" fontId="3" fillId="8" borderId="0" xfId="2" applyFont="1" applyFill="1" applyAlignment="1">
      <alignment vertical="top" wrapText="1"/>
    </xf>
    <xf numFmtId="0" fontId="3" fillId="8" borderId="16" xfId="2" applyFont="1" applyFill="1" applyBorder="1" applyAlignment="1">
      <alignment vertical="top" wrapText="1"/>
    </xf>
    <xf numFmtId="0" fontId="3" fillId="8" borderId="11" xfId="2" applyFont="1" applyFill="1" applyBorder="1" applyAlignment="1">
      <alignment vertical="top"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17" fillId="0" borderId="24" xfId="0" applyFont="1" applyBorder="1" applyAlignment="1">
      <alignment horizontal="center" vertical="center" wrapText="1"/>
    </xf>
    <xf numFmtId="9" fontId="17" fillId="0" borderId="25" xfId="0" applyNumberFormat="1" applyFont="1" applyBorder="1" applyAlignment="1">
      <alignment horizontal="center" vertical="center" wrapText="1"/>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3" fontId="17" fillId="12" borderId="1" xfId="0" applyNumberFormat="1" applyFont="1" applyFill="1" applyBorder="1" applyProtection="1">
      <protection locked="0"/>
    </xf>
    <xf numFmtId="0" fontId="17" fillId="12" borderId="1" xfId="0" applyFont="1" applyFill="1" applyBorder="1" applyProtection="1">
      <protection locked="0"/>
    </xf>
    <xf numFmtId="44" fontId="3" fillId="5" borderId="1" xfId="3" applyFont="1" applyFill="1" applyBorder="1" applyProtection="1">
      <protection locked="0"/>
    </xf>
    <xf numFmtId="0" fontId="32" fillId="0" borderId="0" xfId="0" applyFont="1"/>
    <xf numFmtId="0" fontId="0" fillId="0" borderId="1" xfId="0" applyBorder="1" applyAlignment="1">
      <alignment horizontal="center" vertical="center"/>
    </xf>
    <xf numFmtId="0" fontId="0" fillId="0" borderId="1" xfId="0" applyBorder="1"/>
    <xf numFmtId="0" fontId="0" fillId="0" borderId="1" xfId="0" applyBorder="1" applyAlignment="1">
      <alignment horizontal="center"/>
    </xf>
    <xf numFmtId="0" fontId="0" fillId="0" borderId="1" xfId="0" applyBorder="1" applyAlignment="1">
      <alignment horizontal="left"/>
    </xf>
    <xf numFmtId="0" fontId="33" fillId="2" borderId="3" xfId="0" applyFont="1" applyFill="1" applyBorder="1" applyAlignment="1">
      <alignment horizontal="center" vertical="center" wrapText="1"/>
    </xf>
    <xf numFmtId="0" fontId="33" fillId="2" borderId="3" xfId="0" applyFont="1" applyFill="1" applyBorder="1" applyAlignment="1">
      <alignment horizontal="left" vertical="center" wrapText="1"/>
    </xf>
    <xf numFmtId="0" fontId="33" fillId="2" borderId="2" xfId="0" applyFont="1" applyFill="1" applyBorder="1" applyAlignment="1">
      <alignment horizontal="center" vertical="center" wrapText="1"/>
    </xf>
    <xf numFmtId="0" fontId="34" fillId="3" borderId="1" xfId="0" applyFont="1" applyFill="1" applyBorder="1" applyAlignment="1">
      <alignment horizontal="center" vertical="center" wrapText="1"/>
    </xf>
    <xf numFmtId="167" fontId="0" fillId="5" borderId="1" xfId="0" applyNumberFormat="1" applyFill="1" applyBorder="1" applyAlignment="1" applyProtection="1">
      <alignment horizontal="center"/>
      <protection locked="0"/>
    </xf>
    <xf numFmtId="168" fontId="0" fillId="5" borderId="1" xfId="1" applyNumberFormat="1" applyFont="1" applyFill="1" applyBorder="1" applyAlignment="1" applyProtection="1">
      <alignment horizontal="center"/>
      <protection locked="0"/>
    </xf>
    <xf numFmtId="167" fontId="0" fillId="0" borderId="0" xfId="0" applyNumberFormat="1" applyAlignment="1">
      <alignment horizontal="center"/>
    </xf>
    <xf numFmtId="0" fontId="33" fillId="2" borderId="6" xfId="0" applyFont="1" applyFill="1" applyBorder="1" applyAlignment="1">
      <alignment horizontal="center" vertical="center" wrapText="1"/>
    </xf>
    <xf numFmtId="0" fontId="35" fillId="0" borderId="0" xfId="0" applyFont="1"/>
    <xf numFmtId="44" fontId="0" fillId="5" borderId="1" xfId="3" applyFont="1" applyFill="1" applyBorder="1" applyAlignment="1" applyProtection="1">
      <alignment horizontal="center"/>
      <protection locked="0"/>
    </xf>
    <xf numFmtId="164" fontId="36" fillId="2" borderId="8" xfId="1" applyNumberFormat="1" applyFont="1" applyFill="1" applyBorder="1" applyAlignment="1" applyProtection="1">
      <alignment horizontal="center" wrapText="1"/>
    </xf>
    <xf numFmtId="170" fontId="0" fillId="5" borderId="0" xfId="0" applyNumberFormat="1" applyFill="1" applyAlignment="1" applyProtection="1">
      <alignment horizontal="right"/>
      <protection locked="0"/>
    </xf>
    <xf numFmtId="170" fontId="0" fillId="5" borderId="16" xfId="0" applyNumberFormat="1" applyFill="1" applyBorder="1" applyAlignment="1" applyProtection="1">
      <alignment horizontal="right"/>
      <protection locked="0"/>
    </xf>
    <xf numFmtId="171" fontId="0" fillId="5" borderId="0" xfId="0" applyNumberFormat="1" applyFill="1" applyAlignment="1" applyProtection="1">
      <alignment horizontal="right"/>
      <protection locked="0"/>
    </xf>
    <xf numFmtId="171" fontId="0" fillId="5" borderId="16" xfId="0" applyNumberFormat="1" applyFill="1" applyBorder="1" applyAlignment="1" applyProtection="1">
      <alignment horizontal="right"/>
      <protection locked="0"/>
    </xf>
    <xf numFmtId="3" fontId="36" fillId="2" borderId="1" xfId="1" applyNumberFormat="1" applyFont="1" applyFill="1" applyBorder="1" applyAlignment="1" applyProtection="1">
      <alignment horizontal="center" wrapText="1"/>
    </xf>
    <xf numFmtId="164" fontId="36" fillId="2" borderId="1" xfId="1" applyNumberFormat="1" applyFont="1" applyFill="1" applyBorder="1" applyAlignment="1" applyProtection="1">
      <alignment horizontal="center" wrapText="1"/>
    </xf>
    <xf numFmtId="0" fontId="1" fillId="0" borderId="0" xfId="0" applyFont="1" applyAlignment="1">
      <alignment horizontal="center" vertical="top"/>
    </xf>
    <xf numFmtId="0" fontId="1" fillId="8" borderId="0" xfId="0" applyFont="1" applyFill="1" applyAlignment="1">
      <alignment horizontal="right" vertical="top"/>
    </xf>
    <xf numFmtId="172" fontId="0" fillId="5" borderId="16" xfId="4" applyNumberFormat="1" applyFont="1" applyFill="1" applyBorder="1" applyAlignment="1" applyProtection="1">
      <alignment horizontal="right"/>
      <protection locked="0"/>
    </xf>
    <xf numFmtId="0" fontId="0" fillId="0" borderId="0" xfId="0" applyProtection="1">
      <protection locked="0"/>
    </xf>
    <xf numFmtId="0" fontId="17" fillId="0" borderId="0" xfId="0" applyFont="1"/>
    <xf numFmtId="44" fontId="17" fillId="0" borderId="1" xfId="3" applyFont="1" applyFill="1" applyBorder="1" applyProtection="1"/>
    <xf numFmtId="0" fontId="17" fillId="0" borderId="0" xfId="0" quotePrefix="1" applyFont="1"/>
    <xf numFmtId="0" fontId="3" fillId="0" borderId="0" xfId="0" applyFont="1"/>
    <xf numFmtId="0" fontId="3" fillId="0" borderId="0" xfId="6" applyFont="1" applyAlignment="1">
      <alignment vertical="center"/>
    </xf>
    <xf numFmtId="0" fontId="3" fillId="0" borderId="0" xfId="6" applyFont="1"/>
    <xf numFmtId="0" fontId="31" fillId="0" borderId="0" xfId="6" applyFont="1" applyAlignment="1">
      <alignment vertical="center"/>
    </xf>
    <xf numFmtId="0" fontId="31" fillId="0" borderId="0" xfId="6" applyFont="1" applyAlignment="1">
      <alignment horizontal="left"/>
    </xf>
    <xf numFmtId="0" fontId="17" fillId="11" borderId="15" xfId="0" applyFont="1" applyFill="1" applyBorder="1"/>
    <xf numFmtId="0" fontId="17" fillId="11" borderId="0" xfId="0" applyFont="1" applyFill="1"/>
    <xf numFmtId="0" fontId="17" fillId="11" borderId="16" xfId="0" applyFont="1" applyFill="1" applyBorder="1"/>
    <xf numFmtId="0" fontId="17" fillId="11" borderId="0" xfId="0" applyFont="1" applyFill="1" applyAlignment="1">
      <alignment horizontal="center"/>
    </xf>
    <xf numFmtId="0" fontId="17" fillId="11" borderId="17" xfId="0" applyFont="1" applyFill="1" applyBorder="1"/>
    <xf numFmtId="0" fontId="17" fillId="11" borderId="11" xfId="0" applyFont="1" applyFill="1" applyBorder="1"/>
    <xf numFmtId="0" fontId="17" fillId="11" borderId="18" xfId="0" applyFont="1" applyFill="1" applyBorder="1"/>
    <xf numFmtId="0" fontId="28" fillId="11" borderId="15" xfId="0" applyFont="1" applyFill="1" applyBorder="1"/>
    <xf numFmtId="0" fontId="28" fillId="11" borderId="1" xfId="0" applyFont="1" applyFill="1" applyBorder="1"/>
    <xf numFmtId="0" fontId="17" fillId="11" borderId="7" xfId="0" applyFont="1" applyFill="1" applyBorder="1"/>
    <xf numFmtId="0" fontId="17" fillId="11" borderId="12" xfId="0" applyFont="1" applyFill="1" applyBorder="1"/>
    <xf numFmtId="0" fontId="17" fillId="11" borderId="8" xfId="0" applyFont="1" applyFill="1" applyBorder="1"/>
    <xf numFmtId="0" fontId="17" fillId="11" borderId="28" xfId="0" applyFont="1" applyFill="1" applyBorder="1"/>
    <xf numFmtId="0" fontId="24" fillId="11" borderId="29" xfId="0" applyFont="1" applyFill="1" applyBorder="1"/>
    <xf numFmtId="0" fontId="24" fillId="11" borderId="17" xfId="0" applyFont="1" applyFill="1" applyBorder="1"/>
    <xf numFmtId="3" fontId="24" fillId="11" borderId="1" xfId="0" applyNumberFormat="1" applyFont="1" applyFill="1" applyBorder="1"/>
    <xf numFmtId="0" fontId="24" fillId="11" borderId="1" xfId="0" applyFont="1" applyFill="1" applyBorder="1"/>
    <xf numFmtId="0" fontId="0" fillId="0" borderId="12" xfId="0" applyBorder="1" applyAlignment="1">
      <alignment horizontal="left"/>
    </xf>
    <xf numFmtId="0" fontId="0" fillId="0" borderId="12" xfId="0" applyBorder="1"/>
    <xf numFmtId="0" fontId="10" fillId="0" borderId="0" xfId="0" applyFont="1" applyProtection="1">
      <protection locked="0"/>
    </xf>
    <xf numFmtId="0" fontId="12"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center"/>
      <protection locked="0"/>
    </xf>
    <xf numFmtId="0" fontId="0" fillId="0" borderId="0" xfId="0" applyAlignment="1" applyProtection="1">
      <alignment horizontal="right"/>
      <protection locked="0"/>
    </xf>
    <xf numFmtId="3" fontId="0" fillId="0" borderId="0" xfId="0" applyNumberFormat="1" applyAlignment="1" applyProtection="1">
      <alignment horizontal="right"/>
      <protection locked="0"/>
    </xf>
    <xf numFmtId="0" fontId="9" fillId="0" borderId="0" xfId="0" applyFont="1" applyAlignment="1">
      <alignment horizontal="left"/>
    </xf>
    <xf numFmtId="0" fontId="9" fillId="0" borderId="0" xfId="0" applyFont="1"/>
    <xf numFmtId="0" fontId="10" fillId="5" borderId="0" xfId="0" applyFont="1" applyFill="1" applyAlignment="1">
      <alignment horizontal="center" vertical="center"/>
    </xf>
    <xf numFmtId="0" fontId="10" fillId="0" borderId="0" xfId="0" applyFont="1" applyAlignment="1">
      <alignment horizontal="right"/>
    </xf>
    <xf numFmtId="0" fontId="10" fillId="0" borderId="0" xfId="0" applyFont="1" applyAlignment="1">
      <alignment horizontal="center"/>
    </xf>
    <xf numFmtId="0" fontId="12" fillId="0" borderId="0" xfId="0" applyFont="1"/>
    <xf numFmtId="164" fontId="12" fillId="0" borderId="0" xfId="1" applyNumberFormat="1" applyFont="1" applyAlignment="1" applyProtection="1">
      <alignment horizontal="right"/>
    </xf>
    <xf numFmtId="0" fontId="12" fillId="0" borderId="0" xfId="0" applyFont="1" applyAlignment="1">
      <alignment horizontal="center"/>
    </xf>
    <xf numFmtId="0" fontId="36" fillId="2" borderId="1" xfId="0" applyFont="1" applyFill="1" applyBorder="1" applyAlignment="1">
      <alignment horizontal="center" wrapText="1"/>
    </xf>
    <xf numFmtId="0" fontId="36" fillId="2" borderId="1" xfId="0" applyFont="1" applyFill="1" applyBorder="1" applyAlignment="1">
      <alignment horizontal="left" wrapText="1"/>
    </xf>
    <xf numFmtId="0" fontId="17" fillId="0" borderId="0" xfId="0" applyFont="1" applyAlignment="1">
      <alignment horizontal="center"/>
    </xf>
    <xf numFmtId="3" fontId="0" fillId="0" borderId="0" xfId="0" applyNumberFormat="1" applyAlignment="1">
      <alignment horizontal="center"/>
    </xf>
    <xf numFmtId="164" fontId="0" fillId="0" borderId="0" xfId="1" applyNumberFormat="1" applyFont="1" applyAlignment="1" applyProtection="1">
      <alignment horizontal="right"/>
    </xf>
    <xf numFmtId="0" fontId="0" fillId="0" borderId="0" xfId="0" applyAlignment="1">
      <alignment horizontal="right"/>
    </xf>
    <xf numFmtId="0" fontId="21" fillId="0" borderId="0" xfId="0" applyFont="1" applyAlignment="1">
      <alignment horizontal="left"/>
    </xf>
    <xf numFmtId="0" fontId="21" fillId="0" borderId="0" xfId="0" applyFont="1"/>
    <xf numFmtId="0" fontId="21" fillId="0" borderId="0" xfId="0" applyFont="1" applyAlignment="1">
      <alignment horizontal="center"/>
    </xf>
    <xf numFmtId="0" fontId="0" fillId="0" borderId="0" xfId="0" applyAlignment="1">
      <alignment horizontal="left"/>
    </xf>
    <xf numFmtId="3" fontId="10" fillId="0" borderId="0" xfId="0" applyNumberFormat="1" applyFont="1" applyAlignment="1">
      <alignment horizontal="right"/>
    </xf>
    <xf numFmtId="164" fontId="10" fillId="0" borderId="0" xfId="1" applyNumberFormat="1" applyFont="1" applyAlignment="1" applyProtection="1">
      <alignment horizontal="right"/>
    </xf>
    <xf numFmtId="3" fontId="12" fillId="0" borderId="0" xfId="0" applyNumberFormat="1" applyFont="1" applyAlignment="1">
      <alignment horizontal="right"/>
    </xf>
    <xf numFmtId="0" fontId="11" fillId="7" borderId="12" xfId="0" applyFont="1" applyFill="1" applyBorder="1" applyAlignment="1">
      <alignment horizontal="center"/>
    </xf>
    <xf numFmtId="165" fontId="36" fillId="2" borderId="8" xfId="0" applyNumberFormat="1" applyFont="1" applyFill="1" applyBorder="1" applyAlignment="1">
      <alignment horizontal="center" wrapText="1"/>
    </xf>
    <xf numFmtId="165" fontId="36" fillId="2" borderId="1" xfId="0" applyNumberFormat="1" applyFont="1" applyFill="1" applyBorder="1" applyAlignment="1">
      <alignment horizontal="center" wrapText="1"/>
    </xf>
    <xf numFmtId="166" fontId="36" fillId="2" borderId="1" xfId="0" applyNumberFormat="1" applyFont="1" applyFill="1" applyBorder="1" applyAlignment="1">
      <alignment horizontal="center" wrapText="1"/>
    </xf>
    <xf numFmtId="165" fontId="37" fillId="2" borderId="1" xfId="0" applyNumberFormat="1" applyFont="1" applyFill="1" applyBorder="1" applyAlignment="1">
      <alignment horizontal="center" wrapText="1"/>
    </xf>
    <xf numFmtId="0" fontId="0" fillId="0" borderId="0" xfId="0" applyAlignment="1">
      <alignment wrapText="1"/>
    </xf>
    <xf numFmtId="171" fontId="0" fillId="10" borderId="0" xfId="0" applyNumberFormat="1" applyFill="1" applyAlignment="1">
      <alignment horizontal="right"/>
    </xf>
    <xf numFmtId="164" fontId="0" fillId="0" borderId="0" xfId="1" applyNumberFormat="1" applyFont="1"/>
    <xf numFmtId="164" fontId="0" fillId="0" borderId="0" xfId="1" applyNumberFormat="1" applyFont="1" applyAlignment="1">
      <alignment horizontal="right"/>
    </xf>
    <xf numFmtId="164" fontId="0" fillId="0" borderId="0" xfId="1" applyNumberFormat="1" applyFont="1" applyFill="1" applyAlignment="1">
      <alignment horizontal="right"/>
    </xf>
    <xf numFmtId="0" fontId="22" fillId="8" borderId="13" xfId="5" applyFont="1" applyFill="1" applyBorder="1" applyAlignment="1">
      <alignment horizontal="left" vertical="top" wrapText="1"/>
    </xf>
    <xf numFmtId="0" fontId="22" fillId="8" borderId="2" xfId="5" applyFont="1" applyFill="1" applyBorder="1" applyAlignment="1">
      <alignment horizontal="left" vertical="top" wrapText="1"/>
    </xf>
    <xf numFmtId="0" fontId="22" fillId="8" borderId="14" xfId="5" applyFont="1" applyFill="1" applyBorder="1" applyAlignment="1">
      <alignment horizontal="left" vertical="top" wrapText="1"/>
    </xf>
    <xf numFmtId="0" fontId="22" fillId="8" borderId="15" xfId="5" applyFont="1" applyFill="1" applyBorder="1" applyAlignment="1">
      <alignment horizontal="left" vertical="top" wrapText="1"/>
    </xf>
    <xf numFmtId="0" fontId="22" fillId="8" borderId="0" xfId="5" applyFont="1" applyFill="1" applyAlignment="1">
      <alignment horizontal="left" vertical="top" wrapText="1"/>
    </xf>
    <xf numFmtId="0" fontId="22" fillId="8" borderId="16" xfId="5" applyFont="1" applyFill="1" applyBorder="1" applyAlignment="1">
      <alignment horizontal="left" vertical="top" wrapText="1"/>
    </xf>
    <xf numFmtId="0" fontId="22" fillId="8" borderId="17" xfId="5" applyFont="1" applyFill="1" applyBorder="1" applyAlignment="1">
      <alignment horizontal="left" vertical="top" wrapText="1"/>
    </xf>
    <xf numFmtId="0" fontId="22" fillId="8" borderId="11" xfId="5" applyFont="1" applyFill="1" applyBorder="1" applyAlignment="1">
      <alignment horizontal="left" vertical="top" wrapText="1"/>
    </xf>
    <xf numFmtId="0" fontId="22" fillId="8" borderId="18" xfId="5" applyFont="1" applyFill="1" applyBorder="1" applyAlignment="1">
      <alignment horizontal="left" vertical="top" wrapText="1"/>
    </xf>
    <xf numFmtId="0" fontId="0" fillId="8" borderId="13" xfId="2" applyFont="1" applyFill="1" applyBorder="1" applyAlignment="1">
      <alignment vertical="top" wrapText="1"/>
    </xf>
    <xf numFmtId="0" fontId="3" fillId="8" borderId="2" xfId="2" applyFont="1" applyFill="1" applyBorder="1" applyAlignment="1">
      <alignment vertical="top" wrapText="1"/>
    </xf>
    <xf numFmtId="0" fontId="3" fillId="8" borderId="14" xfId="2" applyFont="1" applyFill="1" applyBorder="1" applyAlignment="1">
      <alignment vertical="top" wrapText="1"/>
    </xf>
    <xf numFmtId="0" fontId="3" fillId="8" borderId="15" xfId="2" applyFont="1" applyFill="1" applyBorder="1" applyAlignment="1">
      <alignment vertical="top" wrapText="1"/>
    </xf>
    <xf numFmtId="0" fontId="3" fillId="8" borderId="0" xfId="2" applyFont="1" applyFill="1" applyAlignment="1">
      <alignment vertical="top" wrapText="1"/>
    </xf>
    <xf numFmtId="0" fontId="3" fillId="8" borderId="16" xfId="2" applyFont="1" applyFill="1" applyBorder="1" applyAlignment="1">
      <alignment vertical="top" wrapText="1"/>
    </xf>
    <xf numFmtId="0" fontId="3" fillId="8" borderId="17" xfId="2" applyFont="1" applyFill="1" applyBorder="1" applyAlignment="1">
      <alignment vertical="top" wrapText="1"/>
    </xf>
    <xf numFmtId="0" fontId="3" fillId="8" borderId="11" xfId="2" applyFont="1" applyFill="1" applyBorder="1" applyAlignment="1">
      <alignment vertical="top" wrapText="1"/>
    </xf>
    <xf numFmtId="0" fontId="3" fillId="8" borderId="18" xfId="2" applyFont="1" applyFill="1" applyBorder="1" applyAlignment="1">
      <alignment vertical="top" wrapText="1"/>
    </xf>
    <xf numFmtId="0" fontId="23" fillId="6" borderId="7" xfId="5" applyFont="1" applyFill="1" applyBorder="1" applyAlignment="1">
      <alignment horizontal="center" wrapText="1"/>
    </xf>
    <xf numFmtId="0" fontId="23" fillId="6" borderId="12" xfId="5" applyFont="1" applyFill="1" applyBorder="1" applyAlignment="1">
      <alignment horizontal="center"/>
    </xf>
    <xf numFmtId="0" fontId="23" fillId="6" borderId="8" xfId="5" applyFont="1" applyFill="1" applyBorder="1" applyAlignment="1">
      <alignment horizontal="center"/>
    </xf>
    <xf numFmtId="0" fontId="0" fillId="8" borderId="13" xfId="2" applyFont="1" applyFill="1" applyBorder="1" applyAlignment="1">
      <alignment horizontal="left" vertical="top" wrapText="1"/>
    </xf>
    <xf numFmtId="0" fontId="3" fillId="8" borderId="2" xfId="2" applyFont="1" applyFill="1" applyBorder="1" applyAlignment="1">
      <alignment horizontal="left" vertical="top" wrapText="1"/>
    </xf>
    <xf numFmtId="0" fontId="3" fillId="8" borderId="14" xfId="2" applyFont="1" applyFill="1" applyBorder="1" applyAlignment="1">
      <alignment horizontal="left" vertical="top" wrapText="1"/>
    </xf>
    <xf numFmtId="0" fontId="3" fillId="8" borderId="15" xfId="2" applyFont="1" applyFill="1" applyBorder="1" applyAlignment="1">
      <alignment horizontal="left" vertical="top" wrapText="1"/>
    </xf>
    <xf numFmtId="0" fontId="3" fillId="8" borderId="0" xfId="2" applyFont="1" applyFill="1" applyAlignment="1">
      <alignment horizontal="left" vertical="top" wrapText="1"/>
    </xf>
    <xf numFmtId="0" fontId="3" fillId="8" borderId="16" xfId="2" applyFont="1" applyFill="1" applyBorder="1" applyAlignment="1">
      <alignment horizontal="left" vertical="top" wrapText="1"/>
    </xf>
    <xf numFmtId="0" fontId="3" fillId="8" borderId="17" xfId="2" applyFont="1" applyFill="1" applyBorder="1" applyAlignment="1">
      <alignment horizontal="left" vertical="top" wrapText="1"/>
    </xf>
    <xf numFmtId="0" fontId="3" fillId="8" borderId="11" xfId="2" applyFont="1" applyFill="1" applyBorder="1" applyAlignment="1">
      <alignment horizontal="left" vertical="top" wrapText="1"/>
    </xf>
    <xf numFmtId="0" fontId="3" fillId="8" borderId="18" xfId="2" applyFont="1" applyFill="1" applyBorder="1" applyAlignment="1">
      <alignment horizontal="left" vertical="top" wrapText="1"/>
    </xf>
    <xf numFmtId="0" fontId="28" fillId="0" borderId="0" xfId="0" applyFont="1" applyAlignment="1">
      <alignment horizontal="left" vertical="center" wrapText="1"/>
    </xf>
    <xf numFmtId="0" fontId="17" fillId="0" borderId="0" xfId="0" applyFont="1" applyAlignment="1">
      <alignment horizontal="left" vertical="center" wrapText="1"/>
    </xf>
    <xf numFmtId="0" fontId="17" fillId="0" borderId="11" xfId="0" applyFont="1" applyBorder="1" applyAlignment="1">
      <alignment horizontal="left" vertical="center" wrapText="1"/>
    </xf>
    <xf numFmtId="0" fontId="0" fillId="8" borderId="0" xfId="2" applyFont="1" applyFill="1" applyAlignment="1">
      <alignment horizontal="left" vertical="top" wrapText="1"/>
    </xf>
    <xf numFmtId="0" fontId="0" fillId="8" borderId="16" xfId="2" applyFont="1" applyFill="1" applyBorder="1" applyAlignment="1">
      <alignment horizontal="left" vertical="top" wrapText="1"/>
    </xf>
    <xf numFmtId="0" fontId="0" fillId="8" borderId="15" xfId="2" applyFont="1" applyFill="1" applyBorder="1" applyAlignment="1">
      <alignment horizontal="left" vertical="top" wrapText="1"/>
    </xf>
    <xf numFmtId="0" fontId="11" fillId="7" borderId="11" xfId="0" applyFont="1" applyFill="1" applyBorder="1" applyAlignment="1">
      <alignment horizontal="center"/>
    </xf>
    <xf numFmtId="171" fontId="0" fillId="0" borderId="2" xfId="0" applyNumberFormat="1" applyBorder="1" applyAlignment="1">
      <alignment horizontal="center" vertical="center"/>
    </xf>
    <xf numFmtId="171" fontId="0" fillId="0" borderId="0" xfId="0" applyNumberFormat="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11" fillId="7" borderId="7" xfId="0" applyFont="1" applyFill="1" applyBorder="1" applyAlignment="1">
      <alignment horizontal="center"/>
    </xf>
    <xf numFmtId="0" fontId="11" fillId="7" borderId="12" xfId="0" applyFont="1" applyFill="1" applyBorder="1" applyAlignment="1">
      <alignment horizontal="center"/>
    </xf>
    <xf numFmtId="0" fontId="11" fillId="7" borderId="8" xfId="0" applyFont="1" applyFill="1" applyBorder="1" applyAlignment="1">
      <alignment horizontal="center"/>
    </xf>
    <xf numFmtId="0" fontId="11" fillId="7" borderId="17" xfId="0" applyFont="1" applyFill="1" applyBorder="1" applyAlignment="1">
      <alignment horizontal="left"/>
    </xf>
    <xf numFmtId="0" fontId="11" fillId="7" borderId="11" xfId="0" applyFont="1" applyFill="1" applyBorder="1" applyAlignment="1">
      <alignment horizontal="left"/>
    </xf>
    <xf numFmtId="0" fontId="0" fillId="0" borderId="1" xfId="0" applyBorder="1" applyAlignment="1">
      <alignment horizontal="center" vertical="center"/>
    </xf>
    <xf numFmtId="0" fontId="0" fillId="5" borderId="11" xfId="0" applyFill="1" applyBorder="1" applyAlignment="1">
      <alignment horizontal="center" vertical="center"/>
    </xf>
    <xf numFmtId="0" fontId="33" fillId="2" borderId="4" xfId="0" applyFont="1" applyFill="1" applyBorder="1" applyAlignment="1">
      <alignment horizontal="left" vertical="center" wrapText="1"/>
    </xf>
    <xf numFmtId="0" fontId="33" fillId="2" borderId="5" xfId="0" applyFont="1" applyFill="1" applyBorder="1" applyAlignment="1">
      <alignment horizontal="left" vertical="center" wrapText="1"/>
    </xf>
    <xf numFmtId="0" fontId="33" fillId="2" borderId="9" xfId="0" applyFont="1" applyFill="1" applyBorder="1" applyAlignment="1">
      <alignment horizontal="left" vertical="center" wrapText="1"/>
    </xf>
    <xf numFmtId="0" fontId="33" fillId="2" borderId="10" xfId="0" applyFont="1" applyFill="1" applyBorder="1" applyAlignment="1">
      <alignment horizontal="left" vertical="center" wrapText="1"/>
    </xf>
    <xf numFmtId="0" fontId="0" fillId="0" borderId="7" xfId="0" applyBorder="1" applyAlignment="1">
      <alignment horizontal="left"/>
    </xf>
    <xf numFmtId="0" fontId="0" fillId="0" borderId="8" xfId="0" applyBorder="1" applyAlignment="1">
      <alignment horizontal="left"/>
    </xf>
    <xf numFmtId="44" fontId="0" fillId="5" borderId="7" xfId="3" applyFont="1" applyFill="1" applyBorder="1" applyAlignment="1" applyProtection="1">
      <alignment horizontal="left"/>
      <protection locked="0"/>
    </xf>
    <xf numFmtId="44" fontId="0" fillId="5" borderId="8" xfId="3" applyFont="1" applyFill="1" applyBorder="1" applyAlignment="1" applyProtection="1">
      <alignment horizontal="left"/>
      <protection locked="0"/>
    </xf>
    <xf numFmtId="0" fontId="7" fillId="0" borderId="21" xfId="0" applyFont="1" applyBorder="1" applyAlignment="1">
      <alignment horizontal="right"/>
    </xf>
    <xf numFmtId="0" fontId="8" fillId="4" borderId="19" xfId="0" applyFont="1" applyFill="1" applyBorder="1" applyAlignment="1">
      <alignment horizontal="left"/>
    </xf>
    <xf numFmtId="0" fontId="7" fillId="5" borderId="12" xfId="0" applyFont="1" applyFill="1" applyBorder="1" applyAlignment="1" applyProtection="1">
      <alignment horizontal="left" vertical="top" wrapText="1"/>
      <protection locked="0"/>
    </xf>
    <xf numFmtId="169" fontId="7" fillId="5" borderId="11" xfId="0" applyNumberFormat="1" applyFont="1" applyFill="1" applyBorder="1" applyAlignment="1" applyProtection="1">
      <alignment horizontal="left" vertical="top" wrapText="1"/>
      <protection locked="0"/>
    </xf>
    <xf numFmtId="0" fontId="7" fillId="5" borderId="0" xfId="0" applyFont="1" applyFill="1" applyAlignment="1" applyProtection="1">
      <alignment horizontal="left" vertical="top" wrapText="1"/>
      <protection locked="0"/>
    </xf>
    <xf numFmtId="0" fontId="7" fillId="5" borderId="11" xfId="0" applyFont="1" applyFill="1" applyBorder="1" applyAlignment="1" applyProtection="1">
      <alignment horizontal="left" vertical="top" wrapText="1"/>
      <protection locked="0"/>
    </xf>
    <xf numFmtId="167" fontId="5" fillId="0" borderId="19" xfId="0" applyNumberFormat="1" applyFont="1" applyBorder="1" applyAlignment="1">
      <alignment horizontal="right" vertical="top"/>
    </xf>
    <xf numFmtId="0" fontId="7" fillId="0" borderId="20" xfId="0" applyFont="1" applyBorder="1" applyAlignment="1">
      <alignment horizontal="right"/>
    </xf>
    <xf numFmtId="0" fontId="30" fillId="13" borderId="13" xfId="0" applyFont="1" applyFill="1" applyBorder="1"/>
    <xf numFmtId="0" fontId="30" fillId="13" borderId="2" xfId="0" applyFont="1" applyFill="1" applyBorder="1"/>
    <xf numFmtId="0" fontId="17" fillId="11" borderId="15" xfId="0" applyFont="1" applyFill="1" applyBorder="1"/>
    <xf numFmtId="0" fontId="17" fillId="11" borderId="0" xfId="0" applyFont="1" applyFill="1"/>
    <xf numFmtId="0" fontId="17" fillId="11" borderId="16" xfId="0" applyFont="1" applyFill="1" applyBorder="1"/>
    <xf numFmtId="0" fontId="17" fillId="11" borderId="13" xfId="0" applyFont="1" applyFill="1" applyBorder="1" applyAlignment="1">
      <alignment horizontal="center"/>
    </xf>
    <xf numFmtId="0" fontId="17" fillId="11" borderId="2" xfId="0" applyFont="1" applyFill="1" applyBorder="1" applyAlignment="1">
      <alignment horizontal="center"/>
    </xf>
    <xf numFmtId="0" fontId="17" fillId="11" borderId="14" xfId="0" applyFont="1" applyFill="1" applyBorder="1" applyAlignment="1">
      <alignment horizontal="center"/>
    </xf>
    <xf numFmtId="0" fontId="17" fillId="11" borderId="17" xfId="0" applyFont="1" applyFill="1" applyBorder="1" applyAlignment="1">
      <alignment horizontal="center"/>
    </xf>
    <xf numFmtId="0" fontId="17" fillId="11" borderId="11" xfId="0" applyFont="1" applyFill="1" applyBorder="1" applyAlignment="1">
      <alignment horizontal="center"/>
    </xf>
    <xf numFmtId="0" fontId="17" fillId="11" borderId="18" xfId="0" applyFont="1" applyFill="1" applyBorder="1" applyAlignment="1">
      <alignment horizontal="center"/>
    </xf>
  </cellXfs>
  <cellStyles count="9">
    <cellStyle name="Komma" xfId="1" builtinId="3"/>
    <cellStyle name="Normal_Huurtarieven" xfId="8" xr:uid="{00000000-0005-0000-0000-000001000000}"/>
    <cellStyle name="Procent" xfId="4" builtinId="5"/>
    <cellStyle name="Standaard" xfId="0" builtinId="0"/>
    <cellStyle name="Standaard 2" xfId="2" xr:uid="{00000000-0005-0000-0000-000004000000}"/>
    <cellStyle name="Standaard 3" xfId="7" xr:uid="{00000000-0005-0000-0000-000005000000}"/>
    <cellStyle name="Standaard 4" xfId="6" xr:uid="{00000000-0005-0000-0000-000006000000}"/>
    <cellStyle name="Standaard_Gemeente Nijmegen-begrotingsmodel" xfId="5" xr:uid="{00000000-0005-0000-0000-000007000000}"/>
    <cellStyle name="Valuta" xfId="3" builtinId="4"/>
  </cellStyles>
  <dxfs count="0"/>
  <tableStyles count="0" defaultTableStyle="TableStyleMedium2" defaultPivotStyle="PivotStyleLight16"/>
  <colors>
    <mruColors>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4"/>
  <sheetViews>
    <sheetView showRuler="0" view="pageLayout" zoomScaleNormal="100" zoomScaleSheetLayoutView="110" workbookViewId="0">
      <selection activeCell="C17" sqref="C17:H17"/>
    </sheetView>
  </sheetViews>
  <sheetFormatPr defaultColWidth="0" defaultRowHeight="14" zeroHeight="1"/>
  <cols>
    <col min="1" max="1" width="8.7265625" style="5" customWidth="1"/>
    <col min="2" max="2" width="11.7265625" style="5" customWidth="1"/>
    <col min="3" max="9" width="8.7265625" style="5" customWidth="1"/>
    <col min="10" max="10" width="170.1796875" style="5" customWidth="1"/>
    <col min="11" max="11" width="3" style="5" customWidth="1"/>
    <col min="12" max="16384" width="8.7265625" style="5" hidden="1"/>
  </cols>
  <sheetData>
    <row r="1" spans="1:11" ht="43.5" customHeight="1">
      <c r="A1" s="166" t="s">
        <v>0</v>
      </c>
      <c r="B1" s="167"/>
      <c r="C1" s="167"/>
      <c r="D1" s="167"/>
      <c r="E1" s="167"/>
      <c r="F1" s="167"/>
      <c r="G1" s="167"/>
      <c r="H1" s="167"/>
      <c r="I1" s="167"/>
      <c r="J1" s="168"/>
      <c r="K1" s="40"/>
    </row>
    <row r="2" spans="1:11" s="40" customFormat="1" ht="14.65" customHeight="1">
      <c r="A2" s="169" t="s">
        <v>1</v>
      </c>
      <c r="B2" s="170"/>
      <c r="C2" s="170"/>
      <c r="D2" s="170"/>
      <c r="E2" s="170"/>
      <c r="F2" s="170"/>
      <c r="G2" s="170"/>
      <c r="H2" s="170"/>
      <c r="I2" s="170"/>
      <c r="J2" s="171"/>
    </row>
    <row r="3" spans="1:11" s="40" customFormat="1">
      <c r="A3" s="172"/>
      <c r="B3" s="173"/>
      <c r="C3" s="173"/>
      <c r="D3" s="173"/>
      <c r="E3" s="173"/>
      <c r="F3" s="173"/>
      <c r="G3" s="173"/>
      <c r="H3" s="173"/>
      <c r="I3" s="173"/>
      <c r="J3" s="174"/>
    </row>
    <row r="4" spans="1:11" s="40" customFormat="1">
      <c r="A4" s="172"/>
      <c r="B4" s="173"/>
      <c r="C4" s="173"/>
      <c r="D4" s="173"/>
      <c r="E4" s="173"/>
      <c r="F4" s="173"/>
      <c r="G4" s="173"/>
      <c r="H4" s="173"/>
      <c r="I4" s="173"/>
      <c r="J4" s="174"/>
    </row>
    <row r="5" spans="1:11" s="40" customFormat="1">
      <c r="A5" s="172"/>
      <c r="B5" s="173"/>
      <c r="C5" s="173"/>
      <c r="D5" s="173"/>
      <c r="E5" s="173"/>
      <c r="F5" s="173"/>
      <c r="G5" s="173"/>
      <c r="H5" s="173"/>
      <c r="I5" s="173"/>
      <c r="J5" s="174"/>
    </row>
    <row r="6" spans="1:11" s="40" customFormat="1">
      <c r="A6" s="172"/>
      <c r="B6" s="173"/>
      <c r="C6" s="173"/>
      <c r="D6" s="173"/>
      <c r="E6" s="173"/>
      <c r="F6" s="173"/>
      <c r="G6" s="173"/>
      <c r="H6" s="173"/>
      <c r="I6" s="173"/>
      <c r="J6" s="174"/>
    </row>
    <row r="7" spans="1:11" s="40" customFormat="1">
      <c r="A7" s="172"/>
      <c r="B7" s="173"/>
      <c r="C7" s="173"/>
      <c r="D7" s="173"/>
      <c r="E7" s="173"/>
      <c r="F7" s="173"/>
      <c r="G7" s="173"/>
      <c r="H7" s="173"/>
      <c r="I7" s="173"/>
      <c r="J7" s="174"/>
    </row>
    <row r="8" spans="1:11" s="40" customFormat="1">
      <c r="A8" s="172"/>
      <c r="B8" s="173"/>
      <c r="C8" s="173"/>
      <c r="D8" s="173"/>
      <c r="E8" s="173"/>
      <c r="F8" s="173"/>
      <c r="G8" s="173"/>
      <c r="H8" s="173"/>
      <c r="I8" s="173"/>
      <c r="J8" s="174"/>
    </row>
    <row r="9" spans="1:11" s="40" customFormat="1">
      <c r="A9" s="172"/>
      <c r="B9" s="173"/>
      <c r="C9" s="173"/>
      <c r="D9" s="173"/>
      <c r="E9" s="173"/>
      <c r="F9" s="173"/>
      <c r="G9" s="173"/>
      <c r="H9" s="173"/>
      <c r="I9" s="173"/>
      <c r="J9" s="174"/>
    </row>
    <row r="10" spans="1:11" s="40" customFormat="1">
      <c r="A10" s="172"/>
      <c r="B10" s="173"/>
      <c r="C10" s="173"/>
      <c r="D10" s="173"/>
      <c r="E10" s="173"/>
      <c r="F10" s="173"/>
      <c r="G10" s="173"/>
      <c r="H10" s="173"/>
      <c r="I10" s="173"/>
      <c r="J10" s="174"/>
    </row>
    <row r="11" spans="1:11" s="40" customFormat="1">
      <c r="A11" s="175"/>
      <c r="B11" s="176"/>
      <c r="C11" s="176"/>
      <c r="D11" s="176"/>
      <c r="E11" s="176"/>
      <c r="F11" s="176"/>
      <c r="G11" s="176"/>
      <c r="H11" s="176"/>
      <c r="I11" s="176"/>
      <c r="J11" s="177"/>
    </row>
    <row r="12" spans="1:11" s="40" customFormat="1" ht="14.5">
      <c r="A12" s="45"/>
      <c r="B12" s="46"/>
      <c r="C12" s="46"/>
      <c r="D12" s="46"/>
      <c r="E12" s="46"/>
      <c r="F12" s="46"/>
      <c r="G12" s="46"/>
      <c r="H12" s="46"/>
      <c r="I12" s="46"/>
      <c r="J12" s="47"/>
    </row>
    <row r="13" spans="1:11" s="40" customFormat="1" ht="28.15" customHeight="1">
      <c r="A13" s="172" t="s">
        <v>2</v>
      </c>
      <c r="B13" s="173"/>
      <c r="C13" s="173"/>
      <c r="D13" s="173"/>
      <c r="E13" s="173"/>
      <c r="F13" s="173"/>
      <c r="G13" s="173"/>
      <c r="H13" s="173"/>
      <c r="I13" s="173"/>
      <c r="J13" s="174"/>
    </row>
    <row r="14" spans="1:11" s="40" customFormat="1" ht="14.5">
      <c r="A14" s="45"/>
      <c r="B14" s="46"/>
      <c r="C14" s="48"/>
      <c r="D14" s="48"/>
      <c r="E14" s="48"/>
      <c r="F14" s="48"/>
      <c r="G14" s="48"/>
      <c r="H14" s="48"/>
      <c r="I14" s="46"/>
      <c r="J14" s="47"/>
    </row>
    <row r="15" spans="1:11" s="40" customFormat="1" ht="16.149999999999999" customHeight="1">
      <c r="A15" s="45"/>
      <c r="B15" s="49" t="s">
        <v>3</v>
      </c>
      <c r="C15" s="178" t="s">
        <v>4</v>
      </c>
      <c r="D15" s="178"/>
      <c r="E15" s="178"/>
      <c r="F15" s="178"/>
      <c r="G15" s="178"/>
      <c r="H15" s="178"/>
      <c r="I15" s="50" t="s">
        <v>5</v>
      </c>
      <c r="J15" s="47"/>
    </row>
    <row r="16" spans="1:11" s="40" customFormat="1" ht="16.149999999999999" customHeight="1">
      <c r="A16" s="45"/>
      <c r="B16" s="51" t="s">
        <v>6</v>
      </c>
      <c r="C16" s="179" t="s">
        <v>302</v>
      </c>
      <c r="D16" s="179"/>
      <c r="E16" s="179"/>
      <c r="F16" s="179"/>
      <c r="G16" s="179"/>
      <c r="H16" s="179"/>
      <c r="I16" s="52">
        <v>0.9</v>
      </c>
      <c r="J16" s="47"/>
    </row>
    <row r="17" spans="1:10" s="40" customFormat="1" ht="16.149999999999999" customHeight="1">
      <c r="A17" s="45"/>
      <c r="B17" s="53">
        <v>2</v>
      </c>
      <c r="C17" s="180" t="s">
        <v>303</v>
      </c>
      <c r="D17" s="180"/>
      <c r="E17" s="180"/>
      <c r="F17" s="180"/>
      <c r="G17" s="180"/>
      <c r="H17" s="180"/>
      <c r="I17" s="54" t="s">
        <v>7</v>
      </c>
      <c r="J17" s="47"/>
    </row>
    <row r="18" spans="1:10" s="40" customFormat="1" ht="14.5">
      <c r="A18" s="45"/>
      <c r="B18" s="46"/>
      <c r="C18" s="46"/>
      <c r="D18" s="46"/>
      <c r="E18" s="46"/>
      <c r="F18" s="46"/>
      <c r="G18" s="46"/>
      <c r="H18" s="46"/>
      <c r="I18" s="46"/>
      <c r="J18" s="47"/>
    </row>
    <row r="19" spans="1:10" s="40" customFormat="1" ht="14.15" customHeight="1">
      <c r="A19" s="172" t="s">
        <v>8</v>
      </c>
      <c r="B19" s="181"/>
      <c r="C19" s="181"/>
      <c r="D19" s="181"/>
      <c r="E19" s="181"/>
      <c r="F19" s="181"/>
      <c r="G19" s="181"/>
      <c r="H19" s="181"/>
      <c r="I19" s="181"/>
      <c r="J19" s="182"/>
    </row>
    <row r="20" spans="1:10" s="40" customFormat="1">
      <c r="A20" s="183"/>
      <c r="B20" s="181"/>
      <c r="C20" s="181"/>
      <c r="D20" s="181"/>
      <c r="E20" s="181"/>
      <c r="F20" s="181"/>
      <c r="G20" s="181"/>
      <c r="H20" s="181"/>
      <c r="I20" s="181"/>
      <c r="J20" s="182"/>
    </row>
    <row r="21" spans="1:10" s="40" customFormat="1">
      <c r="A21" s="183"/>
      <c r="B21" s="181"/>
      <c r="C21" s="181"/>
      <c r="D21" s="181"/>
      <c r="E21" s="181"/>
      <c r="F21" s="181"/>
      <c r="G21" s="181"/>
      <c r="H21" s="181"/>
      <c r="I21" s="181"/>
      <c r="J21" s="182"/>
    </row>
    <row r="22" spans="1:10" s="40" customFormat="1">
      <c r="A22" s="183"/>
      <c r="B22" s="181"/>
      <c r="C22" s="181"/>
      <c r="D22" s="181"/>
      <c r="E22" s="181"/>
      <c r="F22" s="181"/>
      <c r="G22" s="181"/>
      <c r="H22" s="181"/>
      <c r="I22" s="181"/>
      <c r="J22" s="182"/>
    </row>
    <row r="23" spans="1:10" s="40" customFormat="1">
      <c r="A23" s="183"/>
      <c r="B23" s="181"/>
      <c r="C23" s="181"/>
      <c r="D23" s="181"/>
      <c r="E23" s="181"/>
      <c r="F23" s="181"/>
      <c r="G23" s="181"/>
      <c r="H23" s="181"/>
      <c r="I23" s="181"/>
      <c r="J23" s="182"/>
    </row>
    <row r="24" spans="1:10" s="40" customFormat="1" ht="14.15" customHeight="1">
      <c r="A24" s="172" t="s">
        <v>9</v>
      </c>
      <c r="B24" s="173"/>
      <c r="C24" s="173"/>
      <c r="D24" s="173"/>
      <c r="E24" s="173"/>
      <c r="F24" s="173"/>
      <c r="G24" s="173"/>
      <c r="H24" s="173"/>
      <c r="I24" s="173"/>
      <c r="J24" s="174"/>
    </row>
    <row r="25" spans="1:10" s="40" customFormat="1" ht="14.15" customHeight="1">
      <c r="A25" s="172"/>
      <c r="B25" s="173"/>
      <c r="C25" s="173"/>
      <c r="D25" s="173"/>
      <c r="E25" s="173"/>
      <c r="F25" s="173"/>
      <c r="G25" s="173"/>
      <c r="H25" s="173"/>
      <c r="I25" s="173"/>
      <c r="J25" s="174"/>
    </row>
    <row r="26" spans="1:10" s="40" customFormat="1" ht="14.15" customHeight="1">
      <c r="A26" s="172"/>
      <c r="B26" s="173"/>
      <c r="C26" s="173"/>
      <c r="D26" s="173"/>
      <c r="E26" s="173"/>
      <c r="F26" s="173"/>
      <c r="G26" s="173"/>
      <c r="H26" s="173"/>
      <c r="I26" s="173"/>
      <c r="J26" s="174"/>
    </row>
    <row r="27" spans="1:10" s="40" customFormat="1" ht="14.15" customHeight="1">
      <c r="A27" s="172"/>
      <c r="B27" s="173"/>
      <c r="C27" s="173"/>
      <c r="D27" s="173"/>
      <c r="E27" s="173"/>
      <c r="F27" s="173"/>
      <c r="G27" s="173"/>
      <c r="H27" s="173"/>
      <c r="I27" s="173"/>
      <c r="J27" s="174"/>
    </row>
    <row r="28" spans="1:10" s="40" customFormat="1" ht="14.15" customHeight="1">
      <c r="A28" s="172"/>
      <c r="B28" s="173"/>
      <c r="C28" s="173"/>
      <c r="D28" s="173"/>
      <c r="E28" s="173"/>
      <c r="F28" s="173"/>
      <c r="G28" s="173"/>
      <c r="H28" s="173"/>
      <c r="I28" s="173"/>
      <c r="J28" s="174"/>
    </row>
    <row r="29" spans="1:10" s="40" customFormat="1" ht="14.15" customHeight="1">
      <c r="A29" s="172"/>
      <c r="B29" s="173"/>
      <c r="C29" s="173"/>
      <c r="D29" s="173"/>
      <c r="E29" s="173"/>
      <c r="F29" s="173"/>
      <c r="G29" s="173"/>
      <c r="H29" s="173"/>
      <c r="I29" s="173"/>
      <c r="J29" s="174"/>
    </row>
    <row r="30" spans="1:10" s="40" customFormat="1" ht="14.15" customHeight="1">
      <c r="A30" s="172"/>
      <c r="B30" s="173"/>
      <c r="C30" s="173"/>
      <c r="D30" s="173"/>
      <c r="E30" s="173"/>
      <c r="F30" s="173"/>
      <c r="G30" s="173"/>
      <c r="H30" s="173"/>
      <c r="I30" s="173"/>
      <c r="J30" s="174"/>
    </row>
    <row r="31" spans="1:10" s="40" customFormat="1" ht="14.15" customHeight="1">
      <c r="A31" s="172"/>
      <c r="B31" s="173"/>
      <c r="C31" s="173"/>
      <c r="D31" s="173"/>
      <c r="E31" s="173"/>
      <c r="F31" s="173"/>
      <c r="G31" s="173"/>
      <c r="H31" s="173"/>
      <c r="I31" s="173"/>
      <c r="J31" s="174"/>
    </row>
    <row r="32" spans="1:10" s="40" customFormat="1" ht="14.15" customHeight="1">
      <c r="A32" s="172"/>
      <c r="B32" s="173"/>
      <c r="C32" s="173"/>
      <c r="D32" s="173"/>
      <c r="E32" s="173"/>
      <c r="F32" s="173"/>
      <c r="G32" s="173"/>
      <c r="H32" s="173"/>
      <c r="I32" s="173"/>
      <c r="J32" s="174"/>
    </row>
    <row r="33" spans="1:10" s="40" customFormat="1" ht="14.15" customHeight="1">
      <c r="A33" s="175"/>
      <c r="B33" s="176"/>
      <c r="C33" s="176"/>
      <c r="D33" s="176"/>
      <c r="E33" s="176"/>
      <c r="F33" s="176"/>
      <c r="G33" s="176"/>
      <c r="H33" s="176"/>
      <c r="I33" s="176"/>
      <c r="J33" s="177"/>
    </row>
    <row r="34" spans="1:10" s="40" customFormat="1" ht="10.5" customHeight="1">
      <c r="A34" s="45"/>
      <c r="B34" s="46"/>
      <c r="C34" s="46"/>
      <c r="D34" s="46"/>
      <c r="E34" s="46"/>
      <c r="F34" s="46"/>
      <c r="G34" s="46"/>
      <c r="H34" s="46"/>
      <c r="I34" s="46"/>
      <c r="J34" s="47"/>
    </row>
    <row r="35" spans="1:10" s="40" customFormat="1" ht="17.649999999999999" customHeight="1">
      <c r="A35" s="169" t="s">
        <v>306</v>
      </c>
      <c r="B35" s="170"/>
      <c r="C35" s="170"/>
      <c r="D35" s="170"/>
      <c r="E35" s="170"/>
      <c r="F35" s="170"/>
      <c r="G35" s="170"/>
      <c r="H35" s="170"/>
      <c r="I35" s="170"/>
      <c r="J35" s="171"/>
    </row>
    <row r="36" spans="1:10" s="40" customFormat="1" ht="17.649999999999999" customHeight="1">
      <c r="A36" s="172"/>
      <c r="B36" s="173"/>
      <c r="C36" s="173"/>
      <c r="D36" s="173"/>
      <c r="E36" s="173"/>
      <c r="F36" s="173"/>
      <c r="G36" s="173"/>
      <c r="H36" s="173"/>
      <c r="I36" s="173"/>
      <c r="J36" s="174"/>
    </row>
    <row r="37" spans="1:10" s="40" customFormat="1" ht="17.649999999999999" customHeight="1">
      <c r="A37" s="172"/>
      <c r="B37" s="173"/>
      <c r="C37" s="173"/>
      <c r="D37" s="173"/>
      <c r="E37" s="173"/>
      <c r="F37" s="173"/>
      <c r="G37" s="173"/>
      <c r="H37" s="173"/>
      <c r="I37" s="173"/>
      <c r="J37" s="174"/>
    </row>
    <row r="38" spans="1:10" s="40" customFormat="1" ht="17.649999999999999" customHeight="1">
      <c r="A38" s="172"/>
      <c r="B38" s="173"/>
      <c r="C38" s="173"/>
      <c r="D38" s="173"/>
      <c r="E38" s="173"/>
      <c r="F38" s="173"/>
      <c r="G38" s="173"/>
      <c r="H38" s="173"/>
      <c r="I38" s="173"/>
      <c r="J38" s="174"/>
    </row>
    <row r="39" spans="1:10" s="40" customFormat="1">
      <c r="A39" s="172"/>
      <c r="B39" s="173"/>
      <c r="C39" s="173"/>
      <c r="D39" s="173"/>
      <c r="E39" s="173"/>
      <c r="F39" s="173"/>
      <c r="G39" s="173"/>
      <c r="H39" s="173"/>
      <c r="I39" s="173"/>
      <c r="J39" s="174"/>
    </row>
    <row r="40" spans="1:10" s="40" customFormat="1" ht="17.649999999999999" customHeight="1">
      <c r="A40" s="157" t="s">
        <v>307</v>
      </c>
      <c r="B40" s="158"/>
      <c r="C40" s="158"/>
      <c r="D40" s="158"/>
      <c r="E40" s="158"/>
      <c r="F40" s="158"/>
      <c r="G40" s="158"/>
      <c r="H40" s="158"/>
      <c r="I40" s="158"/>
      <c r="J40" s="159"/>
    </row>
    <row r="41" spans="1:10" s="40" customFormat="1" ht="17.649999999999999" customHeight="1">
      <c r="A41" s="160"/>
      <c r="B41" s="161"/>
      <c r="C41" s="161"/>
      <c r="D41" s="161"/>
      <c r="E41" s="161"/>
      <c r="F41" s="161"/>
      <c r="G41" s="161"/>
      <c r="H41" s="161"/>
      <c r="I41" s="161"/>
      <c r="J41" s="162"/>
    </row>
    <row r="42" spans="1:10" s="40" customFormat="1" ht="17.649999999999999" customHeight="1">
      <c r="A42" s="163"/>
      <c r="B42" s="164"/>
      <c r="C42" s="164"/>
      <c r="D42" s="164"/>
      <c r="E42" s="164"/>
      <c r="F42" s="164"/>
      <c r="G42" s="164"/>
      <c r="H42" s="164"/>
      <c r="I42" s="164"/>
      <c r="J42" s="165"/>
    </row>
    <row r="43" spans="1:10" s="40" customFormat="1" ht="14.15" customHeight="1">
      <c r="A43" s="148" t="s">
        <v>304</v>
      </c>
      <c r="B43" s="149"/>
      <c r="C43" s="149"/>
      <c r="D43" s="149"/>
      <c r="E43" s="149"/>
      <c r="F43" s="149"/>
      <c r="G43" s="149"/>
      <c r="H43" s="149"/>
      <c r="I43" s="149"/>
      <c r="J43" s="150"/>
    </row>
    <row r="44" spans="1:10" s="40" customFormat="1">
      <c r="A44" s="151"/>
      <c r="B44" s="152"/>
      <c r="C44" s="152"/>
      <c r="D44" s="152"/>
      <c r="E44" s="152"/>
      <c r="F44" s="152"/>
      <c r="G44" s="152"/>
      <c r="H44" s="152"/>
      <c r="I44" s="152"/>
      <c r="J44" s="153"/>
    </row>
    <row r="45" spans="1:10" s="40" customFormat="1" ht="8.25" customHeight="1">
      <c r="A45" s="151"/>
      <c r="B45" s="152"/>
      <c r="C45" s="152"/>
      <c r="D45" s="152"/>
      <c r="E45" s="152"/>
      <c r="F45" s="152"/>
      <c r="G45" s="152"/>
      <c r="H45" s="152"/>
      <c r="I45" s="152"/>
      <c r="J45" s="153"/>
    </row>
    <row r="46" spans="1:10" s="40" customFormat="1">
      <c r="A46" s="154"/>
      <c r="B46" s="155"/>
      <c r="C46" s="155"/>
      <c r="D46" s="155"/>
      <c r="E46" s="155"/>
      <c r="F46" s="155"/>
      <c r="G46" s="155"/>
      <c r="H46" s="155"/>
      <c r="I46" s="155"/>
      <c r="J46" s="156"/>
    </row>
    <row r="47" spans="1:10" s="40" customFormat="1" ht="17.649999999999999" customHeight="1">
      <c r="A47" s="157" t="s">
        <v>305</v>
      </c>
      <c r="B47" s="158"/>
      <c r="C47" s="158"/>
      <c r="D47" s="158"/>
      <c r="E47" s="158"/>
      <c r="F47" s="158"/>
      <c r="G47" s="158"/>
      <c r="H47" s="158"/>
      <c r="I47" s="158"/>
      <c r="J47" s="159"/>
    </row>
    <row r="48" spans="1:10" s="40" customFormat="1" ht="17.649999999999999" customHeight="1">
      <c r="A48" s="160"/>
      <c r="B48" s="161"/>
      <c r="C48" s="161"/>
      <c r="D48" s="161"/>
      <c r="E48" s="161"/>
      <c r="F48" s="161"/>
      <c r="G48" s="161"/>
      <c r="H48" s="161"/>
      <c r="I48" s="161"/>
      <c r="J48" s="162"/>
    </row>
    <row r="49" spans="1:10" s="40" customFormat="1" ht="17.649999999999999" customHeight="1">
      <c r="A49" s="163"/>
      <c r="B49" s="164"/>
      <c r="C49" s="164"/>
      <c r="D49" s="164"/>
      <c r="E49" s="164"/>
      <c r="F49" s="164"/>
      <c r="G49" s="164"/>
      <c r="H49" s="164"/>
      <c r="I49" s="164"/>
      <c r="J49" s="165"/>
    </row>
    <row r="50" spans="1:10" s="40" customFormat="1" ht="40.9" customHeight="1">
      <c r="A50" s="148" t="s">
        <v>10</v>
      </c>
      <c r="B50" s="149"/>
      <c r="C50" s="149"/>
      <c r="D50" s="149"/>
      <c r="E50" s="149"/>
      <c r="F50" s="149"/>
      <c r="G50" s="149"/>
      <c r="H50" s="149"/>
      <c r="I50" s="149"/>
      <c r="J50" s="150"/>
    </row>
    <row r="51" spans="1:10" ht="14.15" customHeight="1">
      <c r="A51" s="151"/>
      <c r="B51" s="152"/>
      <c r="C51" s="152"/>
      <c r="D51" s="152"/>
      <c r="E51" s="152"/>
      <c r="F51" s="152"/>
      <c r="G51" s="152"/>
      <c r="H51" s="152"/>
      <c r="I51" s="152"/>
      <c r="J51" s="153"/>
    </row>
    <row r="52" spans="1:10" ht="14.15" customHeight="1">
      <c r="A52" s="154"/>
      <c r="B52" s="155"/>
      <c r="C52" s="155"/>
      <c r="D52" s="155"/>
      <c r="E52" s="155"/>
      <c r="F52" s="155"/>
      <c r="G52" s="155"/>
      <c r="H52" s="155"/>
      <c r="I52" s="155"/>
      <c r="J52" s="156"/>
    </row>
    <row r="53" spans="1:10">
      <c r="A53" s="40"/>
      <c r="B53" s="40"/>
      <c r="C53" s="40"/>
      <c r="D53" s="40"/>
      <c r="E53" s="40"/>
      <c r="F53" s="40"/>
      <c r="G53" s="40"/>
      <c r="H53" s="40"/>
      <c r="I53" s="40"/>
      <c r="J53" s="40"/>
    </row>
    <row r="54" spans="1:10"/>
    <row r="55" spans="1:10"/>
    <row r="56" spans="1:10"/>
    <row r="57" spans="1:10"/>
    <row r="58" spans="1:10"/>
    <row r="59" spans="1:10"/>
    <row r="60" spans="1:10"/>
    <row r="61" spans="1:10"/>
    <row r="62" spans="1:10"/>
    <row r="63" spans="1:10"/>
    <row r="64" spans="1:10"/>
    <row r="70"/>
    <row r="71"/>
    <row r="72"/>
    <row r="73"/>
    <row r="74"/>
  </sheetData>
  <sheetProtection algorithmName="SHA-512" hashValue="yP7FDFuF5HswrCPz+3/0CqZq6LmmKxM10OJs4D+WMDkxa7xpj6R2nRRHjMEaueSSOwfmNf9Y4DSqyc0bkpad1w==" saltValue="EVEpejcjkChynK03lPFQEQ==" spinCount="100000" sheet="1" objects="1" scenarios="1"/>
  <mergeCells count="13">
    <mergeCell ref="A50:J52"/>
    <mergeCell ref="A47:J49"/>
    <mergeCell ref="A43:J46"/>
    <mergeCell ref="A1:J1"/>
    <mergeCell ref="A2:J11"/>
    <mergeCell ref="A13:J13"/>
    <mergeCell ref="C15:H15"/>
    <mergeCell ref="C16:H16"/>
    <mergeCell ref="C17:H17"/>
    <mergeCell ref="A19:J23"/>
    <mergeCell ref="A24:J33"/>
    <mergeCell ref="A35:J39"/>
    <mergeCell ref="A40:J42"/>
  </mergeCells>
  <pageMargins left="0.7" right="0.7" top="0.75" bottom="0.75" header="0.3" footer="0.3"/>
  <pageSetup paperSize="9" scale="51" orientation="landscape" r:id="rId1"/>
  <headerFooter>
    <oddFooter>&amp;LPrijzenblad EU.202507.03/NN Leasedienst wagenpark IBN - Geel kenteken&amp;RPagina &amp;P van &amp;N
Printdatum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AT71"/>
  <sheetViews>
    <sheetView tabSelected="1" topLeftCell="F1" zoomScaleNormal="100" workbookViewId="0">
      <pane ySplit="3" topLeftCell="A10" activePane="bottomLeft" state="frozen"/>
      <selection activeCell="A57" sqref="A57:J60"/>
      <selection pane="bottomLeft" activeCell="M10" sqref="M10"/>
    </sheetView>
  </sheetViews>
  <sheetFormatPr defaultColWidth="8.7265625" defaultRowHeight="14.5"/>
  <cols>
    <col min="1" max="1" width="15" style="41" bestFit="1" customWidth="1"/>
    <col min="2" max="2" width="11.7265625" bestFit="1" customWidth="1"/>
    <col min="3" max="3" width="14.81640625" bestFit="1" customWidth="1"/>
    <col min="4" max="4" width="56.453125" bestFit="1" customWidth="1"/>
    <col min="5" max="5" width="14.1796875" bestFit="1" customWidth="1"/>
    <col min="6" max="6" width="14" customWidth="1"/>
    <col min="7" max="7" width="16.26953125" style="129" bestFit="1" customWidth="1"/>
    <col min="8" max="8" width="11.54296875" style="41" bestFit="1" customWidth="1"/>
    <col min="9" max="9" width="13.7265625" style="129" customWidth="1"/>
    <col min="10" max="10" width="18.7265625" style="130" bestFit="1" customWidth="1"/>
    <col min="11" max="11" width="14.453125" style="41" bestFit="1" customWidth="1"/>
    <col min="12" max="12" width="16" customWidth="1"/>
    <col min="13" max="13" width="9.26953125" style="114" customWidth="1"/>
    <col min="14" max="14" width="17.81640625" style="83" bestFit="1" customWidth="1"/>
    <col min="15" max="15" width="9.7265625" style="114" bestFit="1" customWidth="1"/>
    <col min="16" max="16" width="9" style="116" customWidth="1"/>
    <col min="17" max="17" width="27.7265625" style="115" customWidth="1"/>
    <col min="18" max="33" width="14.54296875" style="115" customWidth="1"/>
    <col min="34" max="34" width="15.54296875" style="115" customWidth="1"/>
    <col min="35" max="39" width="14.54296875" style="115" customWidth="1"/>
    <col min="40" max="42" width="14.54296875" style="130" customWidth="1"/>
    <col min="43" max="43" width="13.1796875" customWidth="1"/>
    <col min="44" max="45" width="14" customWidth="1"/>
    <col min="47" max="16384" width="8.7265625" style="83"/>
  </cols>
  <sheetData>
    <row r="1" spans="1:46" s="111" customFormat="1" ht="20">
      <c r="A1" s="117" t="s">
        <v>11</v>
      </c>
      <c r="B1" s="118"/>
      <c r="C1" s="118"/>
      <c r="D1" s="118"/>
      <c r="E1" s="5"/>
      <c r="F1" s="5"/>
      <c r="G1" s="119" t="s">
        <v>12</v>
      </c>
      <c r="H1" s="119"/>
      <c r="I1" s="120"/>
      <c r="J1" s="121"/>
      <c r="K1" s="5"/>
      <c r="L1" s="121"/>
      <c r="M1" s="121"/>
      <c r="N1" s="121"/>
      <c r="O1" s="135"/>
      <c r="P1" s="136"/>
      <c r="Q1" s="120"/>
      <c r="R1" s="120"/>
      <c r="S1" s="120"/>
      <c r="T1" s="120"/>
      <c r="U1" s="120"/>
      <c r="V1" s="5"/>
      <c r="W1" s="5"/>
      <c r="X1" s="120"/>
      <c r="Y1" s="120"/>
      <c r="Z1" s="120"/>
      <c r="AA1" s="120"/>
      <c r="AB1" s="120"/>
      <c r="AC1" s="120"/>
      <c r="AD1" s="120"/>
      <c r="AE1" s="5"/>
      <c r="AF1" s="120"/>
      <c r="AG1" s="120"/>
      <c r="AH1" s="120"/>
      <c r="AI1" s="120"/>
      <c r="AJ1" s="120"/>
      <c r="AK1" s="120"/>
      <c r="AL1" s="5"/>
      <c r="AM1" s="120"/>
      <c r="AN1" s="120"/>
      <c r="AO1" s="120"/>
      <c r="AP1" s="120"/>
      <c r="AQ1" s="5"/>
      <c r="AR1" s="5"/>
      <c r="AS1" s="5"/>
      <c r="AT1" s="5"/>
    </row>
    <row r="2" spans="1:46" s="112" customFormat="1" ht="20">
      <c r="A2" s="117" t="s">
        <v>13</v>
      </c>
      <c r="B2" s="118"/>
      <c r="C2" s="118"/>
      <c r="D2" s="118"/>
      <c r="E2" s="122"/>
      <c r="F2" s="122"/>
      <c r="G2" s="123"/>
      <c r="H2" s="124"/>
      <c r="I2" s="123"/>
      <c r="J2" s="124"/>
      <c r="K2" s="122"/>
      <c r="L2" s="124"/>
      <c r="M2" s="124"/>
      <c r="N2" s="124"/>
      <c r="O2" s="137"/>
      <c r="P2" s="123"/>
      <c r="Q2" s="189" t="s">
        <v>14</v>
      </c>
      <c r="R2" s="190"/>
      <c r="S2" s="190"/>
      <c r="T2" s="190"/>
      <c r="U2" s="190"/>
      <c r="V2" s="191"/>
      <c r="W2" s="138"/>
      <c r="X2" s="189" t="s">
        <v>15</v>
      </c>
      <c r="Y2" s="190"/>
      <c r="Z2" s="190"/>
      <c r="AA2" s="190"/>
      <c r="AB2" s="190"/>
      <c r="AC2" s="191"/>
      <c r="AD2" s="189" t="s">
        <v>16</v>
      </c>
      <c r="AE2" s="190"/>
      <c r="AF2" s="190"/>
      <c r="AG2" s="190"/>
      <c r="AH2" s="191"/>
      <c r="AI2" s="189" t="s">
        <v>17</v>
      </c>
      <c r="AJ2" s="190"/>
      <c r="AK2" s="191"/>
      <c r="AL2" s="192" t="s">
        <v>18</v>
      </c>
      <c r="AM2" s="193"/>
      <c r="AN2" s="184" t="s">
        <v>19</v>
      </c>
      <c r="AO2" s="184"/>
      <c r="AP2" s="184"/>
      <c r="AQ2" s="122"/>
      <c r="AR2" s="122"/>
      <c r="AS2" s="122"/>
      <c r="AT2" s="122"/>
    </row>
    <row r="3" spans="1:46" s="113" customFormat="1" ht="101.5">
      <c r="A3" s="125" t="s">
        <v>20</v>
      </c>
      <c r="B3" s="126" t="s">
        <v>21</v>
      </c>
      <c r="C3" s="126" t="s">
        <v>22</v>
      </c>
      <c r="D3" s="126" t="s">
        <v>23</v>
      </c>
      <c r="E3" s="125" t="s">
        <v>24</v>
      </c>
      <c r="F3" s="125" t="s">
        <v>25</v>
      </c>
      <c r="G3" s="125" t="s">
        <v>26</v>
      </c>
      <c r="H3" s="125" t="s">
        <v>27</v>
      </c>
      <c r="I3" s="79" t="s">
        <v>31</v>
      </c>
      <c r="J3" s="125" t="s">
        <v>28</v>
      </c>
      <c r="K3" s="125" t="s">
        <v>29</v>
      </c>
      <c r="L3" s="78" t="s">
        <v>30</v>
      </c>
      <c r="M3" s="139" t="s">
        <v>32</v>
      </c>
      <c r="N3" s="140" t="s">
        <v>33</v>
      </c>
      <c r="O3" s="141" t="s">
        <v>34</v>
      </c>
      <c r="P3" s="140" t="s">
        <v>35</v>
      </c>
      <c r="Q3" s="140" t="s">
        <v>36</v>
      </c>
      <c r="R3" s="140" t="s">
        <v>37</v>
      </c>
      <c r="S3" s="140" t="s">
        <v>38</v>
      </c>
      <c r="T3" s="140" t="s">
        <v>39</v>
      </c>
      <c r="U3" s="140" t="s">
        <v>40</v>
      </c>
      <c r="V3" s="140" t="s">
        <v>41</v>
      </c>
      <c r="W3" s="140" t="s">
        <v>42</v>
      </c>
      <c r="X3" s="140" t="s">
        <v>43</v>
      </c>
      <c r="Y3" s="142" t="s">
        <v>44</v>
      </c>
      <c r="Z3" s="140" t="s">
        <v>45</v>
      </c>
      <c r="AA3" s="140" t="s">
        <v>46</v>
      </c>
      <c r="AB3" s="140" t="s">
        <v>47</v>
      </c>
      <c r="AC3" s="140" t="s">
        <v>48</v>
      </c>
      <c r="AD3" s="140" t="s">
        <v>49</v>
      </c>
      <c r="AE3" s="140" t="s">
        <v>50</v>
      </c>
      <c r="AF3" s="140" t="s">
        <v>51</v>
      </c>
      <c r="AG3" s="140" t="s">
        <v>52</v>
      </c>
      <c r="AH3" s="140" t="s">
        <v>53</v>
      </c>
      <c r="AI3" s="140" t="s">
        <v>54</v>
      </c>
      <c r="AJ3" s="140" t="s">
        <v>55</v>
      </c>
      <c r="AK3" s="140" t="s">
        <v>56</v>
      </c>
      <c r="AL3" s="140" t="s">
        <v>57</v>
      </c>
      <c r="AM3" s="140" t="s">
        <v>58</v>
      </c>
      <c r="AN3" s="73" t="s">
        <v>27</v>
      </c>
      <c r="AO3" s="73" t="s">
        <v>59</v>
      </c>
      <c r="AP3" s="73" t="s">
        <v>60</v>
      </c>
      <c r="AQ3" s="143"/>
      <c r="AR3" s="143"/>
      <c r="AS3" s="143"/>
      <c r="AT3" s="143"/>
    </row>
    <row r="4" spans="1:46">
      <c r="A4" s="41">
        <v>4276523</v>
      </c>
      <c r="B4" t="s">
        <v>61</v>
      </c>
      <c r="C4" t="s">
        <v>62</v>
      </c>
      <c r="D4" t="s">
        <v>329</v>
      </c>
      <c r="E4" s="41" t="s">
        <v>63</v>
      </c>
      <c r="F4" s="127">
        <v>22</v>
      </c>
      <c r="G4" t="s">
        <v>64</v>
      </c>
      <c r="H4" s="41" t="s">
        <v>65</v>
      </c>
      <c r="I4" s="145">
        <v>20200</v>
      </c>
      <c r="J4" t="s">
        <v>66</v>
      </c>
      <c r="K4" s="41">
        <v>60</v>
      </c>
      <c r="L4" s="128">
        <v>25000</v>
      </c>
      <c r="M4" s="74"/>
      <c r="N4" s="74"/>
      <c r="O4" s="43"/>
      <c r="P4" s="43"/>
      <c r="Q4" s="74"/>
      <c r="R4" s="75"/>
      <c r="S4" s="82" t="e">
        <f>+R4/M4</f>
        <v>#DIV/0!</v>
      </c>
      <c r="T4" s="76"/>
      <c r="U4" s="76"/>
      <c r="V4" s="76"/>
      <c r="W4" s="76"/>
      <c r="X4" s="76"/>
      <c r="Y4" s="77"/>
      <c r="Z4" s="76"/>
      <c r="AA4" s="76"/>
      <c r="AB4" s="76"/>
      <c r="AC4" s="76"/>
      <c r="AD4" s="76"/>
      <c r="AE4" s="144"/>
      <c r="AF4" s="144"/>
      <c r="AG4" s="144"/>
      <c r="AH4" s="76"/>
      <c r="AI4" s="77"/>
      <c r="AJ4" s="76"/>
      <c r="AK4" s="76"/>
      <c r="AL4" s="76"/>
      <c r="AM4" s="77"/>
      <c r="AN4" s="41" t="s">
        <v>65</v>
      </c>
      <c r="AO4" s="185" t="e">
        <f>AVERAGE(AJ4:AJ12)</f>
        <v>#DIV/0!</v>
      </c>
      <c r="AP4" s="187" t="e">
        <f>75*AO4</f>
        <v>#DIV/0!</v>
      </c>
    </row>
    <row r="5" spans="1:46">
      <c r="A5" s="41">
        <v>372354</v>
      </c>
      <c r="B5" t="s">
        <v>61</v>
      </c>
      <c r="C5" t="s">
        <v>67</v>
      </c>
      <c r="D5" t="s">
        <v>68</v>
      </c>
      <c r="E5" s="41"/>
      <c r="F5" s="127">
        <v>17</v>
      </c>
      <c r="G5" t="s">
        <v>69</v>
      </c>
      <c r="H5" s="41" t="s">
        <v>65</v>
      </c>
      <c r="I5" s="146">
        <v>23499.7</v>
      </c>
      <c r="J5" t="s">
        <v>66</v>
      </c>
      <c r="K5" s="41">
        <v>60</v>
      </c>
      <c r="L5" s="128">
        <v>25000</v>
      </c>
      <c r="M5" s="74"/>
      <c r="N5" s="74"/>
      <c r="O5" s="43"/>
      <c r="P5" s="43"/>
      <c r="Q5" s="74"/>
      <c r="R5" s="75"/>
      <c r="S5" s="82" t="e">
        <f t="shared" ref="S5:S54" si="0">+R5/M5</f>
        <v>#DIV/0!</v>
      </c>
      <c r="T5" s="76"/>
      <c r="U5" s="76"/>
      <c r="V5" s="76"/>
      <c r="W5" s="76"/>
      <c r="X5" s="76"/>
      <c r="Y5" s="77"/>
      <c r="Z5" s="76"/>
      <c r="AA5" s="76"/>
      <c r="AB5" s="76"/>
      <c r="AC5" s="76"/>
      <c r="AD5" s="76"/>
      <c r="AE5" s="144"/>
      <c r="AF5" s="144"/>
      <c r="AG5" s="144"/>
      <c r="AH5" s="76"/>
      <c r="AI5" s="77"/>
      <c r="AJ5" s="76"/>
      <c r="AK5" s="76"/>
      <c r="AL5" s="76"/>
      <c r="AM5" s="77"/>
      <c r="AN5" s="41" t="s">
        <v>65</v>
      </c>
      <c r="AO5" s="186"/>
      <c r="AP5" s="188"/>
    </row>
    <row r="6" spans="1:46">
      <c r="A6" s="41">
        <v>375177</v>
      </c>
      <c r="B6" t="s">
        <v>61</v>
      </c>
      <c r="C6" t="s">
        <v>70</v>
      </c>
      <c r="D6" t="s">
        <v>308</v>
      </c>
      <c r="E6" s="41" t="s">
        <v>63</v>
      </c>
      <c r="F6" s="127">
        <v>17</v>
      </c>
      <c r="G6" t="s">
        <v>69</v>
      </c>
      <c r="H6" s="41" t="s">
        <v>65</v>
      </c>
      <c r="I6" s="146">
        <v>38000.339999999997</v>
      </c>
      <c r="J6" t="s">
        <v>66</v>
      </c>
      <c r="K6" s="41">
        <v>60</v>
      </c>
      <c r="L6" s="128">
        <v>25000</v>
      </c>
      <c r="M6" s="74"/>
      <c r="N6" s="74"/>
      <c r="O6" s="43"/>
      <c r="P6" s="43"/>
      <c r="Q6" s="74"/>
      <c r="R6" s="75"/>
      <c r="S6" s="82" t="e">
        <f t="shared" si="0"/>
        <v>#DIV/0!</v>
      </c>
      <c r="T6" s="76"/>
      <c r="U6" s="76"/>
      <c r="V6" s="76"/>
      <c r="W6" s="76"/>
      <c r="X6" s="76"/>
      <c r="Y6" s="77"/>
      <c r="Z6" s="76"/>
      <c r="AA6" s="76"/>
      <c r="AB6" s="76"/>
      <c r="AC6" s="76"/>
      <c r="AD6" s="76"/>
      <c r="AE6" s="144"/>
      <c r="AF6" s="144"/>
      <c r="AG6" s="144"/>
      <c r="AH6" s="76"/>
      <c r="AI6" s="77"/>
      <c r="AJ6" s="76"/>
      <c r="AK6" s="76"/>
      <c r="AL6" s="76"/>
      <c r="AM6" s="77"/>
      <c r="AN6" s="41" t="s">
        <v>65</v>
      </c>
      <c r="AO6" s="186"/>
      <c r="AP6" s="188"/>
    </row>
    <row r="7" spans="1:46">
      <c r="A7" s="41">
        <v>4266611</v>
      </c>
      <c r="B7" t="s">
        <v>72</v>
      </c>
      <c r="C7" t="s">
        <v>73</v>
      </c>
      <c r="D7" t="s">
        <v>74</v>
      </c>
      <c r="E7" s="41"/>
      <c r="F7" s="127">
        <v>22</v>
      </c>
      <c r="G7" t="s">
        <v>64</v>
      </c>
      <c r="H7" s="41" t="s">
        <v>65</v>
      </c>
      <c r="I7" s="146">
        <v>20360</v>
      </c>
      <c r="J7" t="s">
        <v>66</v>
      </c>
      <c r="K7" s="41">
        <v>60</v>
      </c>
      <c r="L7" s="128">
        <v>25000</v>
      </c>
      <c r="M7" s="74"/>
      <c r="N7" s="74"/>
      <c r="O7" s="43"/>
      <c r="P7" s="43"/>
      <c r="Q7" s="74"/>
      <c r="R7" s="75"/>
      <c r="S7" s="82" t="e">
        <f t="shared" si="0"/>
        <v>#DIV/0!</v>
      </c>
      <c r="T7" s="76"/>
      <c r="U7" s="76"/>
      <c r="V7" s="76"/>
      <c r="W7" s="76"/>
      <c r="X7" s="76"/>
      <c r="Y7" s="77"/>
      <c r="Z7" s="76"/>
      <c r="AA7" s="76"/>
      <c r="AB7" s="76"/>
      <c r="AC7" s="76"/>
      <c r="AD7" s="76"/>
      <c r="AE7" s="144"/>
      <c r="AF7" s="144"/>
      <c r="AG7" s="144"/>
      <c r="AH7" s="76"/>
      <c r="AI7" s="77"/>
      <c r="AJ7" s="76"/>
      <c r="AK7" s="76"/>
      <c r="AL7" s="76"/>
      <c r="AM7" s="77"/>
      <c r="AN7" s="41" t="s">
        <v>65</v>
      </c>
      <c r="AO7" s="186"/>
      <c r="AP7" s="188"/>
    </row>
    <row r="8" spans="1:46">
      <c r="A8" s="41">
        <v>4281176</v>
      </c>
      <c r="B8" t="s">
        <v>75</v>
      </c>
      <c r="C8" t="s">
        <v>76</v>
      </c>
      <c r="D8" t="s">
        <v>330</v>
      </c>
      <c r="E8" s="41"/>
      <c r="F8" s="127">
        <v>22</v>
      </c>
      <c r="G8" t="s">
        <v>64</v>
      </c>
      <c r="H8" s="41" t="s">
        <v>65</v>
      </c>
      <c r="I8" s="145">
        <v>20995</v>
      </c>
      <c r="J8" t="s">
        <v>66</v>
      </c>
      <c r="K8" s="41">
        <v>60</v>
      </c>
      <c r="L8" s="128">
        <v>25000</v>
      </c>
      <c r="M8" s="74"/>
      <c r="N8" s="74"/>
      <c r="O8" s="43"/>
      <c r="P8" s="43"/>
      <c r="Q8" s="74"/>
      <c r="R8" s="75"/>
      <c r="S8" s="82" t="e">
        <f t="shared" si="0"/>
        <v>#DIV/0!</v>
      </c>
      <c r="T8" s="76"/>
      <c r="U8" s="76"/>
      <c r="V8" s="76"/>
      <c r="W8" s="76"/>
      <c r="X8" s="76"/>
      <c r="Y8" s="77"/>
      <c r="Z8" s="76"/>
      <c r="AA8" s="76"/>
      <c r="AB8" s="76"/>
      <c r="AC8" s="76"/>
      <c r="AD8" s="76"/>
      <c r="AE8" s="144"/>
      <c r="AF8" s="144"/>
      <c r="AG8" s="144"/>
      <c r="AH8" s="76"/>
      <c r="AI8" s="77"/>
      <c r="AJ8" s="76"/>
      <c r="AK8" s="76"/>
      <c r="AL8" s="76"/>
      <c r="AM8" s="77"/>
      <c r="AN8" s="41" t="s">
        <v>65</v>
      </c>
      <c r="AO8" s="186"/>
      <c r="AP8" s="188"/>
    </row>
    <row r="9" spans="1:46">
      <c r="A9" s="41">
        <v>372744</v>
      </c>
      <c r="B9" t="s">
        <v>78</v>
      </c>
      <c r="C9" t="s">
        <v>79</v>
      </c>
      <c r="D9" t="s">
        <v>80</v>
      </c>
      <c r="E9" s="41" t="s">
        <v>63</v>
      </c>
      <c r="F9" s="127">
        <v>17</v>
      </c>
      <c r="G9" t="s">
        <v>69</v>
      </c>
      <c r="H9" s="41" t="s">
        <v>65</v>
      </c>
      <c r="I9" s="145">
        <v>42220</v>
      </c>
      <c r="J9" t="s">
        <v>66</v>
      </c>
      <c r="K9" s="41">
        <v>60</v>
      </c>
      <c r="L9" s="128">
        <v>25000</v>
      </c>
      <c r="M9" s="74"/>
      <c r="N9" s="74"/>
      <c r="O9" s="43"/>
      <c r="P9" s="43"/>
      <c r="Q9" s="74"/>
      <c r="R9" s="75"/>
      <c r="S9" s="82" t="e">
        <f t="shared" si="0"/>
        <v>#DIV/0!</v>
      </c>
      <c r="T9" s="76"/>
      <c r="U9" s="76"/>
      <c r="V9" s="76"/>
      <c r="W9" s="76"/>
      <c r="X9" s="76"/>
      <c r="Y9" s="77"/>
      <c r="Z9" s="76"/>
      <c r="AA9" s="76"/>
      <c r="AB9" s="76"/>
      <c r="AC9" s="76"/>
      <c r="AD9" s="76"/>
      <c r="AE9" s="144"/>
      <c r="AF9" s="144"/>
      <c r="AG9" s="144"/>
      <c r="AH9" s="76"/>
      <c r="AI9" s="77"/>
      <c r="AJ9" s="76"/>
      <c r="AK9" s="76"/>
      <c r="AL9" s="76"/>
      <c r="AM9" s="77"/>
      <c r="AN9" s="41" t="s">
        <v>65</v>
      </c>
      <c r="AO9" s="186"/>
      <c r="AP9" s="188"/>
    </row>
    <row r="10" spans="1:46">
      <c r="A10" s="41">
        <v>369409</v>
      </c>
      <c r="B10" t="s">
        <v>81</v>
      </c>
      <c r="C10" t="s">
        <v>82</v>
      </c>
      <c r="D10" t="s">
        <v>83</v>
      </c>
      <c r="E10" s="41"/>
      <c r="F10" s="127">
        <v>17</v>
      </c>
      <c r="G10" t="s">
        <v>69</v>
      </c>
      <c r="H10" s="41" t="s">
        <v>65</v>
      </c>
      <c r="I10" s="146">
        <v>33394.99</v>
      </c>
      <c r="J10" t="s">
        <v>66</v>
      </c>
      <c r="K10" s="41">
        <v>60</v>
      </c>
      <c r="L10" s="128">
        <v>25000</v>
      </c>
      <c r="M10" s="74"/>
      <c r="N10" s="74"/>
      <c r="O10" s="43"/>
      <c r="P10" s="43"/>
      <c r="Q10" s="74"/>
      <c r="R10" s="75"/>
      <c r="S10" s="82" t="e">
        <f t="shared" si="0"/>
        <v>#DIV/0!</v>
      </c>
      <c r="T10" s="76"/>
      <c r="U10" s="76"/>
      <c r="V10" s="76"/>
      <c r="W10" s="76"/>
      <c r="X10" s="76"/>
      <c r="Y10" s="77"/>
      <c r="Z10" s="76"/>
      <c r="AA10" s="76"/>
      <c r="AB10" s="76"/>
      <c r="AC10" s="76"/>
      <c r="AD10" s="76"/>
      <c r="AE10" s="144"/>
      <c r="AF10" s="144"/>
      <c r="AG10" s="144"/>
      <c r="AH10" s="76"/>
      <c r="AI10" s="77"/>
      <c r="AJ10" s="76"/>
      <c r="AK10" s="76"/>
      <c r="AL10" s="76"/>
      <c r="AM10" s="77"/>
      <c r="AN10" s="41" t="s">
        <v>65</v>
      </c>
      <c r="AO10" s="186"/>
      <c r="AP10" s="188"/>
    </row>
    <row r="11" spans="1:46">
      <c r="A11" s="41">
        <v>374541</v>
      </c>
      <c r="B11" t="s">
        <v>81</v>
      </c>
      <c r="C11" t="s">
        <v>84</v>
      </c>
      <c r="D11" t="s">
        <v>309</v>
      </c>
      <c r="E11" s="41"/>
      <c r="F11" s="127">
        <v>17</v>
      </c>
      <c r="G11" t="s">
        <v>69</v>
      </c>
      <c r="H11" s="41" t="s">
        <v>65</v>
      </c>
      <c r="I11" s="146">
        <v>35395</v>
      </c>
      <c r="J11" t="s">
        <v>66</v>
      </c>
      <c r="K11" s="41">
        <v>60</v>
      </c>
      <c r="L11" s="128">
        <v>25000</v>
      </c>
      <c r="M11" s="74"/>
      <c r="N11" s="74"/>
      <c r="O11" s="43"/>
      <c r="P11" s="43"/>
      <c r="Q11" s="74"/>
      <c r="R11" s="75"/>
      <c r="S11" s="82" t="e">
        <f t="shared" si="0"/>
        <v>#DIV/0!</v>
      </c>
      <c r="T11" s="76"/>
      <c r="U11" s="76"/>
      <c r="V11" s="76"/>
      <c r="W11" s="76"/>
      <c r="X11" s="76"/>
      <c r="Y11" s="77"/>
      <c r="Z11" s="76"/>
      <c r="AA11" s="76"/>
      <c r="AB11" s="76"/>
      <c r="AC11" s="76"/>
      <c r="AD11" s="76"/>
      <c r="AE11" s="144"/>
      <c r="AF11" s="144"/>
      <c r="AG11" s="144"/>
      <c r="AH11" s="76"/>
      <c r="AI11" s="77"/>
      <c r="AJ11" s="76"/>
      <c r="AK11" s="76"/>
      <c r="AL11" s="76"/>
      <c r="AM11" s="77"/>
      <c r="AN11" s="41" t="s">
        <v>65</v>
      </c>
      <c r="AO11" s="186"/>
      <c r="AP11" s="188"/>
    </row>
    <row r="12" spans="1:46">
      <c r="A12" s="41">
        <v>374838</v>
      </c>
      <c r="B12" t="s">
        <v>85</v>
      </c>
      <c r="C12" t="s">
        <v>86</v>
      </c>
      <c r="D12" t="s">
        <v>310</v>
      </c>
      <c r="E12" s="41"/>
      <c r="F12" s="127">
        <v>17</v>
      </c>
      <c r="G12" t="s">
        <v>69</v>
      </c>
      <c r="H12" s="41" t="s">
        <v>65</v>
      </c>
      <c r="I12" s="146">
        <v>36849.629999999997</v>
      </c>
      <c r="J12" t="s">
        <v>66</v>
      </c>
      <c r="K12" s="41">
        <v>60</v>
      </c>
      <c r="L12" s="128">
        <v>25000</v>
      </c>
      <c r="M12" s="74"/>
      <c r="N12" s="74"/>
      <c r="O12" s="43"/>
      <c r="P12" s="43"/>
      <c r="Q12" s="74"/>
      <c r="R12" s="75"/>
      <c r="S12" s="82" t="e">
        <f t="shared" si="0"/>
        <v>#DIV/0!</v>
      </c>
      <c r="T12" s="76"/>
      <c r="U12" s="76"/>
      <c r="V12" s="76"/>
      <c r="W12" s="76"/>
      <c r="X12" s="76"/>
      <c r="Y12" s="77"/>
      <c r="Z12" s="76"/>
      <c r="AA12" s="76"/>
      <c r="AB12" s="76"/>
      <c r="AC12" s="76"/>
      <c r="AD12" s="76"/>
      <c r="AE12" s="144"/>
      <c r="AF12" s="144"/>
      <c r="AG12" s="144"/>
      <c r="AH12" s="76"/>
      <c r="AI12" s="77"/>
      <c r="AJ12" s="76"/>
      <c r="AK12" s="76"/>
      <c r="AL12" s="76"/>
      <c r="AM12" s="77"/>
      <c r="AN12" s="41" t="s">
        <v>65</v>
      </c>
      <c r="AO12" s="186"/>
      <c r="AP12" s="188"/>
    </row>
    <row r="13" spans="1:46">
      <c r="A13" s="41">
        <v>372952</v>
      </c>
      <c r="B13" t="s">
        <v>87</v>
      </c>
      <c r="C13" t="s">
        <v>88</v>
      </c>
      <c r="D13" t="s">
        <v>89</v>
      </c>
      <c r="E13" s="41"/>
      <c r="F13" s="127">
        <v>17</v>
      </c>
      <c r="G13" t="s">
        <v>69</v>
      </c>
      <c r="H13" s="41" t="s">
        <v>90</v>
      </c>
      <c r="I13" s="147">
        <v>36285</v>
      </c>
      <c r="J13" t="s">
        <v>91</v>
      </c>
      <c r="K13" s="41">
        <v>60</v>
      </c>
      <c r="L13" s="128">
        <v>25000</v>
      </c>
      <c r="M13" s="74"/>
      <c r="N13" s="74"/>
      <c r="O13" s="43"/>
      <c r="P13" s="43"/>
      <c r="Q13" s="74"/>
      <c r="R13" s="75"/>
      <c r="S13" s="82" t="e">
        <f t="shared" si="0"/>
        <v>#DIV/0!</v>
      </c>
      <c r="T13" s="76"/>
      <c r="U13" s="76"/>
      <c r="V13" s="76"/>
      <c r="W13" s="76"/>
      <c r="X13" s="76"/>
      <c r="Y13" s="77"/>
      <c r="Z13" s="76"/>
      <c r="AA13" s="76"/>
      <c r="AB13" s="76"/>
      <c r="AC13" s="76"/>
      <c r="AD13" s="76"/>
      <c r="AE13" s="144"/>
      <c r="AF13" s="144"/>
      <c r="AG13" s="144"/>
      <c r="AH13" s="76"/>
      <c r="AI13" s="77"/>
      <c r="AJ13" s="76"/>
      <c r="AK13" s="76"/>
      <c r="AL13" s="76"/>
      <c r="AM13" s="77"/>
      <c r="AN13" s="41" t="s">
        <v>90</v>
      </c>
      <c r="AO13" s="186" t="e">
        <f>AVERAGE(AJ13:AJ31)</f>
        <v>#DIV/0!</v>
      </c>
      <c r="AP13" s="188" t="e">
        <f>10*AO13</f>
        <v>#DIV/0!</v>
      </c>
    </row>
    <row r="14" spans="1:46">
      <c r="A14" s="41">
        <v>375249</v>
      </c>
      <c r="B14" t="s">
        <v>92</v>
      </c>
      <c r="C14" t="s">
        <v>93</v>
      </c>
      <c r="D14" t="s">
        <v>311</v>
      </c>
      <c r="E14" s="41"/>
      <c r="F14" s="127">
        <v>17</v>
      </c>
      <c r="G14" t="s">
        <v>69</v>
      </c>
      <c r="H14" s="41" t="s">
        <v>90</v>
      </c>
      <c r="I14" s="147">
        <v>43699.44</v>
      </c>
      <c r="J14" t="s">
        <v>91</v>
      </c>
      <c r="K14" s="41">
        <v>60</v>
      </c>
      <c r="L14" s="128">
        <v>25000</v>
      </c>
      <c r="M14" s="74"/>
      <c r="N14" s="74"/>
      <c r="O14" s="43"/>
      <c r="P14" s="43"/>
      <c r="Q14" s="74"/>
      <c r="R14" s="75"/>
      <c r="S14" s="82" t="e">
        <f t="shared" si="0"/>
        <v>#DIV/0!</v>
      </c>
      <c r="T14" s="76"/>
      <c r="U14" s="76"/>
      <c r="V14" s="76"/>
      <c r="W14" s="76"/>
      <c r="X14" s="76"/>
      <c r="Y14" s="77"/>
      <c r="Z14" s="76"/>
      <c r="AA14" s="76"/>
      <c r="AB14" s="76"/>
      <c r="AC14" s="76"/>
      <c r="AD14" s="76"/>
      <c r="AE14" s="144"/>
      <c r="AF14" s="144"/>
      <c r="AG14" s="144"/>
      <c r="AH14" s="76"/>
      <c r="AI14" s="77"/>
      <c r="AJ14" s="76"/>
      <c r="AK14" s="76"/>
      <c r="AL14" s="76"/>
      <c r="AM14" s="77"/>
      <c r="AN14" s="41" t="s">
        <v>90</v>
      </c>
      <c r="AO14" s="186"/>
      <c r="AP14" s="188"/>
    </row>
    <row r="15" spans="1:46">
      <c r="A15" s="41">
        <v>354132</v>
      </c>
      <c r="B15" t="s">
        <v>94</v>
      </c>
      <c r="C15" t="s">
        <v>95</v>
      </c>
      <c r="D15" t="s">
        <v>96</v>
      </c>
      <c r="E15" s="41"/>
      <c r="F15" s="127">
        <v>17</v>
      </c>
      <c r="G15" t="s">
        <v>69</v>
      </c>
      <c r="H15" s="41" t="s">
        <v>90</v>
      </c>
      <c r="I15" s="147">
        <v>35994.99</v>
      </c>
      <c r="J15" t="s">
        <v>91</v>
      </c>
      <c r="K15" s="41">
        <v>60</v>
      </c>
      <c r="L15" s="128">
        <v>25000</v>
      </c>
      <c r="M15" s="74"/>
      <c r="N15" s="74"/>
      <c r="O15" s="43"/>
      <c r="P15" s="43"/>
      <c r="Q15" s="74"/>
      <c r="R15" s="75"/>
      <c r="S15" s="82" t="e">
        <f t="shared" si="0"/>
        <v>#DIV/0!</v>
      </c>
      <c r="T15" s="76"/>
      <c r="U15" s="76"/>
      <c r="V15" s="76"/>
      <c r="W15" s="76"/>
      <c r="X15" s="76"/>
      <c r="Y15" s="77"/>
      <c r="Z15" s="76"/>
      <c r="AA15" s="76"/>
      <c r="AB15" s="76"/>
      <c r="AC15" s="76"/>
      <c r="AD15" s="76"/>
      <c r="AE15" s="144"/>
      <c r="AF15" s="144"/>
      <c r="AG15" s="144"/>
      <c r="AH15" s="76"/>
      <c r="AI15" s="77"/>
      <c r="AJ15" s="76"/>
      <c r="AK15" s="76"/>
      <c r="AL15" s="76"/>
      <c r="AM15" s="77"/>
      <c r="AN15" s="41" t="s">
        <v>90</v>
      </c>
      <c r="AO15" s="186"/>
      <c r="AP15" s="188"/>
    </row>
    <row r="16" spans="1:46">
      <c r="A16" s="41">
        <v>369524</v>
      </c>
      <c r="B16" t="s">
        <v>78</v>
      </c>
      <c r="C16" t="s">
        <v>97</v>
      </c>
      <c r="D16" t="s">
        <v>98</v>
      </c>
      <c r="E16" s="41"/>
      <c r="F16" s="127">
        <v>17</v>
      </c>
      <c r="G16" t="s">
        <v>69</v>
      </c>
      <c r="H16" s="41" t="s">
        <v>90</v>
      </c>
      <c r="I16" s="147">
        <v>42995</v>
      </c>
      <c r="J16" t="s">
        <v>91</v>
      </c>
      <c r="K16" s="41">
        <v>60</v>
      </c>
      <c r="L16" s="128">
        <v>25000</v>
      </c>
      <c r="M16" s="74"/>
      <c r="N16" s="74"/>
      <c r="O16" s="43"/>
      <c r="P16" s="43"/>
      <c r="Q16" s="74"/>
      <c r="R16" s="75"/>
      <c r="S16" s="82" t="e">
        <f t="shared" si="0"/>
        <v>#DIV/0!</v>
      </c>
      <c r="T16" s="76"/>
      <c r="U16" s="76"/>
      <c r="V16" s="76"/>
      <c r="W16" s="76"/>
      <c r="X16" s="76"/>
      <c r="Y16" s="77"/>
      <c r="Z16" s="76"/>
      <c r="AA16" s="76"/>
      <c r="AB16" s="76"/>
      <c r="AC16" s="76"/>
      <c r="AD16" s="76"/>
      <c r="AE16" s="144"/>
      <c r="AF16" s="144"/>
      <c r="AG16" s="144"/>
      <c r="AH16" s="76"/>
      <c r="AI16" s="77"/>
      <c r="AJ16" s="76"/>
      <c r="AK16" s="76"/>
      <c r="AL16" s="76"/>
      <c r="AM16" s="77"/>
      <c r="AN16" s="41" t="s">
        <v>90</v>
      </c>
      <c r="AO16" s="186"/>
      <c r="AP16" s="188"/>
    </row>
    <row r="17" spans="1:42">
      <c r="A17" s="41">
        <v>375230</v>
      </c>
      <c r="B17" t="s">
        <v>99</v>
      </c>
      <c r="C17" t="s">
        <v>331</v>
      </c>
      <c r="D17" t="s">
        <v>332</v>
      </c>
      <c r="E17" s="41"/>
      <c r="F17" s="127">
        <v>17</v>
      </c>
      <c r="G17" t="s">
        <v>69</v>
      </c>
      <c r="H17" s="41" t="s">
        <v>90</v>
      </c>
      <c r="I17" s="147">
        <v>35687.75</v>
      </c>
      <c r="J17" t="s">
        <v>91</v>
      </c>
      <c r="K17" s="41">
        <v>60</v>
      </c>
      <c r="L17" s="128">
        <v>25000</v>
      </c>
      <c r="M17" s="74"/>
      <c r="N17" s="74"/>
      <c r="O17" s="43"/>
      <c r="P17" s="43"/>
      <c r="Q17" s="74"/>
      <c r="R17" s="75"/>
      <c r="S17" s="82" t="e">
        <f t="shared" si="0"/>
        <v>#DIV/0!</v>
      </c>
      <c r="T17" s="76"/>
      <c r="U17" s="76"/>
      <c r="V17" s="76"/>
      <c r="W17" s="76"/>
      <c r="X17" s="76"/>
      <c r="Y17" s="77"/>
      <c r="Z17" s="76"/>
      <c r="AA17" s="76"/>
      <c r="AB17" s="76"/>
      <c r="AC17" s="76"/>
      <c r="AD17" s="76"/>
      <c r="AE17" s="144"/>
      <c r="AF17" s="144"/>
      <c r="AG17" s="144"/>
      <c r="AH17" s="76"/>
      <c r="AI17" s="77"/>
      <c r="AJ17" s="76"/>
      <c r="AK17" s="76"/>
      <c r="AL17" s="76"/>
      <c r="AM17" s="77"/>
      <c r="AN17" s="41" t="s">
        <v>90</v>
      </c>
      <c r="AO17" s="186"/>
      <c r="AP17" s="188"/>
    </row>
    <row r="18" spans="1:42">
      <c r="A18" s="41">
        <v>371043</v>
      </c>
      <c r="B18" t="s">
        <v>99</v>
      </c>
      <c r="C18" t="s">
        <v>100</v>
      </c>
      <c r="D18" t="s">
        <v>101</v>
      </c>
      <c r="E18" s="41"/>
      <c r="F18" s="127">
        <v>17</v>
      </c>
      <c r="G18" t="s">
        <v>69</v>
      </c>
      <c r="H18" s="41" t="s">
        <v>90</v>
      </c>
      <c r="I18" s="147">
        <v>38137.75</v>
      </c>
      <c r="J18" t="s">
        <v>91</v>
      </c>
      <c r="K18" s="41">
        <v>60</v>
      </c>
      <c r="L18" s="128">
        <v>25000</v>
      </c>
      <c r="M18" s="74"/>
      <c r="N18" s="74"/>
      <c r="O18" s="43"/>
      <c r="P18" s="43"/>
      <c r="Q18" s="74"/>
      <c r="R18" s="75"/>
      <c r="S18" s="82" t="e">
        <f t="shared" si="0"/>
        <v>#DIV/0!</v>
      </c>
      <c r="T18" s="76"/>
      <c r="U18" s="76"/>
      <c r="V18" s="76"/>
      <c r="W18" s="76"/>
      <c r="X18" s="76"/>
      <c r="Y18" s="77"/>
      <c r="Z18" s="76"/>
      <c r="AA18" s="76"/>
      <c r="AB18" s="76"/>
      <c r="AC18" s="76"/>
      <c r="AD18" s="76"/>
      <c r="AE18" s="144"/>
      <c r="AF18" s="144"/>
      <c r="AG18" s="144"/>
      <c r="AH18" s="76"/>
      <c r="AI18" s="77"/>
      <c r="AJ18" s="76"/>
      <c r="AK18" s="76"/>
      <c r="AL18" s="76"/>
      <c r="AM18" s="77"/>
      <c r="AN18" s="41" t="s">
        <v>90</v>
      </c>
      <c r="AO18" s="186"/>
      <c r="AP18" s="188"/>
    </row>
    <row r="19" spans="1:42">
      <c r="A19" s="41">
        <v>358219</v>
      </c>
      <c r="B19" t="s">
        <v>102</v>
      </c>
      <c r="C19" t="s">
        <v>103</v>
      </c>
      <c r="D19" t="s">
        <v>104</v>
      </c>
      <c r="E19" s="41"/>
      <c r="F19" s="127">
        <v>17</v>
      </c>
      <c r="G19" t="s">
        <v>69</v>
      </c>
      <c r="H19" s="41" t="s">
        <v>90</v>
      </c>
      <c r="I19" s="147">
        <v>35499.269999999997</v>
      </c>
      <c r="J19" t="s">
        <v>91</v>
      </c>
      <c r="K19" s="41">
        <v>60</v>
      </c>
      <c r="L19" s="128">
        <v>25000</v>
      </c>
      <c r="M19" s="74"/>
      <c r="N19" s="74"/>
      <c r="O19" s="43"/>
      <c r="P19" s="43"/>
      <c r="Q19" s="74"/>
      <c r="R19" s="75"/>
      <c r="S19" s="82" t="e">
        <f t="shared" si="0"/>
        <v>#DIV/0!</v>
      </c>
      <c r="T19" s="76"/>
      <c r="U19" s="76"/>
      <c r="V19" s="76"/>
      <c r="W19" s="76"/>
      <c r="X19" s="76"/>
      <c r="Y19" s="77"/>
      <c r="Z19" s="76"/>
      <c r="AA19" s="76"/>
      <c r="AB19" s="76"/>
      <c r="AC19" s="76"/>
      <c r="AD19" s="76"/>
      <c r="AE19" s="144"/>
      <c r="AF19" s="144"/>
      <c r="AG19" s="144"/>
      <c r="AH19" s="76"/>
      <c r="AI19" s="77"/>
      <c r="AJ19" s="76"/>
      <c r="AK19" s="76"/>
      <c r="AL19" s="76"/>
      <c r="AM19" s="77"/>
      <c r="AN19" s="41" t="s">
        <v>90</v>
      </c>
      <c r="AO19" s="186"/>
      <c r="AP19" s="188"/>
    </row>
    <row r="20" spans="1:42">
      <c r="A20" s="41">
        <v>368948</v>
      </c>
      <c r="B20" t="s">
        <v>102</v>
      </c>
      <c r="C20" t="s">
        <v>105</v>
      </c>
      <c r="D20" t="s">
        <v>106</v>
      </c>
      <c r="E20" s="41"/>
      <c r="F20" s="127">
        <v>17</v>
      </c>
      <c r="G20" t="s">
        <v>69</v>
      </c>
      <c r="H20" s="41" t="s">
        <v>90</v>
      </c>
      <c r="I20" s="147">
        <v>35999</v>
      </c>
      <c r="J20" t="s">
        <v>91</v>
      </c>
      <c r="K20" s="41">
        <v>60</v>
      </c>
      <c r="L20" s="128">
        <v>25000</v>
      </c>
      <c r="M20" s="74"/>
      <c r="N20" s="74"/>
      <c r="O20" s="43"/>
      <c r="P20" s="43"/>
      <c r="Q20" s="74"/>
      <c r="R20" s="75"/>
      <c r="S20" s="82" t="e">
        <f t="shared" si="0"/>
        <v>#DIV/0!</v>
      </c>
      <c r="T20" s="76"/>
      <c r="U20" s="76"/>
      <c r="V20" s="76"/>
      <c r="W20" s="76"/>
      <c r="X20" s="76"/>
      <c r="Y20" s="77"/>
      <c r="Z20" s="76"/>
      <c r="AA20" s="76"/>
      <c r="AB20" s="76"/>
      <c r="AC20" s="76"/>
      <c r="AD20" s="76"/>
      <c r="AE20" s="144"/>
      <c r="AF20" s="144"/>
      <c r="AG20" s="144"/>
      <c r="AH20" s="76"/>
      <c r="AI20" s="77"/>
      <c r="AJ20" s="76"/>
      <c r="AK20" s="76"/>
      <c r="AL20" s="76"/>
      <c r="AM20" s="77"/>
      <c r="AN20" s="41" t="s">
        <v>90</v>
      </c>
      <c r="AO20" s="186"/>
      <c r="AP20" s="188"/>
    </row>
    <row r="21" spans="1:42">
      <c r="A21" s="41">
        <v>366304</v>
      </c>
      <c r="B21" t="s">
        <v>102</v>
      </c>
      <c r="C21" t="s">
        <v>107</v>
      </c>
      <c r="D21" t="s">
        <v>108</v>
      </c>
      <c r="E21" s="41"/>
      <c r="F21" s="127">
        <v>17</v>
      </c>
      <c r="G21" t="s">
        <v>69</v>
      </c>
      <c r="H21" s="41" t="s">
        <v>90</v>
      </c>
      <c r="I21" s="147">
        <v>38749.33</v>
      </c>
      <c r="J21" t="s">
        <v>91</v>
      </c>
      <c r="K21" s="41">
        <v>60</v>
      </c>
      <c r="L21" s="128">
        <v>25000</v>
      </c>
      <c r="M21" s="74"/>
      <c r="N21" s="74"/>
      <c r="O21" s="43"/>
      <c r="P21" s="43"/>
      <c r="Q21" s="74"/>
      <c r="R21" s="75"/>
      <c r="S21" s="82" t="e">
        <f t="shared" si="0"/>
        <v>#DIV/0!</v>
      </c>
      <c r="T21" s="76"/>
      <c r="U21" s="76"/>
      <c r="V21" s="76"/>
      <c r="W21" s="76"/>
      <c r="X21" s="76"/>
      <c r="Y21" s="77"/>
      <c r="Z21" s="76"/>
      <c r="AA21" s="76"/>
      <c r="AB21" s="76"/>
      <c r="AC21" s="76"/>
      <c r="AD21" s="76"/>
      <c r="AE21" s="144"/>
      <c r="AF21" s="144"/>
      <c r="AG21" s="144"/>
      <c r="AH21" s="76"/>
      <c r="AI21" s="77"/>
      <c r="AJ21" s="76"/>
      <c r="AK21" s="76"/>
      <c r="AL21" s="76"/>
      <c r="AM21" s="77"/>
      <c r="AN21" s="41" t="s">
        <v>90</v>
      </c>
      <c r="AO21" s="186"/>
      <c r="AP21" s="188"/>
    </row>
    <row r="22" spans="1:42">
      <c r="A22" s="41">
        <v>4277158</v>
      </c>
      <c r="B22" t="s">
        <v>109</v>
      </c>
      <c r="C22" t="s">
        <v>110</v>
      </c>
      <c r="D22" t="s">
        <v>333</v>
      </c>
      <c r="E22" s="41"/>
      <c r="F22" s="127">
        <v>22</v>
      </c>
      <c r="G22" t="s">
        <v>64</v>
      </c>
      <c r="H22" s="41" t="s">
        <v>90</v>
      </c>
      <c r="I22" s="147">
        <v>30700</v>
      </c>
      <c r="J22" t="s">
        <v>111</v>
      </c>
      <c r="K22" s="41">
        <v>60</v>
      </c>
      <c r="L22" s="128">
        <v>25000</v>
      </c>
      <c r="M22" s="74"/>
      <c r="N22" s="74"/>
      <c r="O22" s="43"/>
      <c r="P22" s="43"/>
      <c r="Q22" s="74"/>
      <c r="R22" s="75"/>
      <c r="S22" s="82" t="e">
        <f t="shared" si="0"/>
        <v>#DIV/0!</v>
      </c>
      <c r="T22" s="76"/>
      <c r="U22" s="76"/>
      <c r="V22" s="76"/>
      <c r="W22" s="76"/>
      <c r="X22" s="76"/>
      <c r="Y22" s="77"/>
      <c r="Z22" s="76"/>
      <c r="AA22" s="76"/>
      <c r="AB22" s="76"/>
      <c r="AC22" s="76"/>
      <c r="AD22" s="76"/>
      <c r="AE22" s="144"/>
      <c r="AF22" s="144"/>
      <c r="AG22" s="144"/>
      <c r="AH22" s="76"/>
      <c r="AI22" s="77"/>
      <c r="AJ22" s="76"/>
      <c r="AK22" s="76"/>
      <c r="AL22" s="76"/>
      <c r="AM22" s="77"/>
      <c r="AN22" s="41" t="s">
        <v>90</v>
      </c>
      <c r="AO22" s="186"/>
      <c r="AP22" s="188"/>
    </row>
    <row r="23" spans="1:42">
      <c r="A23" s="41">
        <v>373221</v>
      </c>
      <c r="B23" t="s">
        <v>109</v>
      </c>
      <c r="C23" t="s">
        <v>112</v>
      </c>
      <c r="D23" t="s">
        <v>113</v>
      </c>
      <c r="E23" s="41"/>
      <c r="F23" s="127">
        <v>17</v>
      </c>
      <c r="G23" t="s">
        <v>69</v>
      </c>
      <c r="H23" s="41" t="s">
        <v>90</v>
      </c>
      <c r="I23" s="147">
        <v>35700.129999999997</v>
      </c>
      <c r="J23" t="s">
        <v>91</v>
      </c>
      <c r="K23" s="41">
        <v>60</v>
      </c>
      <c r="L23" s="128">
        <v>25000</v>
      </c>
      <c r="M23" s="74"/>
      <c r="N23" s="74"/>
      <c r="O23" s="43"/>
      <c r="P23" s="43"/>
      <c r="Q23" s="74"/>
      <c r="R23" s="75"/>
      <c r="S23" s="82" t="e">
        <f t="shared" si="0"/>
        <v>#DIV/0!</v>
      </c>
      <c r="T23" s="76"/>
      <c r="U23" s="76"/>
      <c r="V23" s="76"/>
      <c r="W23" s="76"/>
      <c r="X23" s="76"/>
      <c r="Y23" s="77"/>
      <c r="Z23" s="76"/>
      <c r="AA23" s="76"/>
      <c r="AB23" s="76"/>
      <c r="AC23" s="76"/>
      <c r="AD23" s="76"/>
      <c r="AE23" s="144"/>
      <c r="AF23" s="144"/>
      <c r="AG23" s="144"/>
      <c r="AH23" s="76"/>
      <c r="AI23" s="77"/>
      <c r="AJ23" s="76"/>
      <c r="AK23" s="76"/>
      <c r="AL23" s="76"/>
      <c r="AM23" s="77"/>
      <c r="AN23" s="41" t="s">
        <v>90</v>
      </c>
      <c r="AO23" s="186"/>
      <c r="AP23" s="188"/>
    </row>
    <row r="24" spans="1:42">
      <c r="A24" s="41">
        <v>356159</v>
      </c>
      <c r="B24" t="s">
        <v>109</v>
      </c>
      <c r="C24" t="s">
        <v>114</v>
      </c>
      <c r="D24" t="s">
        <v>115</v>
      </c>
      <c r="E24" s="41"/>
      <c r="F24" s="127">
        <v>17</v>
      </c>
      <c r="G24" t="s">
        <v>69</v>
      </c>
      <c r="H24" s="41" t="s">
        <v>90</v>
      </c>
      <c r="I24" s="147">
        <v>39299.879999999997</v>
      </c>
      <c r="J24" t="s">
        <v>91</v>
      </c>
      <c r="K24" s="41">
        <v>60</v>
      </c>
      <c r="L24" s="128">
        <v>25000</v>
      </c>
      <c r="M24" s="74"/>
      <c r="N24" s="74"/>
      <c r="O24" s="43"/>
      <c r="P24" s="43"/>
      <c r="Q24" s="74"/>
      <c r="R24" s="75"/>
      <c r="S24" s="82" t="e">
        <f t="shared" si="0"/>
        <v>#DIV/0!</v>
      </c>
      <c r="T24" s="76"/>
      <c r="U24" s="76"/>
      <c r="V24" s="76"/>
      <c r="W24" s="76"/>
      <c r="X24" s="76"/>
      <c r="Y24" s="77"/>
      <c r="Z24" s="76"/>
      <c r="AA24" s="76"/>
      <c r="AB24" s="76"/>
      <c r="AC24" s="76"/>
      <c r="AD24" s="76"/>
      <c r="AE24" s="144"/>
      <c r="AF24" s="144"/>
      <c r="AG24" s="144"/>
      <c r="AH24" s="76"/>
      <c r="AI24" s="77"/>
      <c r="AJ24" s="76"/>
      <c r="AK24" s="76"/>
      <c r="AL24" s="76"/>
      <c r="AM24" s="77"/>
      <c r="AN24" s="41" t="s">
        <v>90</v>
      </c>
      <c r="AO24" s="186"/>
      <c r="AP24" s="188"/>
    </row>
    <row r="25" spans="1:42">
      <c r="A25" s="41">
        <v>373220</v>
      </c>
      <c r="B25" t="s">
        <v>109</v>
      </c>
      <c r="C25" t="s">
        <v>112</v>
      </c>
      <c r="D25" t="s">
        <v>116</v>
      </c>
      <c r="E25" s="41"/>
      <c r="F25" s="127">
        <v>17</v>
      </c>
      <c r="G25" t="s">
        <v>69</v>
      </c>
      <c r="H25" s="41" t="s">
        <v>90</v>
      </c>
      <c r="I25" s="147">
        <v>37350.57</v>
      </c>
      <c r="J25" t="s">
        <v>91</v>
      </c>
      <c r="K25" s="41">
        <v>60</v>
      </c>
      <c r="L25" s="128">
        <v>25000</v>
      </c>
      <c r="M25" s="74"/>
      <c r="N25" s="74"/>
      <c r="O25" s="43"/>
      <c r="P25" s="43"/>
      <c r="Q25" s="74"/>
      <c r="R25" s="75"/>
      <c r="S25" s="82" t="e">
        <f t="shared" si="0"/>
        <v>#DIV/0!</v>
      </c>
      <c r="T25" s="76"/>
      <c r="U25" s="76"/>
      <c r="V25" s="76"/>
      <c r="W25" s="76"/>
      <c r="X25" s="76"/>
      <c r="Y25" s="77"/>
      <c r="Z25" s="76"/>
      <c r="AA25" s="76"/>
      <c r="AB25" s="76"/>
      <c r="AC25" s="76"/>
      <c r="AD25" s="76"/>
      <c r="AE25" s="144"/>
      <c r="AF25" s="144"/>
      <c r="AG25" s="144"/>
      <c r="AH25" s="76"/>
      <c r="AI25" s="77"/>
      <c r="AJ25" s="76"/>
      <c r="AK25" s="76"/>
      <c r="AL25" s="76"/>
      <c r="AM25" s="77"/>
      <c r="AN25" s="41" t="s">
        <v>90</v>
      </c>
      <c r="AO25" s="186"/>
      <c r="AP25" s="188"/>
    </row>
    <row r="26" spans="1:42">
      <c r="A26" s="41">
        <v>358726</v>
      </c>
      <c r="B26" t="s">
        <v>109</v>
      </c>
      <c r="C26" t="s">
        <v>117</v>
      </c>
      <c r="D26" t="s">
        <v>115</v>
      </c>
      <c r="E26" s="41"/>
      <c r="F26" s="127">
        <v>17</v>
      </c>
      <c r="G26" t="s">
        <v>69</v>
      </c>
      <c r="H26" s="41" t="s">
        <v>90</v>
      </c>
      <c r="I26" s="147">
        <v>39799.61</v>
      </c>
      <c r="J26" t="s">
        <v>91</v>
      </c>
      <c r="K26" s="41">
        <v>60</v>
      </c>
      <c r="L26" s="128">
        <v>25000</v>
      </c>
      <c r="M26" s="74"/>
      <c r="N26" s="74"/>
      <c r="O26" s="43"/>
      <c r="P26" s="43"/>
      <c r="Q26" s="74"/>
      <c r="R26" s="75"/>
      <c r="S26" s="82" t="e">
        <f t="shared" si="0"/>
        <v>#DIV/0!</v>
      </c>
      <c r="T26" s="76"/>
      <c r="U26" s="76"/>
      <c r="V26" s="76"/>
      <c r="W26" s="76"/>
      <c r="X26" s="76"/>
      <c r="Y26" s="77"/>
      <c r="Z26" s="76"/>
      <c r="AA26" s="76"/>
      <c r="AB26" s="76"/>
      <c r="AC26" s="76"/>
      <c r="AD26" s="76"/>
      <c r="AE26" s="144"/>
      <c r="AF26" s="144"/>
      <c r="AG26" s="144"/>
      <c r="AH26" s="76"/>
      <c r="AI26" s="77"/>
      <c r="AJ26" s="76"/>
      <c r="AK26" s="76"/>
      <c r="AL26" s="76"/>
      <c r="AM26" s="77"/>
      <c r="AN26" s="41" t="s">
        <v>90</v>
      </c>
      <c r="AO26" s="186"/>
      <c r="AP26" s="188"/>
    </row>
    <row r="27" spans="1:42">
      <c r="A27" s="41">
        <v>4277119</v>
      </c>
      <c r="B27" t="s">
        <v>81</v>
      </c>
      <c r="C27" t="s">
        <v>118</v>
      </c>
      <c r="D27" t="s">
        <v>334</v>
      </c>
      <c r="E27" s="41"/>
      <c r="F27" s="127">
        <v>22</v>
      </c>
      <c r="G27" t="s">
        <v>64</v>
      </c>
      <c r="H27" s="41" t="s">
        <v>90</v>
      </c>
      <c r="I27" s="147">
        <v>25895</v>
      </c>
      <c r="J27" t="s">
        <v>111</v>
      </c>
      <c r="K27" s="41">
        <v>60</v>
      </c>
      <c r="L27" s="128">
        <v>25000</v>
      </c>
      <c r="M27" s="74"/>
      <c r="N27" s="74"/>
      <c r="O27" s="43"/>
      <c r="P27" s="43"/>
      <c r="Q27" s="74"/>
      <c r="R27" s="75"/>
      <c r="S27" s="82" t="e">
        <f t="shared" si="0"/>
        <v>#DIV/0!</v>
      </c>
      <c r="T27" s="76"/>
      <c r="U27" s="76"/>
      <c r="V27" s="76"/>
      <c r="W27" s="76"/>
      <c r="X27" s="76"/>
      <c r="Y27" s="77"/>
      <c r="Z27" s="76"/>
      <c r="AA27" s="76"/>
      <c r="AB27" s="76"/>
      <c r="AC27" s="76"/>
      <c r="AD27" s="76"/>
      <c r="AE27" s="144"/>
      <c r="AF27" s="144"/>
      <c r="AG27" s="144"/>
      <c r="AH27" s="76"/>
      <c r="AI27" s="77"/>
      <c r="AJ27" s="76"/>
      <c r="AK27" s="76"/>
      <c r="AL27" s="76"/>
      <c r="AM27" s="77"/>
      <c r="AN27" s="41" t="s">
        <v>90</v>
      </c>
      <c r="AO27" s="186"/>
      <c r="AP27" s="188"/>
    </row>
    <row r="28" spans="1:42">
      <c r="A28" s="41">
        <v>4280859</v>
      </c>
      <c r="B28" t="s">
        <v>119</v>
      </c>
      <c r="C28" t="s">
        <v>120</v>
      </c>
      <c r="D28" t="s">
        <v>335</v>
      </c>
      <c r="E28" s="41"/>
      <c r="F28" s="127">
        <v>22</v>
      </c>
      <c r="G28" t="s">
        <v>64</v>
      </c>
      <c r="H28" s="41" t="s">
        <v>90</v>
      </c>
      <c r="I28" s="147">
        <v>34510</v>
      </c>
      <c r="J28" t="s">
        <v>111</v>
      </c>
      <c r="K28" s="41">
        <v>60</v>
      </c>
      <c r="L28" s="128">
        <v>25000</v>
      </c>
      <c r="M28" s="74"/>
      <c r="N28" s="74"/>
      <c r="O28" s="43"/>
      <c r="P28" s="43"/>
      <c r="Q28" s="74"/>
      <c r="R28" s="75"/>
      <c r="S28" s="82" t="e">
        <f t="shared" si="0"/>
        <v>#DIV/0!</v>
      </c>
      <c r="T28" s="76"/>
      <c r="U28" s="76"/>
      <c r="V28" s="76"/>
      <c r="W28" s="76"/>
      <c r="X28" s="76"/>
      <c r="Y28" s="77"/>
      <c r="Z28" s="76"/>
      <c r="AA28" s="76"/>
      <c r="AB28" s="76"/>
      <c r="AC28" s="76"/>
      <c r="AD28" s="76"/>
      <c r="AE28" s="144"/>
      <c r="AF28" s="144"/>
      <c r="AG28" s="144"/>
      <c r="AH28" s="76"/>
      <c r="AI28" s="77"/>
      <c r="AJ28" s="76"/>
      <c r="AK28" s="76"/>
      <c r="AL28" s="76"/>
      <c r="AM28" s="77"/>
      <c r="AN28" s="41" t="s">
        <v>90</v>
      </c>
      <c r="AO28" s="186"/>
      <c r="AP28" s="188"/>
    </row>
    <row r="29" spans="1:42">
      <c r="A29" s="41">
        <v>375726</v>
      </c>
      <c r="B29" t="s">
        <v>119</v>
      </c>
      <c r="C29" t="s">
        <v>121</v>
      </c>
      <c r="D29" t="s">
        <v>312</v>
      </c>
      <c r="E29" s="41"/>
      <c r="F29" s="127">
        <v>17</v>
      </c>
      <c r="G29" t="s">
        <v>69</v>
      </c>
      <c r="H29" s="41" t="s">
        <v>90</v>
      </c>
      <c r="I29" s="147">
        <v>42420.47</v>
      </c>
      <c r="J29" t="s">
        <v>91</v>
      </c>
      <c r="K29" s="41">
        <v>60</v>
      </c>
      <c r="L29" s="128">
        <v>25000</v>
      </c>
      <c r="M29" s="74"/>
      <c r="N29" s="74"/>
      <c r="O29" s="43"/>
      <c r="P29" s="43"/>
      <c r="Q29" s="74"/>
      <c r="R29" s="75"/>
      <c r="S29" s="82" t="e">
        <f t="shared" si="0"/>
        <v>#DIV/0!</v>
      </c>
      <c r="T29" s="76"/>
      <c r="U29" s="76"/>
      <c r="V29" s="76"/>
      <c r="W29" s="76"/>
      <c r="X29" s="76"/>
      <c r="Y29" s="77"/>
      <c r="Z29" s="76"/>
      <c r="AA29" s="76"/>
      <c r="AB29" s="76"/>
      <c r="AC29" s="76"/>
      <c r="AD29" s="76"/>
      <c r="AE29" s="144"/>
      <c r="AF29" s="144"/>
      <c r="AG29" s="144"/>
      <c r="AH29" s="76"/>
      <c r="AI29" s="77"/>
      <c r="AJ29" s="76"/>
      <c r="AK29" s="76"/>
      <c r="AL29" s="76"/>
      <c r="AM29" s="77"/>
      <c r="AN29" s="41" t="s">
        <v>90</v>
      </c>
      <c r="AO29" s="186"/>
      <c r="AP29" s="188"/>
    </row>
    <row r="30" spans="1:42">
      <c r="A30" s="41">
        <v>4280937</v>
      </c>
      <c r="B30" t="s">
        <v>72</v>
      </c>
      <c r="C30" t="s">
        <v>122</v>
      </c>
      <c r="D30" t="s">
        <v>336</v>
      </c>
      <c r="E30" s="41"/>
      <c r="F30" s="127">
        <v>22</v>
      </c>
      <c r="G30" t="s">
        <v>64</v>
      </c>
      <c r="H30" s="41" t="s">
        <v>90</v>
      </c>
      <c r="I30" s="147">
        <v>29717</v>
      </c>
      <c r="J30" t="s">
        <v>111</v>
      </c>
      <c r="K30" s="41">
        <v>60</v>
      </c>
      <c r="L30" s="128">
        <v>25000</v>
      </c>
      <c r="M30" s="74"/>
      <c r="N30" s="74"/>
      <c r="O30" s="43"/>
      <c r="P30" s="43"/>
      <c r="Q30" s="74"/>
      <c r="R30" s="75"/>
      <c r="S30" s="82" t="e">
        <f t="shared" si="0"/>
        <v>#DIV/0!</v>
      </c>
      <c r="T30" s="76"/>
      <c r="U30" s="76"/>
      <c r="V30" s="76"/>
      <c r="W30" s="76"/>
      <c r="X30" s="76"/>
      <c r="Y30" s="77"/>
      <c r="Z30" s="76"/>
      <c r="AA30" s="76"/>
      <c r="AB30" s="76"/>
      <c r="AC30" s="76"/>
      <c r="AD30" s="76"/>
      <c r="AE30" s="144"/>
      <c r="AF30" s="144"/>
      <c r="AG30" s="144"/>
      <c r="AH30" s="76"/>
      <c r="AI30" s="77"/>
      <c r="AJ30" s="76"/>
      <c r="AK30" s="76"/>
      <c r="AL30" s="76"/>
      <c r="AM30" s="77"/>
      <c r="AN30" s="41" t="s">
        <v>90</v>
      </c>
      <c r="AO30" s="186"/>
      <c r="AP30" s="188"/>
    </row>
    <row r="31" spans="1:42">
      <c r="A31" s="41">
        <v>368247</v>
      </c>
      <c r="B31" t="s">
        <v>123</v>
      </c>
      <c r="C31" t="s">
        <v>124</v>
      </c>
      <c r="D31" t="s">
        <v>125</v>
      </c>
      <c r="E31" s="41"/>
      <c r="F31" s="127">
        <v>17</v>
      </c>
      <c r="G31" t="s">
        <v>69</v>
      </c>
      <c r="H31" s="41" t="s">
        <v>90</v>
      </c>
      <c r="I31" s="147">
        <v>41695</v>
      </c>
      <c r="J31" t="s">
        <v>91</v>
      </c>
      <c r="K31" s="41">
        <v>60</v>
      </c>
      <c r="L31" s="128">
        <v>25000</v>
      </c>
      <c r="M31" s="74"/>
      <c r="N31" s="74"/>
      <c r="O31" s="43"/>
      <c r="P31" s="43"/>
      <c r="Q31" s="74"/>
      <c r="R31" s="75"/>
      <c r="S31" s="82" t="e">
        <f t="shared" si="0"/>
        <v>#DIV/0!</v>
      </c>
      <c r="T31" s="76"/>
      <c r="U31" s="76"/>
      <c r="V31" s="76"/>
      <c r="W31" s="76"/>
      <c r="X31" s="76"/>
      <c r="Y31" s="77"/>
      <c r="Z31" s="76"/>
      <c r="AA31" s="76"/>
      <c r="AB31" s="76"/>
      <c r="AC31" s="76"/>
      <c r="AD31" s="76"/>
      <c r="AE31" s="144"/>
      <c r="AF31" s="144"/>
      <c r="AG31" s="144"/>
      <c r="AH31" s="76"/>
      <c r="AI31" s="77"/>
      <c r="AJ31" s="76"/>
      <c r="AK31" s="76"/>
      <c r="AL31" s="76"/>
      <c r="AM31" s="77"/>
      <c r="AN31" s="41" t="s">
        <v>90</v>
      </c>
      <c r="AO31" s="186"/>
      <c r="AP31" s="188"/>
    </row>
    <row r="32" spans="1:42">
      <c r="A32" s="41">
        <v>4282899</v>
      </c>
      <c r="B32" t="s">
        <v>126</v>
      </c>
      <c r="C32" t="s">
        <v>317</v>
      </c>
      <c r="D32" t="s">
        <v>318</v>
      </c>
      <c r="E32" s="41"/>
      <c r="F32" s="127">
        <v>22</v>
      </c>
      <c r="G32" t="s">
        <v>64</v>
      </c>
      <c r="H32" s="41" t="s">
        <v>127</v>
      </c>
      <c r="I32" s="147">
        <v>42615</v>
      </c>
      <c r="J32" t="s">
        <v>128</v>
      </c>
      <c r="K32" s="41">
        <v>60</v>
      </c>
      <c r="L32" s="128">
        <v>25000</v>
      </c>
      <c r="M32" s="74"/>
      <c r="N32" s="74"/>
      <c r="O32" s="43"/>
      <c r="P32" s="43"/>
      <c r="Q32" s="74"/>
      <c r="R32" s="75"/>
      <c r="S32" s="82" t="e">
        <f t="shared" si="0"/>
        <v>#DIV/0!</v>
      </c>
      <c r="T32" s="76"/>
      <c r="U32" s="76"/>
      <c r="V32" s="76"/>
      <c r="W32" s="76"/>
      <c r="X32" s="76"/>
      <c r="Y32" s="77"/>
      <c r="Z32" s="76"/>
      <c r="AA32" s="76"/>
      <c r="AB32" s="76"/>
      <c r="AC32" s="76"/>
      <c r="AD32" s="76"/>
      <c r="AE32" s="144"/>
      <c r="AF32" s="144"/>
      <c r="AG32" s="144"/>
      <c r="AH32" s="76"/>
      <c r="AI32" s="77"/>
      <c r="AJ32" s="76"/>
      <c r="AK32" s="76"/>
      <c r="AL32" s="76"/>
      <c r="AM32" s="77"/>
      <c r="AN32" s="41" t="s">
        <v>127</v>
      </c>
      <c r="AO32" s="186" t="e">
        <f>AVERAGE(AJ32:AJ54)</f>
        <v>#DIV/0!</v>
      </c>
      <c r="AP32" s="188" t="e">
        <f>15*AO32</f>
        <v>#DIV/0!</v>
      </c>
    </row>
    <row r="33" spans="1:42">
      <c r="A33" s="41">
        <v>374930</v>
      </c>
      <c r="B33" t="s">
        <v>126</v>
      </c>
      <c r="C33" t="s">
        <v>129</v>
      </c>
      <c r="D33" t="s">
        <v>313</v>
      </c>
      <c r="E33" s="41"/>
      <c r="F33" s="127">
        <v>17</v>
      </c>
      <c r="G33" t="s">
        <v>69</v>
      </c>
      <c r="H33" s="41" t="s">
        <v>127</v>
      </c>
      <c r="I33" s="147">
        <v>51605.58</v>
      </c>
      <c r="J33" t="s">
        <v>130</v>
      </c>
      <c r="K33" s="41">
        <v>60</v>
      </c>
      <c r="L33" s="128">
        <v>25000</v>
      </c>
      <c r="M33" s="74"/>
      <c r="N33" s="74"/>
      <c r="O33" s="43"/>
      <c r="P33" s="43"/>
      <c r="Q33" s="74"/>
      <c r="R33" s="75"/>
      <c r="S33" s="82" t="e">
        <f t="shared" si="0"/>
        <v>#DIV/0!</v>
      </c>
      <c r="T33" s="76"/>
      <c r="U33" s="76"/>
      <c r="V33" s="76"/>
      <c r="W33" s="76"/>
      <c r="X33" s="76"/>
      <c r="Y33" s="77"/>
      <c r="Z33" s="76"/>
      <c r="AA33" s="76"/>
      <c r="AB33" s="76"/>
      <c r="AC33" s="76"/>
      <c r="AD33" s="76"/>
      <c r="AE33" s="144"/>
      <c r="AF33" s="144"/>
      <c r="AG33" s="144"/>
      <c r="AH33" s="76"/>
      <c r="AI33" s="77"/>
      <c r="AJ33" s="76"/>
      <c r="AK33" s="76"/>
      <c r="AL33" s="76"/>
      <c r="AM33" s="77"/>
      <c r="AN33" s="41" t="s">
        <v>127</v>
      </c>
      <c r="AO33" s="186"/>
      <c r="AP33" s="188"/>
    </row>
    <row r="34" spans="1:42">
      <c r="A34" s="41">
        <v>4271863</v>
      </c>
      <c r="B34" t="s">
        <v>131</v>
      </c>
      <c r="C34" t="s">
        <v>319</v>
      </c>
      <c r="D34" t="s">
        <v>320</v>
      </c>
      <c r="E34" s="41"/>
      <c r="F34" s="127">
        <v>22</v>
      </c>
      <c r="G34" t="s">
        <v>132</v>
      </c>
      <c r="H34" s="41" t="s">
        <v>127</v>
      </c>
      <c r="I34" s="147">
        <v>51465</v>
      </c>
      <c r="J34" t="s">
        <v>128</v>
      </c>
      <c r="K34" s="41">
        <v>60</v>
      </c>
      <c r="L34" s="128">
        <v>25000</v>
      </c>
      <c r="M34" s="74"/>
      <c r="N34" s="74"/>
      <c r="O34" s="43"/>
      <c r="P34" s="43"/>
      <c r="Q34" s="74"/>
      <c r="R34" s="75"/>
      <c r="S34" s="82" t="e">
        <f t="shared" si="0"/>
        <v>#DIV/0!</v>
      </c>
      <c r="T34" s="76"/>
      <c r="U34" s="76"/>
      <c r="V34" s="76"/>
      <c r="W34" s="76"/>
      <c r="X34" s="76"/>
      <c r="Y34" s="77"/>
      <c r="Z34" s="76"/>
      <c r="AA34" s="76"/>
      <c r="AB34" s="76"/>
      <c r="AC34" s="76"/>
      <c r="AD34" s="76"/>
      <c r="AE34" s="144"/>
      <c r="AF34" s="144"/>
      <c r="AG34" s="144"/>
      <c r="AH34" s="76"/>
      <c r="AI34" s="77"/>
      <c r="AJ34" s="76"/>
      <c r="AK34" s="76"/>
      <c r="AL34" s="76"/>
      <c r="AM34" s="77"/>
      <c r="AN34" s="41" t="s">
        <v>127</v>
      </c>
      <c r="AO34" s="186"/>
      <c r="AP34" s="188"/>
    </row>
    <row r="35" spans="1:42">
      <c r="A35" s="41">
        <v>352682</v>
      </c>
      <c r="B35" t="s">
        <v>131</v>
      </c>
      <c r="C35" t="s">
        <v>133</v>
      </c>
      <c r="D35" t="s">
        <v>134</v>
      </c>
      <c r="E35" s="41"/>
      <c r="F35" s="127">
        <v>17</v>
      </c>
      <c r="G35" t="s">
        <v>69</v>
      </c>
      <c r="H35" s="41" t="s">
        <v>127</v>
      </c>
      <c r="I35" s="147">
        <v>58140.79</v>
      </c>
      <c r="J35" t="s">
        <v>130</v>
      </c>
      <c r="K35" s="41">
        <v>60</v>
      </c>
      <c r="L35" s="128">
        <v>25000</v>
      </c>
      <c r="M35" s="74"/>
      <c r="N35" s="74"/>
      <c r="O35" s="43"/>
      <c r="P35" s="43"/>
      <c r="Q35" s="74"/>
      <c r="R35" s="75"/>
      <c r="S35" s="82" t="e">
        <f t="shared" si="0"/>
        <v>#DIV/0!</v>
      </c>
      <c r="T35" s="76"/>
      <c r="U35" s="76"/>
      <c r="V35" s="76"/>
      <c r="W35" s="76"/>
      <c r="X35" s="76"/>
      <c r="Y35" s="77"/>
      <c r="Z35" s="76"/>
      <c r="AA35" s="76"/>
      <c r="AB35" s="76"/>
      <c r="AC35" s="76"/>
      <c r="AD35" s="76"/>
      <c r="AE35" s="144"/>
      <c r="AF35" s="144"/>
      <c r="AG35" s="144"/>
      <c r="AH35" s="76"/>
      <c r="AI35" s="77"/>
      <c r="AJ35" s="76"/>
      <c r="AK35" s="76"/>
      <c r="AL35" s="76"/>
      <c r="AM35" s="77"/>
      <c r="AN35" s="41" t="s">
        <v>127</v>
      </c>
      <c r="AO35" s="186"/>
      <c r="AP35" s="188"/>
    </row>
    <row r="36" spans="1:42">
      <c r="A36" s="41">
        <v>4280962</v>
      </c>
      <c r="B36" t="s">
        <v>92</v>
      </c>
      <c r="C36" t="s">
        <v>135</v>
      </c>
      <c r="D36" t="s">
        <v>321</v>
      </c>
      <c r="E36" s="41"/>
      <c r="F36" s="127">
        <v>22</v>
      </c>
      <c r="G36" t="s">
        <v>132</v>
      </c>
      <c r="H36" s="41" t="s">
        <v>127</v>
      </c>
      <c r="I36" s="147">
        <v>44240</v>
      </c>
      <c r="J36" t="s">
        <v>128</v>
      </c>
      <c r="K36" s="41">
        <v>60</v>
      </c>
      <c r="L36" s="128">
        <v>25000</v>
      </c>
      <c r="M36" s="74"/>
      <c r="N36" s="74"/>
      <c r="O36" s="43"/>
      <c r="P36" s="43"/>
      <c r="Q36" s="74"/>
      <c r="R36" s="75"/>
      <c r="S36" s="82" t="e">
        <f t="shared" si="0"/>
        <v>#DIV/0!</v>
      </c>
      <c r="T36" s="76"/>
      <c r="U36" s="76"/>
      <c r="V36" s="76"/>
      <c r="W36" s="76"/>
      <c r="X36" s="76"/>
      <c r="Y36" s="77"/>
      <c r="Z36" s="76"/>
      <c r="AA36" s="76"/>
      <c r="AB36" s="76"/>
      <c r="AC36" s="76"/>
      <c r="AD36" s="76"/>
      <c r="AE36" s="144"/>
      <c r="AF36" s="144"/>
      <c r="AG36" s="144"/>
      <c r="AH36" s="76"/>
      <c r="AI36" s="77"/>
      <c r="AJ36" s="76"/>
      <c r="AK36" s="76"/>
      <c r="AL36" s="76"/>
      <c r="AM36" s="77"/>
      <c r="AN36" s="41" t="s">
        <v>127</v>
      </c>
      <c r="AO36" s="186"/>
      <c r="AP36" s="188"/>
    </row>
    <row r="37" spans="1:42">
      <c r="A37" s="41">
        <v>373870</v>
      </c>
      <c r="B37" t="s">
        <v>92</v>
      </c>
      <c r="C37" t="s">
        <v>136</v>
      </c>
      <c r="D37" t="s">
        <v>137</v>
      </c>
      <c r="E37" s="41"/>
      <c r="F37" s="127">
        <v>17</v>
      </c>
      <c r="G37" t="s">
        <v>69</v>
      </c>
      <c r="H37" s="41" t="s">
        <v>127</v>
      </c>
      <c r="I37" s="147">
        <v>46700.24</v>
      </c>
      <c r="J37" t="s">
        <v>130</v>
      </c>
      <c r="K37" s="41">
        <v>60</v>
      </c>
      <c r="L37" s="128">
        <v>25000</v>
      </c>
      <c r="M37" s="74"/>
      <c r="N37" s="74"/>
      <c r="O37" s="43"/>
      <c r="P37" s="43"/>
      <c r="Q37" s="74"/>
      <c r="R37" s="75"/>
      <c r="S37" s="82" t="e">
        <f t="shared" si="0"/>
        <v>#DIV/0!</v>
      </c>
      <c r="T37" s="76"/>
      <c r="U37" s="76"/>
      <c r="V37" s="76"/>
      <c r="W37" s="76"/>
      <c r="X37" s="76"/>
      <c r="Y37" s="77"/>
      <c r="Z37" s="76"/>
      <c r="AA37" s="76"/>
      <c r="AB37" s="76"/>
      <c r="AC37" s="76"/>
      <c r="AD37" s="76"/>
      <c r="AE37" s="144"/>
      <c r="AF37" s="144"/>
      <c r="AG37" s="144"/>
      <c r="AH37" s="76"/>
      <c r="AI37" s="77"/>
      <c r="AJ37" s="76"/>
      <c r="AK37" s="76"/>
      <c r="AL37" s="76"/>
      <c r="AM37" s="77"/>
      <c r="AN37" s="41" t="s">
        <v>127</v>
      </c>
      <c r="AO37" s="186"/>
      <c r="AP37" s="188"/>
    </row>
    <row r="38" spans="1:42">
      <c r="A38" s="41">
        <v>369870</v>
      </c>
      <c r="B38" t="s">
        <v>61</v>
      </c>
      <c r="C38" t="s">
        <v>138</v>
      </c>
      <c r="D38" t="s">
        <v>139</v>
      </c>
      <c r="E38" s="41"/>
      <c r="F38" s="127">
        <v>17</v>
      </c>
      <c r="G38" t="s">
        <v>69</v>
      </c>
      <c r="H38" s="41" t="s">
        <v>127</v>
      </c>
      <c r="I38" s="147">
        <v>49899.48</v>
      </c>
      <c r="J38" t="s">
        <v>130</v>
      </c>
      <c r="K38" s="41">
        <v>60</v>
      </c>
      <c r="L38" s="128">
        <v>25000</v>
      </c>
      <c r="M38" s="74"/>
      <c r="N38" s="74"/>
      <c r="O38" s="43"/>
      <c r="P38" s="43"/>
      <c r="Q38" s="74"/>
      <c r="R38" s="75"/>
      <c r="S38" s="82" t="e">
        <f t="shared" si="0"/>
        <v>#DIV/0!</v>
      </c>
      <c r="T38" s="76"/>
      <c r="U38" s="76"/>
      <c r="V38" s="76"/>
      <c r="W38" s="76"/>
      <c r="X38" s="76"/>
      <c r="Y38" s="77"/>
      <c r="Z38" s="76"/>
      <c r="AA38" s="76"/>
      <c r="AB38" s="76"/>
      <c r="AC38" s="76"/>
      <c r="AD38" s="76"/>
      <c r="AE38" s="144"/>
      <c r="AF38" s="144"/>
      <c r="AG38" s="144"/>
      <c r="AH38" s="76"/>
      <c r="AI38" s="77"/>
      <c r="AJ38" s="76"/>
      <c r="AK38" s="76"/>
      <c r="AL38" s="76"/>
      <c r="AM38" s="77"/>
      <c r="AN38" s="41" t="s">
        <v>127</v>
      </c>
      <c r="AO38" s="186"/>
      <c r="AP38" s="188"/>
    </row>
    <row r="39" spans="1:42">
      <c r="A39" s="41">
        <v>4281157</v>
      </c>
      <c r="B39" t="s">
        <v>75</v>
      </c>
      <c r="C39" t="s">
        <v>140</v>
      </c>
      <c r="D39" t="s">
        <v>337</v>
      </c>
      <c r="E39" s="41"/>
      <c r="F39" s="127">
        <v>22</v>
      </c>
      <c r="G39" t="s">
        <v>132</v>
      </c>
      <c r="H39" s="41" t="s">
        <v>127</v>
      </c>
      <c r="I39" s="147">
        <v>44825</v>
      </c>
      <c r="J39" t="s">
        <v>128</v>
      </c>
      <c r="K39" s="41">
        <v>60</v>
      </c>
      <c r="L39" s="128">
        <v>25000</v>
      </c>
      <c r="M39" s="74"/>
      <c r="N39" s="74"/>
      <c r="O39" s="43"/>
      <c r="P39" s="43"/>
      <c r="Q39" s="74"/>
      <c r="R39" s="75"/>
      <c r="S39" s="82" t="e">
        <f t="shared" si="0"/>
        <v>#DIV/0!</v>
      </c>
      <c r="T39" s="76"/>
      <c r="U39" s="76"/>
      <c r="V39" s="76"/>
      <c r="W39" s="76"/>
      <c r="X39" s="76"/>
      <c r="Y39" s="77"/>
      <c r="Z39" s="76"/>
      <c r="AA39" s="76"/>
      <c r="AB39" s="76"/>
      <c r="AC39" s="76"/>
      <c r="AD39" s="76"/>
      <c r="AE39" s="144"/>
      <c r="AF39" s="144"/>
      <c r="AG39" s="144"/>
      <c r="AH39" s="76"/>
      <c r="AI39" s="77"/>
      <c r="AJ39" s="76"/>
      <c r="AK39" s="76"/>
      <c r="AL39" s="76"/>
      <c r="AM39" s="77"/>
      <c r="AN39" s="41" t="s">
        <v>127</v>
      </c>
      <c r="AO39" s="186"/>
      <c r="AP39" s="188"/>
    </row>
    <row r="40" spans="1:42">
      <c r="A40" s="41">
        <v>371796</v>
      </c>
      <c r="B40" t="s">
        <v>78</v>
      </c>
      <c r="C40" t="s">
        <v>141</v>
      </c>
      <c r="D40" t="s">
        <v>142</v>
      </c>
      <c r="E40" s="41"/>
      <c r="F40" s="127">
        <v>17</v>
      </c>
      <c r="G40" t="s">
        <v>69</v>
      </c>
      <c r="H40" s="41" t="s">
        <v>127</v>
      </c>
      <c r="I40" s="147">
        <v>57895</v>
      </c>
      <c r="J40" t="s">
        <v>130</v>
      </c>
      <c r="K40" s="41">
        <v>60</v>
      </c>
      <c r="L40" s="128">
        <v>25000</v>
      </c>
      <c r="M40" s="74"/>
      <c r="N40" s="74"/>
      <c r="O40" s="43"/>
      <c r="P40" s="43"/>
      <c r="Q40" s="74"/>
      <c r="R40" s="75"/>
      <c r="S40" s="82" t="e">
        <f t="shared" si="0"/>
        <v>#DIV/0!</v>
      </c>
      <c r="T40" s="76"/>
      <c r="U40" s="76"/>
      <c r="V40" s="76"/>
      <c r="W40" s="76"/>
      <c r="X40" s="76"/>
      <c r="Y40" s="77"/>
      <c r="Z40" s="76"/>
      <c r="AA40" s="76"/>
      <c r="AB40" s="76"/>
      <c r="AC40" s="76"/>
      <c r="AD40" s="76"/>
      <c r="AE40" s="144"/>
      <c r="AF40" s="144"/>
      <c r="AG40" s="144"/>
      <c r="AH40" s="76"/>
      <c r="AI40" s="77"/>
      <c r="AJ40" s="76"/>
      <c r="AK40" s="76"/>
      <c r="AL40" s="76"/>
      <c r="AM40" s="77"/>
      <c r="AN40" s="41" t="s">
        <v>127</v>
      </c>
      <c r="AO40" s="186"/>
      <c r="AP40" s="188"/>
    </row>
    <row r="41" spans="1:42">
      <c r="A41" s="41">
        <v>4282907</v>
      </c>
      <c r="B41" t="s">
        <v>143</v>
      </c>
      <c r="C41" t="s">
        <v>322</v>
      </c>
      <c r="D41" t="s">
        <v>323</v>
      </c>
      <c r="E41" s="41"/>
      <c r="F41" s="127">
        <v>22</v>
      </c>
      <c r="G41" t="s">
        <v>132</v>
      </c>
      <c r="H41" s="41" t="s">
        <v>127</v>
      </c>
      <c r="I41" s="147">
        <v>61900</v>
      </c>
      <c r="J41" t="s">
        <v>128</v>
      </c>
      <c r="K41" s="41">
        <v>60</v>
      </c>
      <c r="L41" s="128">
        <v>25000</v>
      </c>
      <c r="M41" s="74"/>
      <c r="N41" s="74"/>
      <c r="O41" s="43"/>
      <c r="P41" s="43"/>
      <c r="Q41" s="74"/>
      <c r="R41" s="75"/>
      <c r="S41" s="82" t="e">
        <f t="shared" si="0"/>
        <v>#DIV/0!</v>
      </c>
      <c r="T41" s="76"/>
      <c r="U41" s="76"/>
      <c r="V41" s="76"/>
      <c r="W41" s="76"/>
      <c r="X41" s="76"/>
      <c r="Y41" s="77"/>
      <c r="Z41" s="76"/>
      <c r="AA41" s="76"/>
      <c r="AB41" s="76"/>
      <c r="AC41" s="76"/>
      <c r="AD41" s="76"/>
      <c r="AE41" s="144"/>
      <c r="AF41" s="144"/>
      <c r="AG41" s="144"/>
      <c r="AH41" s="76"/>
      <c r="AI41" s="77"/>
      <c r="AJ41" s="76"/>
      <c r="AK41" s="76"/>
      <c r="AL41" s="76"/>
      <c r="AM41" s="77"/>
      <c r="AN41" s="41" t="s">
        <v>127</v>
      </c>
      <c r="AO41" s="186"/>
      <c r="AP41" s="188"/>
    </row>
    <row r="42" spans="1:42">
      <c r="A42" s="41">
        <v>4286086</v>
      </c>
      <c r="B42" t="s">
        <v>144</v>
      </c>
      <c r="C42" t="s">
        <v>145</v>
      </c>
      <c r="D42" t="s">
        <v>325</v>
      </c>
      <c r="E42" s="41"/>
      <c r="F42" s="127">
        <v>22</v>
      </c>
      <c r="G42" t="s">
        <v>132</v>
      </c>
      <c r="H42" s="41" t="s">
        <v>127</v>
      </c>
      <c r="I42" s="147">
        <v>42883</v>
      </c>
      <c r="J42" t="s">
        <v>128</v>
      </c>
      <c r="K42" s="41">
        <v>60</v>
      </c>
      <c r="L42" s="128">
        <v>25000</v>
      </c>
      <c r="M42" s="74"/>
      <c r="N42" s="74"/>
      <c r="O42" s="43"/>
      <c r="P42" s="43"/>
      <c r="Q42" s="74"/>
      <c r="R42" s="75"/>
      <c r="S42" s="82" t="e">
        <f t="shared" si="0"/>
        <v>#DIV/0!</v>
      </c>
      <c r="T42" s="76"/>
      <c r="U42" s="76"/>
      <c r="V42" s="76"/>
      <c r="W42" s="76"/>
      <c r="X42" s="76"/>
      <c r="Y42" s="77"/>
      <c r="Z42" s="76"/>
      <c r="AA42" s="76"/>
      <c r="AB42" s="76"/>
      <c r="AC42" s="76"/>
      <c r="AD42" s="76"/>
      <c r="AE42" s="144"/>
      <c r="AF42" s="144"/>
      <c r="AG42" s="144"/>
      <c r="AH42" s="76"/>
      <c r="AI42" s="77"/>
      <c r="AJ42" s="76"/>
      <c r="AK42" s="76"/>
      <c r="AL42" s="76"/>
      <c r="AM42" s="77"/>
      <c r="AN42" s="41" t="s">
        <v>127</v>
      </c>
      <c r="AO42" s="186"/>
      <c r="AP42" s="188"/>
    </row>
    <row r="43" spans="1:42">
      <c r="A43" s="41">
        <v>4286127</v>
      </c>
      <c r="B43" t="s">
        <v>144</v>
      </c>
      <c r="C43" t="s">
        <v>324</v>
      </c>
      <c r="D43" t="s">
        <v>338</v>
      </c>
      <c r="E43" s="41"/>
      <c r="F43" s="127">
        <v>22</v>
      </c>
      <c r="G43" t="s">
        <v>132</v>
      </c>
      <c r="H43" s="41" t="s">
        <v>127</v>
      </c>
      <c r="I43" s="147">
        <v>47122</v>
      </c>
      <c r="J43" t="s">
        <v>128</v>
      </c>
      <c r="K43" s="41">
        <v>60</v>
      </c>
      <c r="L43" s="128">
        <v>25000</v>
      </c>
      <c r="M43" s="74"/>
      <c r="N43" s="74"/>
      <c r="O43" s="43"/>
      <c r="P43" s="43"/>
      <c r="Q43" s="74"/>
      <c r="R43" s="75"/>
      <c r="S43" s="82" t="e">
        <f t="shared" si="0"/>
        <v>#DIV/0!</v>
      </c>
      <c r="T43" s="76"/>
      <c r="U43" s="76"/>
      <c r="V43" s="76"/>
      <c r="W43" s="76"/>
      <c r="X43" s="76"/>
      <c r="Y43" s="77"/>
      <c r="Z43" s="76"/>
      <c r="AA43" s="76"/>
      <c r="AB43" s="76"/>
      <c r="AC43" s="76"/>
      <c r="AD43" s="76"/>
      <c r="AE43" s="144"/>
      <c r="AF43" s="144"/>
      <c r="AG43" s="144"/>
      <c r="AH43" s="76"/>
      <c r="AI43" s="77"/>
      <c r="AJ43" s="76"/>
      <c r="AK43" s="76"/>
      <c r="AL43" s="76"/>
      <c r="AM43" s="77"/>
      <c r="AN43" s="41" t="s">
        <v>127</v>
      </c>
      <c r="AO43" s="186"/>
      <c r="AP43" s="188"/>
    </row>
    <row r="44" spans="1:42">
      <c r="A44" s="41">
        <v>375939</v>
      </c>
      <c r="B44" t="s">
        <v>109</v>
      </c>
      <c r="C44" t="s">
        <v>146</v>
      </c>
      <c r="D44" t="s">
        <v>314</v>
      </c>
      <c r="E44" s="41"/>
      <c r="F44" s="127">
        <v>17</v>
      </c>
      <c r="G44" t="s">
        <v>69</v>
      </c>
      <c r="H44" s="41" t="s">
        <v>127</v>
      </c>
      <c r="I44" s="147">
        <v>48515.24</v>
      </c>
      <c r="J44" t="s">
        <v>130</v>
      </c>
      <c r="K44" s="41">
        <v>60</v>
      </c>
      <c r="L44" s="128">
        <v>25000</v>
      </c>
      <c r="M44" s="74"/>
      <c r="N44" s="74"/>
      <c r="O44" s="43"/>
      <c r="P44" s="43"/>
      <c r="Q44" s="74"/>
      <c r="R44" s="75"/>
      <c r="S44" s="82" t="e">
        <f t="shared" si="0"/>
        <v>#DIV/0!</v>
      </c>
      <c r="T44" s="76"/>
      <c r="U44" s="76"/>
      <c r="V44" s="76"/>
      <c r="W44" s="76"/>
      <c r="X44" s="76"/>
      <c r="Y44" s="77"/>
      <c r="Z44" s="76"/>
      <c r="AA44" s="76"/>
      <c r="AB44" s="76"/>
      <c r="AC44" s="76"/>
      <c r="AD44" s="76"/>
      <c r="AE44" s="144"/>
      <c r="AF44" s="144"/>
      <c r="AG44" s="144"/>
      <c r="AH44" s="76"/>
      <c r="AI44" s="77"/>
      <c r="AJ44" s="76"/>
      <c r="AK44" s="76"/>
      <c r="AL44" s="76"/>
      <c r="AM44" s="77"/>
      <c r="AN44" s="41" t="s">
        <v>127</v>
      </c>
      <c r="AO44" s="186"/>
      <c r="AP44" s="188"/>
    </row>
    <row r="45" spans="1:42">
      <c r="A45" s="41">
        <v>4286230</v>
      </c>
      <c r="B45" t="s">
        <v>147</v>
      </c>
      <c r="C45" t="s">
        <v>148</v>
      </c>
      <c r="D45" t="s">
        <v>326</v>
      </c>
      <c r="E45" s="41"/>
      <c r="F45" s="127">
        <v>22</v>
      </c>
      <c r="G45" t="s">
        <v>132</v>
      </c>
      <c r="H45" s="41" t="s">
        <v>127</v>
      </c>
      <c r="I45" s="147">
        <v>38965</v>
      </c>
      <c r="J45" t="s">
        <v>128</v>
      </c>
      <c r="K45" s="41">
        <v>60</v>
      </c>
      <c r="L45" s="128">
        <v>25000</v>
      </c>
      <c r="M45" s="74"/>
      <c r="N45" s="74"/>
      <c r="O45" s="43"/>
      <c r="P45" s="43"/>
      <c r="Q45" s="74"/>
      <c r="R45" s="75"/>
      <c r="S45" s="82" t="e">
        <f t="shared" si="0"/>
        <v>#DIV/0!</v>
      </c>
      <c r="T45" s="76"/>
      <c r="U45" s="76"/>
      <c r="V45" s="76"/>
      <c r="W45" s="76"/>
      <c r="X45" s="76"/>
      <c r="Y45" s="77"/>
      <c r="Z45" s="76"/>
      <c r="AA45" s="76"/>
      <c r="AB45" s="76"/>
      <c r="AC45" s="76"/>
      <c r="AD45" s="76"/>
      <c r="AE45" s="144"/>
      <c r="AF45" s="144"/>
      <c r="AG45" s="144"/>
      <c r="AH45" s="76"/>
      <c r="AI45" s="77"/>
      <c r="AJ45" s="76"/>
      <c r="AK45" s="76"/>
      <c r="AL45" s="76"/>
      <c r="AM45" s="77"/>
      <c r="AN45" s="41" t="s">
        <v>127</v>
      </c>
      <c r="AO45" s="186"/>
      <c r="AP45" s="188"/>
    </row>
    <row r="46" spans="1:42">
      <c r="A46" s="41">
        <v>4281523</v>
      </c>
      <c r="B46" t="s">
        <v>119</v>
      </c>
      <c r="C46" t="s">
        <v>327</v>
      </c>
      <c r="D46" t="s">
        <v>339</v>
      </c>
      <c r="E46" s="41"/>
      <c r="F46" s="127">
        <v>22</v>
      </c>
      <c r="G46" t="s">
        <v>132</v>
      </c>
      <c r="H46" s="41" t="s">
        <v>127</v>
      </c>
      <c r="I46" s="147">
        <v>47420</v>
      </c>
      <c r="J46" t="s">
        <v>128</v>
      </c>
      <c r="K46" s="41">
        <v>60</v>
      </c>
      <c r="L46" s="128">
        <v>25000</v>
      </c>
      <c r="M46" s="74"/>
      <c r="N46" s="74"/>
      <c r="O46" s="43"/>
      <c r="P46" s="43"/>
      <c r="Q46" s="74"/>
      <c r="R46" s="75"/>
      <c r="S46" s="82" t="e">
        <f t="shared" si="0"/>
        <v>#DIV/0!</v>
      </c>
      <c r="T46" s="76"/>
      <c r="U46" s="76"/>
      <c r="V46" s="76"/>
      <c r="W46" s="76"/>
      <c r="X46" s="76"/>
      <c r="Y46" s="77"/>
      <c r="Z46" s="76"/>
      <c r="AA46" s="76"/>
      <c r="AB46" s="76"/>
      <c r="AC46" s="76"/>
      <c r="AD46" s="76"/>
      <c r="AE46" s="144"/>
      <c r="AF46" s="144"/>
      <c r="AG46" s="144"/>
      <c r="AH46" s="76"/>
      <c r="AI46" s="77"/>
      <c r="AJ46" s="76"/>
      <c r="AK46" s="76"/>
      <c r="AL46" s="76"/>
      <c r="AM46" s="77"/>
      <c r="AN46" s="41" t="s">
        <v>127</v>
      </c>
      <c r="AO46" s="186"/>
      <c r="AP46" s="188"/>
    </row>
    <row r="47" spans="1:42">
      <c r="A47" s="41">
        <v>373938</v>
      </c>
      <c r="B47" t="s">
        <v>149</v>
      </c>
      <c r="C47" t="s">
        <v>150</v>
      </c>
      <c r="D47" t="s">
        <v>315</v>
      </c>
      <c r="E47" s="41"/>
      <c r="F47" s="127">
        <v>17</v>
      </c>
      <c r="G47" t="s">
        <v>69</v>
      </c>
      <c r="H47" s="41" t="s">
        <v>127</v>
      </c>
      <c r="I47" s="147">
        <v>49990</v>
      </c>
      <c r="J47" t="s">
        <v>130</v>
      </c>
      <c r="K47" s="41">
        <v>60</v>
      </c>
      <c r="L47" s="128">
        <v>25000</v>
      </c>
      <c r="M47" s="74"/>
      <c r="N47" s="74"/>
      <c r="O47" s="43"/>
      <c r="P47" s="43"/>
      <c r="Q47" s="74"/>
      <c r="R47" s="75"/>
      <c r="S47" s="82" t="e">
        <f t="shared" si="0"/>
        <v>#DIV/0!</v>
      </c>
      <c r="T47" s="76"/>
      <c r="U47" s="76"/>
      <c r="V47" s="76"/>
      <c r="W47" s="76"/>
      <c r="X47" s="76"/>
      <c r="Y47" s="77"/>
      <c r="Z47" s="76"/>
      <c r="AA47" s="76"/>
      <c r="AB47" s="76"/>
      <c r="AC47" s="76"/>
      <c r="AD47" s="76"/>
      <c r="AE47" s="144"/>
      <c r="AF47" s="144"/>
      <c r="AG47" s="144"/>
      <c r="AH47" s="76"/>
      <c r="AI47" s="77"/>
      <c r="AJ47" s="76"/>
      <c r="AK47" s="76"/>
      <c r="AL47" s="76"/>
      <c r="AM47" s="77"/>
      <c r="AN47" s="41" t="s">
        <v>127</v>
      </c>
      <c r="AO47" s="186"/>
      <c r="AP47" s="188"/>
    </row>
    <row r="48" spans="1:42">
      <c r="A48" s="41">
        <v>4277436</v>
      </c>
      <c r="B48" t="s">
        <v>72</v>
      </c>
      <c r="C48" t="s">
        <v>151</v>
      </c>
      <c r="D48" t="s">
        <v>340</v>
      </c>
      <c r="E48" s="41"/>
      <c r="F48" s="127">
        <v>22</v>
      </c>
      <c r="G48" t="s">
        <v>132</v>
      </c>
      <c r="H48" s="41" t="s">
        <v>127</v>
      </c>
      <c r="I48" s="147">
        <v>38390</v>
      </c>
      <c r="J48" t="s">
        <v>128</v>
      </c>
      <c r="K48" s="41">
        <v>60</v>
      </c>
      <c r="L48" s="128">
        <v>25000</v>
      </c>
      <c r="M48" s="74"/>
      <c r="N48" s="74"/>
      <c r="O48" s="43"/>
      <c r="P48" s="43"/>
      <c r="Q48" s="74"/>
      <c r="R48" s="75"/>
      <c r="S48" s="82" t="e">
        <f t="shared" si="0"/>
        <v>#DIV/0!</v>
      </c>
      <c r="T48" s="76"/>
      <c r="U48" s="76"/>
      <c r="V48" s="76"/>
      <c r="W48" s="76"/>
      <c r="X48" s="76"/>
      <c r="Y48" s="77"/>
      <c r="Z48" s="76"/>
      <c r="AA48" s="76"/>
      <c r="AB48" s="76"/>
      <c r="AC48" s="76"/>
      <c r="AD48" s="76"/>
      <c r="AE48" s="144"/>
      <c r="AF48" s="144"/>
      <c r="AG48" s="144"/>
      <c r="AH48" s="76"/>
      <c r="AI48" s="77"/>
      <c r="AJ48" s="76"/>
      <c r="AK48" s="76"/>
      <c r="AL48" s="76"/>
      <c r="AM48" s="77"/>
      <c r="AN48" s="41" t="s">
        <v>127</v>
      </c>
      <c r="AO48" s="186"/>
      <c r="AP48" s="188"/>
    </row>
    <row r="49" spans="1:45">
      <c r="A49" s="41">
        <v>361522</v>
      </c>
      <c r="B49" t="s">
        <v>85</v>
      </c>
      <c r="C49" t="s">
        <v>152</v>
      </c>
      <c r="D49" t="s">
        <v>153</v>
      </c>
      <c r="E49" s="41"/>
      <c r="F49" s="127">
        <v>17</v>
      </c>
      <c r="G49" t="s">
        <v>69</v>
      </c>
      <c r="H49" s="41" t="s">
        <v>127</v>
      </c>
      <c r="I49" s="147">
        <v>49770.01</v>
      </c>
      <c r="J49" t="s">
        <v>130</v>
      </c>
      <c r="K49" s="41">
        <v>60</v>
      </c>
      <c r="L49" s="128">
        <v>25000</v>
      </c>
      <c r="M49" s="74"/>
      <c r="N49" s="74"/>
      <c r="O49" s="43"/>
      <c r="P49" s="43"/>
      <c r="Q49" s="74"/>
      <c r="R49" s="75"/>
      <c r="S49" s="82" t="e">
        <f t="shared" si="0"/>
        <v>#DIV/0!</v>
      </c>
      <c r="T49" s="76"/>
      <c r="U49" s="76"/>
      <c r="V49" s="76"/>
      <c r="W49" s="76"/>
      <c r="X49" s="76"/>
      <c r="Y49" s="77"/>
      <c r="Z49" s="76"/>
      <c r="AA49" s="76"/>
      <c r="AB49" s="76"/>
      <c r="AC49" s="76"/>
      <c r="AD49" s="76"/>
      <c r="AE49" s="144"/>
      <c r="AF49" s="144"/>
      <c r="AG49" s="144"/>
      <c r="AH49" s="76"/>
      <c r="AI49" s="77"/>
      <c r="AJ49" s="76"/>
      <c r="AK49" s="76"/>
      <c r="AL49" s="76"/>
      <c r="AM49" s="77"/>
      <c r="AN49" s="41" t="s">
        <v>127</v>
      </c>
      <c r="AO49" s="186"/>
      <c r="AP49" s="188"/>
    </row>
    <row r="50" spans="1:45">
      <c r="A50" s="41">
        <v>361495</v>
      </c>
      <c r="B50" t="s">
        <v>85</v>
      </c>
      <c r="C50" t="s">
        <v>154</v>
      </c>
      <c r="D50" t="s">
        <v>155</v>
      </c>
      <c r="E50" s="41"/>
      <c r="F50" s="127">
        <v>17</v>
      </c>
      <c r="G50" t="s">
        <v>69</v>
      </c>
      <c r="H50" s="41" t="s">
        <v>127</v>
      </c>
      <c r="I50" s="147">
        <v>53770.27</v>
      </c>
      <c r="J50" t="s">
        <v>130</v>
      </c>
      <c r="K50" s="41">
        <v>60</v>
      </c>
      <c r="L50" s="128">
        <v>25000</v>
      </c>
      <c r="M50" s="74"/>
      <c r="N50" s="74"/>
      <c r="O50" s="43"/>
      <c r="P50" s="43"/>
      <c r="Q50" s="74"/>
      <c r="R50" s="75"/>
      <c r="S50" s="82" t="e">
        <f t="shared" si="0"/>
        <v>#DIV/0!</v>
      </c>
      <c r="T50" s="76"/>
      <c r="U50" s="76"/>
      <c r="V50" s="76"/>
      <c r="W50" s="76"/>
      <c r="X50" s="76"/>
      <c r="Y50" s="77"/>
      <c r="Z50" s="76"/>
      <c r="AA50" s="76"/>
      <c r="AB50" s="76"/>
      <c r="AC50" s="76"/>
      <c r="AD50" s="76"/>
      <c r="AE50" s="144"/>
      <c r="AF50" s="144"/>
      <c r="AG50" s="144"/>
      <c r="AH50" s="76"/>
      <c r="AI50" s="77"/>
      <c r="AJ50" s="76"/>
      <c r="AK50" s="76"/>
      <c r="AL50" s="76"/>
      <c r="AM50" s="77"/>
      <c r="AN50" s="41" t="s">
        <v>127</v>
      </c>
      <c r="AO50" s="186"/>
      <c r="AP50" s="188"/>
    </row>
    <row r="51" spans="1:45">
      <c r="A51" s="41">
        <v>374819</v>
      </c>
      <c r="B51" t="s">
        <v>85</v>
      </c>
      <c r="C51" t="s">
        <v>156</v>
      </c>
      <c r="D51" t="s">
        <v>316</v>
      </c>
      <c r="E51" s="41"/>
      <c r="F51" s="127">
        <v>17</v>
      </c>
      <c r="G51" t="s">
        <v>69</v>
      </c>
      <c r="H51" s="41" t="s">
        <v>127</v>
      </c>
      <c r="I51" s="147">
        <v>52680.06</v>
      </c>
      <c r="J51" t="s">
        <v>130</v>
      </c>
      <c r="K51" s="41">
        <v>60</v>
      </c>
      <c r="L51" s="128">
        <v>25000</v>
      </c>
      <c r="M51" s="74"/>
      <c r="N51" s="74"/>
      <c r="O51" s="43"/>
      <c r="P51" s="43"/>
      <c r="Q51" s="74"/>
      <c r="R51" s="75"/>
      <c r="S51" s="82" t="e">
        <f t="shared" si="0"/>
        <v>#DIV/0!</v>
      </c>
      <c r="T51" s="76"/>
      <c r="U51" s="76"/>
      <c r="V51" s="76"/>
      <c r="W51" s="76"/>
      <c r="X51" s="76"/>
      <c r="Y51" s="77"/>
      <c r="Z51" s="76"/>
      <c r="AA51" s="76"/>
      <c r="AB51" s="76"/>
      <c r="AC51" s="76"/>
      <c r="AD51" s="76"/>
      <c r="AE51" s="144"/>
      <c r="AF51" s="144"/>
      <c r="AG51" s="144"/>
      <c r="AH51" s="76"/>
      <c r="AI51" s="77"/>
      <c r="AJ51" s="76"/>
      <c r="AK51" s="76"/>
      <c r="AL51" s="76"/>
      <c r="AM51" s="77"/>
      <c r="AN51" s="41" t="s">
        <v>127</v>
      </c>
      <c r="AO51" s="186"/>
      <c r="AP51" s="188"/>
    </row>
    <row r="52" spans="1:45">
      <c r="A52" s="41">
        <v>368985</v>
      </c>
      <c r="B52" t="s">
        <v>123</v>
      </c>
      <c r="C52" t="s">
        <v>157</v>
      </c>
      <c r="D52" t="s">
        <v>158</v>
      </c>
      <c r="E52" s="41"/>
      <c r="F52" s="127">
        <v>17</v>
      </c>
      <c r="G52" t="s">
        <v>69</v>
      </c>
      <c r="H52" s="41" t="s">
        <v>127</v>
      </c>
      <c r="I52" s="147">
        <v>48825</v>
      </c>
      <c r="J52" t="s">
        <v>130</v>
      </c>
      <c r="K52" s="41">
        <v>60</v>
      </c>
      <c r="L52" s="128">
        <v>25000</v>
      </c>
      <c r="M52" s="74"/>
      <c r="N52" s="74"/>
      <c r="O52" s="43"/>
      <c r="P52" s="43"/>
      <c r="Q52" s="74"/>
      <c r="R52" s="75"/>
      <c r="S52" s="82" t="e">
        <f t="shared" si="0"/>
        <v>#DIV/0!</v>
      </c>
      <c r="T52" s="76"/>
      <c r="U52" s="76"/>
      <c r="V52" s="76"/>
      <c r="W52" s="76"/>
      <c r="X52" s="76"/>
      <c r="Y52" s="77"/>
      <c r="Z52" s="76"/>
      <c r="AA52" s="76"/>
      <c r="AB52" s="76"/>
      <c r="AC52" s="76"/>
      <c r="AD52" s="76"/>
      <c r="AE52" s="144"/>
      <c r="AF52" s="144"/>
      <c r="AG52" s="144"/>
      <c r="AH52" s="76"/>
      <c r="AI52" s="77"/>
      <c r="AJ52" s="76"/>
      <c r="AK52" s="76"/>
      <c r="AL52" s="76"/>
      <c r="AM52" s="77"/>
      <c r="AN52" s="41" t="s">
        <v>127</v>
      </c>
      <c r="AO52" s="186"/>
      <c r="AP52" s="188"/>
    </row>
    <row r="53" spans="1:45">
      <c r="A53" s="41">
        <v>4271251</v>
      </c>
      <c r="B53" t="s">
        <v>123</v>
      </c>
      <c r="C53" t="s">
        <v>159</v>
      </c>
      <c r="D53" t="s">
        <v>341</v>
      </c>
      <c r="E53" s="41"/>
      <c r="F53" s="127">
        <v>22</v>
      </c>
      <c r="G53" t="s">
        <v>132</v>
      </c>
      <c r="H53" s="41" t="s">
        <v>127</v>
      </c>
      <c r="I53" s="147">
        <v>57690</v>
      </c>
      <c r="J53" t="s">
        <v>128</v>
      </c>
      <c r="K53" s="41">
        <v>60</v>
      </c>
      <c r="L53" s="128">
        <v>25000</v>
      </c>
      <c r="M53" s="74"/>
      <c r="N53" s="74"/>
      <c r="O53" s="43"/>
      <c r="P53" s="43"/>
      <c r="Q53" s="74"/>
      <c r="R53" s="75"/>
      <c r="S53" s="82" t="e">
        <f t="shared" si="0"/>
        <v>#DIV/0!</v>
      </c>
      <c r="T53" s="76"/>
      <c r="U53" s="76"/>
      <c r="V53" s="76"/>
      <c r="W53" s="76"/>
      <c r="X53" s="76"/>
      <c r="Y53" s="77"/>
      <c r="Z53" s="76"/>
      <c r="AA53" s="76"/>
      <c r="AB53" s="76"/>
      <c r="AC53" s="76"/>
      <c r="AD53" s="76"/>
      <c r="AE53" s="144"/>
      <c r="AF53" s="144"/>
      <c r="AG53" s="144"/>
      <c r="AH53" s="76"/>
      <c r="AI53" s="77"/>
      <c r="AJ53" s="76"/>
      <c r="AK53" s="76"/>
      <c r="AL53" s="76"/>
      <c r="AM53" s="77"/>
      <c r="AN53" s="41" t="s">
        <v>127</v>
      </c>
      <c r="AO53" s="186"/>
      <c r="AP53" s="188"/>
    </row>
    <row r="54" spans="1:45">
      <c r="A54" s="41">
        <v>4266657</v>
      </c>
      <c r="B54" t="s">
        <v>123</v>
      </c>
      <c r="C54" t="s">
        <v>160</v>
      </c>
      <c r="D54" t="s">
        <v>341</v>
      </c>
      <c r="E54" s="41"/>
      <c r="F54" s="127">
        <v>22</v>
      </c>
      <c r="G54" t="s">
        <v>132</v>
      </c>
      <c r="H54" s="41" t="s">
        <v>127</v>
      </c>
      <c r="I54" s="147">
        <v>72590</v>
      </c>
      <c r="J54" t="s">
        <v>128</v>
      </c>
      <c r="K54" s="41">
        <v>60</v>
      </c>
      <c r="L54" s="128">
        <v>25000</v>
      </c>
      <c r="M54" s="74"/>
      <c r="N54" s="74"/>
      <c r="O54" s="43"/>
      <c r="P54" s="43"/>
      <c r="Q54" s="74"/>
      <c r="R54" s="75"/>
      <c r="S54" s="82" t="e">
        <f t="shared" si="0"/>
        <v>#DIV/0!</v>
      </c>
      <c r="T54" s="76"/>
      <c r="U54" s="76"/>
      <c r="V54" s="76"/>
      <c r="W54" s="76"/>
      <c r="X54" s="76"/>
      <c r="Y54" s="77"/>
      <c r="Z54" s="76"/>
      <c r="AA54" s="76"/>
      <c r="AB54" s="76"/>
      <c r="AC54" s="76"/>
      <c r="AD54" s="76"/>
      <c r="AE54" s="144"/>
      <c r="AF54" s="144"/>
      <c r="AG54" s="144"/>
      <c r="AH54" s="76"/>
      <c r="AI54" s="77"/>
      <c r="AJ54" s="76"/>
      <c r="AK54" s="76"/>
      <c r="AL54" s="76"/>
      <c r="AM54" s="77"/>
      <c r="AN54" s="41" t="s">
        <v>127</v>
      </c>
      <c r="AO54" s="186"/>
      <c r="AP54" s="188"/>
    </row>
    <row r="55" spans="1:45">
      <c r="AQ55" s="41"/>
      <c r="AS55" t="e">
        <f>SUM(AP4:AP54)</f>
        <v>#DIV/0!</v>
      </c>
    </row>
    <row r="56" spans="1:45">
      <c r="E56" s="131"/>
      <c r="F56" s="132"/>
      <c r="H56" s="133"/>
      <c r="AQ56" s="41"/>
      <c r="AR56" t="s">
        <v>60</v>
      </c>
      <c r="AS56" t="e">
        <f>+AS55/100</f>
        <v>#DIV/0!</v>
      </c>
    </row>
    <row r="57" spans="1:45">
      <c r="A57"/>
      <c r="J57"/>
      <c r="K57"/>
      <c r="M57" s="83"/>
      <c r="AQ57" s="41"/>
      <c r="AR57" t="s">
        <v>161</v>
      </c>
      <c r="AS57" t="e">
        <f>150*AS56</f>
        <v>#DIV/0!</v>
      </c>
    </row>
    <row r="58" spans="1:45">
      <c r="E58" s="134"/>
      <c r="AQ58" s="41"/>
    </row>
    <row r="59" spans="1:45">
      <c r="AQ59" s="41"/>
    </row>
    <row r="60" spans="1:45">
      <c r="AQ60" s="41"/>
    </row>
    <row r="61" spans="1:45">
      <c r="AQ61" s="41"/>
    </row>
    <row r="62" spans="1:45">
      <c r="AQ62" s="41"/>
    </row>
    <row r="63" spans="1:45">
      <c r="AQ63" s="41"/>
    </row>
    <row r="64" spans="1:45">
      <c r="AQ64" s="41"/>
    </row>
    <row r="65" spans="43:43">
      <c r="AQ65" s="41"/>
    </row>
    <row r="66" spans="43:43">
      <c r="AQ66" s="41"/>
    </row>
    <row r="67" spans="43:43">
      <c r="AQ67" s="41"/>
    </row>
    <row r="68" spans="43:43">
      <c r="AQ68" s="41"/>
    </row>
    <row r="69" spans="43:43">
      <c r="AQ69" s="41"/>
    </row>
    <row r="70" spans="43:43">
      <c r="AQ70" s="41"/>
    </row>
    <row r="71" spans="43:43">
      <c r="AQ71" s="41"/>
    </row>
  </sheetData>
  <sheetProtection algorithmName="SHA-512" hashValue="jNmPWhGQvSonF6qA2hCYsr6GpxLkD4Sh99gUbLp4CuhRSjWz+UrC0XXcMT2WA4bXDvCvbdQw5/lgodgCuUfXzg==" saltValue="C+gqulHwCp/3Xd35Z3Kepg==" spinCount="100000" sheet="1" objects="1" scenarios="1"/>
  <protectedRanges>
    <protectedRange algorithmName="SHA-512" hashValue="SnNUFF3K31Saw+Sbg5FmBwfc8FF/vfWI+CtZJ6z0FO6oYQrU+ZdHphY1pBWOEKchXPyKs04zqJ/gj6A5MuSSLg==" saltValue="iJTYOLoF5kTKBH6u8xJdxg==" spinCount="100000" sqref="M4:AM54" name="Bereik1"/>
  </protectedRanges>
  <sortState xmlns:xlrd2="http://schemas.microsoft.com/office/spreadsheetml/2017/richdata2" ref="A4:R53">
    <sortCondition ref="H4:H53"/>
  </sortState>
  <mergeCells count="12">
    <mergeCell ref="Q2:V2"/>
    <mergeCell ref="X2:AC2"/>
    <mergeCell ref="AD2:AH2"/>
    <mergeCell ref="AI2:AK2"/>
    <mergeCell ref="AL2:AM2"/>
    <mergeCell ref="AN2:AP2"/>
    <mergeCell ref="AO4:AO12"/>
    <mergeCell ref="AP4:AP12"/>
    <mergeCell ref="AO13:AO31"/>
    <mergeCell ref="AO32:AO54"/>
    <mergeCell ref="AP32:AP54"/>
    <mergeCell ref="AP13:AP31"/>
  </mergeCells>
  <pageMargins left="0.7" right="0.7" top="0.75" bottom="0.75" header="0.3" footer="0.3"/>
  <pageSetup paperSize="8" scale="2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N33"/>
  <sheetViews>
    <sheetView zoomScaleNormal="100" workbookViewId="0">
      <selection activeCell="G25" sqref="G25"/>
    </sheetView>
  </sheetViews>
  <sheetFormatPr defaultColWidth="8.7265625" defaultRowHeight="14"/>
  <cols>
    <col min="1" max="1" width="12.453125" style="5" customWidth="1"/>
    <col min="2" max="2" width="39.7265625" style="5" customWidth="1"/>
    <col min="3" max="3" width="11.54296875" style="5" customWidth="1"/>
    <col min="4" max="4" width="16.54296875" style="5" bestFit="1" customWidth="1"/>
    <col min="5" max="9" width="17.26953125" style="5" customWidth="1"/>
    <col min="10" max="10" width="19.453125" style="5" customWidth="1"/>
    <col min="11" max="16384" width="8.7265625" style="5"/>
  </cols>
  <sheetData>
    <row r="1" spans="1:14" ht="21">
      <c r="A1" s="58" t="s">
        <v>162</v>
      </c>
      <c r="B1" s="71"/>
      <c r="C1"/>
      <c r="D1"/>
      <c r="E1"/>
      <c r="F1"/>
      <c r="G1"/>
      <c r="H1"/>
      <c r="I1" s="195" t="s">
        <v>12</v>
      </c>
      <c r="J1" s="195"/>
      <c r="K1"/>
      <c r="L1"/>
      <c r="M1"/>
      <c r="N1"/>
    </row>
    <row r="2" spans="1:14" ht="29">
      <c r="A2" s="63" t="s">
        <v>163</v>
      </c>
      <c r="B2" s="64" t="s">
        <v>164</v>
      </c>
      <c r="C2" s="63" t="s">
        <v>165</v>
      </c>
      <c r="D2" s="65" t="s">
        <v>166</v>
      </c>
      <c r="E2" s="66" t="s">
        <v>167</v>
      </c>
      <c r="F2" s="66" t="s">
        <v>168</v>
      </c>
      <c r="G2" s="66" t="s">
        <v>169</v>
      </c>
      <c r="H2" s="66" t="s">
        <v>170</v>
      </c>
      <c r="I2" s="66" t="s">
        <v>171</v>
      </c>
      <c r="J2" s="66" t="s">
        <v>172</v>
      </c>
      <c r="K2"/>
      <c r="L2"/>
      <c r="M2"/>
      <c r="N2"/>
    </row>
    <row r="3" spans="1:14" ht="14.5">
      <c r="A3" s="61" t="s">
        <v>173</v>
      </c>
      <c r="B3" s="60" t="s">
        <v>174</v>
      </c>
      <c r="C3" s="61" t="s">
        <v>175</v>
      </c>
      <c r="D3" s="62" t="s">
        <v>176</v>
      </c>
      <c r="E3" s="67">
        <v>0</v>
      </c>
      <c r="F3" s="67">
        <v>0</v>
      </c>
      <c r="G3" s="67">
        <v>0</v>
      </c>
      <c r="H3" s="67">
        <v>0</v>
      </c>
      <c r="I3" s="67">
        <v>0</v>
      </c>
      <c r="J3" s="68">
        <v>0</v>
      </c>
      <c r="K3"/>
      <c r="L3" t="s">
        <v>177</v>
      </c>
      <c r="M3"/>
      <c r="N3"/>
    </row>
    <row r="4" spans="1:14" ht="14.5">
      <c r="A4" s="194" t="s">
        <v>178</v>
      </c>
      <c r="B4" s="60" t="s">
        <v>179</v>
      </c>
      <c r="C4" s="61" t="s">
        <v>175</v>
      </c>
      <c r="D4" s="62" t="s">
        <v>176</v>
      </c>
      <c r="E4" s="67">
        <v>0</v>
      </c>
      <c r="F4" s="67">
        <v>0</v>
      </c>
      <c r="G4" s="67">
        <v>0</v>
      </c>
      <c r="H4" s="67">
        <v>0</v>
      </c>
      <c r="I4" s="67">
        <v>0</v>
      </c>
      <c r="J4" s="68">
        <v>0</v>
      </c>
      <c r="K4"/>
      <c r="L4" t="s">
        <v>177</v>
      </c>
      <c r="M4"/>
      <c r="N4"/>
    </row>
    <row r="5" spans="1:14" ht="14.5">
      <c r="A5" s="194"/>
      <c r="B5" s="60" t="s">
        <v>180</v>
      </c>
      <c r="C5" s="61" t="s">
        <v>181</v>
      </c>
      <c r="D5" s="62" t="s">
        <v>182</v>
      </c>
      <c r="E5" s="67">
        <v>0</v>
      </c>
      <c r="F5" s="67">
        <v>0</v>
      </c>
      <c r="G5" s="67">
        <v>0</v>
      </c>
      <c r="H5" s="67">
        <v>0</v>
      </c>
      <c r="I5" s="67">
        <v>0</v>
      </c>
      <c r="J5" s="68">
        <v>0</v>
      </c>
      <c r="K5"/>
      <c r="L5" t="s">
        <v>177</v>
      </c>
      <c r="M5"/>
      <c r="N5"/>
    </row>
    <row r="6" spans="1:14" ht="14.5">
      <c r="A6" s="194" t="s">
        <v>183</v>
      </c>
      <c r="B6" s="60" t="s">
        <v>184</v>
      </c>
      <c r="C6" s="61" t="s">
        <v>175</v>
      </c>
      <c r="D6" s="62" t="s">
        <v>176</v>
      </c>
      <c r="E6" s="67">
        <v>0</v>
      </c>
      <c r="F6" s="67">
        <v>0</v>
      </c>
      <c r="G6" s="67">
        <v>0</v>
      </c>
      <c r="H6" s="67">
        <v>0</v>
      </c>
      <c r="I6" s="67">
        <v>0</v>
      </c>
      <c r="J6" s="68">
        <v>0</v>
      </c>
      <c r="K6"/>
      <c r="L6"/>
      <c r="M6"/>
      <c r="N6"/>
    </row>
    <row r="7" spans="1:14" ht="14.5">
      <c r="A7" s="194"/>
      <c r="B7" s="60" t="s">
        <v>185</v>
      </c>
      <c r="C7" s="61" t="s">
        <v>181</v>
      </c>
      <c r="D7" s="62" t="s">
        <v>182</v>
      </c>
      <c r="E7" s="67">
        <v>0</v>
      </c>
      <c r="F7" s="67">
        <v>0</v>
      </c>
      <c r="G7" s="67">
        <v>0</v>
      </c>
      <c r="H7" s="67">
        <v>0</v>
      </c>
      <c r="I7" s="67">
        <v>0</v>
      </c>
      <c r="J7" s="68">
        <v>0</v>
      </c>
      <c r="K7"/>
      <c r="L7"/>
      <c r="M7"/>
      <c r="N7"/>
    </row>
    <row r="8" spans="1:14" ht="14.5">
      <c r="A8" s="61" t="s">
        <v>186</v>
      </c>
      <c r="B8" s="60" t="s">
        <v>187</v>
      </c>
      <c r="C8" s="61" t="s">
        <v>175</v>
      </c>
      <c r="D8" s="62" t="s">
        <v>176</v>
      </c>
      <c r="E8" s="67">
        <v>0</v>
      </c>
      <c r="F8" s="67">
        <v>0</v>
      </c>
      <c r="G8" s="67">
        <v>0</v>
      </c>
      <c r="H8" s="67">
        <v>0</v>
      </c>
      <c r="I8" s="67">
        <v>0</v>
      </c>
      <c r="J8" s="68">
        <v>0</v>
      </c>
      <c r="K8"/>
      <c r="L8"/>
      <c r="M8"/>
      <c r="N8"/>
    </row>
    <row r="9" spans="1:14" ht="14.5">
      <c r="A9" s="59" t="s">
        <v>188</v>
      </c>
      <c r="B9" s="60" t="s">
        <v>189</v>
      </c>
      <c r="C9" s="61" t="s">
        <v>175</v>
      </c>
      <c r="D9" s="62" t="s">
        <v>176</v>
      </c>
      <c r="E9" s="67">
        <v>0</v>
      </c>
      <c r="F9" s="67">
        <v>0</v>
      </c>
      <c r="G9" s="67">
        <v>0</v>
      </c>
      <c r="H9" s="67">
        <v>0</v>
      </c>
      <c r="I9" s="67">
        <v>0</v>
      </c>
      <c r="J9" s="68">
        <v>0</v>
      </c>
      <c r="K9"/>
      <c r="L9"/>
      <c r="M9"/>
      <c r="N9"/>
    </row>
    <row r="10" spans="1:14" ht="14.5">
      <c r="A10" s="61" t="s">
        <v>190</v>
      </c>
      <c r="B10" s="60" t="s">
        <v>191</v>
      </c>
      <c r="C10" s="61" t="s">
        <v>175</v>
      </c>
      <c r="D10" s="62" t="s">
        <v>176</v>
      </c>
      <c r="E10" s="67">
        <v>0</v>
      </c>
      <c r="F10" s="67">
        <v>0</v>
      </c>
      <c r="G10" s="67">
        <v>0</v>
      </c>
      <c r="H10" s="67">
        <v>0</v>
      </c>
      <c r="I10" s="67">
        <v>0</v>
      </c>
      <c r="J10" s="68">
        <v>0</v>
      </c>
      <c r="K10"/>
      <c r="L10"/>
      <c r="M10"/>
      <c r="N10"/>
    </row>
    <row r="11" spans="1:14" ht="14.5">
      <c r="A11" s="194" t="s">
        <v>192</v>
      </c>
      <c r="B11" s="60" t="s">
        <v>193</v>
      </c>
      <c r="C11" s="61" t="s">
        <v>175</v>
      </c>
      <c r="D11" s="62" t="s">
        <v>176</v>
      </c>
      <c r="E11" s="67">
        <v>0</v>
      </c>
      <c r="F11" s="67">
        <v>0</v>
      </c>
      <c r="G11" s="67">
        <v>0</v>
      </c>
      <c r="H11" s="67">
        <v>0</v>
      </c>
      <c r="I11" s="67">
        <v>0</v>
      </c>
      <c r="J11" s="68">
        <v>0</v>
      </c>
      <c r="K11"/>
      <c r="L11"/>
      <c r="M11"/>
      <c r="N11"/>
    </row>
    <row r="12" spans="1:14" ht="14.5">
      <c r="A12" s="194"/>
      <c r="B12" s="60" t="s">
        <v>194</v>
      </c>
      <c r="C12" s="61" t="s">
        <v>181</v>
      </c>
      <c r="D12" s="62" t="s">
        <v>182</v>
      </c>
      <c r="E12" s="67">
        <v>0</v>
      </c>
      <c r="F12" s="67">
        <v>0</v>
      </c>
      <c r="G12" s="67">
        <v>0</v>
      </c>
      <c r="H12" s="67">
        <v>0</v>
      </c>
      <c r="I12" s="67">
        <v>0</v>
      </c>
      <c r="J12" s="68">
        <v>0</v>
      </c>
      <c r="K12"/>
      <c r="L12"/>
      <c r="M12"/>
      <c r="N12"/>
    </row>
    <row r="13" spans="1:14" ht="14.5">
      <c r="A13" s="194" t="s">
        <v>195</v>
      </c>
      <c r="B13" s="60" t="s">
        <v>196</v>
      </c>
      <c r="C13" s="61" t="s">
        <v>175</v>
      </c>
      <c r="D13" s="62" t="s">
        <v>176</v>
      </c>
      <c r="E13" s="67">
        <v>0</v>
      </c>
      <c r="F13" s="67">
        <v>0</v>
      </c>
      <c r="G13" s="67">
        <v>0</v>
      </c>
      <c r="H13" s="67">
        <v>0</v>
      </c>
      <c r="I13" s="67">
        <v>0</v>
      </c>
      <c r="J13" s="68">
        <v>0</v>
      </c>
      <c r="K13"/>
      <c r="L13"/>
      <c r="M13"/>
      <c r="N13"/>
    </row>
    <row r="14" spans="1:14" ht="14.5">
      <c r="A14" s="194"/>
      <c r="B14" s="60" t="s">
        <v>197</v>
      </c>
      <c r="C14" s="61" t="s">
        <v>181</v>
      </c>
      <c r="D14" s="62" t="s">
        <v>182</v>
      </c>
      <c r="E14" s="67">
        <v>0</v>
      </c>
      <c r="F14" s="67">
        <v>0</v>
      </c>
      <c r="G14" s="67">
        <v>0</v>
      </c>
      <c r="H14" s="67">
        <v>0</v>
      </c>
      <c r="I14" s="67">
        <v>0</v>
      </c>
      <c r="J14" s="68">
        <v>0</v>
      </c>
      <c r="K14"/>
      <c r="L14"/>
      <c r="M14"/>
      <c r="N14"/>
    </row>
    <row r="15" spans="1:14" ht="14.5">
      <c r="A15" s="194" t="s">
        <v>198</v>
      </c>
      <c r="B15" s="60" t="s">
        <v>199</v>
      </c>
      <c r="C15" s="61" t="s">
        <v>175</v>
      </c>
      <c r="D15" s="62" t="s">
        <v>182</v>
      </c>
      <c r="E15" s="67">
        <v>0</v>
      </c>
      <c r="F15" s="67">
        <v>0</v>
      </c>
      <c r="G15" s="67">
        <v>0</v>
      </c>
      <c r="H15" s="67">
        <v>0</v>
      </c>
      <c r="I15" s="67">
        <v>0</v>
      </c>
      <c r="J15" s="68">
        <v>0</v>
      </c>
      <c r="K15"/>
      <c r="L15"/>
      <c r="M15"/>
      <c r="N15"/>
    </row>
    <row r="16" spans="1:14" ht="14.5">
      <c r="A16" s="194"/>
      <c r="B16" s="60" t="s">
        <v>200</v>
      </c>
      <c r="C16" s="61" t="s">
        <v>181</v>
      </c>
      <c r="D16" s="62" t="s">
        <v>182</v>
      </c>
      <c r="E16" s="67">
        <v>0</v>
      </c>
      <c r="F16" s="67">
        <v>0</v>
      </c>
      <c r="G16" s="67">
        <v>0</v>
      </c>
      <c r="H16" s="67">
        <v>0</v>
      </c>
      <c r="I16" s="67">
        <v>0</v>
      </c>
      <c r="J16" s="68">
        <v>0</v>
      </c>
      <c r="K16"/>
      <c r="L16"/>
      <c r="M16"/>
      <c r="N16"/>
    </row>
    <row r="17" spans="1:14" ht="14.5">
      <c r="A17" s="61" t="s">
        <v>201</v>
      </c>
      <c r="B17" s="60" t="s">
        <v>202</v>
      </c>
      <c r="C17" s="61" t="s">
        <v>175</v>
      </c>
      <c r="D17" s="62" t="s">
        <v>182</v>
      </c>
      <c r="E17" s="67">
        <v>0</v>
      </c>
      <c r="F17" s="67">
        <v>0</v>
      </c>
      <c r="G17" s="67">
        <v>0</v>
      </c>
      <c r="H17" s="67">
        <v>0</v>
      </c>
      <c r="I17" s="67">
        <v>0</v>
      </c>
      <c r="J17" s="68">
        <v>0</v>
      </c>
      <c r="K17"/>
      <c r="L17"/>
      <c r="M17"/>
      <c r="N17"/>
    </row>
    <row r="18" spans="1:14" ht="14.5">
      <c r="A18" s="61" t="s">
        <v>203</v>
      </c>
      <c r="B18" s="60" t="s">
        <v>204</v>
      </c>
      <c r="C18" s="61" t="s">
        <v>175</v>
      </c>
      <c r="D18" s="62" t="s">
        <v>182</v>
      </c>
      <c r="E18" s="67">
        <v>0</v>
      </c>
      <c r="F18" s="67">
        <v>0</v>
      </c>
      <c r="G18" s="67">
        <v>0</v>
      </c>
      <c r="H18" s="67">
        <v>0</v>
      </c>
      <c r="I18" s="67">
        <v>0</v>
      </c>
      <c r="J18" s="68">
        <v>0</v>
      </c>
      <c r="K18"/>
      <c r="L18"/>
      <c r="M18"/>
      <c r="N18"/>
    </row>
    <row r="19" spans="1:14" ht="14.5">
      <c r="A19" s="194" t="s">
        <v>205</v>
      </c>
      <c r="B19" s="60" t="s">
        <v>206</v>
      </c>
      <c r="C19" s="61" t="s">
        <v>175</v>
      </c>
      <c r="D19" s="62" t="s">
        <v>182</v>
      </c>
      <c r="E19" s="67">
        <v>0</v>
      </c>
      <c r="F19" s="67">
        <v>0</v>
      </c>
      <c r="G19" s="67">
        <v>0</v>
      </c>
      <c r="H19" s="67">
        <v>0</v>
      </c>
      <c r="I19" s="67">
        <v>0</v>
      </c>
      <c r="J19" s="68">
        <v>0</v>
      </c>
      <c r="K19"/>
      <c r="L19"/>
      <c r="M19"/>
      <c r="N19"/>
    </row>
    <row r="20" spans="1:14" ht="14.5">
      <c r="A20" s="194"/>
      <c r="B20" s="60" t="s">
        <v>207</v>
      </c>
      <c r="C20" s="61" t="s">
        <v>181</v>
      </c>
      <c r="D20" s="62" t="s">
        <v>182</v>
      </c>
      <c r="E20" s="67">
        <v>0</v>
      </c>
      <c r="F20" s="67">
        <v>0</v>
      </c>
      <c r="G20" s="67">
        <v>0</v>
      </c>
      <c r="H20" s="67">
        <v>0</v>
      </c>
      <c r="I20" s="67">
        <v>0</v>
      </c>
      <c r="J20" s="68">
        <v>0</v>
      </c>
      <c r="K20"/>
      <c r="L20"/>
      <c r="M20"/>
      <c r="N20"/>
    </row>
    <row r="21" spans="1:14" ht="14.5">
      <c r="A21" s="194" t="s">
        <v>208</v>
      </c>
      <c r="B21" s="60" t="s">
        <v>209</v>
      </c>
      <c r="C21" s="61" t="s">
        <v>175</v>
      </c>
      <c r="D21" s="62" t="s">
        <v>176</v>
      </c>
      <c r="E21" s="67">
        <v>0</v>
      </c>
      <c r="F21" s="67">
        <v>0</v>
      </c>
      <c r="G21" s="67">
        <v>0</v>
      </c>
      <c r="H21" s="67">
        <v>0</v>
      </c>
      <c r="I21" s="67">
        <v>0</v>
      </c>
      <c r="J21" s="68">
        <v>0</v>
      </c>
      <c r="K21"/>
      <c r="L21"/>
      <c r="M21"/>
      <c r="N21"/>
    </row>
    <row r="22" spans="1:14" ht="14.5">
      <c r="A22" s="194"/>
      <c r="B22" s="60" t="s">
        <v>210</v>
      </c>
      <c r="C22" s="61" t="s">
        <v>181</v>
      </c>
      <c r="D22" s="62" t="s">
        <v>182</v>
      </c>
      <c r="E22" s="67">
        <v>0</v>
      </c>
      <c r="F22" s="67">
        <v>0</v>
      </c>
      <c r="G22" s="67">
        <v>0</v>
      </c>
      <c r="H22" s="67">
        <v>0</v>
      </c>
      <c r="I22" s="67">
        <v>0</v>
      </c>
      <c r="J22" s="68">
        <v>0</v>
      </c>
      <c r="K22"/>
      <c r="L22"/>
      <c r="M22"/>
      <c r="N22"/>
    </row>
    <row r="23" spans="1:14" ht="14.5">
      <c r="A23" s="41"/>
      <c r="B23"/>
      <c r="C23" s="41"/>
      <c r="D23" s="41"/>
      <c r="E23" s="69"/>
      <c r="F23" s="69"/>
      <c r="G23" s="69"/>
      <c r="H23" s="69"/>
      <c r="I23" s="69"/>
      <c r="J23" s="41"/>
      <c r="K23"/>
      <c r="L23"/>
      <c r="M23"/>
      <c r="N23"/>
    </row>
    <row r="24" spans="1:14" ht="14.5">
      <c r="A24" s="41"/>
      <c r="B24"/>
      <c r="C24" s="41"/>
      <c r="D24" s="41"/>
      <c r="E24" s="41"/>
      <c r="F24" s="41"/>
      <c r="G24" s="41"/>
      <c r="H24" s="41"/>
      <c r="I24" s="41"/>
      <c r="J24" s="41"/>
      <c r="K24"/>
      <c r="L24"/>
      <c r="M24"/>
      <c r="N24"/>
    </row>
    <row r="25" spans="1:14" ht="14.5">
      <c r="A25" s="196" t="s">
        <v>211</v>
      </c>
      <c r="B25" s="197"/>
      <c r="C25" s="70" t="s">
        <v>212</v>
      </c>
      <c r="D25" s="198" t="s">
        <v>213</v>
      </c>
      <c r="E25" s="199"/>
      <c r="F25" s="41"/>
      <c r="G25" s="41"/>
      <c r="H25" s="41"/>
      <c r="I25" s="41"/>
      <c r="J25" s="41"/>
      <c r="K25"/>
      <c r="L25"/>
      <c r="M25"/>
      <c r="N25"/>
    </row>
    <row r="26" spans="1:14" ht="14.5">
      <c r="A26" s="200" t="s">
        <v>214</v>
      </c>
      <c r="B26" s="201"/>
      <c r="C26" s="72">
        <v>0</v>
      </c>
      <c r="D26" s="200" t="s">
        <v>215</v>
      </c>
      <c r="E26" s="201"/>
      <c r="F26" s="41"/>
      <c r="G26" s="41"/>
      <c r="H26" s="41"/>
      <c r="I26" s="41"/>
      <c r="J26" s="41"/>
      <c r="K26"/>
      <c r="L26"/>
      <c r="M26"/>
      <c r="N26"/>
    </row>
    <row r="27" spans="1:14" ht="14.5">
      <c r="A27" s="200" t="s">
        <v>216</v>
      </c>
      <c r="B27" s="201"/>
      <c r="C27" s="72">
        <v>0</v>
      </c>
      <c r="D27" s="200" t="s">
        <v>217</v>
      </c>
      <c r="E27" s="201"/>
      <c r="F27" s="41"/>
      <c r="G27" s="41"/>
      <c r="H27" s="41"/>
      <c r="I27" s="41"/>
      <c r="J27" s="41"/>
      <c r="K27"/>
      <c r="L27"/>
      <c r="M27"/>
      <c r="N27"/>
    </row>
    <row r="28" spans="1:14" ht="14.5">
      <c r="A28" s="200" t="s">
        <v>218</v>
      </c>
      <c r="B28" s="201"/>
      <c r="C28" s="72">
        <v>0</v>
      </c>
      <c r="D28" s="200" t="s">
        <v>219</v>
      </c>
      <c r="E28" s="201"/>
      <c r="F28" s="41"/>
      <c r="G28" s="41"/>
      <c r="H28" s="41"/>
      <c r="I28" s="41"/>
      <c r="J28" s="41"/>
      <c r="K28"/>
      <c r="L28"/>
      <c r="M28"/>
      <c r="N28"/>
    </row>
    <row r="29" spans="1:14" ht="14.5">
      <c r="A29" s="200" t="s">
        <v>220</v>
      </c>
      <c r="B29" s="201"/>
      <c r="C29" s="72">
        <v>0</v>
      </c>
      <c r="D29" s="202"/>
      <c r="E29" s="203"/>
      <c r="F29" s="41"/>
      <c r="G29" s="41"/>
      <c r="H29" s="41"/>
      <c r="I29" s="41"/>
      <c r="J29" s="41"/>
      <c r="K29"/>
      <c r="L29"/>
      <c r="M29"/>
      <c r="N29"/>
    </row>
    <row r="30" spans="1:14" ht="14.5">
      <c r="A30" s="200" t="s">
        <v>221</v>
      </c>
      <c r="B30" s="201"/>
      <c r="C30" s="72">
        <v>0</v>
      </c>
      <c r="D30" s="202"/>
      <c r="E30" s="203"/>
      <c r="F30" s="41"/>
      <c r="G30" s="41"/>
      <c r="H30" s="41"/>
      <c r="I30" s="41"/>
      <c r="J30" s="41"/>
      <c r="K30"/>
      <c r="L30"/>
      <c r="M30"/>
      <c r="N30"/>
    </row>
    <row r="31" spans="1:14" ht="14.5">
      <c r="A31" s="200" t="s">
        <v>222</v>
      </c>
      <c r="B31" s="201"/>
      <c r="C31" s="72">
        <v>0</v>
      </c>
      <c r="D31" s="202"/>
      <c r="E31" s="203"/>
      <c r="F31" s="41"/>
      <c r="G31" s="41"/>
      <c r="H31" s="41"/>
      <c r="I31" s="41"/>
      <c r="J31" s="41"/>
      <c r="K31"/>
      <c r="L31"/>
      <c r="M31"/>
      <c r="N31"/>
    </row>
    <row r="32" spans="1:14" ht="14.5">
      <c r="A32" s="200" t="s">
        <v>223</v>
      </c>
      <c r="B32" s="201"/>
      <c r="C32" s="72">
        <v>0</v>
      </c>
      <c r="D32" s="202"/>
      <c r="E32" s="203"/>
      <c r="F32" s="41"/>
      <c r="G32" s="41"/>
      <c r="H32" s="41"/>
      <c r="I32" s="41"/>
      <c r="J32" s="41"/>
      <c r="K32"/>
      <c r="L32"/>
      <c r="M32"/>
      <c r="N32"/>
    </row>
    <row r="33" spans="1:14" ht="14.5">
      <c r="A33"/>
      <c r="B33"/>
      <c r="C33"/>
      <c r="D33"/>
      <c r="E33"/>
      <c r="F33"/>
      <c r="G33"/>
      <c r="H33"/>
      <c r="I33"/>
      <c r="J33"/>
      <c r="K33"/>
      <c r="L33"/>
      <c r="M33"/>
      <c r="N33"/>
    </row>
  </sheetData>
  <sheetProtection algorithmName="SHA-512" hashValue="Oxb/nJQJtZ8sahlPKYrsnbh1hre7MrNAhIW7PLmunVgz4EqAqR3EANng5mICrucr62dL9bxy+RdTH1MbjTr+7Q==" saltValue="Ep9H0YsyHNhjnjqFqr5drA==" spinCount="100000" sheet="1" objects="1" scenarios="1"/>
  <mergeCells count="24">
    <mergeCell ref="A31:B31"/>
    <mergeCell ref="D31:E31"/>
    <mergeCell ref="A32:B32"/>
    <mergeCell ref="D32:E32"/>
    <mergeCell ref="A28:B28"/>
    <mergeCell ref="D28:E28"/>
    <mergeCell ref="A29:B29"/>
    <mergeCell ref="D29:E29"/>
    <mergeCell ref="A30:B30"/>
    <mergeCell ref="D30:E30"/>
    <mergeCell ref="A25:B25"/>
    <mergeCell ref="D25:E25"/>
    <mergeCell ref="A26:B26"/>
    <mergeCell ref="D26:E26"/>
    <mergeCell ref="A27:B27"/>
    <mergeCell ref="D27:E27"/>
    <mergeCell ref="A19:A20"/>
    <mergeCell ref="A21:A22"/>
    <mergeCell ref="I1:J1"/>
    <mergeCell ref="A4:A5"/>
    <mergeCell ref="A6:A7"/>
    <mergeCell ref="A11:A12"/>
    <mergeCell ref="A13:A14"/>
    <mergeCell ref="A15:A16"/>
  </mergeCells>
  <pageMargins left="0.70866141732283472" right="0.70866141732283472" top="0.74803149606299213" bottom="0.74803149606299213" header="0.31496062992125984" footer="0.31496062992125984"/>
  <pageSetup paperSize="8" scale="87" orientation="landscape" r:id="rId1"/>
  <headerFooter>
    <oddFooter>&amp;LPrijzenblad EU.202507.03/NN Leasedienst wagenpark IBN - Geel kenteken&amp;RPagina &amp;P van &amp;N
Printdatum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WVK58"/>
  <sheetViews>
    <sheetView zoomScale="110" zoomScaleNormal="110" workbookViewId="0">
      <selection activeCell="A14" sqref="A14"/>
    </sheetView>
  </sheetViews>
  <sheetFormatPr defaultColWidth="0" defaultRowHeight="12.5" zeroHeight="1"/>
  <cols>
    <col min="1" max="1" width="70.7265625" style="3" customWidth="1"/>
    <col min="2" max="2" width="16.54296875" style="3" customWidth="1"/>
    <col min="3" max="3" width="29.26953125" style="4" customWidth="1"/>
    <col min="4" max="4" width="29.54296875" style="3" customWidth="1"/>
    <col min="5" max="5" width="34.453125" style="3" customWidth="1"/>
    <col min="6" max="6" width="1.26953125" style="10" customWidth="1"/>
    <col min="7" max="257" width="8.7265625" style="3" hidden="1"/>
    <col min="258" max="258" width="45.26953125" style="3" hidden="1"/>
    <col min="259" max="259" width="34.7265625" style="3" hidden="1"/>
    <col min="260" max="513" width="8.7265625" style="3" hidden="1"/>
    <col min="514" max="514" width="45.26953125" style="3" hidden="1"/>
    <col min="515" max="515" width="34.7265625" style="3" hidden="1"/>
    <col min="516" max="769" width="8.7265625" style="3" hidden="1"/>
    <col min="770" max="770" width="45.26953125" style="3" hidden="1"/>
    <col min="771" max="771" width="34.7265625" style="3" hidden="1"/>
    <col min="772" max="1025" width="8.7265625" style="3" hidden="1"/>
    <col min="1026" max="1026" width="45.26953125" style="3" hidden="1"/>
    <col min="1027" max="1027" width="34.7265625" style="3" hidden="1"/>
    <col min="1028" max="1281" width="8.7265625" style="3" hidden="1"/>
    <col min="1282" max="1282" width="45.26953125" style="3" hidden="1"/>
    <col min="1283" max="1283" width="34.7265625" style="3" hidden="1"/>
    <col min="1284" max="1537" width="8.7265625" style="3" hidden="1"/>
    <col min="1538" max="1538" width="45.26953125" style="3" hidden="1"/>
    <col min="1539" max="1539" width="34.7265625" style="3" hidden="1"/>
    <col min="1540" max="1793" width="8.7265625" style="3" hidden="1"/>
    <col min="1794" max="1794" width="45.26953125" style="3" hidden="1"/>
    <col min="1795" max="1795" width="34.7265625" style="3" hidden="1"/>
    <col min="1796" max="2049" width="8.7265625" style="3" hidden="1"/>
    <col min="2050" max="2050" width="45.26953125" style="3" hidden="1"/>
    <col min="2051" max="2051" width="34.7265625" style="3" hidden="1"/>
    <col min="2052" max="2305" width="8.7265625" style="3" hidden="1"/>
    <col min="2306" max="2306" width="45.26953125" style="3" hidden="1"/>
    <col min="2307" max="2307" width="34.7265625" style="3" hidden="1"/>
    <col min="2308" max="2561" width="8.7265625" style="3" hidden="1"/>
    <col min="2562" max="2562" width="45.26953125" style="3" hidden="1"/>
    <col min="2563" max="2563" width="34.7265625" style="3" hidden="1"/>
    <col min="2564" max="2817" width="8.7265625" style="3" hidden="1"/>
    <col min="2818" max="2818" width="45.26953125" style="3" hidden="1"/>
    <col min="2819" max="2819" width="34.7265625" style="3" hidden="1"/>
    <col min="2820" max="3073" width="8.7265625" style="3" hidden="1"/>
    <col min="3074" max="3074" width="45.26953125" style="3" hidden="1"/>
    <col min="3075" max="3075" width="34.7265625" style="3" hidden="1"/>
    <col min="3076" max="3329" width="8.7265625" style="3" hidden="1"/>
    <col min="3330" max="3330" width="45.26953125" style="3" hidden="1"/>
    <col min="3331" max="3331" width="34.7265625" style="3" hidden="1"/>
    <col min="3332" max="3585" width="8.7265625" style="3" hidden="1"/>
    <col min="3586" max="3586" width="45.26953125" style="3" hidden="1"/>
    <col min="3587" max="3587" width="34.7265625" style="3" hidden="1"/>
    <col min="3588" max="3841" width="8.7265625" style="3" hidden="1"/>
    <col min="3842" max="3842" width="45.26953125" style="3" hidden="1"/>
    <col min="3843" max="3843" width="34.7265625" style="3" hidden="1"/>
    <col min="3844" max="4097" width="8.7265625" style="3" hidden="1"/>
    <col min="4098" max="4098" width="45.26953125" style="3" hidden="1"/>
    <col min="4099" max="4099" width="34.7265625" style="3" hidden="1"/>
    <col min="4100" max="4353" width="8.7265625" style="3" hidden="1"/>
    <col min="4354" max="4354" width="45.26953125" style="3" hidden="1"/>
    <col min="4355" max="4355" width="34.7265625" style="3" hidden="1"/>
    <col min="4356" max="4609" width="8.7265625" style="3" hidden="1"/>
    <col min="4610" max="4610" width="45.26953125" style="3" hidden="1"/>
    <col min="4611" max="4611" width="34.7265625" style="3" hidden="1"/>
    <col min="4612" max="4865" width="8.7265625" style="3" hidden="1"/>
    <col min="4866" max="4866" width="45.26953125" style="3" hidden="1"/>
    <col min="4867" max="4867" width="34.7265625" style="3" hidden="1"/>
    <col min="4868" max="5121" width="8.7265625" style="3" hidden="1"/>
    <col min="5122" max="5122" width="45.26953125" style="3" hidden="1"/>
    <col min="5123" max="5123" width="34.7265625" style="3" hidden="1"/>
    <col min="5124" max="5377" width="8.7265625" style="3" hidden="1"/>
    <col min="5378" max="5378" width="45.26953125" style="3" hidden="1"/>
    <col min="5379" max="5379" width="34.7265625" style="3" hidden="1"/>
    <col min="5380" max="5633" width="8.7265625" style="3" hidden="1"/>
    <col min="5634" max="5634" width="45.26953125" style="3" hidden="1"/>
    <col min="5635" max="5635" width="34.7265625" style="3" hidden="1"/>
    <col min="5636" max="5889" width="8.7265625" style="3" hidden="1"/>
    <col min="5890" max="5890" width="45.26953125" style="3" hidden="1"/>
    <col min="5891" max="5891" width="34.7265625" style="3" hidden="1"/>
    <col min="5892" max="6145" width="8.7265625" style="3" hidden="1"/>
    <col min="6146" max="6146" width="45.26953125" style="3" hidden="1"/>
    <col min="6147" max="6147" width="34.7265625" style="3" hidden="1"/>
    <col min="6148" max="6401" width="8.7265625" style="3" hidden="1"/>
    <col min="6402" max="6402" width="45.26953125" style="3" hidden="1"/>
    <col min="6403" max="6403" width="34.7265625" style="3" hidden="1"/>
    <col min="6404" max="6657" width="8.7265625" style="3" hidden="1"/>
    <col min="6658" max="6658" width="45.26953125" style="3" hidden="1"/>
    <col min="6659" max="6659" width="34.7265625" style="3" hidden="1"/>
    <col min="6660" max="6913" width="8.7265625" style="3" hidden="1"/>
    <col min="6914" max="6914" width="45.26953125" style="3" hidden="1"/>
    <col min="6915" max="6915" width="34.7265625" style="3" hidden="1"/>
    <col min="6916" max="7169" width="8.7265625" style="3" hidden="1"/>
    <col min="7170" max="7170" width="45.26953125" style="3" hidden="1"/>
    <col min="7171" max="7171" width="34.7265625" style="3" hidden="1"/>
    <col min="7172" max="7425" width="8.7265625" style="3" hidden="1"/>
    <col min="7426" max="7426" width="45.26953125" style="3" hidden="1"/>
    <col min="7427" max="7427" width="34.7265625" style="3" hidden="1"/>
    <col min="7428" max="7681" width="8.7265625" style="3" hidden="1"/>
    <col min="7682" max="7682" width="45.26953125" style="3" hidden="1"/>
    <col min="7683" max="7683" width="34.7265625" style="3" hidden="1"/>
    <col min="7684" max="7937" width="8.7265625" style="3" hidden="1"/>
    <col min="7938" max="7938" width="45.26953125" style="3" hidden="1"/>
    <col min="7939" max="7939" width="34.7265625" style="3" hidden="1"/>
    <col min="7940" max="8193" width="8.7265625" style="3" hidden="1"/>
    <col min="8194" max="8194" width="45.26953125" style="3" hidden="1"/>
    <col min="8195" max="8195" width="34.7265625" style="3" hidden="1"/>
    <col min="8196" max="8449" width="8.7265625" style="3" hidden="1"/>
    <col min="8450" max="8450" width="45.26953125" style="3" hidden="1"/>
    <col min="8451" max="8451" width="34.7265625" style="3" hidden="1"/>
    <col min="8452" max="8705" width="8.7265625" style="3" hidden="1"/>
    <col min="8706" max="8706" width="45.26953125" style="3" hidden="1"/>
    <col min="8707" max="8707" width="34.7265625" style="3" hidden="1"/>
    <col min="8708" max="8961" width="8.7265625" style="3" hidden="1"/>
    <col min="8962" max="8962" width="45.26953125" style="3" hidden="1"/>
    <col min="8963" max="8963" width="34.7265625" style="3" hidden="1"/>
    <col min="8964" max="9217" width="8.7265625" style="3" hidden="1"/>
    <col min="9218" max="9218" width="45.26953125" style="3" hidden="1"/>
    <col min="9219" max="9219" width="34.7265625" style="3" hidden="1"/>
    <col min="9220" max="9473" width="8.7265625" style="3" hidden="1"/>
    <col min="9474" max="9474" width="45.26953125" style="3" hidden="1"/>
    <col min="9475" max="9475" width="34.7265625" style="3" hidden="1"/>
    <col min="9476" max="9729" width="8.7265625" style="3" hidden="1"/>
    <col min="9730" max="9730" width="45.26953125" style="3" hidden="1"/>
    <col min="9731" max="9731" width="34.7265625" style="3" hidden="1"/>
    <col min="9732" max="9985" width="8.7265625" style="3" hidden="1"/>
    <col min="9986" max="9986" width="45.26953125" style="3" hidden="1"/>
    <col min="9987" max="9987" width="34.7265625" style="3" hidden="1"/>
    <col min="9988" max="10241" width="8.7265625" style="3" hidden="1"/>
    <col min="10242" max="10242" width="45.26953125" style="3" hidden="1"/>
    <col min="10243" max="10243" width="34.7265625" style="3" hidden="1"/>
    <col min="10244" max="10497" width="8.7265625" style="3" hidden="1"/>
    <col min="10498" max="10498" width="45.26953125" style="3" hidden="1"/>
    <col min="10499" max="10499" width="34.7265625" style="3" hidden="1"/>
    <col min="10500" max="10753" width="8.7265625" style="3" hidden="1"/>
    <col min="10754" max="10754" width="45.26953125" style="3" hidden="1"/>
    <col min="10755" max="10755" width="34.7265625" style="3" hidden="1"/>
    <col min="10756" max="11009" width="8.7265625" style="3" hidden="1"/>
    <col min="11010" max="11010" width="45.26953125" style="3" hidden="1"/>
    <col min="11011" max="11011" width="34.7265625" style="3" hidden="1"/>
    <col min="11012" max="11265" width="8.7265625" style="3" hidden="1"/>
    <col min="11266" max="11266" width="45.26953125" style="3" hidden="1"/>
    <col min="11267" max="11267" width="34.7265625" style="3" hidden="1"/>
    <col min="11268" max="11521" width="8.7265625" style="3" hidden="1"/>
    <col min="11522" max="11522" width="45.26953125" style="3" hidden="1"/>
    <col min="11523" max="11523" width="34.7265625" style="3" hidden="1"/>
    <col min="11524" max="11777" width="8.7265625" style="3" hidden="1"/>
    <col min="11778" max="11778" width="45.26953125" style="3" hidden="1"/>
    <col min="11779" max="11779" width="34.7265625" style="3" hidden="1"/>
    <col min="11780" max="12033" width="8.7265625" style="3" hidden="1"/>
    <col min="12034" max="12034" width="45.26953125" style="3" hidden="1"/>
    <col min="12035" max="12035" width="34.7265625" style="3" hidden="1"/>
    <col min="12036" max="12289" width="8.7265625" style="3" hidden="1"/>
    <col min="12290" max="12290" width="45.26953125" style="3" hidden="1"/>
    <col min="12291" max="12291" width="34.7265625" style="3" hidden="1"/>
    <col min="12292" max="12545" width="8.7265625" style="3" hidden="1"/>
    <col min="12546" max="12546" width="45.26953125" style="3" hidden="1"/>
    <col min="12547" max="12547" width="34.7265625" style="3" hidden="1"/>
    <col min="12548" max="12801" width="8.7265625" style="3" hidden="1"/>
    <col min="12802" max="12802" width="45.26953125" style="3" hidden="1"/>
    <col min="12803" max="12803" width="34.7265625" style="3" hidden="1"/>
    <col min="12804" max="13057" width="8.7265625" style="3" hidden="1"/>
    <col min="13058" max="13058" width="45.26953125" style="3" hidden="1"/>
    <col min="13059" max="13059" width="34.7265625" style="3" hidden="1"/>
    <col min="13060" max="13313" width="8.7265625" style="3" hidden="1"/>
    <col min="13314" max="13314" width="45.26953125" style="3" hidden="1"/>
    <col min="13315" max="13315" width="34.7265625" style="3" hidden="1"/>
    <col min="13316" max="13569" width="8.7265625" style="3" hidden="1"/>
    <col min="13570" max="13570" width="45.26953125" style="3" hidden="1"/>
    <col min="13571" max="13571" width="34.7265625" style="3" hidden="1"/>
    <col min="13572" max="13825" width="8.7265625" style="3" hidden="1"/>
    <col min="13826" max="13826" width="45.26953125" style="3" hidden="1"/>
    <col min="13827" max="13827" width="34.7265625" style="3" hidden="1"/>
    <col min="13828" max="14081" width="8.7265625" style="3" hidden="1"/>
    <col min="14082" max="14082" width="45.26953125" style="3" hidden="1"/>
    <col min="14083" max="14083" width="34.7265625" style="3" hidden="1"/>
    <col min="14084" max="14337" width="8.7265625" style="3" hidden="1"/>
    <col min="14338" max="14338" width="45.26953125" style="3" hidden="1"/>
    <col min="14339" max="14339" width="34.7265625" style="3" hidden="1"/>
    <col min="14340" max="14593" width="8.7265625" style="3" hidden="1"/>
    <col min="14594" max="14594" width="45.26953125" style="3" hidden="1"/>
    <col min="14595" max="14595" width="34.7265625" style="3" hidden="1"/>
    <col min="14596" max="14849" width="8.7265625" style="3" hidden="1"/>
    <col min="14850" max="14850" width="45.26953125" style="3" hidden="1"/>
    <col min="14851" max="14851" width="34.7265625" style="3" hidden="1"/>
    <col min="14852" max="15105" width="8.7265625" style="3" hidden="1"/>
    <col min="15106" max="15106" width="45.26953125" style="3" hidden="1"/>
    <col min="15107" max="15107" width="34.7265625" style="3" hidden="1"/>
    <col min="15108" max="15361" width="8.7265625" style="3" hidden="1"/>
    <col min="15362" max="15362" width="45.26953125" style="3" hidden="1"/>
    <col min="15363" max="15363" width="34.7265625" style="3" hidden="1"/>
    <col min="15364" max="15617" width="8.7265625" style="3" hidden="1"/>
    <col min="15618" max="15618" width="45.26953125" style="3" hidden="1"/>
    <col min="15619" max="15619" width="34.7265625" style="3" hidden="1"/>
    <col min="15620" max="15873" width="8.7265625" style="3" hidden="1"/>
    <col min="15874" max="15874" width="45.26953125" style="3" hidden="1"/>
    <col min="15875" max="15875" width="34.7265625" style="3" hidden="1"/>
    <col min="15876" max="16129" width="8.7265625" style="3" hidden="1"/>
    <col min="16130" max="16130" width="45.26953125" style="3" hidden="1"/>
    <col min="16131" max="16131" width="34.7265625" style="3" hidden="1"/>
    <col min="16132" max="16384" width="8.7265625" style="3" hidden="1"/>
  </cols>
  <sheetData>
    <row r="1" spans="1:11" ht="20">
      <c r="A1" s="6" t="s">
        <v>224</v>
      </c>
      <c r="B1" s="6"/>
      <c r="C1" s="7"/>
      <c r="D1" s="8"/>
      <c r="E1" s="12" t="s">
        <v>12</v>
      </c>
      <c r="F1" s="13"/>
      <c r="G1" s="14"/>
      <c r="H1" s="14"/>
      <c r="I1" s="14"/>
      <c r="J1" s="14"/>
      <c r="K1" s="14"/>
    </row>
    <row r="2" spans="1:11" ht="20">
      <c r="A2" s="6"/>
      <c r="B2" s="6"/>
      <c r="C2" s="7"/>
      <c r="D2" s="8"/>
      <c r="E2" s="8"/>
      <c r="F2" s="13"/>
      <c r="G2" s="14"/>
      <c r="H2" s="14"/>
      <c r="I2" s="14"/>
      <c r="J2" s="14"/>
      <c r="K2" s="14"/>
    </row>
    <row r="3" spans="1:11" ht="14">
      <c r="A3" s="38" t="s">
        <v>225</v>
      </c>
      <c r="B3" s="9"/>
      <c r="C3" s="7"/>
      <c r="D3" s="8"/>
      <c r="E3" s="13"/>
      <c r="F3" s="13"/>
      <c r="G3" s="14"/>
      <c r="H3" s="14"/>
      <c r="I3" s="14"/>
      <c r="J3" s="14"/>
      <c r="K3" s="14"/>
    </row>
    <row r="4" spans="1:11" ht="15" customHeight="1">
      <c r="A4" s="17" t="s">
        <v>226</v>
      </c>
      <c r="B4" s="18" t="s">
        <v>227</v>
      </c>
      <c r="C4" s="17" t="s">
        <v>228</v>
      </c>
      <c r="D4" s="17" t="s">
        <v>229</v>
      </c>
      <c r="E4" s="18" t="s">
        <v>230</v>
      </c>
      <c r="F4" s="13"/>
      <c r="G4" s="14"/>
      <c r="H4" s="14"/>
      <c r="I4" s="14"/>
      <c r="J4" s="14"/>
      <c r="K4" s="14"/>
    </row>
    <row r="5" spans="1:11" ht="15" customHeight="1">
      <c r="A5" s="36" t="s">
        <v>328</v>
      </c>
      <c r="B5" s="42" t="e">
        <f>+'1. Leasetarieven Geel'!AS57</f>
        <v>#DIV/0!</v>
      </c>
      <c r="C5" s="30" t="s">
        <v>231</v>
      </c>
      <c r="D5" s="37" t="e">
        <f>B5*12</f>
        <v>#DIV/0!</v>
      </c>
      <c r="E5" s="19"/>
      <c r="F5" s="13"/>
      <c r="G5" s="14"/>
      <c r="H5" s="14"/>
      <c r="I5" s="14"/>
      <c r="J5" s="14"/>
      <c r="K5" s="14"/>
    </row>
    <row r="6" spans="1:11" ht="15" customHeight="1">
      <c r="A6" s="211" t="s">
        <v>232</v>
      </c>
      <c r="B6" s="211"/>
      <c r="C6" s="211"/>
      <c r="D6" s="211"/>
      <c r="E6" s="19" t="e">
        <f>+D5</f>
        <v>#DIV/0!</v>
      </c>
      <c r="F6" s="13"/>
      <c r="G6" s="14"/>
      <c r="H6" s="14"/>
      <c r="I6" s="14"/>
      <c r="J6" s="14"/>
      <c r="K6" s="14"/>
    </row>
    <row r="7" spans="1:11" ht="15" customHeight="1">
      <c r="A7" s="211" t="s">
        <v>233</v>
      </c>
      <c r="B7" s="211"/>
      <c r="C7" s="211"/>
      <c r="D7" s="211"/>
      <c r="E7" s="20">
        <v>0.9</v>
      </c>
      <c r="F7" s="13"/>
      <c r="G7" s="14"/>
      <c r="H7" s="14"/>
      <c r="I7" s="14"/>
      <c r="J7" s="14"/>
      <c r="K7" s="14"/>
    </row>
    <row r="8" spans="1:11" ht="15" customHeight="1">
      <c r="A8" s="204" t="s">
        <v>234</v>
      </c>
      <c r="B8" s="204"/>
      <c r="C8" s="204"/>
      <c r="D8" s="204"/>
      <c r="E8" s="44" t="e">
        <f>E6*E7</f>
        <v>#DIV/0!</v>
      </c>
      <c r="F8" s="13"/>
      <c r="G8" s="14"/>
      <c r="H8" s="14"/>
      <c r="I8" s="14"/>
      <c r="J8" s="14"/>
      <c r="K8" s="14"/>
    </row>
    <row r="9" spans="1:11" ht="14">
      <c r="A9" s="38" t="s">
        <v>235</v>
      </c>
      <c r="B9" s="9"/>
      <c r="C9" s="11"/>
      <c r="D9" s="13"/>
      <c r="E9" s="8"/>
      <c r="F9" s="13"/>
      <c r="G9" s="14"/>
      <c r="H9" s="14"/>
      <c r="I9" s="14"/>
      <c r="J9" s="14"/>
      <c r="K9" s="14"/>
    </row>
    <row r="10" spans="1:11" ht="13">
      <c r="A10" s="17" t="s">
        <v>226</v>
      </c>
      <c r="B10" s="17" t="s">
        <v>227</v>
      </c>
      <c r="C10" s="17" t="s">
        <v>228</v>
      </c>
      <c r="D10" s="17" t="s">
        <v>229</v>
      </c>
      <c r="E10" s="18" t="s">
        <v>230</v>
      </c>
      <c r="F10" s="13"/>
      <c r="G10" s="14"/>
      <c r="H10" s="14"/>
      <c r="I10" s="14"/>
      <c r="J10" s="14"/>
      <c r="K10" s="14"/>
    </row>
    <row r="11" spans="1:11">
      <c r="A11" s="31" t="s">
        <v>236</v>
      </c>
      <c r="B11" s="32">
        <f>AVERAGE('2. Huurtarieven Geel'!F3:I3)</f>
        <v>0</v>
      </c>
      <c r="C11" s="33" t="s">
        <v>237</v>
      </c>
      <c r="D11" s="34">
        <f>B11*12*3</f>
        <v>0</v>
      </c>
      <c r="E11" s="14"/>
      <c r="F11" s="13"/>
      <c r="G11" s="14"/>
      <c r="H11" s="14"/>
      <c r="I11" s="14"/>
      <c r="J11" s="14"/>
      <c r="K11" s="14"/>
    </row>
    <row r="12" spans="1:11">
      <c r="A12" s="31" t="s">
        <v>238</v>
      </c>
      <c r="B12" s="35">
        <f>AVERAGE('2. Huurtarieven Geel'!F4:I4)</f>
        <v>0</v>
      </c>
      <c r="C12" s="33" t="s">
        <v>239</v>
      </c>
      <c r="D12" s="34">
        <f>B12*12*2</f>
        <v>0</v>
      </c>
      <c r="E12" s="14"/>
      <c r="F12" s="13"/>
      <c r="G12" s="14"/>
      <c r="H12" s="14"/>
      <c r="I12" s="14"/>
      <c r="J12" s="14"/>
      <c r="K12" s="14"/>
    </row>
    <row r="13" spans="1:11">
      <c r="A13" s="31" t="s">
        <v>240</v>
      </c>
      <c r="B13" s="35">
        <f>AVERAGE('2. Huurtarieven Geel'!F5:I5)</f>
        <v>0</v>
      </c>
      <c r="C13" s="33" t="s">
        <v>241</v>
      </c>
      <c r="D13" s="34">
        <f>B13*12*1</f>
        <v>0</v>
      </c>
      <c r="E13" s="14"/>
      <c r="F13" s="13"/>
      <c r="G13" s="14"/>
      <c r="H13" s="14"/>
      <c r="I13" s="14"/>
      <c r="J13" s="14"/>
      <c r="K13" s="14"/>
    </row>
    <row r="14" spans="1:11">
      <c r="A14" s="31" t="s">
        <v>242</v>
      </c>
      <c r="B14" s="35">
        <f>AVERAGE('2. Huurtarieven Geel'!F6:I22)</f>
        <v>0</v>
      </c>
      <c r="C14" s="33" t="s">
        <v>243</v>
      </c>
      <c r="D14" s="34">
        <f>B14*12*1</f>
        <v>0</v>
      </c>
      <c r="E14" s="14"/>
      <c r="F14" s="13"/>
      <c r="G14" s="14"/>
      <c r="H14" s="14"/>
      <c r="I14" s="14"/>
      <c r="J14" s="14"/>
      <c r="K14" s="14"/>
    </row>
    <row r="15" spans="1:11">
      <c r="A15" s="14"/>
      <c r="B15" s="14"/>
      <c r="C15" s="80"/>
      <c r="D15" s="14"/>
      <c r="E15" s="14"/>
      <c r="F15" s="13"/>
      <c r="G15" s="14"/>
      <c r="H15" s="14"/>
      <c r="I15" s="14"/>
      <c r="J15" s="14"/>
      <c r="K15" s="14"/>
    </row>
    <row r="16" spans="1:11" ht="13">
      <c r="A16" s="210" t="s">
        <v>244</v>
      </c>
      <c r="B16" s="210"/>
      <c r="C16" s="210"/>
      <c r="D16" s="210"/>
      <c r="E16" s="16">
        <f>SUM(D11:D14)</f>
        <v>0</v>
      </c>
      <c r="F16" s="13"/>
      <c r="G16" s="14"/>
      <c r="H16" s="14"/>
      <c r="I16" s="14"/>
      <c r="J16" s="14"/>
      <c r="K16" s="14"/>
    </row>
    <row r="17" spans="1:11" ht="13">
      <c r="A17" s="211" t="s">
        <v>245</v>
      </c>
      <c r="B17" s="211"/>
      <c r="C17" s="211"/>
      <c r="D17" s="211"/>
      <c r="E17" s="20">
        <v>0.1</v>
      </c>
      <c r="F17" s="13"/>
      <c r="G17" s="14"/>
      <c r="H17" s="14"/>
      <c r="I17" s="14"/>
      <c r="J17" s="14"/>
      <c r="K17" s="14"/>
    </row>
    <row r="18" spans="1:11" ht="13">
      <c r="A18" s="204" t="s">
        <v>246</v>
      </c>
      <c r="B18" s="204"/>
      <c r="C18" s="204"/>
      <c r="D18" s="204"/>
      <c r="E18" s="21">
        <f>E16*E17</f>
        <v>0</v>
      </c>
      <c r="F18" s="13"/>
      <c r="G18" s="14"/>
      <c r="H18" s="14"/>
      <c r="I18" s="14"/>
      <c r="J18" s="14"/>
      <c r="K18" s="14"/>
    </row>
    <row r="19" spans="1:11">
      <c r="A19" s="13"/>
      <c r="B19" s="13"/>
      <c r="C19" s="15"/>
      <c r="D19" s="13"/>
      <c r="E19" s="13"/>
      <c r="F19" s="13"/>
      <c r="G19" s="14"/>
      <c r="H19" s="14"/>
      <c r="I19" s="14"/>
      <c r="J19" s="14"/>
      <c r="K19" s="2"/>
    </row>
    <row r="20" spans="1:11" ht="13">
      <c r="A20" s="205" t="s">
        <v>247</v>
      </c>
      <c r="B20" s="205"/>
      <c r="C20" s="205"/>
      <c r="D20" s="205"/>
      <c r="E20" s="18" t="s">
        <v>230</v>
      </c>
      <c r="F20" s="13"/>
      <c r="G20" s="14"/>
      <c r="H20" s="14"/>
      <c r="I20" s="14"/>
      <c r="J20" s="14"/>
      <c r="K20" s="2"/>
    </row>
    <row r="21" spans="1:11" ht="13">
      <c r="A21" s="204" t="s">
        <v>234</v>
      </c>
      <c r="B21" s="204"/>
      <c r="C21" s="204"/>
      <c r="D21" s="204"/>
      <c r="E21" s="21" t="e">
        <f>E8</f>
        <v>#DIV/0!</v>
      </c>
      <c r="F21" s="13"/>
      <c r="G21" s="14"/>
      <c r="H21" s="14"/>
      <c r="I21" s="14"/>
      <c r="J21" s="14"/>
      <c r="K21" s="2"/>
    </row>
    <row r="22" spans="1:11" ht="13">
      <c r="A22" s="204" t="s">
        <v>248</v>
      </c>
      <c r="B22" s="204"/>
      <c r="C22" s="204"/>
      <c r="D22" s="204"/>
      <c r="E22" s="21">
        <f>E18</f>
        <v>0</v>
      </c>
      <c r="F22" s="13"/>
      <c r="G22" s="14"/>
      <c r="H22" s="14"/>
      <c r="I22" s="14"/>
      <c r="J22" s="14"/>
      <c r="K22" s="2"/>
    </row>
    <row r="23" spans="1:11" s="25" customFormat="1" ht="15.5">
      <c r="A23" s="22"/>
      <c r="B23" s="22"/>
      <c r="C23" s="23"/>
      <c r="D23" s="28" t="s">
        <v>249</v>
      </c>
      <c r="E23" s="27" t="e">
        <f>E21+E22</f>
        <v>#DIV/0!</v>
      </c>
      <c r="F23" s="24"/>
      <c r="K23" s="26"/>
    </row>
    <row r="24" spans="1:11">
      <c r="A24" s="13"/>
      <c r="B24" s="13"/>
      <c r="C24" s="15"/>
      <c r="D24" s="13"/>
      <c r="E24" s="13"/>
      <c r="F24" s="13"/>
      <c r="G24" s="14"/>
      <c r="H24" s="14"/>
      <c r="I24" s="14"/>
      <c r="J24" s="14"/>
      <c r="K24" s="2"/>
    </row>
    <row r="25" spans="1:11" ht="15" customHeight="1">
      <c r="A25" s="13"/>
      <c r="B25" s="13"/>
      <c r="C25" s="29" t="s">
        <v>250</v>
      </c>
      <c r="D25" s="207"/>
      <c r="E25" s="207"/>
      <c r="F25" s="13"/>
      <c r="G25" s="14"/>
      <c r="H25" s="14"/>
      <c r="I25" s="14"/>
      <c r="J25" s="14"/>
      <c r="K25" s="1"/>
    </row>
    <row r="26" spans="1:11" ht="14.65" customHeight="1">
      <c r="A26" s="13"/>
      <c r="B26" s="81"/>
      <c r="C26" s="39" t="s">
        <v>251</v>
      </c>
      <c r="D26" s="208"/>
      <c r="E26" s="208"/>
      <c r="F26" s="13"/>
      <c r="G26" s="14"/>
      <c r="H26" s="14"/>
      <c r="I26" s="14"/>
      <c r="J26" s="14"/>
      <c r="K26" s="2"/>
    </row>
    <row r="27" spans="1:11" ht="14.65" customHeight="1">
      <c r="A27" s="13"/>
      <c r="B27" s="81"/>
      <c r="C27" s="39"/>
      <c r="D27" s="208"/>
      <c r="E27" s="208"/>
      <c r="F27" s="13"/>
      <c r="G27" s="14"/>
      <c r="H27" s="14"/>
      <c r="I27" s="14"/>
      <c r="J27" s="14"/>
      <c r="K27" s="2"/>
    </row>
    <row r="28" spans="1:11" ht="30.75" customHeight="1">
      <c r="A28" s="13"/>
      <c r="B28" s="81"/>
      <c r="C28" s="39"/>
      <c r="D28" s="209"/>
      <c r="E28" s="209"/>
      <c r="F28" s="13"/>
      <c r="G28" s="14"/>
      <c r="H28" s="14"/>
      <c r="I28" s="14"/>
      <c r="J28" s="14"/>
      <c r="K28" s="2"/>
    </row>
    <row r="29" spans="1:11" ht="15" customHeight="1">
      <c r="A29" s="13"/>
      <c r="B29" s="13"/>
      <c r="C29" s="29" t="s">
        <v>252</v>
      </c>
      <c r="D29" s="206"/>
      <c r="E29" s="206"/>
      <c r="F29" s="13"/>
      <c r="G29" s="14"/>
      <c r="H29" s="14"/>
      <c r="I29" s="14"/>
      <c r="J29" s="14"/>
      <c r="K29" s="2"/>
    </row>
    <row r="30" spans="1:11" ht="15" customHeight="1">
      <c r="A30" s="13"/>
      <c r="B30" s="13"/>
      <c r="C30" s="29" t="s">
        <v>253</v>
      </c>
      <c r="D30" s="206"/>
      <c r="E30" s="206"/>
      <c r="F30" s="13"/>
      <c r="G30" s="14"/>
      <c r="H30" s="14"/>
      <c r="I30" s="14"/>
      <c r="J30" s="14"/>
      <c r="K30" s="1"/>
    </row>
    <row r="31" spans="1:11" ht="15" customHeight="1">
      <c r="A31" s="13"/>
      <c r="B31" s="13"/>
      <c r="C31" s="29" t="s">
        <v>254</v>
      </c>
      <c r="D31" s="206"/>
      <c r="E31" s="206"/>
      <c r="F31" s="13"/>
      <c r="G31" s="14"/>
      <c r="H31" s="14"/>
      <c r="I31" s="14"/>
      <c r="J31" s="14"/>
      <c r="K31" s="2"/>
    </row>
    <row r="32" spans="1:11">
      <c r="A32" s="13"/>
      <c r="B32" s="13"/>
      <c r="C32" s="15"/>
      <c r="D32" s="13"/>
      <c r="E32" s="13"/>
      <c r="F32" s="13"/>
      <c r="G32" s="14"/>
      <c r="H32" s="14"/>
      <c r="I32" s="14"/>
      <c r="J32" s="14"/>
      <c r="K32" s="2"/>
    </row>
    <row r="33" spans="1:11">
      <c r="A33" s="13"/>
      <c r="B33" s="13"/>
      <c r="C33" s="15"/>
      <c r="D33" s="13"/>
      <c r="E33" s="13"/>
      <c r="F33" s="13"/>
      <c r="G33" s="14"/>
      <c r="H33" s="14"/>
      <c r="I33" s="14"/>
      <c r="J33" s="14"/>
      <c r="K33" s="14"/>
    </row>
    <row r="46" spans="1:11">
      <c r="A46" s="14"/>
      <c r="B46" s="14"/>
      <c r="C46" s="80"/>
      <c r="D46" s="14"/>
      <c r="E46" s="14"/>
      <c r="F46" s="13"/>
      <c r="G46" s="14"/>
      <c r="H46" s="14"/>
      <c r="I46" s="14"/>
      <c r="J46" s="14"/>
      <c r="K46" s="14"/>
    </row>
    <row r="47" spans="1:11">
      <c r="A47" s="14"/>
      <c r="B47" s="14"/>
      <c r="C47" s="80"/>
      <c r="D47" s="14"/>
      <c r="E47" s="14"/>
      <c r="F47" s="13"/>
      <c r="G47" s="14"/>
      <c r="H47" s="14"/>
      <c r="I47" s="14"/>
      <c r="J47" s="14"/>
      <c r="K47" s="14"/>
    </row>
    <row r="48" spans="1:11">
      <c r="A48" s="14"/>
      <c r="B48" s="14"/>
      <c r="C48" s="80"/>
      <c r="D48" s="14"/>
      <c r="E48" s="14"/>
      <c r="F48" s="13"/>
      <c r="G48" s="14"/>
      <c r="H48" s="14"/>
      <c r="I48" s="14"/>
      <c r="J48" s="14"/>
      <c r="K48" s="14"/>
    </row>
    <row r="49"/>
    <row r="50" ht="181.5" customHeight="1"/>
    <row r="51"/>
    <row r="52"/>
    <row r="53"/>
    <row r="54"/>
    <row r="55"/>
    <row r="56"/>
    <row r="57"/>
    <row r="58"/>
  </sheetData>
  <sheetProtection algorithmName="SHA-512" hashValue="vpnx+PJcIYBtzyd7c65WMbU510nfeHMEwvnvHH+msEBXhMmdUeNldaayanp9RZ6okcXmkiOGx3iR8q+Ah6gDbA==" saltValue="uqsRAOU2qL1C7CDqIP1OsQ==" spinCount="100000" sheet="1" objects="1" scenarios="1"/>
  <mergeCells count="14">
    <mergeCell ref="A16:D16"/>
    <mergeCell ref="A17:D17"/>
    <mergeCell ref="A6:D6"/>
    <mergeCell ref="A7:D7"/>
    <mergeCell ref="A8:D8"/>
    <mergeCell ref="A18:D18"/>
    <mergeCell ref="A21:D21"/>
    <mergeCell ref="A20:D20"/>
    <mergeCell ref="A22:D22"/>
    <mergeCell ref="D31:E31"/>
    <mergeCell ref="D30:E30"/>
    <mergeCell ref="D29:E29"/>
    <mergeCell ref="D25:E25"/>
    <mergeCell ref="D26:E28"/>
  </mergeCells>
  <pageMargins left="0.70866141732283472" right="0.70866141732283472" top="0.74803149606299213" bottom="0.74803149606299213" header="0.31496062992125984" footer="0.31496062992125984"/>
  <pageSetup paperSize="8" orientation="landscape" r:id="rId1"/>
  <headerFooter>
    <oddFooter>&amp;LPrijzenblad EU.202507.03/NN Leasedienst wagenpark IBN - Geel kenteken&amp;RPagina &amp;P van &amp;N
Printdatum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249977111117893"/>
    <pageSetUpPr fitToPage="1"/>
  </sheetPr>
  <dimension ref="A1:M52"/>
  <sheetViews>
    <sheetView topLeftCell="A7" zoomScaleNormal="100" workbookViewId="0">
      <selection activeCell="E8" sqref="E8"/>
    </sheetView>
  </sheetViews>
  <sheetFormatPr defaultColWidth="8.7265625" defaultRowHeight="14.5"/>
  <cols>
    <col min="1" max="16384" width="8.7265625" style="83"/>
  </cols>
  <sheetData>
    <row r="1" spans="1:13" customFormat="1">
      <c r="A1" s="212" t="s">
        <v>255</v>
      </c>
      <c r="B1" s="213"/>
      <c r="C1" s="213"/>
      <c r="D1" s="213"/>
      <c r="E1" s="213"/>
      <c r="F1" s="213"/>
      <c r="G1" s="213"/>
      <c r="H1" s="213"/>
      <c r="I1" s="213"/>
      <c r="J1" s="213"/>
      <c r="K1" s="213"/>
      <c r="L1" s="213"/>
      <c r="M1" s="213"/>
    </row>
    <row r="2" spans="1:13" customFormat="1">
      <c r="A2" s="214" t="s">
        <v>256</v>
      </c>
      <c r="B2" s="215"/>
      <c r="C2" s="215"/>
      <c r="D2" s="215"/>
      <c r="E2" s="215"/>
      <c r="F2" s="215"/>
      <c r="G2" s="215"/>
      <c r="H2" s="215"/>
      <c r="I2" s="215"/>
      <c r="J2" s="215"/>
      <c r="K2" s="215"/>
      <c r="L2" s="215"/>
      <c r="M2" s="216"/>
    </row>
    <row r="3" spans="1:13" customFormat="1">
      <c r="A3" s="92" t="s">
        <v>257</v>
      </c>
      <c r="B3" s="93"/>
      <c r="C3" s="93"/>
      <c r="D3" s="93"/>
      <c r="E3" s="95"/>
      <c r="F3" s="93"/>
      <c r="G3" s="93"/>
      <c r="H3" s="93"/>
      <c r="I3" s="93"/>
      <c r="J3" s="93"/>
      <c r="K3" s="93"/>
      <c r="L3" s="93"/>
      <c r="M3" s="94"/>
    </row>
    <row r="4" spans="1:13" customFormat="1">
      <c r="A4" s="92" t="s">
        <v>258</v>
      </c>
      <c r="B4" s="93"/>
      <c r="C4" s="93"/>
      <c r="D4" s="93"/>
      <c r="E4" s="95"/>
      <c r="F4" s="93"/>
      <c r="G4" s="93"/>
      <c r="H4" s="93"/>
      <c r="I4" s="93"/>
      <c r="J4" s="93"/>
      <c r="K4" s="93"/>
      <c r="L4" s="93"/>
      <c r="M4" s="94"/>
    </row>
    <row r="5" spans="1:13" customFormat="1">
      <c r="A5" s="96"/>
      <c r="B5" s="97"/>
      <c r="C5" s="97"/>
      <c r="D5" s="97"/>
      <c r="E5" s="97"/>
      <c r="F5" s="97"/>
      <c r="G5" s="97"/>
      <c r="H5" s="97"/>
      <c r="I5" s="97"/>
      <c r="J5" s="97"/>
      <c r="K5" s="97"/>
      <c r="L5" s="97"/>
      <c r="M5" s="98"/>
    </row>
    <row r="6" spans="1:13" customFormat="1"/>
    <row r="7" spans="1:13" customFormat="1">
      <c r="A7" s="99" t="s">
        <v>259</v>
      </c>
      <c r="B7" s="93"/>
      <c r="C7" s="93"/>
      <c r="D7" s="93"/>
      <c r="E7" s="93"/>
      <c r="F7" s="93"/>
      <c r="G7" s="93"/>
      <c r="H7" s="93"/>
      <c r="I7" s="93"/>
      <c r="J7" s="93"/>
    </row>
    <row r="8" spans="1:13" customFormat="1">
      <c r="A8" s="100" t="s">
        <v>260</v>
      </c>
      <c r="B8" s="101" t="s">
        <v>261</v>
      </c>
      <c r="C8" s="102"/>
      <c r="D8" s="102" t="str" cm="1">
        <f t="array" ref="D8:F8">'1. Leasetarieven Geel'!B4:D4</f>
        <v>Hyundai</v>
      </c>
      <c r="E8" s="102" t="str">
        <v>i10</v>
      </c>
      <c r="F8" s="102" t="str">
        <v>1.0i MPI comfort 49kW</v>
      </c>
      <c r="G8" s="102"/>
      <c r="H8" s="102"/>
      <c r="I8" s="102"/>
      <c r="J8" s="103"/>
    </row>
    <row r="9" spans="1:13" customFormat="1">
      <c r="A9" s="104" t="s">
        <v>262</v>
      </c>
      <c r="B9" s="217" t="s">
        <v>263</v>
      </c>
      <c r="C9" s="218"/>
      <c r="D9" s="218"/>
      <c r="E9" s="218"/>
      <c r="F9" s="218"/>
      <c r="G9" s="218"/>
      <c r="H9" s="218"/>
      <c r="I9" s="218"/>
      <c r="J9" s="219"/>
    </row>
    <row r="10" spans="1:13" customFormat="1">
      <c r="A10" s="105" t="s">
        <v>264</v>
      </c>
      <c r="B10" s="220"/>
      <c r="C10" s="221"/>
      <c r="D10" s="221"/>
      <c r="E10" s="221"/>
      <c r="F10" s="221"/>
      <c r="G10" s="221"/>
      <c r="H10" s="221"/>
      <c r="I10" s="221"/>
      <c r="J10" s="222"/>
    </row>
    <row r="11" spans="1:13" customFormat="1">
      <c r="A11" s="106" t="s">
        <v>265</v>
      </c>
      <c r="B11" s="107">
        <v>10000</v>
      </c>
      <c r="C11" s="107">
        <v>15000</v>
      </c>
      <c r="D11" s="107">
        <v>20000</v>
      </c>
      <c r="E11" s="107">
        <v>25000</v>
      </c>
      <c r="F11" s="107">
        <v>30000</v>
      </c>
      <c r="G11" s="107">
        <v>35000</v>
      </c>
      <c r="H11" s="107">
        <v>40000</v>
      </c>
      <c r="I11" s="107">
        <v>45000</v>
      </c>
      <c r="J11" s="107">
        <v>50000</v>
      </c>
    </row>
    <row r="12" spans="1:13">
      <c r="A12" s="106">
        <v>12</v>
      </c>
      <c r="B12" s="55"/>
      <c r="C12" s="55"/>
      <c r="D12" s="55"/>
      <c r="E12" s="55"/>
      <c r="F12" s="55"/>
      <c r="G12" s="55"/>
      <c r="H12" s="55"/>
      <c r="I12" s="55"/>
      <c r="J12" s="55"/>
    </row>
    <row r="13" spans="1:13">
      <c r="A13" s="106">
        <v>24</v>
      </c>
      <c r="B13" s="55"/>
      <c r="C13" s="55"/>
      <c r="D13" s="55"/>
      <c r="E13" s="55"/>
      <c r="F13" s="55"/>
      <c r="G13" s="55"/>
      <c r="H13" s="55"/>
      <c r="I13" s="55"/>
      <c r="J13" s="55"/>
    </row>
    <row r="14" spans="1:13">
      <c r="A14" s="108">
        <v>36</v>
      </c>
      <c r="B14" s="56"/>
      <c r="C14" s="56"/>
      <c r="D14" s="56"/>
      <c r="E14" s="56"/>
      <c r="F14" s="56"/>
      <c r="G14" s="56"/>
      <c r="H14" s="56"/>
      <c r="I14" s="56"/>
      <c r="J14" s="56"/>
    </row>
    <row r="15" spans="1:13">
      <c r="A15" s="108">
        <v>42</v>
      </c>
      <c r="B15" s="56"/>
      <c r="C15" s="56"/>
      <c r="D15" s="56"/>
      <c r="E15" s="56"/>
      <c r="F15" s="56"/>
      <c r="G15" s="56"/>
      <c r="H15" s="56"/>
      <c r="I15" s="56"/>
      <c r="J15" s="56"/>
    </row>
    <row r="16" spans="1:13">
      <c r="A16" s="108">
        <v>48</v>
      </c>
      <c r="B16" s="56"/>
      <c r="C16" s="56"/>
      <c r="D16" s="56"/>
      <c r="E16" s="56"/>
      <c r="F16" s="56"/>
      <c r="G16" s="56"/>
      <c r="H16" s="56"/>
      <c r="I16" s="56"/>
      <c r="J16" s="56"/>
    </row>
    <row r="17" spans="1:10">
      <c r="A17" s="108">
        <v>54</v>
      </c>
      <c r="B17" s="56"/>
      <c r="C17" s="56"/>
      <c r="D17" s="56"/>
      <c r="E17" s="56"/>
      <c r="F17" s="56"/>
      <c r="G17" s="56"/>
      <c r="H17" s="56"/>
      <c r="I17" s="56"/>
      <c r="J17" s="56"/>
    </row>
    <row r="18" spans="1:10">
      <c r="A18" s="108">
        <v>60</v>
      </c>
      <c r="B18" s="56"/>
      <c r="C18" s="56"/>
      <c r="D18" s="56"/>
      <c r="E18" s="56"/>
      <c r="F18" s="56"/>
      <c r="G18" s="56"/>
      <c r="H18" s="56"/>
      <c r="I18" s="56"/>
      <c r="J18" s="56"/>
    </row>
    <row r="19" spans="1:10">
      <c r="A19" s="108">
        <v>66</v>
      </c>
      <c r="B19" s="56"/>
      <c r="C19" s="56"/>
      <c r="D19" s="56"/>
      <c r="E19" s="56"/>
      <c r="F19" s="56"/>
      <c r="G19" s="56"/>
      <c r="H19" s="56"/>
      <c r="I19" s="56"/>
      <c r="J19" s="56"/>
    </row>
    <row r="20" spans="1:10">
      <c r="A20" s="108">
        <v>72</v>
      </c>
      <c r="B20" s="56"/>
      <c r="C20" s="56"/>
      <c r="D20" s="56"/>
      <c r="E20" s="56"/>
      <c r="F20" s="56"/>
      <c r="G20" s="56"/>
      <c r="H20" s="56"/>
      <c r="I20" s="56"/>
      <c r="J20" s="56"/>
    </row>
    <row r="21" spans="1:10" customFormat="1"/>
    <row r="22" spans="1:10" customFormat="1"/>
    <row r="23" spans="1:10" customFormat="1">
      <c r="A23" s="99" t="s">
        <v>259</v>
      </c>
      <c r="B23" s="93"/>
      <c r="C23" s="93"/>
      <c r="D23" s="93"/>
      <c r="E23" s="93"/>
      <c r="F23" s="93"/>
      <c r="G23" s="93"/>
      <c r="H23" s="93"/>
      <c r="I23" s="93"/>
      <c r="J23" s="93"/>
    </row>
    <row r="24" spans="1:10" customFormat="1">
      <c r="A24" s="100" t="s">
        <v>260</v>
      </c>
      <c r="B24" s="101" t="s">
        <v>266</v>
      </c>
      <c r="C24" s="102"/>
      <c r="D24" s="109" t="s">
        <v>61</v>
      </c>
      <c r="E24" s="109" t="s">
        <v>70</v>
      </c>
      <c r="F24" s="110"/>
      <c r="G24" s="110" t="s">
        <v>71</v>
      </c>
      <c r="H24" s="102"/>
      <c r="I24" s="102"/>
      <c r="J24" s="103"/>
    </row>
    <row r="25" spans="1:10" customFormat="1">
      <c r="A25" s="104" t="s">
        <v>262</v>
      </c>
      <c r="B25" s="217" t="s">
        <v>263</v>
      </c>
      <c r="C25" s="218"/>
      <c r="D25" s="218"/>
      <c r="E25" s="218"/>
      <c r="F25" s="218"/>
      <c r="G25" s="218"/>
      <c r="H25" s="218"/>
      <c r="I25" s="218"/>
      <c r="J25" s="219"/>
    </row>
    <row r="26" spans="1:10" customFormat="1">
      <c r="A26" s="105" t="s">
        <v>264</v>
      </c>
      <c r="B26" s="220"/>
      <c r="C26" s="221"/>
      <c r="D26" s="221"/>
      <c r="E26" s="221"/>
      <c r="F26" s="221"/>
      <c r="G26" s="221"/>
      <c r="H26" s="221"/>
      <c r="I26" s="221"/>
      <c r="J26" s="222"/>
    </row>
    <row r="27" spans="1:10" customFormat="1">
      <c r="A27" s="106" t="s">
        <v>265</v>
      </c>
      <c r="B27" s="107">
        <v>10000</v>
      </c>
      <c r="C27" s="107">
        <v>15000</v>
      </c>
      <c r="D27" s="107">
        <v>20000</v>
      </c>
      <c r="E27" s="107">
        <v>25000</v>
      </c>
      <c r="F27" s="107">
        <v>30000</v>
      </c>
      <c r="G27" s="107">
        <v>35000</v>
      </c>
      <c r="H27" s="107">
        <v>40000</v>
      </c>
      <c r="I27" s="107">
        <v>45000</v>
      </c>
      <c r="J27" s="107">
        <v>50000</v>
      </c>
    </row>
    <row r="28" spans="1:10">
      <c r="A28" s="106">
        <v>12</v>
      </c>
      <c r="B28" s="55"/>
      <c r="C28" s="55"/>
      <c r="D28" s="55"/>
      <c r="E28" s="55"/>
      <c r="F28" s="55"/>
      <c r="G28" s="55"/>
      <c r="H28" s="55"/>
      <c r="I28" s="55"/>
      <c r="J28" s="55"/>
    </row>
    <row r="29" spans="1:10">
      <c r="A29" s="106">
        <v>24</v>
      </c>
      <c r="B29" s="55"/>
      <c r="C29" s="55"/>
      <c r="D29" s="55"/>
      <c r="E29" s="55"/>
      <c r="F29" s="55"/>
      <c r="G29" s="55"/>
      <c r="H29" s="55"/>
      <c r="I29" s="55"/>
      <c r="J29" s="55"/>
    </row>
    <row r="30" spans="1:10">
      <c r="A30" s="108">
        <v>36</v>
      </c>
      <c r="B30" s="56"/>
      <c r="C30" s="56"/>
      <c r="D30" s="56"/>
      <c r="E30" s="56"/>
      <c r="F30" s="56"/>
      <c r="G30" s="56"/>
      <c r="H30" s="56"/>
      <c r="I30" s="56"/>
      <c r="J30" s="56"/>
    </row>
    <row r="31" spans="1:10">
      <c r="A31" s="108">
        <v>42</v>
      </c>
      <c r="B31" s="56"/>
      <c r="C31" s="56"/>
      <c r="D31" s="56"/>
      <c r="E31" s="56"/>
      <c r="F31" s="56"/>
      <c r="G31" s="56"/>
      <c r="H31" s="56"/>
      <c r="I31" s="56"/>
      <c r="J31" s="56"/>
    </row>
    <row r="32" spans="1:10">
      <c r="A32" s="108">
        <v>48</v>
      </c>
      <c r="B32" s="56"/>
      <c r="C32" s="56"/>
      <c r="D32" s="56"/>
      <c r="E32" s="56"/>
      <c r="F32" s="56"/>
      <c r="G32" s="56"/>
      <c r="H32" s="56"/>
      <c r="I32" s="56"/>
      <c r="J32" s="56"/>
    </row>
    <row r="33" spans="1:10">
      <c r="A33" s="108">
        <v>54</v>
      </c>
      <c r="B33" s="56"/>
      <c r="C33" s="56"/>
      <c r="D33" s="56"/>
      <c r="E33" s="56"/>
      <c r="F33" s="56"/>
      <c r="G33" s="56"/>
      <c r="H33" s="56"/>
      <c r="I33" s="56"/>
      <c r="J33" s="56"/>
    </row>
    <row r="34" spans="1:10">
      <c r="A34" s="108">
        <v>60</v>
      </c>
      <c r="B34" s="56"/>
      <c r="C34" s="56"/>
      <c r="D34" s="56"/>
      <c r="E34" s="56"/>
      <c r="F34" s="56"/>
      <c r="G34" s="56"/>
      <c r="H34" s="56"/>
      <c r="I34" s="56"/>
      <c r="J34" s="56"/>
    </row>
    <row r="35" spans="1:10">
      <c r="A35" s="108">
        <v>66</v>
      </c>
      <c r="B35" s="56"/>
      <c r="C35" s="56"/>
      <c r="D35" s="56"/>
      <c r="E35" s="56"/>
      <c r="F35" s="56"/>
      <c r="G35" s="56"/>
      <c r="H35" s="56"/>
      <c r="I35" s="56"/>
      <c r="J35" s="56"/>
    </row>
    <row r="36" spans="1:10">
      <c r="A36" s="108">
        <v>72</v>
      </c>
      <c r="B36" s="56"/>
      <c r="C36" s="56"/>
      <c r="D36" s="56"/>
      <c r="E36" s="56"/>
      <c r="F36" s="56"/>
      <c r="G36" s="56"/>
      <c r="H36" s="56"/>
      <c r="I36" s="56"/>
      <c r="J36" s="56"/>
    </row>
    <row r="37" spans="1:10" customFormat="1"/>
    <row r="38" spans="1:10" customFormat="1"/>
    <row r="39" spans="1:10" customFormat="1">
      <c r="A39" s="99" t="s">
        <v>259</v>
      </c>
      <c r="B39" s="93"/>
      <c r="C39" s="93"/>
      <c r="D39" s="93"/>
      <c r="E39" s="93"/>
      <c r="F39" s="93"/>
      <c r="G39" s="93"/>
      <c r="H39" s="93"/>
      <c r="I39" s="93"/>
      <c r="J39" s="93"/>
    </row>
    <row r="40" spans="1:10" customFormat="1">
      <c r="A40" s="100" t="s">
        <v>260</v>
      </c>
      <c r="B40" s="101" t="s">
        <v>267</v>
      </c>
      <c r="C40" s="102"/>
      <c r="D40" s="102" t="s">
        <v>75</v>
      </c>
      <c r="E40" s="102" t="s">
        <v>76</v>
      </c>
      <c r="F40" s="102" t="s">
        <v>77</v>
      </c>
      <c r="G40" s="102"/>
      <c r="H40" s="102"/>
      <c r="I40" s="102"/>
      <c r="J40" s="103"/>
    </row>
    <row r="41" spans="1:10" customFormat="1">
      <c r="A41" s="104" t="s">
        <v>262</v>
      </c>
      <c r="B41" s="217" t="s">
        <v>263</v>
      </c>
      <c r="C41" s="218"/>
      <c r="D41" s="218"/>
      <c r="E41" s="218"/>
      <c r="F41" s="218"/>
      <c r="G41" s="218"/>
      <c r="H41" s="218"/>
      <c r="I41" s="218"/>
      <c r="J41" s="219"/>
    </row>
    <row r="42" spans="1:10" customFormat="1">
      <c r="A42" s="105" t="s">
        <v>264</v>
      </c>
      <c r="B42" s="220"/>
      <c r="C42" s="221"/>
      <c r="D42" s="221"/>
      <c r="E42" s="221"/>
      <c r="F42" s="221"/>
      <c r="G42" s="221"/>
      <c r="H42" s="221"/>
      <c r="I42" s="221"/>
      <c r="J42" s="222"/>
    </row>
    <row r="43" spans="1:10" customFormat="1">
      <c r="A43" s="106" t="s">
        <v>265</v>
      </c>
      <c r="B43" s="107">
        <v>10000</v>
      </c>
      <c r="C43" s="107">
        <v>15000</v>
      </c>
      <c r="D43" s="107">
        <v>20000</v>
      </c>
      <c r="E43" s="107">
        <v>25000</v>
      </c>
      <c r="F43" s="107">
        <v>30000</v>
      </c>
      <c r="G43" s="107">
        <v>35000</v>
      </c>
      <c r="H43" s="107">
        <v>40000</v>
      </c>
      <c r="I43" s="107">
        <v>45000</v>
      </c>
      <c r="J43" s="107">
        <v>50000</v>
      </c>
    </row>
    <row r="44" spans="1:10">
      <c r="A44" s="106">
        <v>12</v>
      </c>
      <c r="B44" s="55"/>
      <c r="C44" s="55"/>
      <c r="D44" s="55"/>
      <c r="E44" s="55"/>
      <c r="F44" s="55"/>
      <c r="G44" s="55"/>
      <c r="H44" s="55"/>
      <c r="I44" s="55"/>
      <c r="J44" s="55"/>
    </row>
    <row r="45" spans="1:10">
      <c r="A45" s="106">
        <v>24</v>
      </c>
      <c r="B45" s="55"/>
      <c r="C45" s="55"/>
      <c r="D45" s="55"/>
      <c r="E45" s="55"/>
      <c r="F45" s="55"/>
      <c r="G45" s="55"/>
      <c r="H45" s="55"/>
      <c r="I45" s="55"/>
      <c r="J45" s="55"/>
    </row>
    <row r="46" spans="1:10">
      <c r="A46" s="108">
        <v>36</v>
      </c>
      <c r="B46" s="56"/>
      <c r="C46" s="56"/>
      <c r="D46" s="56"/>
      <c r="E46" s="56"/>
      <c r="F46" s="56"/>
      <c r="G46" s="56"/>
      <c r="H46" s="56"/>
      <c r="I46" s="56"/>
      <c r="J46" s="56"/>
    </row>
    <row r="47" spans="1:10">
      <c r="A47" s="108">
        <v>42</v>
      </c>
      <c r="B47" s="56"/>
      <c r="C47" s="56"/>
      <c r="D47" s="56"/>
      <c r="E47" s="56"/>
      <c r="F47" s="56"/>
      <c r="G47" s="56"/>
      <c r="H47" s="56"/>
      <c r="I47" s="56"/>
      <c r="J47" s="56"/>
    </row>
    <row r="48" spans="1:10">
      <c r="A48" s="108">
        <v>48</v>
      </c>
      <c r="B48" s="56"/>
      <c r="C48" s="56"/>
      <c r="D48" s="56"/>
      <c r="E48" s="56"/>
      <c r="F48" s="56"/>
      <c r="G48" s="56"/>
      <c r="H48" s="56"/>
      <c r="I48" s="56"/>
      <c r="J48" s="56"/>
    </row>
    <row r="49" spans="1:10">
      <c r="A49" s="108">
        <v>54</v>
      </c>
      <c r="B49" s="56"/>
      <c r="C49" s="56"/>
      <c r="D49" s="56"/>
      <c r="E49" s="56"/>
      <c r="F49" s="56"/>
      <c r="G49" s="56"/>
      <c r="H49" s="56"/>
      <c r="I49" s="56"/>
      <c r="J49" s="56"/>
    </row>
    <row r="50" spans="1:10">
      <c r="A50" s="108">
        <v>60</v>
      </c>
      <c r="B50" s="56"/>
      <c r="C50" s="56"/>
      <c r="D50" s="56"/>
      <c r="E50" s="56"/>
      <c r="F50" s="56"/>
      <c r="G50" s="56"/>
      <c r="H50" s="56"/>
      <c r="I50" s="56"/>
      <c r="J50" s="56"/>
    </row>
    <row r="51" spans="1:10">
      <c r="A51" s="108">
        <v>66</v>
      </c>
      <c r="B51" s="56"/>
      <c r="C51" s="56"/>
      <c r="D51" s="56"/>
      <c r="E51" s="56"/>
      <c r="F51" s="56"/>
      <c r="G51" s="56"/>
      <c r="H51" s="56"/>
      <c r="I51" s="56"/>
      <c r="J51" s="56"/>
    </row>
    <row r="52" spans="1:10">
      <c r="A52" s="108">
        <v>72</v>
      </c>
      <c r="B52" s="56"/>
      <c r="C52" s="56"/>
      <c r="D52" s="56"/>
      <c r="E52" s="56"/>
      <c r="F52" s="56"/>
      <c r="G52" s="56"/>
      <c r="H52" s="56"/>
      <c r="I52" s="56"/>
      <c r="J52" s="56"/>
    </row>
  </sheetData>
  <sheetProtection algorithmName="SHA-512" hashValue="JWl+mWHkWQRwAgGOsj7QpR7Yi+nR/+CrA0mo+PK34j6yNa9/5nHFbYrNriNwEP7Ns6IY4nGOqkkrNq5ZMLu5+Q==" saltValue="w7GU0ftW6lmn4Lu1OMk9hQ==" spinCount="100000" sheet="1" objects="1" scenarios="1"/>
  <mergeCells count="5">
    <mergeCell ref="A1:M1"/>
    <mergeCell ref="A2:M2"/>
    <mergeCell ref="B41:J42"/>
    <mergeCell ref="B25:J26"/>
    <mergeCell ref="B9:J10"/>
  </mergeCells>
  <pageMargins left="0.7" right="0.7" top="0.75" bottom="0.75" header="0.3" footer="0.3"/>
  <pageSetup paperSize="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pageSetUpPr fitToPage="1"/>
  </sheetPr>
  <dimension ref="A1:F22"/>
  <sheetViews>
    <sheetView zoomScaleNormal="100" workbookViewId="0">
      <selection activeCell="K15" sqref="K15"/>
    </sheetView>
  </sheetViews>
  <sheetFormatPr defaultColWidth="8.7265625" defaultRowHeight="14.5"/>
  <cols>
    <col min="1" max="1" width="53.26953125" style="83" customWidth="1"/>
    <col min="2" max="2" width="41.7265625" style="83" customWidth="1"/>
    <col min="3" max="3" width="11" style="83" customWidth="1"/>
    <col min="4" max="16384" width="8.7265625" style="83"/>
  </cols>
  <sheetData>
    <row r="1" spans="1:6" customFormat="1" ht="15.5">
      <c r="A1" s="90" t="s">
        <v>268</v>
      </c>
      <c r="B1" s="90" t="s">
        <v>269</v>
      </c>
      <c r="C1" s="91" t="s">
        <v>270</v>
      </c>
      <c r="D1" s="87"/>
      <c r="E1" s="87"/>
      <c r="F1" s="87"/>
    </row>
    <row r="2" spans="1:6" customFormat="1">
      <c r="A2" s="87" t="s">
        <v>271</v>
      </c>
      <c r="B2" s="87" t="s">
        <v>272</v>
      </c>
      <c r="C2" s="57"/>
      <c r="D2" s="87"/>
      <c r="E2" s="87"/>
      <c r="F2" s="87"/>
    </row>
    <row r="3" spans="1:6" customFormat="1">
      <c r="A3" s="87" t="s">
        <v>273</v>
      </c>
      <c r="B3" s="87" t="s">
        <v>274</v>
      </c>
      <c r="C3" s="57"/>
      <c r="D3" s="87"/>
      <c r="E3" s="87"/>
      <c r="F3" s="87"/>
    </row>
    <row r="4" spans="1:6" customFormat="1">
      <c r="A4" s="87" t="s">
        <v>275</v>
      </c>
      <c r="B4" s="87" t="s">
        <v>276</v>
      </c>
      <c r="C4" s="57"/>
      <c r="D4" s="87"/>
      <c r="E4" s="87"/>
      <c r="F4" s="87"/>
    </row>
    <row r="5" spans="1:6" customFormat="1">
      <c r="A5" s="87" t="s">
        <v>277</v>
      </c>
      <c r="B5" s="87" t="s">
        <v>278</v>
      </c>
      <c r="C5" s="57"/>
      <c r="D5" s="87"/>
      <c r="E5" s="87"/>
      <c r="F5" s="87"/>
    </row>
    <row r="6" spans="1:6" customFormat="1">
      <c r="A6" s="87" t="s">
        <v>279</v>
      </c>
      <c r="B6" s="87" t="s">
        <v>278</v>
      </c>
      <c r="C6" s="57"/>
      <c r="D6" s="87"/>
      <c r="E6" s="87"/>
      <c r="F6" s="87"/>
    </row>
    <row r="7" spans="1:6" customFormat="1">
      <c r="A7" s="87" t="s">
        <v>280</v>
      </c>
      <c r="B7" s="87" t="s">
        <v>278</v>
      </c>
      <c r="C7" s="57"/>
      <c r="D7" s="87"/>
      <c r="E7" s="87"/>
      <c r="F7" s="87"/>
    </row>
    <row r="8" spans="1:6" customFormat="1">
      <c r="A8" s="87" t="s">
        <v>281</v>
      </c>
      <c r="B8" s="87" t="s">
        <v>282</v>
      </c>
      <c r="C8" s="57"/>
      <c r="D8" s="87"/>
      <c r="E8" s="87"/>
      <c r="F8" s="87"/>
    </row>
    <row r="9" spans="1:6" customFormat="1">
      <c r="A9" s="88"/>
      <c r="B9" s="88"/>
      <c r="C9" s="89"/>
      <c r="D9" s="87"/>
      <c r="E9" s="87"/>
      <c r="F9" s="87"/>
    </row>
    <row r="10" spans="1:6" customFormat="1" ht="15.5">
      <c r="A10" s="90" t="s">
        <v>283</v>
      </c>
      <c r="B10" s="90" t="s">
        <v>269</v>
      </c>
      <c r="C10" s="91" t="s">
        <v>270</v>
      </c>
      <c r="D10" s="87"/>
      <c r="E10" s="87"/>
      <c r="F10" s="87"/>
    </row>
    <row r="11" spans="1:6" customFormat="1">
      <c r="A11" s="84" t="s">
        <v>284</v>
      </c>
      <c r="B11" s="84" t="s">
        <v>285</v>
      </c>
      <c r="C11" s="85">
        <v>0</v>
      </c>
      <c r="D11" s="84" t="s">
        <v>286</v>
      </c>
      <c r="E11" s="87"/>
      <c r="F11" s="87"/>
    </row>
    <row r="12" spans="1:6" customFormat="1">
      <c r="A12" s="84" t="s">
        <v>287</v>
      </c>
      <c r="B12" s="84" t="s">
        <v>285</v>
      </c>
      <c r="C12" s="85">
        <v>0</v>
      </c>
      <c r="D12" s="84" t="s">
        <v>286</v>
      </c>
      <c r="E12" s="87"/>
      <c r="F12" s="87"/>
    </row>
    <row r="13" spans="1:6" customFormat="1">
      <c r="A13" s="84" t="s">
        <v>288</v>
      </c>
      <c r="B13" s="84" t="s">
        <v>285</v>
      </c>
      <c r="C13" s="85">
        <v>0</v>
      </c>
      <c r="D13" s="84" t="s">
        <v>286</v>
      </c>
      <c r="E13" s="87"/>
      <c r="F13" s="87"/>
    </row>
    <row r="14" spans="1:6" customFormat="1">
      <c r="A14" s="87" t="s">
        <v>289</v>
      </c>
      <c r="B14" s="87" t="s">
        <v>290</v>
      </c>
      <c r="C14" s="57"/>
      <c r="D14" s="87"/>
      <c r="E14" s="87"/>
      <c r="F14" s="87"/>
    </row>
    <row r="15" spans="1:6" customFormat="1">
      <c r="A15" s="87" t="s">
        <v>291</v>
      </c>
      <c r="B15" t="s">
        <v>290</v>
      </c>
      <c r="C15" s="57"/>
      <c r="D15" s="87"/>
      <c r="E15" s="87"/>
      <c r="F15" s="87"/>
    </row>
    <row r="16" spans="1:6" customFormat="1">
      <c r="A16" s="87" t="s">
        <v>292</v>
      </c>
      <c r="B16" s="87" t="s">
        <v>290</v>
      </c>
      <c r="C16" s="57"/>
      <c r="D16" s="87"/>
      <c r="E16" s="87"/>
      <c r="F16" s="87"/>
    </row>
    <row r="17" spans="1:6" customFormat="1">
      <c r="A17" s="87" t="s">
        <v>293</v>
      </c>
      <c r="B17" s="87" t="s">
        <v>294</v>
      </c>
      <c r="C17" s="57"/>
      <c r="D17" s="87"/>
      <c r="E17" s="87"/>
      <c r="F17" s="87"/>
    </row>
    <row r="18" spans="1:6" customFormat="1">
      <c r="A18" s="87" t="s">
        <v>295</v>
      </c>
      <c r="B18" s="87" t="s">
        <v>296</v>
      </c>
      <c r="C18" s="57"/>
      <c r="D18" s="87"/>
      <c r="E18" s="87"/>
      <c r="F18" s="87"/>
    </row>
    <row r="19" spans="1:6" customFormat="1">
      <c r="A19" s="84" t="s">
        <v>297</v>
      </c>
      <c r="B19" s="84" t="s">
        <v>290</v>
      </c>
      <c r="C19" s="85">
        <v>0</v>
      </c>
      <c r="D19" s="86" t="s">
        <v>298</v>
      </c>
      <c r="E19" s="87"/>
      <c r="F19" s="87"/>
    </row>
    <row r="20" spans="1:6" customFormat="1">
      <c r="A20" s="87" t="s">
        <v>299</v>
      </c>
      <c r="B20" s="87" t="s">
        <v>285</v>
      </c>
      <c r="C20" s="57"/>
      <c r="D20" s="87"/>
      <c r="E20" s="87"/>
      <c r="F20" s="87"/>
    </row>
    <row r="21" spans="1:6" customFormat="1">
      <c r="A21" s="87" t="s">
        <v>300</v>
      </c>
      <c r="B21" s="87" t="s">
        <v>285</v>
      </c>
      <c r="C21" s="57"/>
      <c r="D21" s="87"/>
      <c r="E21" s="87"/>
      <c r="F21" s="87"/>
    </row>
    <row r="22" spans="1:6" customFormat="1">
      <c r="A22" s="84" t="s">
        <v>301</v>
      </c>
      <c r="B22" s="84" t="s">
        <v>285</v>
      </c>
      <c r="C22" s="85">
        <v>0</v>
      </c>
      <c r="D22" s="86" t="s">
        <v>298</v>
      </c>
      <c r="E22" s="87"/>
      <c r="F22" s="87"/>
    </row>
  </sheetData>
  <sheetProtection algorithmName="SHA-512" hashValue="HytArOqdQjVphccQq2t1UAbP1tNuWfBUwmSzttZ4q/qExWqlSZfuvzBvTJVspLFw7oyB/Yr1ZFDm9LQ1E5iWlQ==" saltValue="22WX8wXFVW8mEeBplBrjbw==" spinCount="100000" sheet="1" objects="1" scenarios="1"/>
  <pageMargins left="0.7" right="0.7" top="0.75" bottom="0.75" header="0.3" footer="0.3"/>
  <pageSetup paperSize="9" scale="9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6783d1c-87fe-43e1-ad7c-a971e495c3f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C824333532DE468044D143C4177636" ma:contentTypeVersion="9" ma:contentTypeDescription="Een nieuw document maken." ma:contentTypeScope="" ma:versionID="d709b944975fa98e677194ec2f8800b5">
  <xsd:schema xmlns:xsd="http://www.w3.org/2001/XMLSchema" xmlns:xs="http://www.w3.org/2001/XMLSchema" xmlns:p="http://schemas.microsoft.com/office/2006/metadata/properties" xmlns:ns2="66783d1c-87fe-43e1-ad7c-a971e495c3f5" targetNamespace="http://schemas.microsoft.com/office/2006/metadata/properties" ma:root="true" ma:fieldsID="28278c2822abf9230ec972659b02806d" ns2:_="">
    <xsd:import namespace="66783d1c-87fe-43e1-ad7c-a971e495c3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783d1c-87fe-43e1-ad7c-a971e495c3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f146f5a-896d-45a2-ac1d-c96d65ac4b5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63590C-0E93-4F1C-8E37-793B19CA4C20}">
  <ds:schemaRef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66783d1c-87fe-43e1-ad7c-a971e495c3f5"/>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D1F88F4-136A-4146-AA57-4D0E7C71DD1C}">
  <ds:schemaRefs>
    <ds:schemaRef ds:uri="http://schemas.microsoft.com/sharepoint/v3/contenttype/forms"/>
  </ds:schemaRefs>
</ds:datastoreItem>
</file>

<file path=customXml/itemProps3.xml><?xml version="1.0" encoding="utf-8"?>
<ds:datastoreItem xmlns:ds="http://schemas.openxmlformats.org/officeDocument/2006/customXml" ds:itemID="{5BD96CC4-87A2-4E72-BFA8-1A2EF5B30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783d1c-87fe-43e1-ad7c-a971e495c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Invulinstructie</vt:lpstr>
      <vt:lpstr>1. Leasetarieven Geel</vt:lpstr>
      <vt:lpstr>2. Huurtarieven Geel</vt:lpstr>
      <vt:lpstr>Inschrijfstaat Geel</vt:lpstr>
      <vt:lpstr>3, Matrix Geel</vt:lpstr>
      <vt:lpstr>Overige kosten</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Niels Nijssen</cp:lastModifiedBy>
  <cp:revision/>
  <cp:lastPrinted>2025-07-11T13:22:26Z</cp:lastPrinted>
  <dcterms:created xsi:type="dcterms:W3CDTF">2014-10-15T14:06:13Z</dcterms:created>
  <dcterms:modified xsi:type="dcterms:W3CDTF">2025-09-19T08:56:41Z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0x01010091C824333532DE468044D143C4177636</vt:lpwstr>
  </property>
  <property fmtid="{D5CDD505-2E9C-101B-9397-08002B2CF9AE}" pid="4" name="MediaServiceImageTags">
    <vt:lpwstr/>
  </property>
  <property fmtid="{D5CDD505-2E9C-101B-9397-08002B2CF9AE}" pid="5" name="Order">
    <vt:r8>22000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