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C:\Users\e.lommen\Downloads\"/>
    </mc:Choice>
  </mc:AlternateContent>
  <xr:revisionPtr revIDLastSave="0" documentId="13_ncr:1_{08F22519-1778-4014-AA49-6E288D9FA497}" xr6:coauthVersionLast="47" xr6:coauthVersionMax="47" xr10:uidLastSave="{00000000-0000-0000-0000-000000000000}"/>
  <bookViews>
    <workbookView xWindow="-120" yWindow="-120" windowWidth="29040" windowHeight="15840" firstSheet="1" activeTab="6" xr2:uid="{00000000-000D-0000-FFFF-FFFF00000000}"/>
  </bookViews>
  <sheets>
    <sheet name="1 Handleiding" sheetId="2" r:id="rId1"/>
    <sheet name="2 Specificatie uurtarieven" sheetId="9" r:id="rId2"/>
    <sheet name="3 Personeelsinzet" sheetId="6" r:id="rId3"/>
    <sheet name="4 Algemene kosten" sheetId="7" r:id="rId4"/>
    <sheet name="5 Restitutie" sheetId="8" r:id="rId5"/>
    <sheet name="6 Vaste aanneemsom" sheetId="1" r:id="rId6"/>
    <sheet name="7 Banqueting" sheetId="3" r:id="rId7"/>
    <sheet name="8 Totaal" sheetId="4" r:id="rId8"/>
  </sheets>
  <definedNames>
    <definedName name="TariefOpbouwBasisloon1">'2 Specificatie uurtarieven'!$B$16</definedName>
    <definedName name="TariefOpbouwBasisloon2">'2 Specificatie uurtarieven'!$D$16</definedName>
    <definedName name="TariefOpbouwBasisloon3">'2 Specificatie uurtarieven'!$F$16</definedName>
    <definedName name="TariefOpbouwBasisloon4">'2 Specificatie uurtarieven'!$H$16</definedName>
    <definedName name="TariefOpbouwBasisloon5">'2 Specificatie uurtarieven'!$J$16</definedName>
    <definedName name="TariefOpbouwBasisloon6">'2 Specificatie uurtarieven'!$L$16</definedName>
    <definedName name="TariefOpbouwBasisloon7">'2 Specificatie uurtarieven'!$N$16</definedName>
    <definedName name="TariefOpbouwBasisloon8">'2 Specificatie uurtarieven'!$P$16</definedName>
    <definedName name="TariefOpbouwDirecteKosten1">'2 Specificatie uurtarieven'!$B$31</definedName>
    <definedName name="TariefOpbouwDirecteKosten2">'2 Specificatie uurtarieven'!$D$31</definedName>
    <definedName name="TariefOpbouwDirecteKosten3">'2 Specificatie uurtarieven'!$F$31</definedName>
    <definedName name="TariefOpbouwDirecteKosten4">'2 Specificatie uurtarieven'!$H$31</definedName>
    <definedName name="TariefOpbouwDirecteKosten5">'2 Specificatie uurtarieven'!$J$31</definedName>
    <definedName name="TariefOpbouwDirecteKosten6">'2 Specificatie uurtarieven'!$L$31</definedName>
    <definedName name="TariefOpbouwDirecteKosten7">'2 Specificatie uurtarieven'!$N$31</definedName>
    <definedName name="TariefOpbouwDirecteKosten8">'2 Specificatie uurtarieven'!$P$31</definedName>
    <definedName name="TariefOpbouwIndirecteKosten1">'2 Specificatie uurtarieven'!$B$40</definedName>
    <definedName name="TariefOpbouwIndirecteKosten2">'2 Specificatie uurtarieven'!$D$40</definedName>
    <definedName name="TariefOpbouwIndirecteKosten3">'2 Specificatie uurtarieven'!$F$40</definedName>
    <definedName name="TariefOpbouwIndirecteKosten4">'2 Specificatie uurtarieven'!$H$40</definedName>
    <definedName name="TariefOpbouwIndirecteKosten5">'2 Specificatie uurtarieven'!$J$40</definedName>
    <definedName name="TariefOpbouwIndirecteKosten6">'2 Specificatie uurtarieven'!$L$40</definedName>
    <definedName name="TariefOpbouwIndirecteKosten7">'2 Specificatie uurtarieven'!$N$40</definedName>
    <definedName name="TariefOpbouwIndirecteKosten8">'2 Specificatie uurtarieven'!$P$40</definedName>
    <definedName name="TariefOpbouwRisicoWinst1">'2 Specificatie uurtarieven'!$C$42</definedName>
    <definedName name="TariefOpbouwRisicoWinst2">'2 Specificatie uurtarieven'!$E$42</definedName>
    <definedName name="TariefOpbouwRisicoWinst3">'2 Specificatie uurtarieven'!$G$42</definedName>
    <definedName name="TariefOpbouwRisicoWinst4">'2 Specificatie uurtarieven'!$I$42</definedName>
    <definedName name="TariefOpbouwRisicoWinst5">'2 Specificatie uurtarieven'!$K$42</definedName>
    <definedName name="TariefOpbouwRisicoWinst6">'2 Specificatie uurtarieven'!$M$42</definedName>
    <definedName name="TariefOpbouwRisicoWinst7">'2 Specificatie uurtarieven'!$O$42</definedName>
    <definedName name="TariefOpbouwRisicoWinst8">'2 Specificatie uurtarieven'!$Q$42</definedName>
    <definedName name="TariefOpbouwTotaalLoonkosten1">'2 Specificatie uurtarieven'!$B$26</definedName>
    <definedName name="TariefOpbouwTotaalLoonkosten2">'2 Specificatie uurtarieven'!$D$26</definedName>
    <definedName name="TariefOpbouwTotaalLoonkosten3">'2 Specificatie uurtarieven'!$F$26</definedName>
    <definedName name="TariefOpbouwTotaalLoonkosten4">'2 Specificatie uurtarieven'!$H$26</definedName>
    <definedName name="TariefOpbouwTotaalLoonkosten5">'2 Specificatie uurtarieven'!$J$26</definedName>
    <definedName name="TariefOpbouwTotaalLoonkosten6">'2 Specificatie uurtarieven'!$L$26</definedName>
    <definedName name="TariefOpbouwTotaalLoonkosten7">'2 Specificatie uurtarieven'!$N$26</definedName>
    <definedName name="TariefOpbouwTotaalLoonkosten8">'2 Specificatie uurtarieven'!$P$26</definedName>
    <definedName name="TariefOpbouwUurloon1">'2 Specificatie uurtarieven'!$B$19</definedName>
    <definedName name="TariefOpbouwUurloon2">'2 Specificatie uurtarieven'!$D$19</definedName>
    <definedName name="TariefOpbouwUurloon3">'2 Specificatie uurtarieven'!$F$19</definedName>
    <definedName name="TariefOpbouwUurloon4">'2 Specificatie uurtarieven'!$H$19</definedName>
    <definedName name="TariefOpbouwUurloon5">'2 Specificatie uurtarieven'!$J$19</definedName>
    <definedName name="TariefOpbouwUurloon6">'2 Specificatie uurtarieven'!$L$19</definedName>
    <definedName name="TariefOpbouwUurloon7">'2 Specificatie uurtarieven'!$N$19</definedName>
    <definedName name="TariefOpbouwUurloon8">'2 Specificatie uurtarieven'!$P$19</definedName>
    <definedName name="TariefOpbouwUurloonkosten1">'2 Specificatie uurtarieven'!$B$21</definedName>
    <definedName name="TariefOpbouwUurloonkosten2">'2 Specificatie uurtarieven'!$D$21</definedName>
    <definedName name="TariefOpbouwUurloonkosten3">'2 Specificatie uurtarieven'!$F$21</definedName>
    <definedName name="TariefOpbouwUurloonkosten4">'2 Specificatie uurtarieven'!$H$21</definedName>
    <definedName name="TariefOpbouwUurloonkosten5">'2 Specificatie uurtarieven'!$J$21</definedName>
    <definedName name="TariefOpbouwUurloonkosten6">'2 Specificatie uurtarieven'!$L$21</definedName>
    <definedName name="TariefOpbouwUurloonkosten7">'2 Specificatie uurtarieven'!$N$21</definedName>
    <definedName name="TariefOpbouwUurloonkosten8">'2 Specificatie uurtarieven'!$P$21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3" l="1"/>
  <c r="C33" i="7"/>
  <c r="B19" i="9"/>
  <c r="B27" i="8"/>
  <c r="E26" i="8"/>
  <c r="E22" i="8"/>
  <c r="Q18" i="9"/>
  <c r="Q17" i="9"/>
  <c r="P19" i="9" s="1"/>
  <c r="O18" i="9"/>
  <c r="O17" i="9"/>
  <c r="N19" i="9" s="1"/>
  <c r="M18" i="9"/>
  <c r="M17" i="9"/>
  <c r="L19" i="9" s="1"/>
  <c r="K18" i="9"/>
  <c r="K17" i="9"/>
  <c r="J19" i="9" s="1"/>
  <c r="I18" i="9"/>
  <c r="I17" i="9"/>
  <c r="H19" i="9" s="1"/>
  <c r="G18" i="9"/>
  <c r="G17" i="9"/>
  <c r="F19" i="9" s="1"/>
  <c r="D26" i="8"/>
  <c r="D25" i="8"/>
  <c r="E25" i="8" s="1"/>
  <c r="D24" i="8"/>
  <c r="E24" i="8" s="1"/>
  <c r="D23" i="8"/>
  <c r="E23" i="8" s="1"/>
  <c r="D22" i="8"/>
  <c r="D14" i="8"/>
  <c r="E14" i="8" s="1"/>
  <c r="D15" i="8"/>
  <c r="E15" i="8" s="1"/>
  <c r="D16" i="8"/>
  <c r="E16" i="8" s="1"/>
  <c r="D17" i="8"/>
  <c r="E17" i="8" s="1"/>
  <c r="D13" i="8"/>
  <c r="E13" i="8" s="1"/>
  <c r="E18" i="8" s="1"/>
  <c r="P16" i="9"/>
  <c r="N16" i="9"/>
  <c r="L16" i="9"/>
  <c r="J16" i="9"/>
  <c r="H16" i="9"/>
  <c r="F16" i="9"/>
  <c r="D16" i="9"/>
  <c r="C15" i="1"/>
  <c r="B16" i="9"/>
  <c r="C17" i="9" s="1"/>
  <c r="E27" i="8"/>
  <c r="G20" i="9" l="1"/>
  <c r="F21" i="9" s="1"/>
  <c r="I20" i="9"/>
  <c r="H21" i="9" s="1"/>
  <c r="K20" i="9"/>
  <c r="J21" i="9" s="1"/>
  <c r="M20" i="9"/>
  <c r="L21" i="9" s="1"/>
  <c r="O20" i="9"/>
  <c r="N21" i="9" s="1"/>
  <c r="Q20" i="9"/>
  <c r="P21" i="9" s="1"/>
  <c r="E18" i="9"/>
  <c r="E17" i="9"/>
  <c r="D19" i="9" s="1"/>
  <c r="E20" i="9" s="1"/>
  <c r="D21" i="9" s="1"/>
  <c r="E25" i="9"/>
  <c r="E24" i="9"/>
  <c r="E23" i="9"/>
  <c r="E22" i="9"/>
  <c r="C31" i="8"/>
  <c r="C18" i="9"/>
  <c r="B18" i="8"/>
  <c r="E18" i="6"/>
  <c r="E19" i="6"/>
  <c r="E20" i="6"/>
  <c r="E21" i="6"/>
  <c r="E22" i="6"/>
  <c r="E23" i="6"/>
  <c r="E24" i="6"/>
  <c r="E25" i="6"/>
  <c r="D17" i="3"/>
  <c r="D18" i="3"/>
  <c r="D19" i="3"/>
  <c r="D21" i="3"/>
  <c r="D16" i="3"/>
  <c r="C25" i="7"/>
  <c r="C26" i="7"/>
  <c r="C27" i="7"/>
  <c r="C28" i="7"/>
  <c r="C29" i="7"/>
  <c r="C24" i="7"/>
  <c r="C14" i="7"/>
  <c r="C15" i="7"/>
  <c r="C16" i="7"/>
  <c r="C17" i="7"/>
  <c r="C18" i="7"/>
  <c r="C19" i="7"/>
  <c r="C20" i="7"/>
  <c r="C13" i="7"/>
  <c r="B30" i="7"/>
  <c r="C30" i="7" l="1"/>
  <c r="C34" i="7" s="1"/>
  <c r="C35" i="7" s="1"/>
  <c r="B34" i="7"/>
  <c r="D26" i="9"/>
  <c r="F16" i="3"/>
  <c r="G16" i="3"/>
  <c r="F21" i="3"/>
  <c r="G21" i="3"/>
  <c r="F19" i="3"/>
  <c r="G19" i="3"/>
  <c r="F18" i="3"/>
  <c r="G18" i="3"/>
  <c r="F17" i="3"/>
  <c r="G17" i="3"/>
  <c r="C20" i="9"/>
  <c r="B21" i="9" s="1"/>
  <c r="B30" i="8"/>
  <c r="C30" i="8"/>
  <c r="C32" i="8" s="1"/>
  <c r="C16" i="1" s="1"/>
  <c r="B31" i="8"/>
  <c r="G25" i="6"/>
  <c r="H25" i="6" s="1"/>
  <c r="G24" i="6"/>
  <c r="H24" i="6" s="1"/>
  <c r="G23" i="6"/>
  <c r="H23" i="6" s="1"/>
  <c r="G22" i="6"/>
  <c r="H22" i="6" s="1"/>
  <c r="G21" i="6"/>
  <c r="H21" i="6" s="1"/>
  <c r="G20" i="6"/>
  <c r="H20" i="6" s="1"/>
  <c r="G19" i="6"/>
  <c r="H19" i="6" s="1"/>
  <c r="G18" i="6"/>
  <c r="H18" i="6" s="1"/>
  <c r="B17" i="3"/>
  <c r="D20" i="3"/>
  <c r="D14" i="3"/>
  <c r="D15" i="3"/>
  <c r="D13" i="3"/>
  <c r="E14" i="6"/>
  <c r="E15" i="6"/>
  <c r="E16" i="6"/>
  <c r="E17" i="6"/>
  <c r="E13" i="6"/>
  <c r="M23" i="9" l="1"/>
  <c r="M24" i="9"/>
  <c r="M25" i="9"/>
  <c r="M22" i="9"/>
  <c r="L26" i="9" s="1"/>
  <c r="K23" i="9"/>
  <c r="K24" i="9"/>
  <c r="K25" i="9"/>
  <c r="K22" i="9"/>
  <c r="J26" i="9" s="1"/>
  <c r="I23" i="9"/>
  <c r="I24" i="9"/>
  <c r="I25" i="9"/>
  <c r="I22" i="9"/>
  <c r="H26" i="9" s="1"/>
  <c r="G23" i="9"/>
  <c r="G24" i="9"/>
  <c r="G25" i="9"/>
  <c r="G22" i="9"/>
  <c r="F26" i="9" s="1"/>
  <c r="Q23" i="9"/>
  <c r="Q24" i="9"/>
  <c r="Q25" i="9"/>
  <c r="Q22" i="9"/>
  <c r="P26" i="9" s="1"/>
  <c r="O23" i="9"/>
  <c r="O24" i="9"/>
  <c r="O25" i="9"/>
  <c r="O22" i="9"/>
  <c r="N26" i="9" s="1"/>
  <c r="F13" i="3"/>
  <c r="G13" i="3" s="1"/>
  <c r="F15" i="3"/>
  <c r="G15" i="3"/>
  <c r="F14" i="3"/>
  <c r="G14" i="3"/>
  <c r="F20" i="3"/>
  <c r="G20" i="3"/>
  <c r="B32" i="8"/>
  <c r="B16" i="1" s="1"/>
  <c r="C25" i="9"/>
  <c r="C24" i="9"/>
  <c r="C23" i="9"/>
  <c r="C22" i="9"/>
  <c r="B26" i="9" s="1"/>
  <c r="E26" i="6"/>
  <c r="G13" i="6"/>
  <c r="H13" i="6" s="1"/>
  <c r="G17" i="6"/>
  <c r="H17" i="6" s="1"/>
  <c r="G16" i="6"/>
  <c r="H16" i="6" s="1"/>
  <c r="G15" i="6"/>
  <c r="H15" i="6" s="1"/>
  <c r="G14" i="6"/>
  <c r="H14" i="6" s="1"/>
  <c r="B13" i="1"/>
  <c r="B21" i="7"/>
  <c r="M28" i="9" l="1"/>
  <c r="M29" i="9"/>
  <c r="M30" i="9"/>
  <c r="M27" i="9"/>
  <c r="L31" i="9" s="1"/>
  <c r="K28" i="9"/>
  <c r="K29" i="9"/>
  <c r="K30" i="9"/>
  <c r="K27" i="9"/>
  <c r="J31" i="9" s="1"/>
  <c r="I28" i="9"/>
  <c r="I29" i="9"/>
  <c r="I30" i="9"/>
  <c r="I27" i="9"/>
  <c r="H31" i="9" s="1"/>
  <c r="G28" i="9"/>
  <c r="G29" i="9"/>
  <c r="G30" i="9"/>
  <c r="G27" i="9"/>
  <c r="F31" i="9" s="1"/>
  <c r="E30" i="9"/>
  <c r="E29" i="9"/>
  <c r="E28" i="9"/>
  <c r="E27" i="9"/>
  <c r="D31" i="9" s="1"/>
  <c r="Q28" i="9"/>
  <c r="Q29" i="9"/>
  <c r="Q30" i="9"/>
  <c r="Q27" i="9"/>
  <c r="P31" i="9" s="1"/>
  <c r="O28" i="9"/>
  <c r="O29" i="9"/>
  <c r="O30" i="9"/>
  <c r="O27" i="9"/>
  <c r="N31" i="9" s="1"/>
  <c r="G22" i="3"/>
  <c r="C14" i="4" s="1"/>
  <c r="C21" i="7"/>
  <c r="B33" i="7"/>
  <c r="B35" i="7" s="1"/>
  <c r="C30" i="9"/>
  <c r="C29" i="9"/>
  <c r="C28" i="9"/>
  <c r="C27" i="9"/>
  <c r="B31" i="9" s="1"/>
  <c r="H26" i="6"/>
  <c r="C13" i="1" s="1"/>
  <c r="B14" i="4"/>
  <c r="E34" i="9" l="1"/>
  <c r="E35" i="9"/>
  <c r="E36" i="9"/>
  <c r="E37" i="9"/>
  <c r="E38" i="9"/>
  <c r="E39" i="9"/>
  <c r="E33" i="9"/>
  <c r="Q34" i="9"/>
  <c r="Q35" i="9"/>
  <c r="Q36" i="9"/>
  <c r="Q37" i="9"/>
  <c r="Q38" i="9"/>
  <c r="Q39" i="9"/>
  <c r="Q33" i="9"/>
  <c r="O34" i="9"/>
  <c r="O35" i="9"/>
  <c r="O36" i="9"/>
  <c r="O37" i="9"/>
  <c r="O38" i="9"/>
  <c r="O39" i="9"/>
  <c r="O33" i="9"/>
  <c r="M34" i="9"/>
  <c r="M35" i="9"/>
  <c r="M36" i="9"/>
  <c r="M37" i="9"/>
  <c r="M38" i="9"/>
  <c r="M39" i="9"/>
  <c r="M33" i="9"/>
  <c r="K34" i="9"/>
  <c r="K35" i="9"/>
  <c r="K36" i="9"/>
  <c r="K37" i="9"/>
  <c r="K38" i="9"/>
  <c r="K39" i="9"/>
  <c r="K33" i="9"/>
  <c r="I34" i="9"/>
  <c r="I35" i="9"/>
  <c r="I36" i="9"/>
  <c r="I37" i="9"/>
  <c r="I38" i="9"/>
  <c r="I39" i="9"/>
  <c r="I33" i="9"/>
  <c r="G34" i="9"/>
  <c r="G35" i="9"/>
  <c r="G36" i="9"/>
  <c r="G37" i="9"/>
  <c r="G38" i="9"/>
  <c r="G39" i="9"/>
  <c r="G33" i="9"/>
  <c r="P40" i="9"/>
  <c r="N40" i="9"/>
  <c r="L40" i="9"/>
  <c r="J40" i="9"/>
  <c r="H40" i="9"/>
  <c r="F40" i="9"/>
  <c r="D40" i="9"/>
  <c r="C14" i="1"/>
  <c r="C17" i="1" s="1"/>
  <c r="C13" i="4" s="1"/>
  <c r="C15" i="4" s="1"/>
  <c r="B14" i="1"/>
  <c r="B17" i="1" s="1"/>
  <c r="C39" i="9"/>
  <c r="C38" i="9"/>
  <c r="C37" i="9"/>
  <c r="C36" i="9"/>
  <c r="C35" i="9"/>
  <c r="C34" i="9"/>
  <c r="C33" i="9"/>
  <c r="B40" i="9" s="1"/>
  <c r="B13" i="4"/>
  <c r="Q42" i="9" l="1"/>
  <c r="P44" i="9" s="1"/>
  <c r="O42" i="9"/>
  <c r="N44" i="9" s="1"/>
  <c r="M42" i="9"/>
  <c r="L44" i="9" s="1"/>
  <c r="K42" i="9"/>
  <c r="J44" i="9" s="1"/>
  <c r="I42" i="9"/>
  <c r="H44" i="9" s="1"/>
  <c r="G42" i="9"/>
  <c r="F44" i="9" s="1"/>
  <c r="E42" i="9"/>
  <c r="D44" i="9" s="1"/>
  <c r="C42" i="9"/>
  <c r="B44" i="9" s="1"/>
  <c r="B15" i="4"/>
</calcChain>
</file>

<file path=xl/sharedStrings.xml><?xml version="1.0" encoding="utf-8"?>
<sst xmlns="http://schemas.openxmlformats.org/spreadsheetml/2006/main" count="159" uniqueCount="117">
  <si>
    <t xml:space="preserve">Openbare Europese aanbesteding voor Cateringdienstverlening voor Waterschap Limburg met zaaknummer 2025-Z1020.  </t>
  </si>
  <si>
    <t>Instructies</t>
  </si>
  <si>
    <t>1 Handleiding</t>
  </si>
  <si>
    <t>Inschrijver wordt verzocht geen wijzigingen aan te brengen in het Prijzenblad, zoals regels toevoegen / verwijderen en formules wijzigen. De witte vlakken dienen te worden ingevuld door de inschrijver. Bijgevoegd prijzenblad is gedeeltelijk geautomatiseerd. De inschrijver blijft verantwoordelijk voor de juistheid van de aangeleverde gegevens.</t>
  </si>
  <si>
    <t>2 Specificatie uurtarieven</t>
  </si>
  <si>
    <t>Dit tabblad helpt inschrijver de uurtarieven te specificeren om tot een personeelsinzet (tabblad 3) te komen. Inschrijver moet dit wel zelf overnemen vanuit tabblad 2 naar tabblad 3.</t>
  </si>
  <si>
    <t>3 Personeelsinzet</t>
  </si>
  <si>
    <t>Inschrijver noteert hier de functie, het uurtarief zoals berekend in tabblad 2 en het BTW percentage.</t>
  </si>
  <si>
    <t>4 Algemene kosten</t>
  </si>
  <si>
    <t>Inschrijver specificeert de vaste en variabele algemene kosten tbv cateringdiensten voor het eerste jaar.</t>
  </si>
  <si>
    <t>5 Restitutie</t>
  </si>
  <si>
    <r>
      <t>Vul hier de te verwachten omzet en ingrediëntenkosten per jaar in (op basis van 204 openingsdagen per jaar)</t>
    </r>
    <r>
      <rPr>
        <sz val="10"/>
        <color rgb="FFFF0000"/>
        <rFont val="Arial"/>
        <family val="2"/>
      </rPr>
      <t xml:space="preserve"> Let op: het prijsbeleid is in dit tabblad opgenomen!</t>
    </r>
  </si>
  <si>
    <t>6 Vaste aanneemsom</t>
  </si>
  <si>
    <t>Inschrijver specificeert de vaste aanneemsom tbv cateringdiensten voor het eerste jaar.</t>
  </si>
  <si>
    <t>7 Banqueting</t>
  </si>
  <si>
    <t xml:space="preserve">De ingrediëntkosten, personeelskosten, algemene kosten en eventuele opslag per verstrekking worden ingevuld. Hierbij wordt voor de personeelskosten rekening gehouden met een gemiddeld aantal deelnemers per activiteit. De aantallen zijn hierbij weergegeven zodat in de laatste kolom de gewogen kosten worden weergegeven inclusief BTW. De aantallen zoals bekend bij opdrachtgever zijn weergegeven. De aantallen die hierbij zijn ingevuld zijn een indicatie. Hieraan kunnen geen rechten worden ontleend. </t>
  </si>
  <si>
    <t>8 Totaal</t>
  </si>
  <si>
    <t>De totale inschrijfprijs wordt automatisch gegenereerd op basis van de tabbladen vaste aanneemsom en banqueting</t>
  </si>
  <si>
    <t>Opbouw uurtarief</t>
  </si>
  <si>
    <t>Functie</t>
  </si>
  <si>
    <t>Functiebenaming</t>
  </si>
  <si>
    <t>Loongroep/ervaring</t>
  </si>
  <si>
    <t>Basis uurloon (CAO)</t>
  </si>
  <si>
    <t>Basis toeslagen</t>
  </si>
  <si>
    <t>Totaal basisloon</t>
  </si>
  <si>
    <t>Vakantietoeslag</t>
  </si>
  <si>
    <t>sd</t>
  </si>
  <si>
    <t>Totaal uurloon inclusief toeslagen</t>
  </si>
  <si>
    <t>Sociale lasten</t>
  </si>
  <si>
    <t>Totaal uurloon inclusief sociale lasten</t>
  </si>
  <si>
    <t>Vakantiedagen</t>
  </si>
  <si>
    <t>Betaalde feestdagen</t>
  </si>
  <si>
    <t>Ziektedagen</t>
  </si>
  <si>
    <t>Overige niet werkbare dagen</t>
  </si>
  <si>
    <t>Totaal loonkosten per uur</t>
  </si>
  <si>
    <t>Materialen en middelen</t>
  </si>
  <si>
    <t>Werkkleding en uitrusting</t>
  </si>
  <si>
    <t>Reiskosten/vervoerskosten/parkeergelden</t>
  </si>
  <si>
    <t>Overige directe kosten</t>
  </si>
  <si>
    <t>Totaal directe kosten</t>
  </si>
  <si>
    <t>Indirecte leiding</t>
  </si>
  <si>
    <t>Managementkosten</t>
  </si>
  <si>
    <t>P.Z. kosten</t>
  </si>
  <si>
    <t>Opleiding</t>
  </si>
  <si>
    <t>Huisvesting</t>
  </si>
  <si>
    <t>Administratiekosten</t>
  </si>
  <si>
    <t>Overige overhead</t>
  </si>
  <si>
    <t>Totaal indirecte kosten</t>
  </si>
  <si>
    <t>Risico en Winst</t>
  </si>
  <si>
    <t>Totaal uurtarief (excl. BTW)</t>
  </si>
  <si>
    <t>Personeelsinzet</t>
  </si>
  <si>
    <t>Uren/dag</t>
  </si>
  <si>
    <t>Uurtarief</t>
  </si>
  <si>
    <t xml:space="preserve">dagen/jaar* </t>
  </si>
  <si>
    <t>Totaalbedrag per functie excl. BTW</t>
  </si>
  <si>
    <t>BTW percentage</t>
  </si>
  <si>
    <t>BTW bedrag</t>
  </si>
  <si>
    <t>Totaalbedrag per functie incl. BTW</t>
  </si>
  <si>
    <t>Totaal personeelsinzet</t>
  </si>
  <si>
    <t>*er zijn 204 werkbare dagen per jaar</t>
  </si>
  <si>
    <t>**het totaalbedrag per functie excl. BTW dient een all-in totaalbedrag excl. BTW</t>
  </si>
  <si>
    <t>Algemene kosten</t>
  </si>
  <si>
    <t>Vaste algemene kosten per jaar</t>
  </si>
  <si>
    <t>Totaalbedrag excl. BTW</t>
  </si>
  <si>
    <t>Totaalbedrag incl. BTW</t>
  </si>
  <si>
    <t>Kantoormiddelen</t>
  </si>
  <si>
    <t>Verzekeringskosten</t>
  </si>
  <si>
    <t>Bacteriologisch / hygieneonderzoek</t>
  </si>
  <si>
    <t>Presentatiemiddelen en signing</t>
  </si>
  <si>
    <t>Kledingkosten</t>
  </si>
  <si>
    <t>Kosten voor kassa en randapparatuur</t>
  </si>
  <si>
    <t>Onderhoud / reparatie eigen apparatuur</t>
  </si>
  <si>
    <t>Overige vaste algemene kosten</t>
  </si>
  <si>
    <t>Totaal</t>
  </si>
  <si>
    <t>Variabele algemene kosten per jaar</t>
  </si>
  <si>
    <t>Disposables</t>
  </si>
  <si>
    <t>Diverse hulpmaterialen</t>
  </si>
  <si>
    <t>Schoonmaakmiddelen</t>
  </si>
  <si>
    <t>Wasserijkosten</t>
  </si>
  <si>
    <t>Bankkosten / transactiekosten</t>
  </si>
  <si>
    <t>Overige variabele algemene kosten</t>
  </si>
  <si>
    <t>Totaal algemene kosten per jaar</t>
  </si>
  <si>
    <t>Let op: in dit tabblad geldt een wijziging voor NVI2</t>
  </si>
  <si>
    <t>Restitutie</t>
  </si>
  <si>
    <t>Omzet bedrijfsrestaurant</t>
  </si>
  <si>
    <t>Ingredientenkosten bedrijfsrestaurant</t>
  </si>
  <si>
    <t>Ingredientkosten bedrijfsrestaurat</t>
  </si>
  <si>
    <t>*Omzet op basis van 204 openingsdagen</t>
  </si>
  <si>
    <t>**Prijsbeleid: de verkoopprijzen van het assortiment dienen als volgt te worden vastegelegd: inkoopprijs ingrediënten + 4% derving + max 25% opslag + 9% BTW = verkoopprijs. Op onderstaande producten voor de WKR geldt het sociaal prijsbeleid: inkoopprijs ingrediënten + 4% derving + 0% opslag + 9% BTW = verkoopprijs</t>
  </si>
  <si>
    <t>***Let op: Voor de werkkostenregeleing heeft WL de volgende afspraak met de belastingdienst gemaakt: het totaalbedrag incl BTW voor een fictieve lunch moet in 2025 minimaal € 3,95 bedragen (dit bedrag wordt jaarlijks geindexeerd). De fictieve lunch bestaat uit 2 witte bolletjes, 2 plakjes kaas, 2 boterkuipjes, een glaasje melk en een kop soep.</t>
  </si>
  <si>
    <t>Vaste aanneemsom</t>
  </si>
  <si>
    <t>Vaste Aanneemsom per jaar</t>
  </si>
  <si>
    <t>Managementfee</t>
  </si>
  <si>
    <t>Banqueting</t>
  </si>
  <si>
    <t>Element</t>
  </si>
  <si>
    <t>Aantal per jaar*</t>
  </si>
  <si>
    <t>Bedrag per totaal element excl BTW</t>
  </si>
  <si>
    <t>Totaalbedrag per element excl. BTW</t>
  </si>
  <si>
    <t>BTW percentage element</t>
  </si>
  <si>
    <t>Totaalbedrag incl BTW</t>
  </si>
  <si>
    <t>Lunch A, eten en fruit</t>
  </si>
  <si>
    <t>Lunch B, eten en fruit</t>
  </si>
  <si>
    <t>Lunch C, eten en fruit</t>
  </si>
  <si>
    <t>Lunches, drinken</t>
  </si>
  <si>
    <t>Drankarrangement</t>
  </si>
  <si>
    <t>Bittergarnituur</t>
  </si>
  <si>
    <t>Amsterdams borrelgarnituur</t>
  </si>
  <si>
    <t>Avondmaaltijd, eten</t>
  </si>
  <si>
    <t>Avondmaaltijd, drinken</t>
  </si>
  <si>
    <t>* Aan het aantal per jaar kunnen geen rechten worden ontleend, dit is slechts een schatting om te komen tot een inschrijfprijs.</t>
  </si>
  <si>
    <t>**Prijs per persoon, het aantal is gebaseerd op een gemiddeld aantal personen vermenigvuldigd met het aantal borrels per jaar</t>
  </si>
  <si>
    <t>Totaalbedrag per activiteit excl. BTW</t>
  </si>
  <si>
    <t>Totaalbedrag per activiteit incl. BTW</t>
  </si>
  <si>
    <t>Inschrijfprijs Cateringdiensten</t>
  </si>
  <si>
    <t>Inschrijver:</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</si>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</sst>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2]\ * #,##0.00_-;_-[$€-2]\ * #,##0.00\-;_-[$€-2]\ * &quot;-&quot;??_-;_-@_-"/>
  </numFmts>
  <fonts count="13" x14ac:knownFonts="1">
    <font>
      <sz val="10"/>
      <color theme="1"/>
      <name val="Arial"/>
      <family val="2"/>
    </font>
    <font>
      <b/>
      <sz val="10"/>
      <color theme="1"/>
      <name val="Arial"/>
      <family val="2"/>
    </font>
    <font>
      <i/>
      <sz val="10"/>
      <name val="Arial"/>
      <family val="2"/>
    </font>
    <font>
      <sz val="10"/>
      <color rgb="FFFF0000"/>
      <name val="Arial"/>
      <family val="2"/>
    </font>
    <font>
      <b/>
      <sz val="16"/>
      <color theme="1"/>
      <name val="Arial"/>
      <family val="2"/>
    </font>
    <font>
      <i/>
      <sz val="11"/>
      <name val="Arial"/>
      <family val="2"/>
    </font>
    <font>
      <b/>
      <sz val="10"/>
      <color theme="0"/>
      <name val="Arial"/>
      <family val="2"/>
    </font>
    <font>
      <b/>
      <sz val="18"/>
      <color theme="1"/>
      <name val="Arial"/>
      <family val="2"/>
    </font>
    <font>
      <sz val="10"/>
      <color theme="1"/>
      <name val="Arial"/>
      <family val="2"/>
    </font>
    <font>
      <b/>
      <sz val="12"/>
      <color theme="1"/>
      <name val="Arial"/>
      <family val="2"/>
    </font>
    <font>
      <b/>
      <sz val="14"/>
      <color theme="1"/>
      <name val="Arial"/>
      <family val="2"/>
    </font>
    <font>
      <sz val="12"/>
      <color theme="1"/>
      <name val="Arial"/>
      <family val="2"/>
    </font>
    <font>
      <b/>
      <sz val="10"/>
      <color theme="1"/>
      <name val="Verdana"/>
      <family val="2"/>
    </font>
  </fonts>
  <fills count="7">
    <fill>
      <patternFill patternType="none"/>
    </fill>
    <fill>
      <patternFill patternType="gray125"/>
    </fill>
    <fill>
      <patternFill patternType="solid">
        <fgColor theme="4"/>
        <bgColor indexed="64"/>
      </patternFill>
    </fill>
    <fill>
      <patternFill patternType="solid">
        <fgColor theme="3" tint="0.79998168889431442"/>
        <bgColor indexed="64"/>
      </patternFill>
    </fill>
    <fill>
      <patternFill patternType="solid">
        <fgColor theme="6"/>
        <bgColor indexed="64"/>
      </patternFill>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hair">
        <color indexed="64"/>
      </right>
      <top style="hair">
        <color indexed="64"/>
      </top>
      <bottom style="hair">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hair">
        <color indexed="64"/>
      </right>
      <top style="medium">
        <color indexed="64"/>
      </top>
      <bottom style="hair">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s>
  <cellStyleXfs count="3">
    <xf numFmtId="0" fontId="0" fillId="0" borderId="0"/>
    <xf numFmtId="44" fontId="8" fillId="0" borderId="0" applyFont="0" applyFill="0" applyBorder="0" applyAlignment="0" applyProtection="0"/>
    <xf numFmtId="9" fontId="8" fillId="0" borderId="0" applyFont="0" applyFill="0" applyBorder="0" applyAlignment="0" applyProtection="0"/>
  </cellStyleXfs>
  <cellXfs count="107">
    <xf numFmtId="0" fontId="0" fillId="0" borderId="0" xfId="0"/>
    <xf numFmtId="0" fontId="0" fillId="0" borderId="0" xfId="0" applyProtection="1">
      <protection hidden="1"/>
    </xf>
    <xf numFmtId="0" fontId="1" fillId="3" borderId="0" xfId="0" applyFont="1" applyFill="1" applyProtection="1">
      <protection hidden="1"/>
    </xf>
    <xf numFmtId="0" fontId="3" fillId="0" borderId="0" xfId="0" applyFont="1" applyProtection="1">
      <protection hidden="1"/>
    </xf>
    <xf numFmtId="0" fontId="4" fillId="0" borderId="0" xfId="0" applyFont="1" applyProtection="1">
      <protection hidden="1"/>
    </xf>
    <xf numFmtId="0" fontId="1" fillId="0" borderId="0" xfId="0" applyFont="1" applyProtection="1">
      <protection hidden="1"/>
    </xf>
    <xf numFmtId="0" fontId="5" fillId="0" borderId="0" xfId="0" applyFont="1" applyAlignment="1" applyProtection="1">
      <alignment horizontal="left" vertical="center" wrapText="1"/>
      <protection hidden="1"/>
    </xf>
    <xf numFmtId="0" fontId="2" fillId="0" borderId="0" xfId="0" applyFont="1" applyProtection="1">
      <protection hidden="1"/>
    </xf>
    <xf numFmtId="0" fontId="6" fillId="2" borderId="2" xfId="0" applyFont="1" applyFill="1" applyBorder="1" applyAlignment="1" applyProtection="1">
      <alignment horizontal="center" vertical="center" wrapText="1"/>
      <protection hidden="1"/>
    </xf>
    <xf numFmtId="0" fontId="3" fillId="0" borderId="0" xfId="0" applyFont="1" applyAlignment="1" applyProtection="1">
      <alignment wrapText="1"/>
      <protection hidden="1"/>
    </xf>
    <xf numFmtId="0" fontId="0" fillId="3" borderId="1" xfId="0" applyFill="1" applyBorder="1" applyAlignment="1" applyProtection="1">
      <alignment horizontal="left" wrapText="1"/>
      <protection locked="0"/>
    </xf>
    <xf numFmtId="0" fontId="0" fillId="3" borderId="1" xfId="0" applyFill="1" applyBorder="1" applyProtection="1">
      <protection locked="0"/>
    </xf>
    <xf numFmtId="0" fontId="0" fillId="0" borderId="0" xfId="0" applyAlignment="1">
      <alignment wrapText="1"/>
    </xf>
    <xf numFmtId="0" fontId="1" fillId="0" borderId="0" xfId="0" applyFont="1" applyAlignment="1">
      <alignment wrapText="1"/>
    </xf>
    <xf numFmtId="0" fontId="10" fillId="0" borderId="0" xfId="0" applyFont="1" applyAlignment="1">
      <alignment wrapText="1"/>
    </xf>
    <xf numFmtId="0" fontId="9" fillId="3" borderId="1" xfId="0" applyFont="1" applyFill="1" applyBorder="1" applyAlignment="1" applyProtection="1">
      <alignment horizontal="left" wrapText="1"/>
      <protection locked="0"/>
    </xf>
    <xf numFmtId="0" fontId="11" fillId="0" borderId="0" xfId="0" applyFont="1" applyProtection="1">
      <protection hidden="1"/>
    </xf>
    <xf numFmtId="0" fontId="6" fillId="2" borderId="2" xfId="0" applyFont="1" applyFill="1" applyBorder="1" applyAlignment="1" applyProtection="1">
      <alignment horizontal="left" vertical="center" wrapText="1"/>
      <protection hidden="1"/>
    </xf>
    <xf numFmtId="44" fontId="0" fillId="3" borderId="1" xfId="1" applyFont="1" applyFill="1" applyBorder="1" applyAlignment="1" applyProtection="1">
      <alignment horizontal="left" wrapText="1"/>
      <protection locked="0"/>
    </xf>
    <xf numFmtId="0" fontId="9" fillId="0" borderId="0" xfId="0" applyFont="1" applyProtection="1">
      <protection hidden="1"/>
    </xf>
    <xf numFmtId="0" fontId="7" fillId="4" borderId="5" xfId="0" applyFont="1" applyFill="1" applyBorder="1" applyProtection="1">
      <protection hidden="1"/>
    </xf>
    <xf numFmtId="164" fontId="0" fillId="5" borderId="1" xfId="0" applyNumberFormat="1" applyFill="1" applyBorder="1" applyProtection="1">
      <protection locked="0" hidden="1"/>
    </xf>
    <xf numFmtId="44" fontId="0" fillId="5" borderId="1" xfId="1" applyFont="1" applyFill="1" applyBorder="1" applyProtection="1">
      <protection locked="0" hidden="1"/>
    </xf>
    <xf numFmtId="44" fontId="11" fillId="3" borderId="1" xfId="1" applyFont="1" applyFill="1" applyBorder="1" applyAlignment="1" applyProtection="1">
      <alignment horizontal="left" wrapText="1"/>
      <protection hidden="1"/>
    </xf>
    <xf numFmtId="9" fontId="0" fillId="0" borderId="0" xfId="2" applyFont="1" applyProtection="1">
      <protection hidden="1"/>
    </xf>
    <xf numFmtId="9" fontId="1" fillId="3" borderId="0" xfId="2" applyFont="1" applyFill="1" applyProtection="1">
      <protection hidden="1"/>
    </xf>
    <xf numFmtId="9" fontId="3" fillId="0" borderId="0" xfId="2" applyFont="1" applyProtection="1">
      <protection hidden="1"/>
    </xf>
    <xf numFmtId="9" fontId="1" fillId="0" borderId="0" xfId="2" applyFont="1" applyProtection="1">
      <protection hidden="1"/>
    </xf>
    <xf numFmtId="9" fontId="2" fillId="0" borderId="0" xfId="2" applyFont="1" applyProtection="1">
      <protection hidden="1"/>
    </xf>
    <xf numFmtId="9" fontId="6" fillId="2" borderId="2" xfId="2" applyFont="1" applyFill="1" applyBorder="1" applyAlignment="1" applyProtection="1">
      <alignment horizontal="center" vertical="center" wrapText="1"/>
      <protection hidden="1"/>
    </xf>
    <xf numFmtId="9" fontId="0" fillId="5" borderId="1" xfId="2" applyFont="1" applyFill="1" applyBorder="1" applyProtection="1">
      <protection locked="0" hidden="1"/>
    </xf>
    <xf numFmtId="9" fontId="9" fillId="3" borderId="1" xfId="2" applyFont="1" applyFill="1" applyBorder="1" applyAlignment="1" applyProtection="1">
      <alignment horizontal="left" wrapText="1"/>
      <protection locked="0"/>
    </xf>
    <xf numFmtId="0" fontId="6" fillId="2" borderId="2" xfId="0" applyFont="1" applyFill="1" applyBorder="1" applyAlignment="1" applyProtection="1">
      <alignment vertical="center" wrapText="1"/>
      <protection hidden="1"/>
    </xf>
    <xf numFmtId="0" fontId="9" fillId="3" borderId="1" xfId="0" applyFont="1" applyFill="1" applyBorder="1" applyAlignment="1" applyProtection="1">
      <alignment wrapText="1"/>
      <protection locked="0"/>
    </xf>
    <xf numFmtId="0" fontId="12" fillId="0" borderId="0" xfId="0" applyFont="1"/>
    <xf numFmtId="0" fontId="0" fillId="0" borderId="0" xfId="0" applyAlignment="1" applyProtection="1">
      <alignment horizontal="left" vertical="top" wrapText="1"/>
      <protection hidden="1"/>
    </xf>
    <xf numFmtId="0" fontId="9" fillId="3" borderId="1" xfId="0" applyFont="1" applyFill="1" applyBorder="1" applyAlignment="1" applyProtection="1">
      <alignment horizontal="left" wrapText="1"/>
      <protection hidden="1"/>
    </xf>
    <xf numFmtId="44" fontId="9" fillId="3" borderId="1" xfId="1" applyFont="1" applyFill="1" applyBorder="1" applyAlignment="1" applyProtection="1">
      <alignment horizontal="left" wrapText="1"/>
      <protection hidden="1"/>
    </xf>
    <xf numFmtId="9" fontId="9" fillId="3" borderId="1" xfId="2" applyFont="1" applyFill="1" applyBorder="1" applyAlignment="1" applyProtection="1">
      <alignment horizontal="left" wrapText="1"/>
      <protection hidden="1"/>
    </xf>
    <xf numFmtId="0" fontId="0" fillId="3" borderId="1" xfId="0" applyFill="1" applyBorder="1" applyAlignment="1">
      <alignment horizontal="left" wrapText="1"/>
    </xf>
    <xf numFmtId="0" fontId="9" fillId="3" borderId="1" xfId="0" applyFont="1" applyFill="1" applyBorder="1" applyAlignment="1">
      <alignment horizontal="left" wrapText="1"/>
    </xf>
    <xf numFmtId="44" fontId="0" fillId="3" borderId="1" xfId="1" applyFont="1" applyFill="1" applyBorder="1" applyAlignment="1" applyProtection="1">
      <alignment horizontal="left" wrapText="1"/>
      <protection hidden="1"/>
    </xf>
    <xf numFmtId="44" fontId="11" fillId="3" borderId="14" xfId="1" applyFont="1" applyFill="1" applyBorder="1" applyAlignment="1" applyProtection="1">
      <alignment horizontal="left" wrapText="1"/>
      <protection hidden="1"/>
    </xf>
    <xf numFmtId="44" fontId="11" fillId="3" borderId="17" xfId="1" applyFont="1" applyFill="1" applyBorder="1" applyAlignment="1" applyProtection="1">
      <alignment horizontal="left" wrapText="1"/>
      <protection hidden="1"/>
    </xf>
    <xf numFmtId="0" fontId="9" fillId="5" borderId="18" xfId="0" applyFont="1" applyFill="1" applyBorder="1" applyAlignment="1" applyProtection="1">
      <alignment horizontal="left" wrapText="1"/>
      <protection locked="0"/>
    </xf>
    <xf numFmtId="44" fontId="11" fillId="5" borderId="18" xfId="1" applyFont="1" applyFill="1" applyBorder="1" applyAlignment="1" applyProtection="1">
      <alignment horizontal="left" wrapText="1"/>
      <protection hidden="1"/>
    </xf>
    <xf numFmtId="0" fontId="0" fillId="5" borderId="18" xfId="0" applyFill="1" applyBorder="1" applyAlignment="1">
      <alignment horizontal="left" wrapText="1"/>
    </xf>
    <xf numFmtId="0" fontId="0" fillId="5" borderId="0" xfId="0" applyFill="1" applyAlignment="1">
      <alignment horizontal="left" wrapText="1"/>
    </xf>
    <xf numFmtId="0" fontId="9" fillId="3" borderId="19" xfId="0" applyFont="1" applyFill="1" applyBorder="1" applyAlignment="1" applyProtection="1">
      <alignment horizontal="left" wrapText="1"/>
      <protection locked="0"/>
    </xf>
    <xf numFmtId="0" fontId="0" fillId="3" borderId="20" xfId="0" applyFill="1" applyBorder="1" applyAlignment="1">
      <alignment horizontal="left" wrapText="1"/>
    </xf>
    <xf numFmtId="0" fontId="9" fillId="3" borderId="20" xfId="0" applyFont="1" applyFill="1" applyBorder="1" applyAlignment="1" applyProtection="1">
      <alignment horizontal="left" wrapText="1"/>
      <protection locked="0"/>
    </xf>
    <xf numFmtId="0" fontId="0" fillId="3" borderId="20" xfId="0" applyFill="1" applyBorder="1" applyAlignment="1" applyProtection="1">
      <alignment horizontal="left" wrapText="1"/>
      <protection locked="0"/>
    </xf>
    <xf numFmtId="0" fontId="9" fillId="3" borderId="21" xfId="0" applyFont="1" applyFill="1" applyBorder="1" applyAlignment="1" applyProtection="1">
      <alignment horizontal="left" wrapText="1"/>
      <protection locked="0"/>
    </xf>
    <xf numFmtId="0" fontId="0" fillId="3" borderId="24" xfId="0" applyFill="1" applyBorder="1" applyAlignment="1" applyProtection="1">
      <alignment horizontal="left" wrapText="1"/>
      <protection locked="0"/>
    </xf>
    <xf numFmtId="0" fontId="9" fillId="3" borderId="23" xfId="0" applyFont="1" applyFill="1" applyBorder="1" applyAlignment="1" applyProtection="1">
      <alignment horizontal="left" wrapText="1"/>
      <protection locked="0"/>
    </xf>
    <xf numFmtId="10" fontId="0" fillId="0" borderId="15" xfId="0" applyNumberFormat="1" applyBorder="1" applyProtection="1">
      <protection locked="0" hidden="1"/>
    </xf>
    <xf numFmtId="10" fontId="0" fillId="0" borderId="22" xfId="0" applyNumberFormat="1" applyBorder="1" applyProtection="1">
      <protection locked="0" hidden="1"/>
    </xf>
    <xf numFmtId="10" fontId="0" fillId="0" borderId="7" xfId="0" applyNumberFormat="1" applyBorder="1" applyProtection="1">
      <protection locked="0" hidden="1"/>
    </xf>
    <xf numFmtId="164" fontId="1" fillId="5" borderId="1" xfId="0" applyNumberFormat="1" applyFont="1" applyFill="1" applyBorder="1" applyProtection="1">
      <protection locked="0" hidden="1"/>
    </xf>
    <xf numFmtId="0" fontId="1" fillId="0" borderId="0" xfId="0" applyFont="1" applyProtection="1">
      <protection locked="0" hidden="1"/>
    </xf>
    <xf numFmtId="0" fontId="0" fillId="6" borderId="0" xfId="0" applyFill="1" applyAlignment="1" applyProtection="1">
      <alignment horizontal="left" vertical="top" wrapText="1"/>
      <protection hidden="1"/>
    </xf>
    <xf numFmtId="0" fontId="0" fillId="3" borderId="1" xfId="0" applyFill="1" applyBorder="1" applyAlignment="1" applyProtection="1">
      <alignment horizontal="left" wrapText="1"/>
      <protection hidden="1"/>
    </xf>
    <xf numFmtId="44" fontId="0" fillId="5" borderId="1" xfId="1" applyFont="1" applyFill="1" applyBorder="1" applyProtection="1">
      <protection hidden="1"/>
    </xf>
    <xf numFmtId="0" fontId="0" fillId="3" borderId="1" xfId="0" applyFill="1" applyBorder="1" applyAlignment="1" applyProtection="1">
      <alignment wrapText="1"/>
      <protection hidden="1"/>
    </xf>
    <xf numFmtId="0" fontId="0" fillId="3" borderId="1" xfId="0" applyFill="1" applyBorder="1" applyProtection="1">
      <protection hidden="1"/>
    </xf>
    <xf numFmtId="164" fontId="9" fillId="3" borderId="1" xfId="0" applyNumberFormat="1" applyFont="1" applyFill="1" applyBorder="1" applyAlignment="1" applyProtection="1">
      <alignment horizontal="left" wrapText="1"/>
      <protection hidden="1"/>
    </xf>
    <xf numFmtId="0" fontId="0" fillId="3" borderId="3" xfId="0" applyFill="1" applyBorder="1" applyAlignment="1" applyProtection="1">
      <alignment horizontal="left" wrapText="1"/>
      <protection hidden="1"/>
    </xf>
    <xf numFmtId="44" fontId="0" fillId="0" borderId="0" xfId="1" applyFont="1" applyProtection="1">
      <protection hidden="1"/>
    </xf>
    <xf numFmtId="44" fontId="6" fillId="2" borderId="2" xfId="1" applyFont="1" applyFill="1" applyBorder="1" applyAlignment="1" applyProtection="1">
      <alignment horizontal="center" vertical="center" wrapText="1"/>
      <protection hidden="1"/>
    </xf>
    <xf numFmtId="44" fontId="7" fillId="4" borderId="5" xfId="1" applyFont="1" applyFill="1" applyBorder="1" applyProtection="1">
      <protection hidden="1"/>
    </xf>
    <xf numFmtId="44" fontId="9" fillId="0" borderId="0" xfId="1" applyFont="1" applyProtection="1">
      <protection hidden="1"/>
    </xf>
    <xf numFmtId="44" fontId="11" fillId="0" borderId="0" xfId="1" applyFont="1" applyProtection="1">
      <protection hidden="1"/>
    </xf>
    <xf numFmtId="44" fontId="1" fillId="5" borderId="0" xfId="1" applyFont="1" applyFill="1" applyProtection="1">
      <protection hidden="1"/>
    </xf>
    <xf numFmtId="44" fontId="1" fillId="3" borderId="0" xfId="1" applyFont="1" applyFill="1" applyProtection="1">
      <protection hidden="1"/>
    </xf>
    <xf numFmtId="44" fontId="3" fillId="0" borderId="0" xfId="1" applyFont="1" applyProtection="1">
      <protection hidden="1"/>
    </xf>
    <xf numFmtId="44" fontId="1" fillId="0" borderId="0" xfId="1" applyFont="1" applyProtection="1">
      <protection hidden="1"/>
    </xf>
    <xf numFmtId="44" fontId="2" fillId="0" borderId="0" xfId="1" applyFont="1" applyProtection="1">
      <protection hidden="1"/>
    </xf>
    <xf numFmtId="44" fontId="7" fillId="4" borderId="6" xfId="1" applyFont="1" applyFill="1" applyBorder="1" applyProtection="1">
      <protection hidden="1"/>
    </xf>
    <xf numFmtId="44" fontId="4" fillId="0" borderId="0" xfId="1" applyFont="1" applyProtection="1">
      <protection hidden="1"/>
    </xf>
    <xf numFmtId="44" fontId="9" fillId="3" borderId="1" xfId="1" applyFont="1" applyFill="1" applyBorder="1" applyAlignment="1" applyProtection="1">
      <alignment horizontal="left" wrapText="1"/>
      <protection locked="0"/>
    </xf>
    <xf numFmtId="44" fontId="0" fillId="6" borderId="0" xfId="1" applyFont="1" applyFill="1" applyAlignment="1" applyProtection="1">
      <alignment wrapText="1"/>
      <protection hidden="1"/>
    </xf>
    <xf numFmtId="44" fontId="11" fillId="3" borderId="1" xfId="1" applyFont="1" applyFill="1" applyBorder="1" applyAlignment="1" applyProtection="1">
      <alignment horizontal="left" wrapText="1"/>
      <protection locked="0"/>
    </xf>
    <xf numFmtId="2" fontId="0" fillId="0" borderId="0" xfId="0" applyNumberFormat="1" applyProtection="1">
      <protection hidden="1"/>
    </xf>
    <xf numFmtId="2" fontId="4" fillId="0" borderId="0" xfId="0" applyNumberFormat="1" applyFont="1" applyProtection="1">
      <protection hidden="1"/>
    </xf>
    <xf numFmtId="2" fontId="2" fillId="0" borderId="0" xfId="0" applyNumberFormat="1" applyFont="1" applyProtection="1">
      <protection hidden="1"/>
    </xf>
    <xf numFmtId="2" fontId="6" fillId="2" borderId="2" xfId="0" applyNumberFormat="1" applyFont="1" applyFill="1" applyBorder="1" applyAlignment="1" applyProtection="1">
      <alignment horizontal="center" vertical="center" wrapText="1"/>
      <protection hidden="1"/>
    </xf>
    <xf numFmtId="2" fontId="0" fillId="5" borderId="1" xfId="0" applyNumberFormat="1" applyFill="1" applyBorder="1" applyProtection="1">
      <protection locked="0" hidden="1"/>
    </xf>
    <xf numFmtId="2" fontId="9" fillId="3" borderId="1" xfId="0" applyNumberFormat="1" applyFont="1" applyFill="1" applyBorder="1" applyAlignment="1" applyProtection="1">
      <alignment horizontal="left" wrapText="1"/>
      <protection hidden="1"/>
    </xf>
    <xf numFmtId="2" fontId="0" fillId="5" borderId="1" xfId="1" applyNumberFormat="1" applyFont="1" applyFill="1" applyBorder="1" applyProtection="1">
      <protection locked="0" hidden="1"/>
    </xf>
    <xf numFmtId="9" fontId="0" fillId="0" borderId="0" xfId="2" applyFont="1" applyProtection="1">
      <protection locked="0" hidden="1"/>
    </xf>
    <xf numFmtId="9" fontId="0" fillId="5" borderId="1" xfId="2" applyFont="1" applyFill="1" applyBorder="1" applyProtection="1">
      <protection hidden="1"/>
    </xf>
    <xf numFmtId="0" fontId="2" fillId="0" borderId="0" xfId="0" applyFont="1" applyAlignment="1" applyProtection="1">
      <alignment horizontal="left" vertical="center" wrapText="1"/>
      <protection hidden="1"/>
    </xf>
    <xf numFmtId="49" fontId="12" fillId="0" borderId="22" xfId="0" applyNumberFormat="1" applyFont="1" applyBorder="1" applyProtection="1">
      <protection locked="0" hidden="1"/>
    </xf>
    <xf numFmtId="49" fontId="12" fillId="0" borderId="12" xfId="0" applyNumberFormat="1" applyFont="1" applyBorder="1" applyProtection="1">
      <protection locked="0" hidden="1"/>
    </xf>
    <xf numFmtId="49" fontId="12" fillId="0" borderId="15" xfId="0" applyNumberFormat="1" applyFont="1" applyBorder="1" applyAlignment="1" applyProtection="1">
      <alignment wrapText="1"/>
      <protection locked="0" hidden="1"/>
    </xf>
    <xf numFmtId="49" fontId="12" fillId="0" borderId="13" xfId="0" applyNumberFormat="1" applyFont="1" applyBorder="1" applyAlignment="1" applyProtection="1">
      <alignment wrapText="1"/>
      <protection locked="0" hidden="1"/>
    </xf>
    <xf numFmtId="165" fontId="0" fillId="0" borderId="15" xfId="0" applyNumberFormat="1" applyBorder="1" applyProtection="1">
      <protection locked="0" hidden="1"/>
    </xf>
    <xf numFmtId="165" fontId="0" fillId="0" borderId="13" xfId="0" applyNumberFormat="1" applyBorder="1" applyProtection="1">
      <protection locked="0" hidden="1"/>
    </xf>
    <xf numFmtId="44" fontId="11" fillId="3" borderId="23" xfId="1" applyFont="1" applyFill="1" applyBorder="1" applyAlignment="1" applyProtection="1">
      <alignment horizontal="left" wrapText="1"/>
      <protection hidden="1"/>
    </xf>
    <xf numFmtId="0" fontId="0" fillId="0" borderId="16" xfId="0" applyBorder="1" applyAlignment="1" applyProtection="1">
      <alignment horizontal="left" wrapText="1"/>
      <protection hidden="1"/>
    </xf>
    <xf numFmtId="0" fontId="0" fillId="0" borderId="16" xfId="0" applyBorder="1" applyAlignment="1">
      <alignment horizontal="left" wrapText="1"/>
    </xf>
    <xf numFmtId="44" fontId="11" fillId="3" borderId="8" xfId="1" applyFont="1" applyFill="1" applyBorder="1" applyAlignment="1" applyProtection="1">
      <alignment horizontal="left" wrapText="1"/>
      <protection hidden="1"/>
    </xf>
    <xf numFmtId="0" fontId="0" fillId="0" borderId="9" xfId="0" applyBorder="1" applyAlignment="1" applyProtection="1">
      <alignment horizontal="left" wrapText="1"/>
      <protection hidden="1"/>
    </xf>
    <xf numFmtId="0" fontId="6" fillId="2" borderId="10" xfId="0" applyFont="1" applyFill="1" applyBorder="1" applyAlignment="1" applyProtection="1">
      <alignment horizontal="left" vertical="center" wrapText="1"/>
      <protection hidden="1"/>
    </xf>
    <xf numFmtId="0" fontId="0" fillId="0" borderId="11" xfId="0" applyBorder="1" applyAlignment="1">
      <alignment horizontal="left" vertical="center" wrapText="1"/>
    </xf>
    <xf numFmtId="164" fontId="1" fillId="5" borderId="3" xfId="0" applyNumberFormat="1" applyFont="1" applyFill="1" applyBorder="1" applyProtection="1">
      <protection locked="0" hidden="1"/>
    </xf>
    <xf numFmtId="0" fontId="0" fillId="0" borderId="4" xfId="0" applyBorder="1" applyProtection="1">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2838450</xdr:colOff>
      <xdr:row>9</xdr:row>
      <xdr:rowOff>38100</xdr:rowOff>
    </xdr:to>
    <xdr:pic>
      <xdr:nvPicPr>
        <xdr:cNvPr id="2" name="Afbeelding 1" descr="WL LOGO voor gebruik website rgb">
          <a:extLst>
            <a:ext uri="{FF2B5EF4-FFF2-40B4-BE49-F238E27FC236}">
              <a16:creationId xmlns:a16="http://schemas.microsoft.com/office/drawing/2014/main" id="{DC802B24-C042-4D3A-86B3-8F19EF83FD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38450" cy="149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2933700</xdr:colOff>
      <xdr:row>9</xdr:row>
      <xdr:rowOff>44450</xdr:rowOff>
    </xdr:to>
    <xdr:pic>
      <xdr:nvPicPr>
        <xdr:cNvPr id="2" name="Afbeelding 1" descr="WL LOGO voor gebruik website rgb">
          <a:extLst>
            <a:ext uri="{FF2B5EF4-FFF2-40B4-BE49-F238E27FC236}">
              <a16:creationId xmlns:a16="http://schemas.microsoft.com/office/drawing/2014/main" id="{A2E02DBD-B030-4299-A10F-8E32467DFD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933700" cy="147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895350</xdr:colOff>
      <xdr:row>9</xdr:row>
      <xdr:rowOff>38100</xdr:rowOff>
    </xdr:to>
    <xdr:pic>
      <xdr:nvPicPr>
        <xdr:cNvPr id="2" name="Afbeelding 1" descr="WL LOGO voor gebruik website rgb">
          <a:extLst>
            <a:ext uri="{FF2B5EF4-FFF2-40B4-BE49-F238E27FC236}">
              <a16:creationId xmlns:a16="http://schemas.microsoft.com/office/drawing/2014/main" id="{AF2CDF1C-DC4D-4F22-8291-ECC60F1ABF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38450" cy="149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2969260</xdr:colOff>
      <xdr:row>9</xdr:row>
      <xdr:rowOff>53340</xdr:rowOff>
    </xdr:to>
    <xdr:pic>
      <xdr:nvPicPr>
        <xdr:cNvPr id="2" name="Afbeelding 1" descr="WL LOGO voor gebruik website rgb">
          <a:extLst>
            <a:ext uri="{FF2B5EF4-FFF2-40B4-BE49-F238E27FC236}">
              <a16:creationId xmlns:a16="http://schemas.microsoft.com/office/drawing/2014/main" id="{4E123C84-A927-42F4-8D24-D90F364F1B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941320" cy="148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2838450</xdr:colOff>
      <xdr:row>9</xdr:row>
      <xdr:rowOff>38100</xdr:rowOff>
    </xdr:to>
    <xdr:pic>
      <xdr:nvPicPr>
        <xdr:cNvPr id="3" name="Afbeelding 2" descr="WL LOGO voor gebruik website rgb">
          <a:extLst>
            <a:ext uri="{FF2B5EF4-FFF2-40B4-BE49-F238E27FC236}">
              <a16:creationId xmlns:a16="http://schemas.microsoft.com/office/drawing/2014/main" id="{8B753D10-BF6E-43F5-9E93-17F11BAD1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38450" cy="149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2969260</xdr:colOff>
      <xdr:row>8</xdr:row>
      <xdr:rowOff>62159</xdr:rowOff>
    </xdr:to>
    <xdr:pic>
      <xdr:nvPicPr>
        <xdr:cNvPr id="2" name="Afbeelding 1" descr="WL LOGO voor gebruik website rgb">
          <a:extLst>
            <a:ext uri="{FF2B5EF4-FFF2-40B4-BE49-F238E27FC236}">
              <a16:creationId xmlns:a16="http://schemas.microsoft.com/office/drawing/2014/main" id="{C1C8FC21-3157-4A09-AB7B-7349DE2F52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969260" cy="1510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2838450</xdr:colOff>
      <xdr:row>8</xdr:row>
      <xdr:rowOff>46919</xdr:rowOff>
    </xdr:to>
    <xdr:pic>
      <xdr:nvPicPr>
        <xdr:cNvPr id="3" name="Afbeelding 2" descr="WL LOGO voor gebruik website rgb">
          <a:extLst>
            <a:ext uri="{FF2B5EF4-FFF2-40B4-BE49-F238E27FC236}">
              <a16:creationId xmlns:a16="http://schemas.microsoft.com/office/drawing/2014/main" id="{CA1E0B81-2004-4FAB-96BE-2BB7444C08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38450" cy="149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2838450</xdr:colOff>
      <xdr:row>9</xdr:row>
      <xdr:rowOff>38100</xdr:rowOff>
    </xdr:to>
    <xdr:pic>
      <xdr:nvPicPr>
        <xdr:cNvPr id="2" name="Afbeelding 1" descr="WL LOGO voor gebruik website rgb">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28925" cy="158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790575</xdr:colOff>
      <xdr:row>9</xdr:row>
      <xdr:rowOff>38100</xdr:rowOff>
    </xdr:to>
    <xdr:pic>
      <xdr:nvPicPr>
        <xdr:cNvPr id="2" name="Afbeelding 1" descr="WL LOGO voor gebruik website rgb">
          <a:extLst>
            <a:ext uri="{FF2B5EF4-FFF2-40B4-BE49-F238E27FC236}">
              <a16:creationId xmlns:a16="http://schemas.microsoft.com/office/drawing/2014/main" id="{85D7A7EE-2E0D-403A-9658-BD979D044C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38450" cy="149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2838450</xdr:colOff>
      <xdr:row>9</xdr:row>
      <xdr:rowOff>38100</xdr:rowOff>
    </xdr:to>
    <xdr:pic>
      <xdr:nvPicPr>
        <xdr:cNvPr id="2" name="Afbeelding 1" descr="WL LOGO voor gebruik website rgb">
          <a:extLst>
            <a:ext uri="{FF2B5EF4-FFF2-40B4-BE49-F238E27FC236}">
              <a16:creationId xmlns:a16="http://schemas.microsoft.com/office/drawing/2014/main" id="{89A5190A-BCF3-45EB-B67E-3170762EF8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38450" cy="149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9FAC0-9132-4631-9A54-A1FDDADCD8F3}">
  <dimension ref="A10:I36"/>
  <sheetViews>
    <sheetView showGridLines="0" workbookViewId="0">
      <selection activeCell="B33" sqref="B33"/>
    </sheetView>
  </sheetViews>
  <sheetFormatPr defaultRowHeight="12.75" x14ac:dyDescent="0.2"/>
  <cols>
    <col min="1" max="1" width="83.5703125" style="12" customWidth="1"/>
  </cols>
  <sheetData>
    <row r="10" spans="1:9" s="1" customFormat="1" ht="30" customHeight="1" x14ac:dyDescent="0.2">
      <c r="A10" s="91" t="s">
        <v>0</v>
      </c>
      <c r="B10" s="91"/>
      <c r="C10" s="91"/>
      <c r="D10" s="91"/>
      <c r="E10" s="91"/>
      <c r="F10" s="91"/>
      <c r="G10" s="91"/>
      <c r="H10" s="91"/>
      <c r="I10" s="6"/>
    </row>
    <row r="12" spans="1:9" ht="18" x14ac:dyDescent="0.25">
      <c r="A12" s="14" t="s">
        <v>1</v>
      </c>
    </row>
    <row r="14" spans="1:9" x14ac:dyDescent="0.2">
      <c r="A14" s="13" t="s">
        <v>2</v>
      </c>
    </row>
    <row r="15" spans="1:9" ht="51" x14ac:dyDescent="0.2">
      <c r="A15" s="12" t="s">
        <v>3</v>
      </c>
    </row>
    <row r="17" spans="1:1" x14ac:dyDescent="0.2">
      <c r="A17" s="13" t="s">
        <v>4</v>
      </c>
    </row>
    <row r="18" spans="1:1" ht="25.5" x14ac:dyDescent="0.2">
      <c r="A18" s="12" t="s">
        <v>5</v>
      </c>
    </row>
    <row r="20" spans="1:1" x14ac:dyDescent="0.2">
      <c r="A20" s="13" t="s">
        <v>6</v>
      </c>
    </row>
    <row r="21" spans="1:1" ht="12.75" customHeight="1" x14ac:dyDescent="0.2">
      <c r="A21" s="12" t="s">
        <v>7</v>
      </c>
    </row>
    <row r="23" spans="1:1" x14ac:dyDescent="0.2">
      <c r="A23" s="13" t="s">
        <v>8</v>
      </c>
    </row>
    <row r="24" spans="1:1" ht="25.5" x14ac:dyDescent="0.2">
      <c r="A24" s="12" t="s">
        <v>9</v>
      </c>
    </row>
    <row r="26" spans="1:1" x14ac:dyDescent="0.2">
      <c r="A26" s="13" t="s">
        <v>10</v>
      </c>
    </row>
    <row r="27" spans="1:1" ht="25.5" x14ac:dyDescent="0.2">
      <c r="A27" s="12" t="s">
        <v>11</v>
      </c>
    </row>
    <row r="29" spans="1:1" x14ac:dyDescent="0.2">
      <c r="A29" s="13" t="s">
        <v>12</v>
      </c>
    </row>
    <row r="30" spans="1:1" x14ac:dyDescent="0.2">
      <c r="A30" s="12" t="s">
        <v>13</v>
      </c>
    </row>
    <row r="32" spans="1:1" x14ac:dyDescent="0.2">
      <c r="A32" s="13" t="s">
        <v>14</v>
      </c>
    </row>
    <row r="33" spans="1:1" ht="76.5" x14ac:dyDescent="0.2">
      <c r="A33" s="12" t="s">
        <v>15</v>
      </c>
    </row>
    <row r="35" spans="1:1" x14ac:dyDescent="0.2">
      <c r="A35" s="13" t="s">
        <v>16</v>
      </c>
    </row>
    <row r="36" spans="1:1" ht="25.5" x14ac:dyDescent="0.2">
      <c r="A36" s="12" t="s">
        <v>17</v>
      </c>
    </row>
  </sheetData>
  <mergeCells count="1">
    <mergeCell ref="A10:H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463F0-0CC8-40B5-BB0A-3395780BFD5B}">
  <dimension ref="A10:R44"/>
  <sheetViews>
    <sheetView zoomScale="98" zoomScaleNormal="98" workbookViewId="0">
      <selection activeCell="S7" sqref="S7"/>
    </sheetView>
  </sheetViews>
  <sheetFormatPr defaultRowHeight="12.75" x14ac:dyDescent="0.2"/>
  <cols>
    <col min="1" max="1" width="48" customWidth="1"/>
    <col min="2" max="2" width="9.5703125" customWidth="1"/>
    <col min="3" max="3" width="14.42578125" customWidth="1"/>
    <col min="4" max="4" width="9.5703125" customWidth="1"/>
    <col min="5" max="5" width="14" customWidth="1"/>
    <col min="6" max="6" width="9.5703125" customWidth="1"/>
    <col min="7" max="7" width="12.5703125" customWidth="1"/>
    <col min="8" max="8" width="9.5703125" customWidth="1"/>
    <col min="9" max="9" width="12.5703125" customWidth="1"/>
    <col min="10" max="10" width="9.5703125" customWidth="1"/>
    <col min="11" max="11" width="12.5703125" customWidth="1"/>
    <col min="12" max="12" width="9.5703125" customWidth="1"/>
    <col min="13" max="13" width="12.5703125" customWidth="1"/>
    <col min="14" max="14" width="9.5703125" customWidth="1"/>
    <col min="15" max="15" width="12.5703125" customWidth="1"/>
    <col min="16" max="16" width="9.5703125" customWidth="1"/>
    <col min="17" max="17" width="12.5703125" customWidth="1"/>
  </cols>
  <sheetData>
    <row r="10" spans="1:17" ht="13.5" thickBot="1" x14ac:dyDescent="0.25">
      <c r="A10" s="34" t="s">
        <v>18</v>
      </c>
    </row>
    <row r="11" spans="1:17" ht="13.5" thickBot="1" x14ac:dyDescent="0.25">
      <c r="B11" s="103" t="s">
        <v>19</v>
      </c>
      <c r="C11" s="104"/>
      <c r="D11" s="103" t="s">
        <v>19</v>
      </c>
      <c r="E11" s="104"/>
      <c r="F11" s="103" t="s">
        <v>19</v>
      </c>
      <c r="G11" s="104"/>
      <c r="H11" s="103" t="s">
        <v>19</v>
      </c>
      <c r="I11" s="104"/>
      <c r="J11" s="103" t="s">
        <v>19</v>
      </c>
      <c r="K11" s="104"/>
      <c r="L11" s="103" t="s">
        <v>19</v>
      </c>
      <c r="M11" s="104"/>
      <c r="N11" s="103" t="s">
        <v>19</v>
      </c>
      <c r="O11" s="104"/>
      <c r="P11" s="103" t="s">
        <v>19</v>
      </c>
      <c r="Q11" s="104"/>
    </row>
    <row r="12" spans="1:17" ht="15.75" x14ac:dyDescent="0.25">
      <c r="A12" s="48" t="s">
        <v>20</v>
      </c>
      <c r="B12" s="92"/>
      <c r="C12" s="93"/>
      <c r="D12" s="92"/>
      <c r="E12" s="93"/>
      <c r="F12" s="92"/>
      <c r="G12" s="93"/>
      <c r="H12" s="92"/>
      <c r="I12" s="93"/>
      <c r="J12" s="92"/>
      <c r="K12" s="93"/>
      <c r="L12" s="92"/>
      <c r="M12" s="93"/>
      <c r="N12" s="92"/>
      <c r="O12" s="93"/>
      <c r="P12" s="92"/>
      <c r="Q12" s="93"/>
    </row>
    <row r="13" spans="1:17" x14ac:dyDescent="0.2">
      <c r="A13" s="49" t="s">
        <v>21</v>
      </c>
      <c r="B13" s="94"/>
      <c r="C13" s="95"/>
      <c r="D13" s="94"/>
      <c r="E13" s="95"/>
      <c r="F13" s="94"/>
      <c r="G13" s="95"/>
      <c r="H13" s="94"/>
      <c r="I13" s="95"/>
      <c r="J13" s="94"/>
      <c r="K13" s="95"/>
      <c r="L13" s="94"/>
      <c r="M13" s="95"/>
      <c r="N13" s="94"/>
      <c r="O13" s="95"/>
      <c r="P13" s="94"/>
      <c r="Q13" s="95"/>
    </row>
    <row r="14" spans="1:17" x14ac:dyDescent="0.2">
      <c r="A14" s="49" t="s">
        <v>22</v>
      </c>
      <c r="B14" s="96"/>
      <c r="C14" s="97"/>
      <c r="D14" s="96"/>
      <c r="E14" s="97"/>
      <c r="F14" s="96"/>
      <c r="G14" s="97"/>
      <c r="H14" s="96"/>
      <c r="I14" s="97"/>
      <c r="J14" s="96"/>
      <c r="K14" s="97"/>
      <c r="L14" s="96"/>
      <c r="M14" s="97"/>
      <c r="N14" s="96"/>
      <c r="O14" s="97"/>
      <c r="P14" s="96"/>
      <c r="Q14" s="97"/>
    </row>
    <row r="15" spans="1:17" x14ac:dyDescent="0.2">
      <c r="A15" s="49" t="s">
        <v>23</v>
      </c>
      <c r="B15" s="96"/>
      <c r="C15" s="97"/>
      <c r="D15" s="96"/>
      <c r="E15" s="97"/>
      <c r="F15" s="96"/>
      <c r="G15" s="97"/>
      <c r="H15" s="96"/>
      <c r="I15" s="97"/>
      <c r="J15" s="96"/>
      <c r="K15" s="97"/>
      <c r="L15" s="96"/>
      <c r="M15" s="97"/>
      <c r="N15" s="96"/>
      <c r="O15" s="97"/>
      <c r="P15" s="96"/>
      <c r="Q15" s="97"/>
    </row>
    <row r="16" spans="1:17" ht="16.5" thickBot="1" x14ac:dyDescent="0.3">
      <c r="A16" s="50" t="s">
        <v>24</v>
      </c>
      <c r="B16" s="98">
        <f>SUM(B14:B15)</f>
        <v>0</v>
      </c>
      <c r="C16" s="99"/>
      <c r="D16" s="98">
        <f>SUM(D14:D15)</f>
        <v>0</v>
      </c>
      <c r="E16" s="99"/>
      <c r="F16" s="98">
        <f>SUM(F14:F15)</f>
        <v>0</v>
      </c>
      <c r="G16" s="99"/>
      <c r="H16" s="98">
        <f>SUM(H14:H15)</f>
        <v>0</v>
      </c>
      <c r="I16" s="99"/>
      <c r="J16" s="98">
        <f>SUM(J14:J15)</f>
        <v>0</v>
      </c>
      <c r="K16" s="99"/>
      <c r="L16" s="98">
        <f>SUM(L14:L15)</f>
        <v>0</v>
      </c>
      <c r="M16" s="99"/>
      <c r="N16" s="98">
        <f>SUM(N14:N15)</f>
        <v>0</v>
      </c>
      <c r="O16" s="99"/>
      <c r="P16" s="98">
        <f>SUM(P14:P15)</f>
        <v>0</v>
      </c>
      <c r="Q16" s="99"/>
    </row>
    <row r="17" spans="1:18" ht="13.5" customHeight="1" x14ac:dyDescent="0.2">
      <c r="A17" s="51" t="s">
        <v>25</v>
      </c>
      <c r="B17" s="55"/>
      <c r="C17" s="42">
        <f>TariefOpbouwBasisloon1*B17</f>
        <v>0</v>
      </c>
      <c r="D17" s="55"/>
      <c r="E17" s="42">
        <f>TariefOpbouwBasisloon2*D17</f>
        <v>0</v>
      </c>
      <c r="F17" s="55"/>
      <c r="G17" s="42">
        <f>TariefOpbouwBasisloon3*F17</f>
        <v>0</v>
      </c>
      <c r="H17" s="55"/>
      <c r="I17" s="42">
        <f>TariefOpbouwBasisloon4*H17</f>
        <v>0</v>
      </c>
      <c r="J17" s="55"/>
      <c r="K17" s="42">
        <f>TariefOpbouwBasisloon5*J17</f>
        <v>0</v>
      </c>
      <c r="L17" s="55"/>
      <c r="M17" s="42">
        <f>TariefOpbouwBasisloon6*L17</f>
        <v>0</v>
      </c>
      <c r="N17" s="55"/>
      <c r="O17" s="42">
        <f>TariefOpbouwBasisloon7*N17</f>
        <v>0</v>
      </c>
      <c r="P17" s="55"/>
      <c r="Q17" s="42">
        <f>TariefOpbouwBasisloon8*P17</f>
        <v>0</v>
      </c>
    </row>
    <row r="18" spans="1:18" ht="13.5" customHeight="1" x14ac:dyDescent="0.2">
      <c r="A18" s="51" t="s">
        <v>26</v>
      </c>
      <c r="B18" s="55"/>
      <c r="C18" s="42">
        <f>TariefOpbouwBasisloon1*B18</f>
        <v>0</v>
      </c>
      <c r="D18" s="55"/>
      <c r="E18" s="42">
        <f>TariefOpbouwBasisloon2*D18</f>
        <v>0</v>
      </c>
      <c r="F18" s="55"/>
      <c r="G18" s="42">
        <f>TariefOpbouwBasisloon3*F18</f>
        <v>0</v>
      </c>
      <c r="H18" s="55"/>
      <c r="I18" s="42">
        <f>TariefOpbouwBasisloon4*H18</f>
        <v>0</v>
      </c>
      <c r="J18" s="55"/>
      <c r="K18" s="42">
        <f>TariefOpbouwBasisloon5*J18</f>
        <v>0</v>
      </c>
      <c r="L18" s="55"/>
      <c r="M18" s="42">
        <f>TariefOpbouwBasisloon6*L18</f>
        <v>0</v>
      </c>
      <c r="N18" s="55"/>
      <c r="O18" s="42">
        <f>TariefOpbouwBasisloon7*N18</f>
        <v>0</v>
      </c>
      <c r="P18" s="55"/>
      <c r="Q18" s="42">
        <f>TariefOpbouwBasisloon8*P18</f>
        <v>0</v>
      </c>
    </row>
    <row r="19" spans="1:18" ht="16.5" thickBot="1" x14ac:dyDescent="0.3">
      <c r="A19" s="50" t="s">
        <v>27</v>
      </c>
      <c r="B19" s="98">
        <f>TariefOpbouwBasisloon1+C17+C18</f>
        <v>0</v>
      </c>
      <c r="C19" s="99"/>
      <c r="D19" s="98">
        <f>TariefOpbouwBasisloon2+E17+E18</f>
        <v>0</v>
      </c>
      <c r="E19" s="99"/>
      <c r="F19" s="98">
        <f>TariefOpbouwBasisloon3+G17+G18</f>
        <v>0</v>
      </c>
      <c r="G19" s="99"/>
      <c r="H19" s="98">
        <f>TariefOpbouwBasisloon4+I17+I18</f>
        <v>0</v>
      </c>
      <c r="I19" s="99"/>
      <c r="J19" s="98">
        <f>TariefOpbouwBasisloon5+K17+K18</f>
        <v>0</v>
      </c>
      <c r="K19" s="99"/>
      <c r="L19" s="98">
        <f>TariefOpbouwBasisloon6+M17+M18</f>
        <v>0</v>
      </c>
      <c r="M19" s="99"/>
      <c r="N19" s="98">
        <f>TariefOpbouwBasisloon7+O17+O18</f>
        <v>0</v>
      </c>
      <c r="O19" s="99"/>
      <c r="P19" s="98">
        <f>TariefOpbouwBasisloon8+Q17+Q18</f>
        <v>0</v>
      </c>
      <c r="Q19" s="99"/>
    </row>
    <row r="20" spans="1:18" ht="15" x14ac:dyDescent="0.2">
      <c r="A20" s="51" t="s">
        <v>28</v>
      </c>
      <c r="B20" s="55"/>
      <c r="C20" s="42">
        <f>TariefOpbouwUurloon1*B20</f>
        <v>0</v>
      </c>
      <c r="D20" s="55"/>
      <c r="E20" s="42">
        <f>TariefOpbouwUurloon2*D20</f>
        <v>0</v>
      </c>
      <c r="F20" s="55"/>
      <c r="G20" s="42">
        <f>TariefOpbouwUurloon3*F20</f>
        <v>0</v>
      </c>
      <c r="H20" s="55"/>
      <c r="I20" s="42">
        <f>TariefOpbouwUurloon4*H20</f>
        <v>0</v>
      </c>
      <c r="J20" s="55"/>
      <c r="K20" s="42">
        <f>TariefOpbouwUurloon5*J20</f>
        <v>0</v>
      </c>
      <c r="L20" s="55"/>
      <c r="M20" s="42">
        <f>TariefOpbouwUurloon6*L20</f>
        <v>0</v>
      </c>
      <c r="N20" s="55"/>
      <c r="O20" s="42">
        <f>TariefOpbouwUurloon7*N20</f>
        <v>0</v>
      </c>
      <c r="P20" s="55"/>
      <c r="Q20" s="42">
        <f>TariefOpbouwUurloon8*P20</f>
        <v>0</v>
      </c>
    </row>
    <row r="21" spans="1:18" ht="16.5" thickBot="1" x14ac:dyDescent="0.3">
      <c r="A21" s="50" t="s">
        <v>29</v>
      </c>
      <c r="B21" s="98">
        <f>SUM(TariefOpbouwUurloon1,C20:C20)</f>
        <v>0</v>
      </c>
      <c r="C21" s="99"/>
      <c r="D21" s="98">
        <f>SUM(TariefOpbouwUurloon2,E20:E20)</f>
        <v>0</v>
      </c>
      <c r="E21" s="99"/>
      <c r="F21" s="98">
        <f>SUM(TariefOpbouwUurloon3,G20:G20)</f>
        <v>0</v>
      </c>
      <c r="G21" s="99"/>
      <c r="H21" s="98">
        <f>SUM(TariefOpbouwUurloon4,I20:I20)</f>
        <v>0</v>
      </c>
      <c r="I21" s="99"/>
      <c r="J21" s="98">
        <f>SUM(TariefOpbouwUurloon5,K20:K20)</f>
        <v>0</v>
      </c>
      <c r="K21" s="99"/>
      <c r="L21" s="98">
        <f>SUM(TariefOpbouwUurloon6,M20:M20)</f>
        <v>0</v>
      </c>
      <c r="M21" s="99"/>
      <c r="N21" s="98">
        <f>SUM(TariefOpbouwUurloon7,O20:O20)</f>
        <v>0</v>
      </c>
      <c r="O21" s="99"/>
      <c r="P21" s="98">
        <f>SUM(TariefOpbouwUurloon8,Q20:Q20)</f>
        <v>0</v>
      </c>
      <c r="Q21" s="99"/>
    </row>
    <row r="22" spans="1:18" ht="15" x14ac:dyDescent="0.2">
      <c r="A22" s="51" t="s">
        <v>30</v>
      </c>
      <c r="B22" s="55"/>
      <c r="C22" s="42">
        <f>TariefOpbouwUurloonkosten1*B22</f>
        <v>0</v>
      </c>
      <c r="D22" s="55"/>
      <c r="E22" s="42">
        <f>TariefOpbouwUurloonkosten2*D22</f>
        <v>0</v>
      </c>
      <c r="F22" s="55"/>
      <c r="G22" s="42">
        <f>TariefOpbouwUurloonkosten3*F22</f>
        <v>0</v>
      </c>
      <c r="H22" s="55"/>
      <c r="I22" s="42">
        <f>TariefOpbouwUurloonkosten4*H22</f>
        <v>0</v>
      </c>
      <c r="J22" s="55"/>
      <c r="K22" s="42">
        <f>TariefOpbouwUurloonkosten5*J22</f>
        <v>0</v>
      </c>
      <c r="L22" s="55"/>
      <c r="M22" s="42">
        <f>TariefOpbouwUurloonkosten6*L22</f>
        <v>0</v>
      </c>
      <c r="N22" s="55"/>
      <c r="O22" s="42">
        <f>TariefOpbouwUurloonkosten7*N22</f>
        <v>0</v>
      </c>
      <c r="P22" s="55"/>
      <c r="Q22" s="42">
        <f>TariefOpbouwUurloonkosten8*P22</f>
        <v>0</v>
      </c>
    </row>
    <row r="23" spans="1:18" ht="15" x14ac:dyDescent="0.2">
      <c r="A23" s="51" t="s">
        <v>31</v>
      </c>
      <c r="B23" s="55"/>
      <c r="C23" s="42">
        <f>TariefOpbouwUurloonkosten1*B23</f>
        <v>0</v>
      </c>
      <c r="D23" s="55"/>
      <c r="E23" s="42">
        <f>TariefOpbouwUurloonkosten2*D23</f>
        <v>0</v>
      </c>
      <c r="F23" s="55"/>
      <c r="G23" s="42">
        <f>TariefOpbouwUurloonkosten3*F23</f>
        <v>0</v>
      </c>
      <c r="H23" s="55"/>
      <c r="I23" s="42">
        <f>TariefOpbouwUurloonkosten4*H23</f>
        <v>0</v>
      </c>
      <c r="J23" s="55"/>
      <c r="K23" s="42">
        <f>TariefOpbouwUurloonkosten5*J23</f>
        <v>0</v>
      </c>
      <c r="L23" s="55"/>
      <c r="M23" s="42">
        <f>TariefOpbouwUurloonkosten6*L23</f>
        <v>0</v>
      </c>
      <c r="N23" s="55"/>
      <c r="O23" s="42">
        <f>TariefOpbouwUurloonkosten7*N23</f>
        <v>0</v>
      </c>
      <c r="P23" s="55"/>
      <c r="Q23" s="42">
        <f>TariefOpbouwUurloonkosten8*P23</f>
        <v>0</v>
      </c>
    </row>
    <row r="24" spans="1:18" ht="15" x14ac:dyDescent="0.2">
      <c r="A24" s="51" t="s">
        <v>32</v>
      </c>
      <c r="B24" s="55"/>
      <c r="C24" s="42">
        <f>TariefOpbouwUurloonkosten1*B24</f>
        <v>0</v>
      </c>
      <c r="D24" s="55"/>
      <c r="E24" s="42">
        <f>TariefOpbouwUurloonkosten2*D24</f>
        <v>0</v>
      </c>
      <c r="F24" s="55"/>
      <c r="G24" s="42">
        <f>TariefOpbouwUurloonkosten3*F24</f>
        <v>0</v>
      </c>
      <c r="H24" s="55"/>
      <c r="I24" s="42">
        <f>TariefOpbouwUurloonkosten4*H24</f>
        <v>0</v>
      </c>
      <c r="J24" s="55"/>
      <c r="K24" s="42">
        <f>TariefOpbouwUurloonkosten5*J24</f>
        <v>0</v>
      </c>
      <c r="L24" s="55"/>
      <c r="M24" s="42">
        <f>TariefOpbouwUurloonkosten6*L24</f>
        <v>0</v>
      </c>
      <c r="N24" s="55"/>
      <c r="O24" s="42">
        <f>TariefOpbouwUurloonkosten7*N24</f>
        <v>0</v>
      </c>
      <c r="P24" s="55"/>
      <c r="Q24" s="42">
        <f>TariefOpbouwUurloonkosten8*P24</f>
        <v>0</v>
      </c>
    </row>
    <row r="25" spans="1:18" ht="15" x14ac:dyDescent="0.2">
      <c r="A25" s="51" t="s">
        <v>33</v>
      </c>
      <c r="B25" s="55"/>
      <c r="C25" s="42">
        <f>TariefOpbouwUurloonkosten1*B25</f>
        <v>0</v>
      </c>
      <c r="D25" s="55"/>
      <c r="E25" s="42">
        <f>TariefOpbouwUurloonkosten2*D25</f>
        <v>0</v>
      </c>
      <c r="F25" s="55"/>
      <c r="G25" s="42">
        <f>TariefOpbouwUurloonkosten3*F25</f>
        <v>0</v>
      </c>
      <c r="H25" s="55"/>
      <c r="I25" s="42">
        <f>TariefOpbouwUurloonkosten4*H25</f>
        <v>0</v>
      </c>
      <c r="J25" s="55"/>
      <c r="K25" s="42">
        <f>TariefOpbouwUurloonkosten5*J25</f>
        <v>0</v>
      </c>
      <c r="L25" s="55"/>
      <c r="M25" s="42">
        <f>TariefOpbouwUurloonkosten6*L25</f>
        <v>0</v>
      </c>
      <c r="N25" s="55"/>
      <c r="O25" s="42">
        <f>TariefOpbouwUurloonkosten7*N25</f>
        <v>0</v>
      </c>
      <c r="P25" s="55"/>
      <c r="Q25" s="42">
        <f>TariefOpbouwUurloonkosten8*P25</f>
        <v>0</v>
      </c>
    </row>
    <row r="26" spans="1:18" ht="16.5" thickBot="1" x14ac:dyDescent="0.3">
      <c r="A26" s="50" t="s">
        <v>34</v>
      </c>
      <c r="B26" s="98">
        <f>SUM(TariefOpbouwUurloonkosten1,C22:C25)</f>
        <v>0</v>
      </c>
      <c r="C26" s="99"/>
      <c r="D26" s="98">
        <f>SUM(TariefOpbouwUurloonkosten2,E22:E25)</f>
        <v>0</v>
      </c>
      <c r="E26" s="99"/>
      <c r="F26" s="98">
        <f>SUM(TariefOpbouwUurloonkosten3,G22:G25)</f>
        <v>0</v>
      </c>
      <c r="G26" s="99"/>
      <c r="H26" s="98">
        <f>SUM(TariefOpbouwUurloonkosten4,I22:I25)</f>
        <v>0</v>
      </c>
      <c r="I26" s="99"/>
      <c r="J26" s="98">
        <f>SUM(TariefOpbouwUurloonkosten5,K22:K25)</f>
        <v>0</v>
      </c>
      <c r="K26" s="99"/>
      <c r="L26" s="98">
        <f>SUM(TariefOpbouwUurloonkosten6,M22:M25)</f>
        <v>0</v>
      </c>
      <c r="M26" s="99"/>
      <c r="N26" s="98">
        <f>SUM(TariefOpbouwUurloonkosten7,O22:O25)</f>
        <v>0</v>
      </c>
      <c r="O26" s="99"/>
      <c r="P26" s="98">
        <f>SUM(TariefOpbouwUurloonkosten8,Q22:Q25)</f>
        <v>0</v>
      </c>
      <c r="Q26" s="99"/>
    </row>
    <row r="27" spans="1:18" ht="15" x14ac:dyDescent="0.2">
      <c r="A27" s="51" t="s">
        <v>35</v>
      </c>
      <c r="B27" s="55"/>
      <c r="C27" s="42">
        <f t="shared" ref="C27:C30" si="0">TariefOpbouwTotaalLoonkosten1*B27</f>
        <v>0</v>
      </c>
      <c r="D27" s="55"/>
      <c r="E27" s="42">
        <f>TariefOpbouwTotaalLoonkosten2*D27</f>
        <v>0</v>
      </c>
      <c r="F27" s="55"/>
      <c r="G27" s="42">
        <f>TariefOpbouwTotaalLoonkosten3*F27</f>
        <v>0</v>
      </c>
      <c r="H27" s="55"/>
      <c r="I27" s="42">
        <f>TariefOpbouwTotaalLoonkosten4*H27</f>
        <v>0</v>
      </c>
      <c r="J27" s="55"/>
      <c r="K27" s="42">
        <f>TariefOpbouwTotaalLoonkosten5*J27</f>
        <v>0</v>
      </c>
      <c r="L27" s="55"/>
      <c r="M27" s="42">
        <f>TariefOpbouwTotaalLoonkosten6*L27</f>
        <v>0</v>
      </c>
      <c r="N27" s="55"/>
      <c r="O27" s="42">
        <f>TariefOpbouwTotaalLoonkosten7*N27</f>
        <v>0</v>
      </c>
      <c r="P27" s="55"/>
      <c r="Q27" s="42">
        <f>TariefOpbouwTotaalLoonkosten8*P27</f>
        <v>0</v>
      </c>
    </row>
    <row r="28" spans="1:18" ht="15" x14ac:dyDescent="0.2">
      <c r="A28" s="51" t="s">
        <v>36</v>
      </c>
      <c r="B28" s="55"/>
      <c r="C28" s="42">
        <f t="shared" si="0"/>
        <v>0</v>
      </c>
      <c r="D28" s="55"/>
      <c r="E28" s="42">
        <f>TariefOpbouwTotaalLoonkosten2*D28</f>
        <v>0</v>
      </c>
      <c r="F28" s="55"/>
      <c r="G28" s="42">
        <f>TariefOpbouwTotaalLoonkosten3*F28</f>
        <v>0</v>
      </c>
      <c r="H28" s="55"/>
      <c r="I28" s="42">
        <f>TariefOpbouwTotaalLoonkosten4*H28</f>
        <v>0</v>
      </c>
      <c r="J28" s="55"/>
      <c r="K28" s="42">
        <f>TariefOpbouwTotaalLoonkosten5*J28</f>
        <v>0</v>
      </c>
      <c r="L28" s="55"/>
      <c r="M28" s="42">
        <f>TariefOpbouwTotaalLoonkosten6*L28</f>
        <v>0</v>
      </c>
      <c r="N28" s="55"/>
      <c r="O28" s="42">
        <f>TariefOpbouwTotaalLoonkosten7*N28</f>
        <v>0</v>
      </c>
      <c r="P28" s="55"/>
      <c r="Q28" s="42">
        <f>TariefOpbouwTotaalLoonkosten8*P28</f>
        <v>0</v>
      </c>
    </row>
    <row r="29" spans="1:18" ht="15" x14ac:dyDescent="0.2">
      <c r="A29" s="51" t="s">
        <v>37</v>
      </c>
      <c r="B29" s="55"/>
      <c r="C29" s="42">
        <f t="shared" si="0"/>
        <v>0</v>
      </c>
      <c r="D29" s="55"/>
      <c r="E29" s="42">
        <f>TariefOpbouwTotaalLoonkosten2*D29</f>
        <v>0</v>
      </c>
      <c r="F29" s="55"/>
      <c r="G29" s="42">
        <f>TariefOpbouwTotaalLoonkosten3*F29</f>
        <v>0</v>
      </c>
      <c r="H29" s="55"/>
      <c r="I29" s="42">
        <f>TariefOpbouwTotaalLoonkosten4*H29</f>
        <v>0</v>
      </c>
      <c r="J29" s="55"/>
      <c r="K29" s="42">
        <f>TariefOpbouwTotaalLoonkosten5*J29</f>
        <v>0</v>
      </c>
      <c r="L29" s="55"/>
      <c r="M29" s="42">
        <f>TariefOpbouwTotaalLoonkosten6*L29</f>
        <v>0</v>
      </c>
      <c r="N29" s="55"/>
      <c r="O29" s="42">
        <f>TariefOpbouwTotaalLoonkosten7*N29</f>
        <v>0</v>
      </c>
      <c r="P29" s="55"/>
      <c r="Q29" s="42">
        <f>TariefOpbouwTotaalLoonkosten8*P29</f>
        <v>0</v>
      </c>
    </row>
    <row r="30" spans="1:18" ht="15" x14ac:dyDescent="0.2">
      <c r="A30" s="51" t="s">
        <v>38</v>
      </c>
      <c r="B30" s="55"/>
      <c r="C30" s="42">
        <f t="shared" si="0"/>
        <v>0</v>
      </c>
      <c r="D30" s="55"/>
      <c r="E30" s="42">
        <f>TariefOpbouwTotaalLoonkosten2*D30</f>
        <v>0</v>
      </c>
      <c r="F30" s="55"/>
      <c r="G30" s="42">
        <f>TariefOpbouwTotaalLoonkosten3*F30</f>
        <v>0</v>
      </c>
      <c r="H30" s="55"/>
      <c r="I30" s="42">
        <f>TariefOpbouwTotaalLoonkosten4*H30</f>
        <v>0</v>
      </c>
      <c r="J30" s="55"/>
      <c r="K30" s="42">
        <f>TariefOpbouwTotaalLoonkosten5*J30</f>
        <v>0</v>
      </c>
      <c r="L30" s="55"/>
      <c r="M30" s="42">
        <f>TariefOpbouwTotaalLoonkosten6*L30</f>
        <v>0</v>
      </c>
      <c r="N30" s="55"/>
      <c r="O30" s="42">
        <f>TariefOpbouwTotaalLoonkosten7*N30</f>
        <v>0</v>
      </c>
      <c r="P30" s="55"/>
      <c r="Q30" s="42">
        <f>TariefOpbouwTotaalLoonkosten8*P30</f>
        <v>0</v>
      </c>
    </row>
    <row r="31" spans="1:18" ht="16.5" thickBot="1" x14ac:dyDescent="0.3">
      <c r="A31" s="52" t="s">
        <v>39</v>
      </c>
      <c r="B31" s="98">
        <f>SUM(TariefOpbouwTotaalLoonkosten1,C27:C30)</f>
        <v>0</v>
      </c>
      <c r="C31" s="99"/>
      <c r="D31" s="98">
        <f>SUM(TariefOpbouwTotaalLoonkosten2,E27:E30)</f>
        <v>0</v>
      </c>
      <c r="E31" s="99"/>
      <c r="F31" s="98">
        <f>SUM(TariefOpbouwTotaalLoonkosten3,G27:G30)</f>
        <v>0</v>
      </c>
      <c r="G31" s="99"/>
      <c r="H31" s="98">
        <f>SUM(TariefOpbouwTotaalLoonkosten4,I27:I30)</f>
        <v>0</v>
      </c>
      <c r="I31" s="99"/>
      <c r="J31" s="98">
        <f>SUM(TariefOpbouwTotaalLoonkosten5,K27:K30)</f>
        <v>0</v>
      </c>
      <c r="K31" s="99"/>
      <c r="L31" s="98">
        <f>SUM(TariefOpbouwTotaalLoonkosten6,M27:M30)</f>
        <v>0</v>
      </c>
      <c r="M31" s="99"/>
      <c r="N31" s="98">
        <f>SUM(TariefOpbouwTotaalLoonkosten7,O27:O30)</f>
        <v>0</v>
      </c>
      <c r="O31" s="99"/>
      <c r="P31" s="98">
        <f>SUM(TariefOpbouwTotaalLoonkosten8,Q27:Q30)</f>
        <v>0</v>
      </c>
      <c r="Q31" s="99"/>
    </row>
    <row r="32" spans="1:18" ht="16.5" thickBot="1" x14ac:dyDescent="0.3">
      <c r="A32" s="44"/>
      <c r="B32" s="45"/>
      <c r="C32" s="46"/>
      <c r="D32" s="45"/>
      <c r="E32" s="46"/>
      <c r="F32" s="45"/>
      <c r="G32" s="46"/>
      <c r="H32" s="45"/>
      <c r="I32" s="46"/>
      <c r="J32" s="45"/>
      <c r="K32" s="46"/>
      <c r="L32" s="45"/>
      <c r="M32" s="46"/>
      <c r="N32" s="45"/>
      <c r="O32" s="46"/>
      <c r="P32" s="45"/>
      <c r="Q32" s="46"/>
      <c r="R32" s="47"/>
    </row>
    <row r="33" spans="1:17" ht="15.75" thickBot="1" x14ac:dyDescent="0.25">
      <c r="A33" s="53" t="s">
        <v>40</v>
      </c>
      <c r="B33" s="56"/>
      <c r="C33" s="43">
        <f t="shared" ref="C33:C39" si="1">TariefOpbouwDirecteKosten1*B33</f>
        <v>0</v>
      </c>
      <c r="D33" s="56"/>
      <c r="E33" s="43">
        <f t="shared" ref="E33:E39" si="2">TariefOpbouwDirecteKosten2*D33</f>
        <v>0</v>
      </c>
      <c r="F33" s="56"/>
      <c r="G33" s="43">
        <f t="shared" ref="G33:G39" si="3">TariefOpbouwDirecteKosten3*F33</f>
        <v>0</v>
      </c>
      <c r="H33" s="56"/>
      <c r="I33" s="43">
        <f t="shared" ref="I33:I39" si="4">TariefOpbouwDirecteKosten4*H33</f>
        <v>0</v>
      </c>
      <c r="J33" s="56"/>
      <c r="K33" s="43">
        <f t="shared" ref="K33:K39" si="5">TariefOpbouwDirecteKosten5*J33</f>
        <v>0</v>
      </c>
      <c r="L33" s="56"/>
      <c r="M33" s="43">
        <f t="shared" ref="M33:M39" si="6">TariefOpbouwDirecteKosten6*L33</f>
        <v>0</v>
      </c>
      <c r="N33" s="56"/>
      <c r="O33" s="43">
        <f t="shared" ref="O33:O39" si="7">TariefOpbouwDirecteKosten7*N33</f>
        <v>0</v>
      </c>
      <c r="P33" s="56"/>
      <c r="Q33" s="43">
        <f t="shared" ref="Q33:Q39" si="8">TariefOpbouwDirecteKosten8*P33</f>
        <v>0</v>
      </c>
    </row>
    <row r="34" spans="1:17" ht="15.75" thickBot="1" x14ac:dyDescent="0.25">
      <c r="A34" s="51" t="s">
        <v>41</v>
      </c>
      <c r="B34" s="55"/>
      <c r="C34" s="42">
        <f t="shared" si="1"/>
        <v>0</v>
      </c>
      <c r="D34" s="55"/>
      <c r="E34" s="43">
        <f t="shared" si="2"/>
        <v>0</v>
      </c>
      <c r="F34" s="55"/>
      <c r="G34" s="43">
        <f t="shared" si="3"/>
        <v>0</v>
      </c>
      <c r="H34" s="55"/>
      <c r="I34" s="43">
        <f t="shared" si="4"/>
        <v>0</v>
      </c>
      <c r="J34" s="55"/>
      <c r="K34" s="43">
        <f t="shared" si="5"/>
        <v>0</v>
      </c>
      <c r="L34" s="55"/>
      <c r="M34" s="43">
        <f t="shared" si="6"/>
        <v>0</v>
      </c>
      <c r="N34" s="55"/>
      <c r="O34" s="43">
        <f t="shared" si="7"/>
        <v>0</v>
      </c>
      <c r="P34" s="55"/>
      <c r="Q34" s="43">
        <f t="shared" si="8"/>
        <v>0</v>
      </c>
    </row>
    <row r="35" spans="1:17" ht="15.75" thickBot="1" x14ac:dyDescent="0.25">
      <c r="A35" s="51" t="s">
        <v>42</v>
      </c>
      <c r="B35" s="55"/>
      <c r="C35" s="42">
        <f t="shared" si="1"/>
        <v>0</v>
      </c>
      <c r="D35" s="55"/>
      <c r="E35" s="43">
        <f t="shared" si="2"/>
        <v>0</v>
      </c>
      <c r="F35" s="55"/>
      <c r="G35" s="43">
        <f t="shared" si="3"/>
        <v>0</v>
      </c>
      <c r="H35" s="55"/>
      <c r="I35" s="43">
        <f t="shared" si="4"/>
        <v>0</v>
      </c>
      <c r="J35" s="55"/>
      <c r="K35" s="43">
        <f t="shared" si="5"/>
        <v>0</v>
      </c>
      <c r="L35" s="55"/>
      <c r="M35" s="43">
        <f t="shared" si="6"/>
        <v>0</v>
      </c>
      <c r="N35" s="55"/>
      <c r="O35" s="43">
        <f t="shared" si="7"/>
        <v>0</v>
      </c>
      <c r="P35" s="55"/>
      <c r="Q35" s="43">
        <f t="shared" si="8"/>
        <v>0</v>
      </c>
    </row>
    <row r="36" spans="1:17" ht="15.75" thickBot="1" x14ac:dyDescent="0.25">
      <c r="A36" s="51" t="s">
        <v>43</v>
      </c>
      <c r="B36" s="55"/>
      <c r="C36" s="42">
        <f t="shared" si="1"/>
        <v>0</v>
      </c>
      <c r="D36" s="55"/>
      <c r="E36" s="43">
        <f t="shared" si="2"/>
        <v>0</v>
      </c>
      <c r="F36" s="55"/>
      <c r="G36" s="43">
        <f t="shared" si="3"/>
        <v>0</v>
      </c>
      <c r="H36" s="55"/>
      <c r="I36" s="43">
        <f t="shared" si="4"/>
        <v>0</v>
      </c>
      <c r="J36" s="55"/>
      <c r="K36" s="43">
        <f t="shared" si="5"/>
        <v>0</v>
      </c>
      <c r="L36" s="55"/>
      <c r="M36" s="43">
        <f t="shared" si="6"/>
        <v>0</v>
      </c>
      <c r="N36" s="55"/>
      <c r="O36" s="43">
        <f t="shared" si="7"/>
        <v>0</v>
      </c>
      <c r="P36" s="55"/>
      <c r="Q36" s="43">
        <f t="shared" si="8"/>
        <v>0</v>
      </c>
    </row>
    <row r="37" spans="1:17" ht="15.75" thickBot="1" x14ac:dyDescent="0.25">
      <c r="A37" s="51" t="s">
        <v>44</v>
      </c>
      <c r="B37" s="55"/>
      <c r="C37" s="42">
        <f t="shared" si="1"/>
        <v>0</v>
      </c>
      <c r="D37" s="55"/>
      <c r="E37" s="43">
        <f t="shared" si="2"/>
        <v>0</v>
      </c>
      <c r="F37" s="55"/>
      <c r="G37" s="43">
        <f t="shared" si="3"/>
        <v>0</v>
      </c>
      <c r="H37" s="55"/>
      <c r="I37" s="43">
        <f t="shared" si="4"/>
        <v>0</v>
      </c>
      <c r="J37" s="55"/>
      <c r="K37" s="43">
        <f t="shared" si="5"/>
        <v>0</v>
      </c>
      <c r="L37" s="55"/>
      <c r="M37" s="43">
        <f t="shared" si="6"/>
        <v>0</v>
      </c>
      <c r="N37" s="55"/>
      <c r="O37" s="43">
        <f t="shared" si="7"/>
        <v>0</v>
      </c>
      <c r="P37" s="55"/>
      <c r="Q37" s="43">
        <f t="shared" si="8"/>
        <v>0</v>
      </c>
    </row>
    <row r="38" spans="1:17" ht="15.75" thickBot="1" x14ac:dyDescent="0.25">
      <c r="A38" s="51" t="s">
        <v>45</v>
      </c>
      <c r="B38" s="55"/>
      <c r="C38" s="42">
        <f t="shared" si="1"/>
        <v>0</v>
      </c>
      <c r="D38" s="55"/>
      <c r="E38" s="43">
        <f t="shared" si="2"/>
        <v>0</v>
      </c>
      <c r="F38" s="55"/>
      <c r="G38" s="43">
        <f t="shared" si="3"/>
        <v>0</v>
      </c>
      <c r="H38" s="55"/>
      <c r="I38" s="43">
        <f t="shared" si="4"/>
        <v>0</v>
      </c>
      <c r="J38" s="55"/>
      <c r="K38" s="43">
        <f t="shared" si="5"/>
        <v>0</v>
      </c>
      <c r="L38" s="55"/>
      <c r="M38" s="43">
        <f t="shared" si="6"/>
        <v>0</v>
      </c>
      <c r="N38" s="55"/>
      <c r="O38" s="43">
        <f t="shared" si="7"/>
        <v>0</v>
      </c>
      <c r="P38" s="55"/>
      <c r="Q38" s="43">
        <f t="shared" si="8"/>
        <v>0</v>
      </c>
    </row>
    <row r="39" spans="1:17" ht="15" x14ac:dyDescent="0.2">
      <c r="A39" s="51" t="s">
        <v>46</v>
      </c>
      <c r="B39" s="55"/>
      <c r="C39" s="42">
        <f t="shared" si="1"/>
        <v>0</v>
      </c>
      <c r="D39" s="55"/>
      <c r="E39" s="43">
        <f t="shared" si="2"/>
        <v>0</v>
      </c>
      <c r="F39" s="55"/>
      <c r="G39" s="43">
        <f t="shared" si="3"/>
        <v>0</v>
      </c>
      <c r="H39" s="55"/>
      <c r="I39" s="43">
        <f t="shared" si="4"/>
        <v>0</v>
      </c>
      <c r="J39" s="55"/>
      <c r="K39" s="43">
        <f t="shared" si="5"/>
        <v>0</v>
      </c>
      <c r="L39" s="55"/>
      <c r="M39" s="43">
        <f t="shared" si="6"/>
        <v>0</v>
      </c>
      <c r="N39" s="55"/>
      <c r="O39" s="43">
        <f t="shared" si="7"/>
        <v>0</v>
      </c>
      <c r="P39" s="55"/>
      <c r="Q39" s="43">
        <f t="shared" si="8"/>
        <v>0</v>
      </c>
    </row>
    <row r="40" spans="1:17" ht="16.5" thickBot="1" x14ac:dyDescent="0.3">
      <c r="A40" s="54" t="s">
        <v>47</v>
      </c>
      <c r="B40" s="98">
        <f>SUM(C33:C39)</f>
        <v>0</v>
      </c>
      <c r="C40" s="100"/>
      <c r="D40" s="98">
        <f>SUM(E33:E39)</f>
        <v>0</v>
      </c>
      <c r="E40" s="100"/>
      <c r="F40" s="98">
        <f>SUM(G33:G39)</f>
        <v>0</v>
      </c>
      <c r="G40" s="100"/>
      <c r="H40" s="98">
        <f>SUM(I33:I39)</f>
        <v>0</v>
      </c>
      <c r="I40" s="100"/>
      <c r="J40" s="98">
        <f>SUM(K33:K39)</f>
        <v>0</v>
      </c>
      <c r="K40" s="100"/>
      <c r="L40" s="98">
        <f>SUM(M33:M39)</f>
        <v>0</v>
      </c>
      <c r="M40" s="100"/>
      <c r="N40" s="98">
        <f>SUM(O33:O39)</f>
        <v>0</v>
      </c>
      <c r="O40" s="100"/>
      <c r="P40" s="98">
        <f>SUM(Q33:Q39)</f>
        <v>0</v>
      </c>
      <c r="Q40" s="100"/>
    </row>
    <row r="41" spans="1:17" ht="16.5" thickBot="1" x14ac:dyDescent="0.3">
      <c r="A41" s="44"/>
      <c r="B41" s="45"/>
      <c r="C41" s="46"/>
      <c r="D41" s="45"/>
      <c r="E41" s="46"/>
      <c r="F41" s="45"/>
      <c r="G41" s="46"/>
      <c r="H41" s="45"/>
      <c r="I41" s="46"/>
      <c r="J41" s="45"/>
      <c r="K41" s="46"/>
      <c r="L41" s="45"/>
      <c r="M41" s="46"/>
      <c r="N41" s="45"/>
      <c r="O41" s="46"/>
      <c r="P41" s="45"/>
      <c r="Q41" s="46"/>
    </row>
    <row r="42" spans="1:17" ht="16.5" thickBot="1" x14ac:dyDescent="0.3">
      <c r="A42" s="15" t="s">
        <v>48</v>
      </c>
      <c r="B42" s="57"/>
      <c r="C42" s="23">
        <f>(TariefOpbouwDirecteKosten1+TariefOpbouwIndirecteKosten1)*B42</f>
        <v>0</v>
      </c>
      <c r="D42" s="57"/>
      <c r="E42" s="23">
        <f>(TariefOpbouwDirecteKosten2+TariefOpbouwIndirecteKosten2)*D42</f>
        <v>0</v>
      </c>
      <c r="F42" s="57"/>
      <c r="G42" s="23">
        <f>(TariefOpbouwDirecteKosten3+TariefOpbouwIndirecteKosten3)*F42</f>
        <v>0</v>
      </c>
      <c r="H42" s="57"/>
      <c r="I42" s="23">
        <f>(TariefOpbouwDirecteKosten4+TariefOpbouwIndirecteKosten4)*H42</f>
        <v>0</v>
      </c>
      <c r="J42" s="57"/>
      <c r="K42" s="23">
        <f>(TariefOpbouwDirecteKosten5+TariefOpbouwIndirecteKosten5)*J42</f>
        <v>0</v>
      </c>
      <c r="L42" s="57"/>
      <c r="M42" s="23">
        <f>(TariefOpbouwDirecteKosten6+TariefOpbouwIndirecteKosten6)*L42</f>
        <v>0</v>
      </c>
      <c r="N42" s="57"/>
      <c r="O42" s="23">
        <f>(TariefOpbouwDirecteKosten7+TariefOpbouwIndirecteKosten7)*N42</f>
        <v>0</v>
      </c>
      <c r="P42" s="57"/>
      <c r="Q42" s="23">
        <f>(TariefOpbouwDirecteKosten8+TariefOpbouwIndirecteKosten8)*P42</f>
        <v>0</v>
      </c>
    </row>
    <row r="43" spans="1:17" ht="16.5" thickBot="1" x14ac:dyDescent="0.3">
      <c r="A43" s="44"/>
      <c r="B43" s="45"/>
      <c r="C43" s="46"/>
      <c r="D43" s="45"/>
      <c r="E43" s="46"/>
      <c r="F43" s="45"/>
      <c r="G43" s="46"/>
      <c r="H43" s="45"/>
      <c r="I43" s="46"/>
      <c r="J43" s="45"/>
      <c r="K43" s="46"/>
      <c r="L43" s="45"/>
      <c r="M43" s="46"/>
      <c r="N43" s="45"/>
      <c r="O43" s="46"/>
      <c r="P43" s="45"/>
      <c r="Q43" s="46"/>
    </row>
    <row r="44" spans="1:17" ht="15.75" x14ac:dyDescent="0.25">
      <c r="A44" s="15" t="s">
        <v>49</v>
      </c>
      <c r="B44" s="101">
        <f>TariefOpbouwDirecteKosten1+TariefOpbouwIndirecteKosten1+TariefOpbouwRisicoWinst1</f>
        <v>0</v>
      </c>
      <c r="C44" s="102"/>
      <c r="D44" s="101">
        <f>TariefOpbouwDirecteKosten2+TariefOpbouwIndirecteKosten2+TariefOpbouwRisicoWinst2</f>
        <v>0</v>
      </c>
      <c r="E44" s="102"/>
      <c r="F44" s="101">
        <f>TariefOpbouwDirecteKosten3+TariefOpbouwIndirecteKosten3+TariefOpbouwRisicoWinst3</f>
        <v>0</v>
      </c>
      <c r="G44" s="102"/>
      <c r="H44" s="101">
        <f>TariefOpbouwDirecteKosten4+TariefOpbouwIndirecteKosten4+TariefOpbouwRisicoWinst4</f>
        <v>0</v>
      </c>
      <c r="I44" s="102"/>
      <c r="J44" s="101">
        <f>TariefOpbouwDirecteKosten5+TariefOpbouwIndirecteKosten5+TariefOpbouwRisicoWinst5</f>
        <v>0</v>
      </c>
      <c r="K44" s="102"/>
      <c r="L44" s="101">
        <f>TariefOpbouwDirecteKosten6+TariefOpbouwIndirecteKosten6+TariefOpbouwRisicoWinst6</f>
        <v>0</v>
      </c>
      <c r="M44" s="102"/>
      <c r="N44" s="101">
        <f>TariefOpbouwDirecteKosten7+TariefOpbouwIndirecteKosten7+TariefOpbouwRisicoWinst7</f>
        <v>0</v>
      </c>
      <c r="O44" s="102"/>
      <c r="P44" s="101">
        <f>TariefOpbouwDirecteKosten8+TariefOpbouwIndirecteKosten8+TariefOpbouwRisicoWinst8</f>
        <v>0</v>
      </c>
      <c r="Q44" s="102"/>
    </row>
  </sheetData>
  <mergeCells count="96">
    <mergeCell ref="N44:O44"/>
    <mergeCell ref="P44:Q44"/>
    <mergeCell ref="B11:C11"/>
    <mergeCell ref="D11:E11"/>
    <mergeCell ref="F11:G11"/>
    <mergeCell ref="H11:I11"/>
    <mergeCell ref="J11:K11"/>
    <mergeCell ref="L11:M11"/>
    <mergeCell ref="N11:O11"/>
    <mergeCell ref="P11:Q11"/>
    <mergeCell ref="B44:C44"/>
    <mergeCell ref="D44:E44"/>
    <mergeCell ref="F44:G44"/>
    <mergeCell ref="H44:I44"/>
    <mergeCell ref="J44:K44"/>
    <mergeCell ref="L44:M44"/>
    <mergeCell ref="N31:O31"/>
    <mergeCell ref="P31:Q31"/>
    <mergeCell ref="B40:C40"/>
    <mergeCell ref="D40:E40"/>
    <mergeCell ref="F40:G40"/>
    <mergeCell ref="H40:I40"/>
    <mergeCell ref="J40:K40"/>
    <mergeCell ref="L40:M40"/>
    <mergeCell ref="N40:O40"/>
    <mergeCell ref="P40:Q40"/>
    <mergeCell ref="B31:C31"/>
    <mergeCell ref="D31:E31"/>
    <mergeCell ref="F31:G31"/>
    <mergeCell ref="H31:I31"/>
    <mergeCell ref="J31:K31"/>
    <mergeCell ref="L31:M31"/>
    <mergeCell ref="N21:O21"/>
    <mergeCell ref="P21:Q21"/>
    <mergeCell ref="B26:C26"/>
    <mergeCell ref="D26:E26"/>
    <mergeCell ref="F26:G26"/>
    <mergeCell ref="H26:I26"/>
    <mergeCell ref="J26:K26"/>
    <mergeCell ref="L26:M26"/>
    <mergeCell ref="N26:O26"/>
    <mergeCell ref="P26:Q26"/>
    <mergeCell ref="B21:C21"/>
    <mergeCell ref="D21:E21"/>
    <mergeCell ref="F21:G21"/>
    <mergeCell ref="H21:I21"/>
    <mergeCell ref="J21:K21"/>
    <mergeCell ref="L21:M21"/>
    <mergeCell ref="N16:O16"/>
    <mergeCell ref="P16:Q16"/>
    <mergeCell ref="B19:C19"/>
    <mergeCell ref="D19:E19"/>
    <mergeCell ref="F19:G19"/>
    <mergeCell ref="H19:I19"/>
    <mergeCell ref="J19:K19"/>
    <mergeCell ref="L19:M19"/>
    <mergeCell ref="N19:O19"/>
    <mergeCell ref="P19:Q19"/>
    <mergeCell ref="B16:C16"/>
    <mergeCell ref="D16:E16"/>
    <mergeCell ref="F16:G16"/>
    <mergeCell ref="H16:I16"/>
    <mergeCell ref="J16:K16"/>
    <mergeCell ref="L16:M16"/>
    <mergeCell ref="N14:O14"/>
    <mergeCell ref="P14:Q14"/>
    <mergeCell ref="B15:C15"/>
    <mergeCell ref="D15:E15"/>
    <mergeCell ref="F15:G15"/>
    <mergeCell ref="H15:I15"/>
    <mergeCell ref="J15:K15"/>
    <mergeCell ref="L15:M15"/>
    <mergeCell ref="N15:O15"/>
    <mergeCell ref="P15:Q15"/>
    <mergeCell ref="B14:C14"/>
    <mergeCell ref="D14:E14"/>
    <mergeCell ref="F14:G14"/>
    <mergeCell ref="H14:I14"/>
    <mergeCell ref="J14:K14"/>
    <mergeCell ref="L14:M14"/>
    <mergeCell ref="B13:C13"/>
    <mergeCell ref="D13:E13"/>
    <mergeCell ref="F13:G13"/>
    <mergeCell ref="H13:I13"/>
    <mergeCell ref="J13:K13"/>
    <mergeCell ref="L13:M13"/>
    <mergeCell ref="N13:O13"/>
    <mergeCell ref="P13:Q13"/>
    <mergeCell ref="N12:O12"/>
    <mergeCell ref="P12:Q12"/>
    <mergeCell ref="L12:M12"/>
    <mergeCell ref="B12:C12"/>
    <mergeCell ref="D12:E12"/>
    <mergeCell ref="F12:G12"/>
    <mergeCell ref="H12:I12"/>
    <mergeCell ref="J12:K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FEFF9-0857-47CE-ADFB-3FC7E7FBCDEF}">
  <dimension ref="A6:H29"/>
  <sheetViews>
    <sheetView zoomScale="98" zoomScaleNormal="98" workbookViewId="0">
      <selection activeCell="G35" sqref="G35"/>
    </sheetView>
  </sheetViews>
  <sheetFormatPr defaultColWidth="9.140625" defaultRowHeight="12.75" x14ac:dyDescent="0.2"/>
  <cols>
    <col min="1" max="1" width="29.140625" style="1" customWidth="1"/>
    <col min="2" max="2" width="29" style="82" customWidth="1"/>
    <col min="3" max="3" width="23.5703125" style="67" customWidth="1"/>
    <col min="4" max="4" width="12.42578125" style="82" customWidth="1"/>
    <col min="5" max="5" width="24.7109375" style="1" bestFit="1" customWidth="1"/>
    <col min="6" max="6" width="24.7109375" style="24" customWidth="1"/>
    <col min="7" max="8" width="24.7109375" style="1" customWidth="1"/>
    <col min="9" max="16384" width="9.140625" style="1"/>
  </cols>
  <sheetData>
    <row r="6" spans="1:8" x14ac:dyDescent="0.2">
      <c r="E6" s="2"/>
      <c r="F6" s="25"/>
      <c r="G6" s="2"/>
    </row>
    <row r="7" spans="1:8" x14ac:dyDescent="0.2">
      <c r="E7" s="3"/>
      <c r="F7" s="26"/>
      <c r="G7" s="3"/>
    </row>
    <row r="8" spans="1:8" x14ac:dyDescent="0.2">
      <c r="E8" s="3"/>
      <c r="F8" s="26"/>
      <c r="G8" s="3"/>
    </row>
    <row r="10" spans="1:8" ht="20.25" x14ac:dyDescent="0.3">
      <c r="A10" s="4" t="s">
        <v>50</v>
      </c>
      <c r="B10" s="83"/>
      <c r="C10" s="78"/>
      <c r="D10" s="83"/>
      <c r="E10" s="5"/>
      <c r="F10" s="27"/>
      <c r="G10" s="5"/>
    </row>
    <row r="11" spans="1:8" ht="13.5" thickBot="1" x14ac:dyDescent="0.25">
      <c r="A11" s="7"/>
      <c r="B11" s="84"/>
      <c r="C11" s="76"/>
      <c r="D11" s="84"/>
      <c r="E11" s="7"/>
      <c r="F11" s="28"/>
      <c r="G11" s="7"/>
    </row>
    <row r="12" spans="1:8" ht="42" customHeight="1" thickBot="1" x14ac:dyDescent="0.25">
      <c r="A12" s="17" t="s">
        <v>19</v>
      </c>
      <c r="B12" s="85" t="s">
        <v>51</v>
      </c>
      <c r="C12" s="68" t="s">
        <v>52</v>
      </c>
      <c r="D12" s="85" t="s">
        <v>53</v>
      </c>
      <c r="E12" s="8" t="s">
        <v>54</v>
      </c>
      <c r="F12" s="29" t="s">
        <v>55</v>
      </c>
      <c r="G12" s="8" t="s">
        <v>56</v>
      </c>
      <c r="H12" s="8" t="s">
        <v>57</v>
      </c>
    </row>
    <row r="13" spans="1:8" ht="15" customHeight="1" x14ac:dyDescent="0.2">
      <c r="A13" s="21"/>
      <c r="B13" s="86"/>
      <c r="C13" s="22"/>
      <c r="D13" s="88"/>
      <c r="E13" s="23">
        <f>(B13*C13)*D13</f>
        <v>0</v>
      </c>
      <c r="F13" s="30"/>
      <c r="G13" s="23">
        <f>E13*F13</f>
        <v>0</v>
      </c>
      <c r="H13" s="41">
        <f>E13+G13</f>
        <v>0</v>
      </c>
    </row>
    <row r="14" spans="1:8" ht="15" customHeight="1" x14ac:dyDescent="0.2">
      <c r="A14" s="21"/>
      <c r="B14" s="86"/>
      <c r="C14" s="22"/>
      <c r="D14" s="88"/>
      <c r="E14" s="23">
        <f t="shared" ref="E14:E25" si="0">(B14*C14)*D14</f>
        <v>0</v>
      </c>
      <c r="F14" s="30"/>
      <c r="G14" s="23">
        <f t="shared" ref="G14:G25" si="1">E14*F14</f>
        <v>0</v>
      </c>
      <c r="H14" s="41">
        <f t="shared" ref="H14:H25" si="2">E14+G14</f>
        <v>0</v>
      </c>
    </row>
    <row r="15" spans="1:8" ht="15" customHeight="1" x14ac:dyDescent="0.2">
      <c r="A15" s="21"/>
      <c r="B15" s="86"/>
      <c r="C15" s="22"/>
      <c r="D15" s="88"/>
      <c r="E15" s="23">
        <f t="shared" si="0"/>
        <v>0</v>
      </c>
      <c r="F15" s="30"/>
      <c r="G15" s="23">
        <f t="shared" si="1"/>
        <v>0</v>
      </c>
      <c r="H15" s="41">
        <f t="shared" si="2"/>
        <v>0</v>
      </c>
    </row>
    <row r="16" spans="1:8" ht="15" customHeight="1" x14ac:dyDescent="0.2">
      <c r="A16" s="21"/>
      <c r="B16" s="86"/>
      <c r="C16" s="22"/>
      <c r="D16" s="88"/>
      <c r="E16" s="23">
        <f t="shared" si="0"/>
        <v>0</v>
      </c>
      <c r="F16" s="30"/>
      <c r="G16" s="23">
        <f t="shared" si="1"/>
        <v>0</v>
      </c>
      <c r="H16" s="41">
        <f t="shared" si="2"/>
        <v>0</v>
      </c>
    </row>
    <row r="17" spans="1:8" ht="15" customHeight="1" x14ac:dyDescent="0.2">
      <c r="A17" s="21"/>
      <c r="B17" s="86"/>
      <c r="C17" s="22"/>
      <c r="D17" s="88"/>
      <c r="E17" s="23">
        <f t="shared" si="0"/>
        <v>0</v>
      </c>
      <c r="F17" s="30"/>
      <c r="G17" s="23">
        <f t="shared" si="1"/>
        <v>0</v>
      </c>
      <c r="H17" s="41">
        <f t="shared" si="2"/>
        <v>0</v>
      </c>
    </row>
    <row r="18" spans="1:8" ht="15" customHeight="1" x14ac:dyDescent="0.2">
      <c r="A18" s="21"/>
      <c r="B18" s="86"/>
      <c r="C18" s="22"/>
      <c r="D18" s="88"/>
      <c r="E18" s="23">
        <f t="shared" si="0"/>
        <v>0</v>
      </c>
      <c r="F18" s="30"/>
      <c r="G18" s="23">
        <f t="shared" si="1"/>
        <v>0</v>
      </c>
      <c r="H18" s="41">
        <f t="shared" si="2"/>
        <v>0</v>
      </c>
    </row>
    <row r="19" spans="1:8" ht="15" customHeight="1" x14ac:dyDescent="0.2">
      <c r="A19" s="21"/>
      <c r="B19" s="86"/>
      <c r="C19" s="22"/>
      <c r="D19" s="88"/>
      <c r="E19" s="23">
        <f t="shared" si="0"/>
        <v>0</v>
      </c>
      <c r="F19" s="30"/>
      <c r="G19" s="23">
        <f t="shared" si="1"/>
        <v>0</v>
      </c>
      <c r="H19" s="41">
        <f t="shared" si="2"/>
        <v>0</v>
      </c>
    </row>
    <row r="20" spans="1:8" ht="15" customHeight="1" x14ac:dyDescent="0.2">
      <c r="A20" s="21"/>
      <c r="B20" s="86"/>
      <c r="C20" s="22"/>
      <c r="D20" s="88"/>
      <c r="E20" s="23">
        <f t="shared" si="0"/>
        <v>0</v>
      </c>
      <c r="F20" s="30"/>
      <c r="G20" s="23">
        <f t="shared" si="1"/>
        <v>0</v>
      </c>
      <c r="H20" s="41">
        <f t="shared" si="2"/>
        <v>0</v>
      </c>
    </row>
    <row r="21" spans="1:8" ht="15" customHeight="1" x14ac:dyDescent="0.2">
      <c r="A21" s="21"/>
      <c r="B21" s="86"/>
      <c r="C21" s="22"/>
      <c r="D21" s="88"/>
      <c r="E21" s="23">
        <f t="shared" si="0"/>
        <v>0</v>
      </c>
      <c r="F21" s="30"/>
      <c r="G21" s="23">
        <f t="shared" si="1"/>
        <v>0</v>
      </c>
      <c r="H21" s="41">
        <f t="shared" si="2"/>
        <v>0</v>
      </c>
    </row>
    <row r="22" spans="1:8" ht="15" customHeight="1" x14ac:dyDescent="0.2">
      <c r="A22" s="21"/>
      <c r="B22" s="86"/>
      <c r="C22" s="22"/>
      <c r="D22" s="88"/>
      <c r="E22" s="23">
        <f t="shared" si="0"/>
        <v>0</v>
      </c>
      <c r="F22" s="30"/>
      <c r="G22" s="23">
        <f t="shared" si="1"/>
        <v>0</v>
      </c>
      <c r="H22" s="41">
        <f t="shared" si="2"/>
        <v>0</v>
      </c>
    </row>
    <row r="23" spans="1:8" ht="15" customHeight="1" x14ac:dyDescent="0.2">
      <c r="A23" s="21"/>
      <c r="B23" s="86"/>
      <c r="C23" s="22"/>
      <c r="D23" s="88"/>
      <c r="E23" s="23">
        <f t="shared" si="0"/>
        <v>0</v>
      </c>
      <c r="F23" s="30"/>
      <c r="G23" s="23">
        <f t="shared" si="1"/>
        <v>0</v>
      </c>
      <c r="H23" s="41">
        <f t="shared" si="2"/>
        <v>0</v>
      </c>
    </row>
    <row r="24" spans="1:8" ht="15" customHeight="1" x14ac:dyDescent="0.2">
      <c r="A24" s="21"/>
      <c r="B24" s="86"/>
      <c r="C24" s="22"/>
      <c r="D24" s="88"/>
      <c r="E24" s="23">
        <f t="shared" si="0"/>
        <v>0</v>
      </c>
      <c r="F24" s="30"/>
      <c r="G24" s="23">
        <f t="shared" si="1"/>
        <v>0</v>
      </c>
      <c r="H24" s="41">
        <f t="shared" si="2"/>
        <v>0</v>
      </c>
    </row>
    <row r="25" spans="1:8" ht="15" customHeight="1" x14ac:dyDescent="0.2">
      <c r="A25" s="21"/>
      <c r="B25" s="86"/>
      <c r="C25" s="22"/>
      <c r="D25" s="88"/>
      <c r="E25" s="23">
        <f t="shared" si="0"/>
        <v>0</v>
      </c>
      <c r="F25" s="30"/>
      <c r="G25" s="23">
        <f t="shared" si="1"/>
        <v>0</v>
      </c>
      <c r="H25" s="41">
        <f t="shared" si="2"/>
        <v>0</v>
      </c>
    </row>
    <row r="26" spans="1:8" ht="20.100000000000001" customHeight="1" x14ac:dyDescent="0.25">
      <c r="A26" s="36" t="s">
        <v>58</v>
      </c>
      <c r="B26" s="87"/>
      <c r="C26" s="37"/>
      <c r="D26" s="87"/>
      <c r="E26" s="37">
        <f>SUM(E13:E25)</f>
        <v>0</v>
      </c>
      <c r="F26" s="38"/>
      <c r="G26" s="37"/>
      <c r="H26" s="37">
        <f>SUM(H13:H25)</f>
        <v>0</v>
      </c>
    </row>
    <row r="28" spans="1:8" x14ac:dyDescent="0.2">
      <c r="A28" s="1" t="s">
        <v>59</v>
      </c>
    </row>
    <row r="29" spans="1:8" x14ac:dyDescent="0.2">
      <c r="A29" s="1" t="s">
        <v>60</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5C848-2B1D-423D-9676-8C0C253050E7}">
  <dimension ref="A6:C35"/>
  <sheetViews>
    <sheetView zoomScale="95" zoomScaleNormal="95" workbookViewId="0">
      <selection activeCell="C15" sqref="C15"/>
    </sheetView>
  </sheetViews>
  <sheetFormatPr defaultColWidth="9.140625" defaultRowHeight="12.75" x14ac:dyDescent="0.2"/>
  <cols>
    <col min="1" max="1" width="74" style="1" customWidth="1"/>
    <col min="2" max="2" width="37.5703125" style="67" customWidth="1"/>
    <col min="3" max="3" width="35.7109375" style="67" customWidth="1"/>
    <col min="4" max="16384" width="9.140625" style="1"/>
  </cols>
  <sheetData>
    <row r="6" spans="1:3" x14ac:dyDescent="0.2">
      <c r="B6" s="73"/>
    </row>
    <row r="7" spans="1:3" x14ac:dyDescent="0.2">
      <c r="B7" s="74"/>
    </row>
    <row r="8" spans="1:3" x14ac:dyDescent="0.2">
      <c r="B8" s="74"/>
    </row>
    <row r="10" spans="1:3" ht="20.25" x14ac:dyDescent="0.3">
      <c r="A10" s="4" t="s">
        <v>61</v>
      </c>
      <c r="B10" s="75"/>
    </row>
    <row r="11" spans="1:3" ht="13.5" thickBot="1" x14ac:dyDescent="0.25">
      <c r="A11" s="7"/>
      <c r="B11" s="76"/>
    </row>
    <row r="12" spans="1:3" ht="42" customHeight="1" thickBot="1" x14ac:dyDescent="0.25">
      <c r="A12" s="8" t="s">
        <v>62</v>
      </c>
      <c r="B12" s="68" t="s">
        <v>63</v>
      </c>
      <c r="C12" s="68" t="s">
        <v>64</v>
      </c>
    </row>
    <row r="13" spans="1:3" ht="15" customHeight="1" x14ac:dyDescent="0.2">
      <c r="A13" s="39" t="s">
        <v>65</v>
      </c>
      <c r="B13" s="22"/>
      <c r="C13" s="41">
        <f>B13*1.21</f>
        <v>0</v>
      </c>
    </row>
    <row r="14" spans="1:3" ht="15" customHeight="1" x14ac:dyDescent="0.2">
      <c r="A14" s="39" t="s">
        <v>66</v>
      </c>
      <c r="B14" s="22"/>
      <c r="C14" s="41">
        <f t="shared" ref="C14:C20" si="0">B14*1.21</f>
        <v>0</v>
      </c>
    </row>
    <row r="15" spans="1:3" ht="15" customHeight="1" x14ac:dyDescent="0.2">
      <c r="A15" s="39" t="s">
        <v>67</v>
      </c>
      <c r="B15" s="22"/>
      <c r="C15" s="41">
        <f t="shared" si="0"/>
        <v>0</v>
      </c>
    </row>
    <row r="16" spans="1:3" ht="15" customHeight="1" x14ac:dyDescent="0.2">
      <c r="A16" s="39" t="s">
        <v>68</v>
      </c>
      <c r="B16" s="22"/>
      <c r="C16" s="41">
        <f t="shared" si="0"/>
        <v>0</v>
      </c>
    </row>
    <row r="17" spans="1:3" ht="15" customHeight="1" x14ac:dyDescent="0.2">
      <c r="A17" s="39" t="s">
        <v>69</v>
      </c>
      <c r="B17" s="22"/>
      <c r="C17" s="41">
        <f t="shared" si="0"/>
        <v>0</v>
      </c>
    </row>
    <row r="18" spans="1:3" ht="15" customHeight="1" x14ac:dyDescent="0.2">
      <c r="A18" s="39" t="s">
        <v>70</v>
      </c>
      <c r="B18" s="22"/>
      <c r="C18" s="41">
        <f t="shared" si="0"/>
        <v>0</v>
      </c>
    </row>
    <row r="19" spans="1:3" ht="15" customHeight="1" x14ac:dyDescent="0.2">
      <c r="A19" s="39" t="s">
        <v>71</v>
      </c>
      <c r="B19" s="22"/>
      <c r="C19" s="41">
        <f t="shared" si="0"/>
        <v>0</v>
      </c>
    </row>
    <row r="20" spans="1:3" ht="15" customHeight="1" x14ac:dyDescent="0.2">
      <c r="A20" s="39" t="s">
        <v>72</v>
      </c>
      <c r="B20" s="22"/>
      <c r="C20" s="41">
        <f t="shared" si="0"/>
        <v>0</v>
      </c>
    </row>
    <row r="21" spans="1:3" s="16" customFormat="1" ht="20.100000000000001" customHeight="1" x14ac:dyDescent="0.25">
      <c r="A21" s="40" t="s">
        <v>73</v>
      </c>
      <c r="B21" s="23">
        <f>SUM(B13:B20)</f>
        <v>0</v>
      </c>
      <c r="C21" s="23">
        <f>B21*1.21</f>
        <v>0</v>
      </c>
    </row>
    <row r="22" spans="1:3" ht="13.5" thickBot="1" x14ac:dyDescent="0.25"/>
    <row r="23" spans="1:3" ht="42" customHeight="1" thickBot="1" x14ac:dyDescent="0.25">
      <c r="A23" s="8" t="s">
        <v>74</v>
      </c>
      <c r="B23" s="68" t="s">
        <v>63</v>
      </c>
      <c r="C23" s="68" t="s">
        <v>64</v>
      </c>
    </row>
    <row r="24" spans="1:3" ht="15" customHeight="1" x14ac:dyDescent="0.2">
      <c r="A24" s="39" t="s">
        <v>75</v>
      </c>
      <c r="B24" s="22"/>
      <c r="C24" s="41">
        <f>B24*1.21</f>
        <v>0</v>
      </c>
    </row>
    <row r="25" spans="1:3" ht="15" customHeight="1" x14ac:dyDescent="0.2">
      <c r="A25" s="39" t="s">
        <v>76</v>
      </c>
      <c r="B25" s="22"/>
      <c r="C25" s="41">
        <f t="shared" ref="C25:C29" si="1">B25*1.21</f>
        <v>0</v>
      </c>
    </row>
    <row r="26" spans="1:3" ht="15" customHeight="1" x14ac:dyDescent="0.2">
      <c r="A26" s="39" t="s">
        <v>77</v>
      </c>
      <c r="B26" s="22"/>
      <c r="C26" s="41">
        <f t="shared" si="1"/>
        <v>0</v>
      </c>
    </row>
    <row r="27" spans="1:3" ht="15" customHeight="1" x14ac:dyDescent="0.2">
      <c r="A27" s="39" t="s">
        <v>78</v>
      </c>
      <c r="B27" s="22"/>
      <c r="C27" s="41">
        <f t="shared" si="1"/>
        <v>0</v>
      </c>
    </row>
    <row r="28" spans="1:3" ht="15" customHeight="1" x14ac:dyDescent="0.2">
      <c r="A28" s="39" t="s">
        <v>79</v>
      </c>
      <c r="B28" s="22"/>
      <c r="C28" s="41">
        <f t="shared" si="1"/>
        <v>0</v>
      </c>
    </row>
    <row r="29" spans="1:3" ht="15" customHeight="1" x14ac:dyDescent="0.2">
      <c r="A29" s="39" t="s">
        <v>80</v>
      </c>
      <c r="B29" s="22"/>
      <c r="C29" s="41">
        <f t="shared" si="1"/>
        <v>0</v>
      </c>
    </row>
    <row r="30" spans="1:3" ht="19.5" customHeight="1" x14ac:dyDescent="0.25">
      <c r="A30" s="40" t="s">
        <v>73</v>
      </c>
      <c r="B30" s="23">
        <f>SUM(B24:B29)</f>
        <v>0</v>
      </c>
      <c r="C30" s="23">
        <f>B30*1.21</f>
        <v>0</v>
      </c>
    </row>
    <row r="31" spans="1:3" ht="13.5" thickBot="1" x14ac:dyDescent="0.25"/>
    <row r="32" spans="1:3" ht="13.5" thickBot="1" x14ac:dyDescent="0.25">
      <c r="A32" s="8" t="s">
        <v>81</v>
      </c>
      <c r="B32" s="68" t="s">
        <v>63</v>
      </c>
      <c r="C32" s="68" t="s">
        <v>64</v>
      </c>
    </row>
    <row r="33" spans="1:3" x14ac:dyDescent="0.2">
      <c r="A33" s="10" t="s">
        <v>62</v>
      </c>
      <c r="B33" s="41">
        <f>B21</f>
        <v>0</v>
      </c>
      <c r="C33" s="41">
        <f>C21</f>
        <v>0</v>
      </c>
    </row>
    <row r="34" spans="1:3" x14ac:dyDescent="0.2">
      <c r="A34" s="10" t="s">
        <v>74</v>
      </c>
      <c r="B34" s="41">
        <f>B30</f>
        <v>0</v>
      </c>
      <c r="C34" s="41">
        <f>C30</f>
        <v>0</v>
      </c>
    </row>
    <row r="35" spans="1:3" ht="15.75" x14ac:dyDescent="0.25">
      <c r="A35" s="15" t="s">
        <v>73</v>
      </c>
      <c r="B35" s="23">
        <f>SUM(B33:B34)</f>
        <v>0</v>
      </c>
      <c r="C35" s="23">
        <f>C33+C34</f>
        <v>0</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16E1C-69AF-4AAB-82C1-94412B772E1C}">
  <dimension ref="A2:E36"/>
  <sheetViews>
    <sheetView topLeftCell="A11" zoomScaleNormal="100" workbookViewId="0">
      <selection activeCell="D36" sqref="D36"/>
    </sheetView>
  </sheetViews>
  <sheetFormatPr defaultColWidth="9.140625" defaultRowHeight="12.75" x14ac:dyDescent="0.2"/>
  <cols>
    <col min="1" max="1" width="74" style="1" customWidth="1"/>
    <col min="2" max="2" width="37.5703125" style="67" customWidth="1"/>
    <col min="3" max="3" width="25.140625" style="67" customWidth="1"/>
    <col min="4" max="4" width="24.28515625" style="67" customWidth="1"/>
    <col min="5" max="5" width="25.85546875" style="67" customWidth="1"/>
    <col min="6" max="16384" width="9.140625" style="1"/>
  </cols>
  <sheetData>
    <row r="2" spans="1:5" ht="25.5" x14ac:dyDescent="0.2">
      <c r="B2" s="80" t="s">
        <v>82</v>
      </c>
    </row>
    <row r="7" spans="1:5" x14ac:dyDescent="0.2">
      <c r="B7" s="74"/>
      <c r="C7" s="74"/>
      <c r="D7" s="74"/>
    </row>
    <row r="8" spans="1:5" x14ac:dyDescent="0.2">
      <c r="B8" s="74"/>
      <c r="C8" s="74"/>
      <c r="D8" s="74"/>
    </row>
    <row r="10" spans="1:5" ht="20.25" x14ac:dyDescent="0.3">
      <c r="A10" s="4" t="s">
        <v>83</v>
      </c>
      <c r="B10" s="75"/>
      <c r="C10" s="75"/>
      <c r="D10" s="75"/>
    </row>
    <row r="11" spans="1:5" ht="13.5" thickBot="1" x14ac:dyDescent="0.25">
      <c r="A11" s="7"/>
      <c r="B11" s="76"/>
      <c r="C11" s="76"/>
      <c r="D11" s="76"/>
    </row>
    <row r="12" spans="1:5" ht="42" customHeight="1" x14ac:dyDescent="0.2">
      <c r="A12" s="8" t="s">
        <v>84</v>
      </c>
      <c r="B12" s="68" t="s">
        <v>63</v>
      </c>
      <c r="C12" s="68" t="s">
        <v>55</v>
      </c>
      <c r="D12" s="68" t="s">
        <v>56</v>
      </c>
      <c r="E12" s="68" t="s">
        <v>64</v>
      </c>
    </row>
    <row r="13" spans="1:5" ht="15" customHeight="1" x14ac:dyDescent="0.2">
      <c r="A13" s="22"/>
      <c r="B13" s="22"/>
      <c r="C13" s="30"/>
      <c r="D13" s="22">
        <f>B13*C13</f>
        <v>0</v>
      </c>
      <c r="E13" s="18">
        <f>B13+D13</f>
        <v>0</v>
      </c>
    </row>
    <row r="14" spans="1:5" ht="15" customHeight="1" x14ac:dyDescent="0.2">
      <c r="A14" s="22"/>
      <c r="B14" s="22"/>
      <c r="C14" s="30"/>
      <c r="D14" s="22">
        <f t="shared" ref="D14:D17" si="0">B14*C14</f>
        <v>0</v>
      </c>
      <c r="E14" s="18">
        <f t="shared" ref="E14:E17" si="1">B14+D14</f>
        <v>0</v>
      </c>
    </row>
    <row r="15" spans="1:5" ht="15" customHeight="1" x14ac:dyDescent="0.2">
      <c r="A15" s="22"/>
      <c r="B15" s="22"/>
      <c r="C15" s="89"/>
      <c r="D15" s="22">
        <f t="shared" si="0"/>
        <v>0</v>
      </c>
      <c r="E15" s="18">
        <f t="shared" si="1"/>
        <v>0</v>
      </c>
    </row>
    <row r="16" spans="1:5" ht="15" customHeight="1" x14ac:dyDescent="0.2">
      <c r="A16" s="22"/>
      <c r="B16" s="22"/>
      <c r="C16" s="30"/>
      <c r="D16" s="22">
        <f t="shared" si="0"/>
        <v>0</v>
      </c>
      <c r="E16" s="18">
        <f t="shared" si="1"/>
        <v>0</v>
      </c>
    </row>
    <row r="17" spans="1:5" ht="15" customHeight="1" x14ac:dyDescent="0.2">
      <c r="A17" s="22"/>
      <c r="B17" s="22"/>
      <c r="C17" s="30"/>
      <c r="D17" s="22">
        <f t="shared" si="0"/>
        <v>0</v>
      </c>
      <c r="E17" s="18">
        <f t="shared" si="1"/>
        <v>0</v>
      </c>
    </row>
    <row r="18" spans="1:5" s="16" customFormat="1" ht="20.100000000000001" customHeight="1" x14ac:dyDescent="0.25">
      <c r="A18" s="15" t="s">
        <v>73</v>
      </c>
      <c r="B18" s="81">
        <f>SUM(B13:B17)</f>
        <v>0</v>
      </c>
      <c r="C18" s="81"/>
      <c r="D18" s="81"/>
      <c r="E18" s="81">
        <f>SUM(E13:E17)</f>
        <v>0</v>
      </c>
    </row>
    <row r="20" spans="1:5" ht="13.5" thickBot="1" x14ac:dyDescent="0.25"/>
    <row r="21" spans="1:5" ht="42" customHeight="1" thickBot="1" x14ac:dyDescent="0.25">
      <c r="A21" s="8" t="s">
        <v>85</v>
      </c>
      <c r="B21" s="68" t="s">
        <v>63</v>
      </c>
      <c r="C21" s="68" t="s">
        <v>55</v>
      </c>
      <c r="D21" s="68" t="s">
        <v>56</v>
      </c>
      <c r="E21" s="68" t="s">
        <v>64</v>
      </c>
    </row>
    <row r="22" spans="1:5" ht="15" customHeight="1" x14ac:dyDescent="0.2">
      <c r="A22" s="62"/>
      <c r="B22" s="62"/>
      <c r="C22" s="90"/>
      <c r="D22" s="62">
        <f>B22*C22</f>
        <v>0</v>
      </c>
      <c r="E22" s="18">
        <f>B22+D22</f>
        <v>0</v>
      </c>
    </row>
    <row r="23" spans="1:5" ht="15" customHeight="1" x14ac:dyDescent="0.2">
      <c r="A23" s="62"/>
      <c r="B23" s="62"/>
      <c r="C23" s="90"/>
      <c r="D23" s="62">
        <f t="shared" ref="D23:D26" si="2">B23*C23</f>
        <v>0</v>
      </c>
      <c r="E23" s="18">
        <f t="shared" ref="E23:E26" si="3">B23+D23</f>
        <v>0</v>
      </c>
    </row>
    <row r="24" spans="1:5" ht="15" customHeight="1" x14ac:dyDescent="0.2">
      <c r="A24" s="62"/>
      <c r="B24" s="62"/>
      <c r="C24" s="24"/>
      <c r="D24" s="62">
        <f t="shared" si="2"/>
        <v>0</v>
      </c>
      <c r="E24" s="18">
        <f t="shared" si="3"/>
        <v>0</v>
      </c>
    </row>
    <row r="25" spans="1:5" ht="15" customHeight="1" x14ac:dyDescent="0.2">
      <c r="A25" s="62"/>
      <c r="B25" s="62"/>
      <c r="C25" s="90"/>
      <c r="D25" s="62">
        <f t="shared" si="2"/>
        <v>0</v>
      </c>
      <c r="E25" s="18">
        <f t="shared" si="3"/>
        <v>0</v>
      </c>
    </row>
    <row r="26" spans="1:5" ht="15" customHeight="1" x14ac:dyDescent="0.2">
      <c r="A26" s="62"/>
      <c r="B26" s="62"/>
      <c r="C26" s="90"/>
      <c r="D26" s="62">
        <f t="shared" si="2"/>
        <v>0</v>
      </c>
      <c r="E26" s="18">
        <f t="shared" si="3"/>
        <v>0</v>
      </c>
    </row>
    <row r="27" spans="1:5" ht="19.5" customHeight="1" x14ac:dyDescent="0.25">
      <c r="A27" s="15" t="s">
        <v>73</v>
      </c>
      <c r="B27" s="81">
        <f>SUM(B22:B26)</f>
        <v>0</v>
      </c>
      <c r="C27" s="22"/>
      <c r="D27" s="22"/>
      <c r="E27" s="81">
        <f>SUM(E22:E26)</f>
        <v>0</v>
      </c>
    </row>
    <row r="28" spans="1:5" ht="13.5" thickBot="1" x14ac:dyDescent="0.25"/>
    <row r="29" spans="1:5" ht="13.5" thickBot="1" x14ac:dyDescent="0.25">
      <c r="A29" s="8" t="s">
        <v>83</v>
      </c>
      <c r="B29" s="68" t="s">
        <v>63</v>
      </c>
      <c r="C29" s="68" t="s">
        <v>64</v>
      </c>
    </row>
    <row r="30" spans="1:5" x14ac:dyDescent="0.2">
      <c r="A30" s="10" t="s">
        <v>84</v>
      </c>
      <c r="B30" s="18">
        <f>B18</f>
        <v>0</v>
      </c>
      <c r="C30" s="18">
        <f>E18</f>
        <v>0</v>
      </c>
    </row>
    <row r="31" spans="1:5" x14ac:dyDescent="0.2">
      <c r="A31" s="10" t="s">
        <v>86</v>
      </c>
      <c r="B31" s="18">
        <f>B27</f>
        <v>0</v>
      </c>
      <c r="C31" s="18">
        <f>E27</f>
        <v>0</v>
      </c>
    </row>
    <row r="32" spans="1:5" ht="15.75" x14ac:dyDescent="0.25">
      <c r="A32" s="15" t="s">
        <v>73</v>
      </c>
      <c r="B32" s="81">
        <f>B30-B31</f>
        <v>0</v>
      </c>
      <c r="C32" s="81">
        <f>C30-C31</f>
        <v>0</v>
      </c>
    </row>
    <row r="34" spans="1:1" x14ac:dyDescent="0.2">
      <c r="A34" s="1" t="s">
        <v>87</v>
      </c>
    </row>
    <row r="35" spans="1:1" ht="50.25" customHeight="1" x14ac:dyDescent="0.2">
      <c r="A35" s="60" t="s">
        <v>88</v>
      </c>
    </row>
    <row r="36" spans="1:1" ht="63.75" customHeight="1" x14ac:dyDescent="0.2">
      <c r="A36" s="35" t="s">
        <v>89</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C17"/>
  <sheetViews>
    <sheetView workbookViewId="0">
      <selection activeCell="F22" sqref="F22"/>
    </sheetView>
  </sheetViews>
  <sheetFormatPr defaultColWidth="9.140625" defaultRowHeight="12.75" x14ac:dyDescent="0.2"/>
  <cols>
    <col min="1" max="1" width="74" style="1" customWidth="1"/>
    <col min="2" max="2" width="37.5703125" style="67" customWidth="1"/>
    <col min="3" max="3" width="35.7109375" style="67" customWidth="1"/>
    <col min="4" max="16384" width="9.140625" style="1"/>
  </cols>
  <sheetData>
    <row r="6" spans="1:3" x14ac:dyDescent="0.2">
      <c r="B6" s="73"/>
    </row>
    <row r="7" spans="1:3" x14ac:dyDescent="0.2">
      <c r="B7" s="74"/>
    </row>
    <row r="8" spans="1:3" x14ac:dyDescent="0.2">
      <c r="B8" s="74"/>
    </row>
    <row r="10" spans="1:3" ht="20.25" x14ac:dyDescent="0.3">
      <c r="A10" s="4" t="s">
        <v>90</v>
      </c>
      <c r="B10" s="75"/>
    </row>
    <row r="11" spans="1:3" ht="13.5" thickBot="1" x14ac:dyDescent="0.25">
      <c r="A11" s="7"/>
      <c r="B11" s="76"/>
    </row>
    <row r="12" spans="1:3" ht="42" customHeight="1" thickBot="1" x14ac:dyDescent="0.25">
      <c r="A12" s="8" t="s">
        <v>91</v>
      </c>
      <c r="B12" s="68" t="s">
        <v>63</v>
      </c>
      <c r="C12" s="68" t="s">
        <v>64</v>
      </c>
    </row>
    <row r="13" spans="1:3" ht="15" customHeight="1" x14ac:dyDescent="0.2">
      <c r="A13" s="10" t="s">
        <v>50</v>
      </c>
      <c r="B13" s="41">
        <f>'3 Personeelsinzet'!E26</f>
        <v>0</v>
      </c>
      <c r="C13" s="41">
        <f>'3 Personeelsinzet'!H26</f>
        <v>0</v>
      </c>
    </row>
    <row r="14" spans="1:3" ht="15" customHeight="1" x14ac:dyDescent="0.2">
      <c r="A14" s="10" t="s">
        <v>61</v>
      </c>
      <c r="B14" s="41">
        <f>'4 Algemene kosten'!B35</f>
        <v>0</v>
      </c>
      <c r="C14" s="41">
        <f>'4 Algemene kosten'!C35</f>
        <v>0</v>
      </c>
    </row>
    <row r="15" spans="1:3" ht="15" customHeight="1" x14ac:dyDescent="0.2">
      <c r="A15" s="10" t="s">
        <v>92</v>
      </c>
      <c r="B15" s="22"/>
      <c r="C15" s="41">
        <f t="shared" ref="C15" si="0">B15*1.21</f>
        <v>0</v>
      </c>
    </row>
    <row r="16" spans="1:3" ht="15" customHeight="1" x14ac:dyDescent="0.2">
      <c r="A16" s="10" t="s">
        <v>83</v>
      </c>
      <c r="B16" s="41">
        <f>'5 Restitutie'!B32</f>
        <v>0</v>
      </c>
      <c r="C16" s="41">
        <f>'5 Restitutie'!C32</f>
        <v>0</v>
      </c>
    </row>
    <row r="17" spans="1:3" s="16" customFormat="1" ht="20.100000000000001" customHeight="1" x14ac:dyDescent="0.25">
      <c r="A17" s="15" t="s">
        <v>73</v>
      </c>
      <c r="B17" s="23">
        <f>SUM(B13:B15)-B16</f>
        <v>0</v>
      </c>
      <c r="C17" s="23">
        <f>SUM(C13:C15)-C16</f>
        <v>0</v>
      </c>
    </row>
  </sheetData>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C672C-DB39-4FD2-878D-F502FDD5E161}">
  <dimension ref="A6:G26"/>
  <sheetViews>
    <sheetView tabSelected="1" workbookViewId="0">
      <selection activeCell="D35" sqref="D35"/>
    </sheetView>
  </sheetViews>
  <sheetFormatPr defaultColWidth="9.140625" defaultRowHeight="12.75" x14ac:dyDescent="0.2"/>
  <cols>
    <col min="1" max="1" width="30.7109375" style="1" customWidth="1"/>
    <col min="2" max="2" width="19" style="1" customWidth="1"/>
    <col min="3" max="3" width="20.42578125" style="67" customWidth="1"/>
    <col min="4" max="4" width="24.7109375" style="1" bestFit="1" customWidth="1"/>
    <col min="5" max="5" width="24.7109375" style="24" customWidth="1"/>
    <col min="6" max="6" width="16" style="1" customWidth="1"/>
    <col min="7" max="7" width="26.42578125" style="1" customWidth="1"/>
    <col min="8" max="16384" width="9.140625" style="1"/>
  </cols>
  <sheetData>
    <row r="6" spans="1:7" x14ac:dyDescent="0.2">
      <c r="E6" s="1"/>
    </row>
    <row r="7" spans="1:7" x14ac:dyDescent="0.2">
      <c r="E7" s="1"/>
    </row>
    <row r="8" spans="1:7" x14ac:dyDescent="0.2">
      <c r="E8" s="1"/>
    </row>
    <row r="10" spans="1:7" ht="20.25" x14ac:dyDescent="0.3">
      <c r="A10" s="4" t="s">
        <v>93</v>
      </c>
      <c r="B10" s="4"/>
      <c r="C10" s="78"/>
      <c r="D10" s="5"/>
      <c r="E10" s="27"/>
    </row>
    <row r="11" spans="1:7" ht="13.5" thickBot="1" x14ac:dyDescent="0.25">
      <c r="A11" s="7"/>
      <c r="B11" s="7"/>
      <c r="C11" s="76"/>
      <c r="D11" s="7"/>
      <c r="E11" s="28"/>
    </row>
    <row r="12" spans="1:7" ht="42" customHeight="1" thickBot="1" x14ac:dyDescent="0.25">
      <c r="A12" s="8" t="s">
        <v>94</v>
      </c>
      <c r="B12" s="32" t="s">
        <v>95</v>
      </c>
      <c r="C12" s="68" t="s">
        <v>96</v>
      </c>
      <c r="D12" s="8" t="s">
        <v>97</v>
      </c>
      <c r="E12" s="29" t="s">
        <v>98</v>
      </c>
      <c r="F12" s="8" t="s">
        <v>56</v>
      </c>
      <c r="G12" s="8" t="s">
        <v>99</v>
      </c>
    </row>
    <row r="13" spans="1:7" ht="15" customHeight="1" x14ac:dyDescent="0.2">
      <c r="A13" s="10" t="s">
        <v>100</v>
      </c>
      <c r="B13" s="63">
        <v>700</v>
      </c>
      <c r="C13" s="22"/>
      <c r="D13" s="41">
        <f t="shared" ref="D13:D21" si="0">B13*C13</f>
        <v>0</v>
      </c>
      <c r="E13" s="30"/>
      <c r="F13" s="41">
        <f>D13*E13</f>
        <v>0</v>
      </c>
      <c r="G13" s="41">
        <f>D13+F13</f>
        <v>0</v>
      </c>
    </row>
    <row r="14" spans="1:7" ht="15" customHeight="1" x14ac:dyDescent="0.2">
      <c r="A14" s="10" t="s">
        <v>101</v>
      </c>
      <c r="B14" s="63">
        <v>200</v>
      </c>
      <c r="C14" s="22"/>
      <c r="D14" s="41">
        <f t="shared" si="0"/>
        <v>0</v>
      </c>
      <c r="E14" s="30"/>
      <c r="F14" s="41">
        <f t="shared" ref="F14:F21" si="1">D14*E14</f>
        <v>0</v>
      </c>
      <c r="G14" s="41">
        <f t="shared" ref="G14:G21" si="2">D14+F14</f>
        <v>0</v>
      </c>
    </row>
    <row r="15" spans="1:7" ht="15" customHeight="1" x14ac:dyDescent="0.2">
      <c r="A15" s="10" t="s">
        <v>102</v>
      </c>
      <c r="B15" s="63">
        <v>100</v>
      </c>
      <c r="C15" s="22"/>
      <c r="D15" s="41">
        <f t="shared" si="0"/>
        <v>0</v>
      </c>
      <c r="E15" s="30"/>
      <c r="F15" s="41">
        <f t="shared" si="1"/>
        <v>0</v>
      </c>
      <c r="G15" s="41">
        <f t="shared" si="2"/>
        <v>0</v>
      </c>
    </row>
    <row r="16" spans="1:7" ht="15" customHeight="1" x14ac:dyDescent="0.2">
      <c r="A16" s="10" t="s">
        <v>103</v>
      </c>
      <c r="B16" s="63">
        <v>1000</v>
      </c>
      <c r="C16" s="22"/>
      <c r="D16" s="41">
        <f t="shared" si="0"/>
        <v>0</v>
      </c>
      <c r="E16" s="30"/>
      <c r="F16" s="41">
        <f t="shared" si="1"/>
        <v>0</v>
      </c>
      <c r="G16" s="41">
        <f t="shared" si="2"/>
        <v>0</v>
      </c>
    </row>
    <row r="17" spans="1:7" ht="15" customHeight="1" x14ac:dyDescent="0.2">
      <c r="A17" s="11" t="s">
        <v>104</v>
      </c>
      <c r="B17" s="64">
        <f>18*15</f>
        <v>270</v>
      </c>
      <c r="C17" s="22"/>
      <c r="D17" s="41">
        <f t="shared" si="0"/>
        <v>0</v>
      </c>
      <c r="E17" s="30"/>
      <c r="F17" s="41">
        <f t="shared" si="1"/>
        <v>0</v>
      </c>
      <c r="G17" s="41">
        <f t="shared" si="2"/>
        <v>0</v>
      </c>
    </row>
    <row r="18" spans="1:7" ht="15" customHeight="1" x14ac:dyDescent="0.2">
      <c r="A18" s="11" t="s">
        <v>105</v>
      </c>
      <c r="B18" s="64">
        <v>100</v>
      </c>
      <c r="C18" s="22"/>
      <c r="D18" s="41">
        <f t="shared" si="0"/>
        <v>0</v>
      </c>
      <c r="E18" s="30"/>
      <c r="F18" s="41">
        <f t="shared" si="1"/>
        <v>0</v>
      </c>
      <c r="G18" s="41">
        <f t="shared" si="2"/>
        <v>0</v>
      </c>
    </row>
    <row r="19" spans="1:7" ht="15" customHeight="1" x14ac:dyDescent="0.2">
      <c r="A19" s="11" t="s">
        <v>106</v>
      </c>
      <c r="B19" s="64">
        <v>100</v>
      </c>
      <c r="C19" s="22"/>
      <c r="D19" s="41">
        <f t="shared" si="0"/>
        <v>0</v>
      </c>
      <c r="E19" s="30"/>
      <c r="F19" s="41">
        <f t="shared" si="1"/>
        <v>0</v>
      </c>
      <c r="G19" s="41">
        <f t="shared" si="2"/>
        <v>0</v>
      </c>
    </row>
    <row r="20" spans="1:7" ht="15" customHeight="1" x14ac:dyDescent="0.2">
      <c r="A20" s="11" t="s">
        <v>107</v>
      </c>
      <c r="B20" s="64">
        <v>100</v>
      </c>
      <c r="C20" s="22"/>
      <c r="D20" s="41">
        <f t="shared" si="0"/>
        <v>0</v>
      </c>
      <c r="E20" s="30"/>
      <c r="F20" s="41">
        <f t="shared" si="1"/>
        <v>0</v>
      </c>
      <c r="G20" s="41">
        <f t="shared" si="2"/>
        <v>0</v>
      </c>
    </row>
    <row r="21" spans="1:7" ht="15" customHeight="1" x14ac:dyDescent="0.2">
      <c r="A21" s="11" t="s">
        <v>108</v>
      </c>
      <c r="B21" s="64">
        <v>100</v>
      </c>
      <c r="C21" s="22"/>
      <c r="D21" s="41">
        <f t="shared" si="0"/>
        <v>0</v>
      </c>
      <c r="E21" s="30"/>
      <c r="F21" s="41">
        <f t="shared" si="1"/>
        <v>0</v>
      </c>
      <c r="G21" s="41">
        <f t="shared" si="2"/>
        <v>0</v>
      </c>
    </row>
    <row r="22" spans="1:7" ht="20.100000000000001" customHeight="1" x14ac:dyDescent="0.25">
      <c r="A22" s="15" t="s">
        <v>73</v>
      </c>
      <c r="B22" s="33"/>
      <c r="C22" s="79"/>
      <c r="D22" s="65">
        <f>SUM(D13:D21)</f>
        <v>0</v>
      </c>
      <c r="E22" s="31"/>
      <c r="F22" s="65"/>
      <c r="G22" s="65">
        <f>SUM(G13:G21)</f>
        <v>0</v>
      </c>
    </row>
    <row r="25" spans="1:7" x14ac:dyDescent="0.2">
      <c r="A25" s="1" t="s">
        <v>109</v>
      </c>
    </row>
    <row r="26" spans="1:7" x14ac:dyDescent="0.2">
      <c r="A26" s="1" t="s">
        <v>110</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863CC-E1A4-443F-81C6-2A29D15D0AEC}">
  <dimension ref="A6:D22"/>
  <sheetViews>
    <sheetView workbookViewId="0">
      <selection activeCell="C24" sqref="C24"/>
    </sheetView>
  </sheetViews>
  <sheetFormatPr defaultColWidth="9.140625" defaultRowHeight="12.75" x14ac:dyDescent="0.2"/>
  <cols>
    <col min="1" max="1" width="74" style="1" customWidth="1"/>
    <col min="2" max="2" width="24.7109375" style="67" bestFit="1" customWidth="1"/>
    <col min="3" max="3" width="24.7109375" style="67" customWidth="1"/>
    <col min="4" max="4" width="24.7109375" style="1" customWidth="1"/>
    <col min="5" max="5" width="12.7109375" style="1" customWidth="1"/>
    <col min="6" max="6" width="13.42578125" style="1" customWidth="1"/>
    <col min="7" max="7" width="24.7109375" style="1" customWidth="1"/>
    <col min="8" max="8" width="12.7109375" style="1" customWidth="1"/>
    <col min="9" max="9" width="13.42578125" style="1" customWidth="1"/>
    <col min="10" max="10" width="24.7109375" style="1" customWidth="1"/>
    <col min="11" max="11" width="12.7109375" style="1" customWidth="1"/>
    <col min="12" max="12" width="13.28515625" style="1" customWidth="1"/>
    <col min="13" max="13" width="24.7109375" style="1" customWidth="1"/>
    <col min="14" max="14" width="12.7109375" style="1" customWidth="1"/>
    <col min="15" max="15" width="13.5703125" style="1" customWidth="1"/>
    <col min="16" max="16" width="24.7109375" style="1" customWidth="1"/>
    <col min="17" max="17" width="12.7109375" style="1" customWidth="1"/>
    <col min="18" max="18" width="14.140625" style="1" customWidth="1"/>
    <col min="19" max="19" width="24.7109375" style="1" customWidth="1"/>
    <col min="20" max="20" width="13.140625" style="1" customWidth="1"/>
    <col min="21" max="21" width="13.85546875" style="1" customWidth="1"/>
    <col min="22" max="16384" width="9.140625" style="1"/>
  </cols>
  <sheetData>
    <row r="6" spans="1:4" x14ac:dyDescent="0.2">
      <c r="B6" s="73"/>
    </row>
    <row r="7" spans="1:4" x14ac:dyDescent="0.2">
      <c r="B7" s="74"/>
    </row>
    <row r="8" spans="1:4" x14ac:dyDescent="0.2">
      <c r="B8" s="74"/>
    </row>
    <row r="10" spans="1:4" ht="20.25" x14ac:dyDescent="0.3">
      <c r="A10" s="4"/>
      <c r="B10" s="75"/>
    </row>
    <row r="11" spans="1:4" ht="13.5" thickBot="1" x14ac:dyDescent="0.25">
      <c r="A11" s="7"/>
      <c r="B11" s="76"/>
    </row>
    <row r="12" spans="1:4" ht="42" customHeight="1" thickBot="1" x14ac:dyDescent="0.25">
      <c r="A12" s="8" t="s">
        <v>73</v>
      </c>
      <c r="B12" s="68" t="s">
        <v>111</v>
      </c>
      <c r="C12" s="68" t="s">
        <v>112</v>
      </c>
    </row>
    <row r="13" spans="1:4" x14ac:dyDescent="0.2">
      <c r="A13" s="61" t="s">
        <v>90</v>
      </c>
      <c r="B13" s="41">
        <f>'6 Vaste aanneemsom'!B17</f>
        <v>0</v>
      </c>
      <c r="C13" s="41">
        <f>'6 Vaste aanneemsom'!C17</f>
        <v>0</v>
      </c>
    </row>
    <row r="14" spans="1:4" ht="15" customHeight="1" thickBot="1" x14ac:dyDescent="0.25">
      <c r="A14" s="66" t="s">
        <v>93</v>
      </c>
      <c r="B14" s="41">
        <f>'7 Banqueting'!D22</f>
        <v>0</v>
      </c>
      <c r="C14" s="41">
        <f>'7 Banqueting'!G22</f>
        <v>0</v>
      </c>
    </row>
    <row r="15" spans="1:4" ht="45.75" customHeight="1" thickBot="1" x14ac:dyDescent="0.4">
      <c r="A15" s="20" t="s">
        <v>113</v>
      </c>
      <c r="B15" s="77">
        <f>SUM(B13:B14)</f>
        <v>0</v>
      </c>
      <c r="C15" s="69">
        <f>C13+C14</f>
        <v>0</v>
      </c>
    </row>
    <row r="16" spans="1:4" x14ac:dyDescent="0.2">
      <c r="D16" s="9"/>
    </row>
    <row r="17" spans="1:3" s="19" customFormat="1" ht="20.100000000000001" customHeight="1" x14ac:dyDescent="0.25">
      <c r="A17" s="58" t="s">
        <v>114</v>
      </c>
      <c r="B17" s="70"/>
      <c r="C17" s="70"/>
    </row>
    <row r="18" spans="1:3" ht="20.100000000000001" customHeight="1" x14ac:dyDescent="0.2">
      <c r="A18" s="5"/>
      <c r="B18" s="75"/>
    </row>
    <row r="19" spans="1:3" s="19" customFormat="1" ht="20.100000000000001" customHeight="1" x14ac:dyDescent="0.25">
      <c r="A19" s="58" t="s">
        <v>115</v>
      </c>
      <c r="B19" s="70"/>
      <c r="C19" s="70"/>
    </row>
    <row r="20" spans="1:3" ht="20.100000000000001" customHeight="1" x14ac:dyDescent="0.2">
      <c r="A20" s="59"/>
    </row>
    <row r="21" spans="1:3" s="16" customFormat="1" ht="30" customHeight="1" x14ac:dyDescent="0.2">
      <c r="A21" s="105" t="s">
        <v>116</v>
      </c>
      <c r="B21" s="71"/>
      <c r="C21" s="71"/>
    </row>
    <row r="22" spans="1:3" s="5" customFormat="1" ht="30" customHeight="1" x14ac:dyDescent="0.2">
      <c r="A22" s="106"/>
      <c r="B22" s="75"/>
      <c r="C22" s="72"/>
    </row>
  </sheetData>
  <mergeCells count="1">
    <mergeCell ref="A21:A2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Aanbesteding catering 2026</DocumentSetDescription>
    <Documentomschrijving xmlns="c41d040b-1f23-46d8-95f8-73c4343eacb6">Bijlage 2 Format Prijzenblad</Documentomschrijving>
    <Verzenddatum xmlns="c41d040b-1f23-46d8-95f8-73c4343eacb6" xsi:nil="true"/>
    <Inkoopcategorie xmlns="9729beee-8231-416b-840d-ac6e112eeed3">Maak uw keuze</Inkoopcategorie>
    <Zaaknummer xmlns="c41d040b-1f23-46d8-95f8-73c4343eacb6">2025-Z1020</Zaaknummer>
    <Bestandsgrootte xmlns="9729beee-8231-416b-840d-ac6e112eeed3" xsi:nil="true"/>
    <Gunningscriterium xmlns="9729beee-8231-416b-840d-ac6e112eeed3">Maak uw keuze</Gunningscriterium>
    <ContactPlaats xmlns="c41d040b-1f23-46d8-95f8-73c4343eacb6" xsi:nil="true"/>
    <KlantAdres xmlns="c41d040b-1f23-46d8-95f8-73c4343eacb6" xsi:nil="true"/>
    <KlantLand xmlns="c41d040b-1f23-46d8-95f8-73c4343eacb6">Nederland</KlantLand>
    <KlantVestigingsnummer xmlns="c41d040b-1f23-46d8-95f8-73c4343eacb6" xsi:nil="true"/>
    <KlantNaam xmlns="c41d040b-1f23-46d8-95f8-73c4343eacb6" xsi:nil="true"/>
    <ZaakId xmlns="c41d040b-1f23-46d8-95f8-73c4343eacb6">477469</ZaakId>
    <IdentificatiekenmerkTMLO xmlns="c41d040b-1f23-46d8-95f8-73c4343eacb6">Waterschap Limburg</IdentificatiekenmerkTMLO>
    <SoortAanbesteding xmlns="9729beee-8231-416b-840d-ac6e112eeed3">Maak uw keuze</SoortAanbesteding>
    <Documentsortering1 xmlns="c41d040b-1f23-46d8-95f8-73c4343eacb6" xsi:nil="true"/>
    <ContactTelefoon xmlns="c41d040b-1f23-46d8-95f8-73c4343eacb6" xsi:nil="true"/>
    <Zaakbehandelaar xmlns="c41d040b-1f23-46d8-95f8-73c4343eacb6">Lianne Duisings</Zaakbehandelaar>
    <Documentsortering2 xmlns="c41d040b-1f23-46d8-95f8-73c4343eacb6" xsi:nil="true"/>
    <UwKenmerk xmlns="c41d040b-1f23-46d8-95f8-73c4343eacb6" xsi:nil="true"/>
    <ContactAdres xmlns="c41d040b-1f23-46d8-95f8-73c4343eacb6" xsi:nil="true"/>
    <ContactLand xmlns="c41d040b-1f23-46d8-95f8-73c4343eacb6">Nederland</ContactLand>
    <KlantPlaats xmlns="c41d040b-1f23-46d8-95f8-73c4343eacb6" xsi:nil="true"/>
    <DatumDocument xmlns="c41d040b-1f23-46d8-95f8-73c4343eacb6" xsi:nil="true"/>
    <DocumentcreatieXML xmlns="c41d040b-1f23-46d8-95f8-73c4343eacb6" xsi:nil="true"/>
    <VoorgeschrevenProcedure xmlns="9729beee-8231-416b-840d-ac6e112eeed3">Maak uw keuze</VoorgeschrevenProcedure>
    <ContactNaam xmlns="c41d040b-1f23-46d8-95f8-73c4343eacb6" xsi:nil="true"/>
    <_dlc_DocIdPersistId xmlns="9729beee-8231-416b-840d-ac6e112eeed3" xsi:nil="true"/>
    <KlantPostcode xmlns="c41d040b-1f23-46d8-95f8-73c4343eacb6" xsi:nil="true"/>
    <DatumVervanging xmlns="c41d040b-1f23-46d8-95f8-73c4343eacb6" xsi:nil="true"/>
    <Documentnummer xmlns="c41d040b-1f23-46d8-95f8-73c4343eacb6">2020-D5379</Documentnummer>
    <AfgewekenVanInkoopbeleid xmlns="9729beee-8231-416b-840d-ac6e112eeed3">Maak uw keuze</AfgewekenVanInkoopbeleid>
    <DuurzaamheidscriteriumPianoo xmlns="9729beee-8231-416b-840d-ac6e112eeed3">Maak uw keuze</DuurzaamheidscriteriumPianoo>
    <ContactPostcode xmlns="c41d040b-1f23-46d8-95f8-73c4343eacb6" xsi:nil="true"/>
    <ContactEmail xmlns="c41d040b-1f23-46d8-95f8-73c4343eacb6" xsi:nil="true"/>
    <_dlc_DocId xmlns="9729beee-8231-416b-840d-ac6e112eeed3">WLDOC-1187088822-513608</_dlc_DocId>
    <_dlc_DocIdUrl xmlns="9729beee-8231-416b-840d-ac6e112eeed3">
      <Url>https://waterschaplimburg.sharepoint.com/sites/Inkoop/_layouts/15/DocIdRedir.aspx?ID=WLDOC-1187088822-513608</Url>
      <Description>WLDOC-1187088822-513608</Description>
    </_dlc_DocIdUrl>
    <lcf76f155ced4ddcb4097134ff3c332f xmlns="dfc62a55-fff3-4b8d-9937-2b197328c51d">
      <Terms xmlns="http://schemas.microsoft.com/office/infopath/2007/PartnerControls"/>
    </lcf76f155ced4ddcb4097134ff3c332f>
    <n267401cbecb47ff9785abaaf40f91cf xmlns="c41d040b-1f23-46d8-95f8-73c4343eacb6">
      <Terms xmlns="http://schemas.microsoft.com/office/infopath/2007/PartnerControls"/>
    </n267401cbecb47ff9785abaaf40f91cf>
    <TaxCatchAll xmlns="c41d040b-1f23-46d8-95f8-73c4343eacb6"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9e1b9b6d-b887-446c-9dce-4968e9b06264" ContentTypeId="0x010100DCD422DC78816243BC06FDD53AB4B00001" PreviousValue="true"/>
</file>

<file path=customXml/item5.xml><?xml version="1.0" encoding="utf-8"?>
<ct:contentTypeSchema xmlns:ct="http://schemas.microsoft.com/office/2006/metadata/contentType" xmlns:ma="http://schemas.microsoft.com/office/2006/metadata/properties/metaAttributes" ct:_="" ma:_="" ma:contentTypeName="document WL" ma:contentTypeID="0x010100DCD422DC78816243BC06FDD53AB4B00001050050B5B856F42B474C862652678557011A" ma:contentTypeVersion="508" ma:contentTypeDescription="document WL" ma:contentTypeScope="" ma:versionID="59c7a78c8d9228e532ec122b4f1115ad">
  <xsd:schema xmlns:xsd="http://www.w3.org/2001/XMLSchema" xmlns:xs="http://www.w3.org/2001/XMLSchema" xmlns:p="http://schemas.microsoft.com/office/2006/metadata/properties" xmlns:ns1="http://schemas.microsoft.com/sharepoint/v3" xmlns:ns2="c41d040b-1f23-46d8-95f8-73c4343eacb6" xmlns:ns4="9729beee-8231-416b-840d-ac6e112eeed3" xmlns:ns5="dfc62a55-fff3-4b8d-9937-2b197328c51d" targetNamespace="http://schemas.microsoft.com/office/2006/metadata/properties" ma:root="true" ma:fieldsID="d2e5c3dfd17a5f225210e18d9dd902a4" ns1:_="" ns2:_="" ns4:_="" ns5:_="">
    <xsd:import namespace="http://schemas.microsoft.com/sharepoint/v3"/>
    <xsd:import namespace="c41d040b-1f23-46d8-95f8-73c4343eacb6"/>
    <xsd:import namespace="9729beee-8231-416b-840d-ac6e112eeed3"/>
    <xsd:import namespace="dfc62a55-fff3-4b8d-9937-2b197328c51d"/>
    <xsd:element name="properties">
      <xsd:complexType>
        <xsd:sequence>
          <xsd:element name="documentManagement">
            <xsd:complexType>
              <xsd:all>
                <xsd:element ref="ns2:Documentomschrijving" minOccurs="0"/>
                <xsd:element ref="ns2:Documentnummer" minOccurs="0"/>
                <xsd:element ref="ns2:Documentsortering1" minOccurs="0"/>
                <xsd:element ref="ns2:Documentsortering2" minOccurs="0"/>
                <xsd:element ref="ns2:ContactNaam" minOccurs="0"/>
                <xsd:element ref="ns2:ContactAdres" minOccurs="0"/>
                <xsd:element ref="ns2:ContactPostcode" minOccurs="0"/>
                <xsd:element ref="ns2:ContactPlaats" minOccurs="0"/>
                <xsd:element ref="ns2:ContactLand" minOccurs="0"/>
                <xsd:element ref="ns2:ContactTelefoon" minOccurs="0"/>
                <xsd:element ref="ns2:ContactEmail" minOccurs="0"/>
                <xsd:element ref="ns2:UwKenmerk" minOccurs="0"/>
                <xsd:element ref="ns2:DatumDocument" minOccurs="0"/>
                <xsd:element ref="ns2:Verzenddatum" minOccurs="0"/>
                <xsd:element ref="ns2:DatumVervanging" minOccurs="0"/>
                <xsd:element ref="ns2:DocumentcreatieXML" minOccurs="0"/>
                <xsd:element ref="ns2:n267401cbecb47ff9785abaaf40f91cf" minOccurs="0"/>
                <xsd:element ref="ns2:TaxCatchAll" minOccurs="0"/>
                <xsd:element ref="ns2:TaxCatchAllLabel" minOccurs="0"/>
                <xsd:element ref="ns4:Gunningscriterium" minOccurs="0"/>
                <xsd:element ref="ns4:SoortAanbesteding" minOccurs="0"/>
                <xsd:element ref="ns2:KlantNaam" minOccurs="0"/>
                <xsd:element ref="ns1:DocumentSetDescription" minOccurs="0"/>
                <xsd:element ref="ns2:KlantLand" minOccurs="0"/>
                <xsd:element ref="ns2:KlantPostcode" minOccurs="0"/>
                <xsd:element ref="ns2:KlantAdres" minOccurs="0"/>
                <xsd:element ref="ns2:Zaaknummer" minOccurs="0"/>
                <xsd:element ref="ns5:MediaServiceDateTaken" minOccurs="0"/>
                <xsd:element ref="ns5:MediaServiceLocation" minOccurs="0"/>
                <xsd:element ref="ns5:MediaLengthInSeconds" minOccurs="0"/>
                <xsd:element ref="ns2:KlantVestigingsnummer" minOccurs="0"/>
                <xsd:element ref="ns2:Zaakbehandelaar" minOccurs="0"/>
                <xsd:element ref="ns5:lcf76f155ced4ddcb4097134ff3c332f" minOccurs="0"/>
                <xsd:element ref="ns2:ZaakId" minOccurs="0"/>
                <xsd:element ref="ns2:IdentificatiekenmerkTMLO" minOccurs="0"/>
                <xsd:element ref="ns2:KlantPlaats" minOccurs="0"/>
                <xsd:element ref="ns4:Bestandsgrootte" minOccurs="0"/>
                <xsd:element ref="ns5:MediaServiceSearchProperties" minOccurs="0"/>
                <xsd:element ref="ns5:MediaServiceObjectDetectorVersions" minOccurs="0"/>
                <xsd:element ref="ns4:AfgewekenVanInkoopbeleid" minOccurs="0"/>
                <xsd:element ref="ns4:Inkoopcategorie" minOccurs="0"/>
                <xsd:element ref="ns4:DuurzaamheidscriteriumPianoo" minOccurs="0"/>
                <xsd:element ref="ns4:VoorgeschrevenProcedure" minOccurs="0"/>
                <xsd:element ref="ns4:_dlc_DocId" minOccurs="0"/>
                <xsd:element ref="ns4:_dlc_DocIdUrl" minOccurs="0"/>
                <xsd:element ref="ns4:_dlc_DocIdPersistId"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2"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1d040b-1f23-46d8-95f8-73c4343eacb6" elementFormDefault="qualified">
    <xsd:import namespace="http://schemas.microsoft.com/office/2006/documentManagement/types"/>
    <xsd:import namespace="http://schemas.microsoft.com/office/infopath/2007/PartnerControls"/>
    <xsd:element name="Documentomschrijving" ma:index="2" nillable="true" ma:displayName="Documentomschrijving" ma:internalName="Documentomschrijving" ma:readOnly="false">
      <xsd:simpleType>
        <xsd:restriction base="dms:Text">
          <xsd:maxLength value="255"/>
        </xsd:restriction>
      </xsd:simpleType>
    </xsd:element>
    <xsd:element name="Documentnummer" ma:index="3" nillable="true" ma:displayName="Documentnummer" ma:internalName="Documentnummer">
      <xsd:simpleType>
        <xsd:restriction base="dms:Text">
          <xsd:maxLength value="255"/>
        </xsd:restriction>
      </xsd:simpleType>
    </xsd:element>
    <xsd:element name="Documentsortering1" ma:index="4" nillable="true" ma:displayName="Documentsortering 1" ma:internalName="Documentsortering1" ma:readOnly="false">
      <xsd:simpleType>
        <xsd:restriction base="dms:Text">
          <xsd:maxLength value="255"/>
        </xsd:restriction>
      </xsd:simpleType>
    </xsd:element>
    <xsd:element name="Documentsortering2" ma:index="5" nillable="true" ma:displayName="Documentsortering 2" ma:internalName="Documentsortering2" ma:readOnly="false">
      <xsd:simpleType>
        <xsd:restriction base="dms:Text">
          <xsd:maxLength value="255"/>
        </xsd:restriction>
      </xsd:simpleType>
    </xsd:element>
    <xsd:element name="ContactNaam" ma:index="6" nillable="true" ma:displayName="Contact naam" ma:internalName="ContactNaam" ma:readOnly="false">
      <xsd:simpleType>
        <xsd:restriction base="dms:Text">
          <xsd:maxLength value="255"/>
        </xsd:restriction>
      </xsd:simpleType>
    </xsd:element>
    <xsd:element name="ContactAdres" ma:index="7" nillable="true" ma:displayName="Contact adres" ma:internalName="ContactAdres" ma:readOnly="false">
      <xsd:simpleType>
        <xsd:restriction base="dms:Text">
          <xsd:maxLength value="255"/>
        </xsd:restriction>
      </xsd:simpleType>
    </xsd:element>
    <xsd:element name="ContactPostcode" ma:index="8" nillable="true" ma:displayName="Contact postcode" ma:internalName="ContactPostcode" ma:readOnly="false">
      <xsd:simpleType>
        <xsd:restriction base="dms:Text">
          <xsd:maxLength value="255"/>
        </xsd:restriction>
      </xsd:simpleType>
    </xsd:element>
    <xsd:element name="ContactPlaats" ma:index="9" nillable="true" ma:displayName="Contact  Plaats" ma:internalName="ContactPlaats" ma:readOnly="false">
      <xsd:simpleType>
        <xsd:restriction base="dms:Text">
          <xsd:maxLength value="255"/>
        </xsd:restriction>
      </xsd:simpleType>
    </xsd:element>
    <xsd:element name="ContactLand" ma:index="10" nillable="true" ma:displayName="Contact land" ma:default="Nederland" ma:format="Dropdown" ma:internalName="ContactLand" ma:readOnly="false">
      <xsd:simpleType>
        <xsd:restriction base="dms:Choice">
          <xsd:enumeration value="Nederland"/>
          <xsd:enumeration value="Belgie"/>
          <xsd:enumeration value="Duitsland"/>
        </xsd:restriction>
      </xsd:simpleType>
    </xsd:element>
    <xsd:element name="ContactTelefoon" ma:index="11" nillable="true" ma:displayName="Contact telefoon" ma:internalName="ContactTelefoon" ma:readOnly="false">
      <xsd:simpleType>
        <xsd:restriction base="dms:Text">
          <xsd:maxLength value="255"/>
        </xsd:restriction>
      </xsd:simpleType>
    </xsd:element>
    <xsd:element name="ContactEmail" ma:index="12" nillable="true" ma:displayName="Contact email" ma:internalName="ContactEmail" ma:readOnly="false">
      <xsd:simpleType>
        <xsd:restriction base="dms:Text">
          <xsd:maxLength value="255"/>
        </xsd:restriction>
      </xsd:simpleType>
    </xsd:element>
    <xsd:element name="UwKenmerk" ma:index="14" nillable="true" ma:displayName="Uw kenmerk" ma:internalName="UwKenmerk" ma:readOnly="false">
      <xsd:simpleType>
        <xsd:restriction base="dms:Text">
          <xsd:maxLength value="255"/>
        </xsd:restriction>
      </xsd:simpleType>
    </xsd:element>
    <xsd:element name="DatumDocument" ma:index="15" nillable="true" ma:displayName="Datum document" ma:format="DateOnly" ma:internalName="DatumDocument" ma:readOnly="false">
      <xsd:simpleType>
        <xsd:restriction base="dms:DateTime"/>
      </xsd:simpleType>
    </xsd:element>
    <xsd:element name="Verzenddatum" ma:index="16" nillable="true" ma:displayName="Verzenddatum" ma:format="DateOnly" ma:internalName="Verzenddatum" ma:readOnly="false">
      <xsd:simpleType>
        <xsd:restriction base="dms:DateTime"/>
      </xsd:simpleType>
    </xsd:element>
    <xsd:element name="DatumVervanging" ma:index="17" nillable="true" ma:displayName="Datum vervanging" ma:format="DateOnly" ma:internalName="DatumVervanging" ma:readOnly="false">
      <xsd:simpleType>
        <xsd:restriction base="dms:DateTime"/>
      </xsd:simpleType>
    </xsd:element>
    <xsd:element name="DocumentcreatieXML" ma:index="24" nillable="true" ma:displayName="DocumentcreatieXML" ma:internalName="DocumentcreatieXML">
      <xsd:simpleType>
        <xsd:restriction base="dms:Text">
          <xsd:maxLength value="255"/>
        </xsd:restriction>
      </xsd:simpleType>
    </xsd:element>
    <xsd:element name="n267401cbecb47ff9785abaaf40f91cf" ma:index="25" nillable="true" ma:taxonomy="true" ma:internalName="n267401cbecb47ff9785abaaf40f91cf" ma:taxonomyFieldName="Documenttype" ma:displayName="Documenttype" ma:default="" ma:fieldId="{7267401c-becb-47ff-9785-abaaf40f91cf}" ma:sspId="9e1b9b6d-b887-446c-9dce-4968e9b06264" ma:termSetId="31087dcf-b377-4b03-ad44-db64b9698891" ma:anchorId="00000000-0000-0000-0000-000000000000" ma:open="false" ma:isKeyword="false">
      <xsd:complexType>
        <xsd:sequence>
          <xsd:element ref="pc:Terms" minOccurs="0" maxOccurs="1"/>
        </xsd:sequence>
      </xsd:complexType>
    </xsd:element>
    <xsd:element name="TaxCatchAll" ma:index="26" nillable="true" ma:displayName="Taxonomy Catch All Column" ma:hidden="true" ma:list="{62f95e99-3900-489d-96a3-8ccfeeed63b5}" ma:internalName="TaxCatchAll" ma:showField="CatchAllData" ma:web="9729beee-8231-416b-840d-ac6e112eeed3">
      <xsd:complexType>
        <xsd:complexContent>
          <xsd:extension base="dms:MultiChoiceLookup">
            <xsd:sequence>
              <xsd:element name="Value" type="dms:Lookup" maxOccurs="unbounded" minOccurs="0" nillable="true"/>
            </xsd:sequence>
          </xsd:extension>
        </xsd:complexContent>
      </xsd:complexType>
    </xsd:element>
    <xsd:element name="TaxCatchAllLabel" ma:index="27" nillable="true" ma:displayName="Taxonomy Catch All Column1" ma:hidden="true" ma:list="{62f95e99-3900-489d-96a3-8ccfeeed63b5}" ma:internalName="TaxCatchAllLabel" ma:readOnly="true" ma:showField="CatchAllDataLabel" ma:web="9729beee-8231-416b-840d-ac6e112eeed3">
      <xsd:complexType>
        <xsd:complexContent>
          <xsd:extension base="dms:MultiChoiceLookup">
            <xsd:sequence>
              <xsd:element name="Value" type="dms:Lookup" maxOccurs="unbounded" minOccurs="0" nillable="true"/>
            </xsd:sequence>
          </xsd:extension>
        </xsd:complexContent>
      </xsd:complexType>
    </xsd:element>
    <xsd:element name="KlantNaam" ma:index="31" nillable="true" ma:displayName="Klant naam" ma:internalName="KlantNaam" ma:readOnly="false">
      <xsd:simpleType>
        <xsd:restriction base="dms:Text">
          <xsd:maxLength value="255"/>
        </xsd:restriction>
      </xsd:simpleType>
    </xsd:element>
    <xsd:element name="KlantLand" ma:index="33" nillable="true" ma:displayName="Klant land" ma:default="Nederland" ma:format="Dropdown" ma:internalName="KlantLand" ma:readOnly="false">
      <xsd:simpleType>
        <xsd:restriction base="dms:Choice">
          <xsd:enumeration value="Nederland"/>
          <xsd:enumeration value="Belgie"/>
          <xsd:enumeration value="Duitsland"/>
        </xsd:restriction>
      </xsd:simpleType>
    </xsd:element>
    <xsd:element name="KlantPostcode" ma:index="34" nillable="true" ma:displayName="Klant postcode" ma:internalName="KlantPostcode" ma:readOnly="false">
      <xsd:simpleType>
        <xsd:restriction base="dms:Text">
          <xsd:maxLength value="255"/>
        </xsd:restriction>
      </xsd:simpleType>
    </xsd:element>
    <xsd:element name="KlantAdres" ma:index="35" nillable="true" ma:displayName="Klant adres" ma:internalName="KlantAdres" ma:readOnly="false">
      <xsd:simpleType>
        <xsd:restriction base="dms:Text">
          <xsd:maxLength value="255"/>
        </xsd:restriction>
      </xsd:simpleType>
    </xsd:element>
    <xsd:element name="Zaaknummer" ma:index="36" nillable="true" ma:displayName="Zaaknummer" ma:indexed="true" ma:internalName="Zaaknummer" ma:readOnly="false">
      <xsd:simpleType>
        <xsd:restriction base="dms:Text">
          <xsd:maxLength value="255"/>
        </xsd:restriction>
      </xsd:simpleType>
    </xsd:element>
    <xsd:element name="KlantVestigingsnummer" ma:index="40" nillable="true" ma:displayName="Klant vestigingsnummer" ma:internalName="KlantVestigingsnummer" ma:readOnly="false">
      <xsd:simpleType>
        <xsd:restriction base="dms:Text">
          <xsd:maxLength value="255"/>
        </xsd:restriction>
      </xsd:simpleType>
    </xsd:element>
    <xsd:element name="Zaakbehandelaar" ma:index="41" nillable="true" ma:displayName="Zaakbehandelaar" ma:indexed="true" ma:internalName="Zaakbehandelaar">
      <xsd:simpleType>
        <xsd:restriction base="dms:Text">
          <xsd:maxLength value="255"/>
        </xsd:restriction>
      </xsd:simpleType>
    </xsd:element>
    <xsd:element name="ZaakId" ma:index="44" nillable="true" ma:displayName="ZaakId" ma:indexed="true" ma:internalName="ZaakId">
      <xsd:simpleType>
        <xsd:restriction base="dms:Text">
          <xsd:maxLength value="255"/>
        </xsd:restriction>
      </xsd:simpleType>
    </xsd:element>
    <xsd:element name="IdentificatiekenmerkTMLO" ma:index="45" nillable="true" ma:displayName="Identificatiekenmerk TMLO" ma:default="Waterschap Limburg" ma:format="Dropdown" ma:internalName="IdentificatiekenmerkTMLO" ma:readOnly="false">
      <xsd:simpleType>
        <xsd:restriction base="dms:Choice">
          <xsd:enumeration value="Waterschap Limburg"/>
        </xsd:restriction>
      </xsd:simpleType>
    </xsd:element>
    <xsd:element name="KlantPlaats" ma:index="46" nillable="true" ma:displayName="Klant plaats" ma:internalName="KlantPlaats"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29beee-8231-416b-840d-ac6e112eeed3" elementFormDefault="qualified">
    <xsd:import namespace="http://schemas.microsoft.com/office/2006/documentManagement/types"/>
    <xsd:import namespace="http://schemas.microsoft.com/office/infopath/2007/PartnerControls"/>
    <xsd:element name="Gunningscriterium" ma:index="29" nillable="true" ma:displayName="Gunningscriterium" ma:default="Maak uw keuze" ma:format="Dropdown" ma:internalName="Gunningscriterium" ma:readOnly="false">
      <xsd:simpleType>
        <xsd:restriction base="dms:Choice">
          <xsd:enumeration value="Maak uw keuze"/>
          <xsd:enumeration value="laagste prijs"/>
          <xsd:enumeration value="beste prijs kwaliteitsverhouding"/>
          <xsd:enumeration value="levenscycluskosten"/>
          <xsd:enumeration value="n.v.t."/>
        </xsd:restriction>
      </xsd:simpleType>
    </xsd:element>
    <xsd:element name="SoortAanbesteding" ma:index="30" nillable="true" ma:displayName="Soort aanbesteding" ma:default="Maak uw keuze" ma:format="Dropdown" ma:internalName="SoortAanbesteding" ma:readOnly="false">
      <xsd:simpleType>
        <xsd:restriction base="dms:Choice">
          <xsd:enumeration value="Maak uw keuze"/>
          <xsd:enumeration value="Europese aanbesteding"/>
          <xsd:enumeration value="nationale aanbesteding"/>
          <xsd:enumeration value="meervoudig onderhandse aanbesteding"/>
        </xsd:restriction>
      </xsd:simpleType>
    </xsd:element>
    <xsd:element name="Bestandsgrootte" ma:index="47" nillable="true" ma:displayName="Bestandsgrootte" ma:hidden="true" ma:internalName="Bestandsgrootte" ma:readOnly="false">
      <xsd:simpleType>
        <xsd:restriction base="dms:Text">
          <xsd:maxLength value="255"/>
        </xsd:restriction>
      </xsd:simpleType>
    </xsd:element>
    <xsd:element name="AfgewekenVanInkoopbeleid" ma:index="50" nillable="true" ma:displayName="Afgeweken van inkoopbeleid" ma:default="Nee" ma:format="Dropdown" ma:internalName="AfgewekenVanInkoopbeleid">
      <xsd:simpleType>
        <xsd:restriction base="dms:Choice">
          <xsd:enumeration value="Maak uw keuze"/>
          <xsd:enumeration value="Ja"/>
          <xsd:enumeration value="Nee"/>
        </xsd:restriction>
      </xsd:simpleType>
    </xsd:element>
    <xsd:element name="Inkoopcategorie" ma:index="51" nillable="true" ma:displayName="Inkoopcategorie" ma:default="Maak uw keuze" ma:format="Dropdown" ma:internalName="Inkoopcategorie" ma:readOnly="false">
      <xsd:simpleType>
        <xsd:restriction base="dms:Choice">
          <xsd:enumeration value="Maak uw keuze"/>
          <xsd:enumeration value="werken"/>
          <xsd:enumeration value="leveringen"/>
          <xsd:enumeration value="diensten"/>
        </xsd:restriction>
      </xsd:simpleType>
    </xsd:element>
    <xsd:element name="DuurzaamheidscriteriumPianoo" ma:index="52" nillable="true" ma:displayName="Duurzaamheidscriterium Pianoo" ma:default="Maak uw keuze" ma:format="Dropdown" ma:internalName="DuurzaamheidscriteriumPianoo" ma:readOnly="false">
      <xsd:simpleType>
        <xsd:restriction base="dms:Choice">
          <xsd:enumeration value="Maak uw keuze"/>
          <xsd:enumeration value="Ja"/>
          <xsd:enumeration value="Nee"/>
        </xsd:restriction>
      </xsd:simpleType>
    </xsd:element>
    <xsd:element name="VoorgeschrevenProcedure" ma:index="53" nillable="true" ma:displayName="Voorgeschreven procedure" ma:default="Maak uw keuze" ma:format="Dropdown" ma:internalName="VoorgeschrevenProcedure" ma:readOnly="false">
      <xsd:simpleType>
        <xsd:restriction base="dms:Choice">
          <xsd:enumeration value="Maak uw keuze"/>
          <xsd:enumeration value="Enkelvoudig onderhands"/>
          <xsd:enumeration value="Meervoudig onderhands"/>
          <xsd:enumeration value="Nationaal"/>
          <xsd:enumeration value="Europees"/>
        </xsd:restriction>
      </xsd:simpleType>
    </xsd:element>
    <xsd:element name="_dlc_DocId" ma:index="54" nillable="true" ma:displayName="Waarde van de document-id" ma:description="De waarde van de document-id die aan dit item is toegewezen." ma:internalName="_dlc_DocId" ma:readOnly="true">
      <xsd:simpleType>
        <xsd:restriction base="dms:Text"/>
      </xsd:simpleType>
    </xsd:element>
    <xsd:element name="_dlc_DocIdUrl" ma:index="5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6"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fc62a55-fff3-4b8d-9937-2b197328c51d" elementFormDefault="qualified">
    <xsd:import namespace="http://schemas.microsoft.com/office/2006/documentManagement/types"/>
    <xsd:import namespace="http://schemas.microsoft.com/office/infopath/2007/PartnerControls"/>
    <xsd:element name="MediaServiceDateTaken" ma:index="37" nillable="true" ma:displayName="MediaServiceDateTaken" ma:hidden="true" ma:internalName="MediaServiceDateTaken" ma:readOnly="true">
      <xsd:simpleType>
        <xsd:restriction base="dms:Text"/>
      </xsd:simpleType>
    </xsd:element>
    <xsd:element name="MediaServiceLocation" ma:index="38" nillable="true" ma:displayName="Location" ma:internalName="MediaServiceLocation" ma:readOnly="true">
      <xsd:simpleType>
        <xsd:restriction base="dms:Text"/>
      </xsd:simpleType>
    </xsd:element>
    <xsd:element name="MediaLengthInSeconds" ma:index="39" nillable="true" ma:displayName="Length (seconds)" ma:internalName="MediaLengthInSeconds" ma:readOnly="true">
      <xsd:simpleType>
        <xsd:restriction base="dms:Unknown"/>
      </xsd:simpleType>
    </xsd:element>
    <xsd:element name="lcf76f155ced4ddcb4097134ff3c332f" ma:index="43" nillable="true" ma:taxonomy="true" ma:internalName="lcf76f155ced4ddcb4097134ff3c332f" ma:taxonomyFieldName="MediaServiceImageTags" ma:displayName="Afbeeldingtags" ma:readOnly="false" ma:fieldId="{5cf76f15-5ced-4ddc-b409-7134ff3c332f}" ma:taxonomyMulti="true" ma:sspId="9e1b9b6d-b887-446c-9dce-4968e9b06264" ma:termSetId="09814cd3-568e-fe90-9814-8d621ff8fb84" ma:anchorId="fba54fb3-c3e1-fe81-a776-ca4b69148c4d" ma:open="true" ma:isKeyword="false">
      <xsd:complexType>
        <xsd:sequence>
          <xsd:element ref="pc:Terms" minOccurs="0" maxOccurs="1"/>
        </xsd:sequence>
      </xsd:complexType>
    </xsd:element>
    <xsd:element name="MediaServiceSearchProperties" ma:index="48" nillable="true" ma:displayName="MediaServiceSearchProperties" ma:hidden="true" ma:internalName="MediaServiceSearchProperties" ma:readOnly="true">
      <xsd:simpleType>
        <xsd:restriction base="dms:Note"/>
      </xsd:simpleType>
    </xsd:element>
    <xsd:element name="MediaServiceObjectDetectorVersions" ma:index="49"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5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3" ma:displayName="Auteur"/>
        <xsd:element ref="dcterms:created" minOccurs="0" maxOccurs="1"/>
        <xsd:element ref="dc:identifier" minOccurs="0" maxOccurs="1"/>
        <xsd:element name="contentType" minOccurs="0" maxOccurs="1" type="xsd:string" ma:index="18"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AB3A5E-C0E0-4526-9C72-BF60CEF4C9E0}">
  <ds:schemaRefs>
    <ds:schemaRef ds:uri="http://schemas.microsoft.com/office/2006/metadata/properties"/>
    <ds:schemaRef ds:uri="http://schemas.microsoft.com/office/infopath/2007/PartnerControls"/>
    <ds:schemaRef ds:uri="http://schemas.microsoft.com/sharepoint/v3"/>
    <ds:schemaRef ds:uri="c41d040b-1f23-46d8-95f8-73c4343eacb6"/>
    <ds:schemaRef ds:uri="9729beee-8231-416b-840d-ac6e112eeed3"/>
    <ds:schemaRef ds:uri="dfc62a55-fff3-4b8d-9937-2b197328c51d"/>
  </ds:schemaRefs>
</ds:datastoreItem>
</file>

<file path=customXml/itemProps2.xml><?xml version="1.0" encoding="utf-8"?>
<ds:datastoreItem xmlns:ds="http://schemas.openxmlformats.org/officeDocument/2006/customXml" ds:itemID="{E7A67A93-58FE-483B-9241-F9B6837BDA64}">
  <ds:schemaRefs>
    <ds:schemaRef ds:uri="http://schemas.microsoft.com/sharepoint/events"/>
  </ds:schemaRefs>
</ds:datastoreItem>
</file>

<file path=customXml/itemProps3.xml><?xml version="1.0" encoding="utf-8"?>
<ds:datastoreItem xmlns:ds="http://schemas.openxmlformats.org/officeDocument/2006/customXml" ds:itemID="{D1007C72-76C7-4232-8CCD-E0E6BF8FCD4B}">
  <ds:schemaRefs>
    <ds:schemaRef ds:uri="http://schemas.microsoft.com/sharepoint/v3/contenttype/forms"/>
  </ds:schemaRefs>
</ds:datastoreItem>
</file>

<file path=customXml/itemProps4.xml><?xml version="1.0" encoding="utf-8"?>
<ds:datastoreItem xmlns:ds="http://schemas.openxmlformats.org/officeDocument/2006/customXml" ds:itemID="{C0FC324B-17C9-49F4-8AAA-ED54D92F63AF}">
  <ds:schemaRefs>
    <ds:schemaRef ds:uri="Microsoft.SharePoint.Taxonomy.ContentTypeSync"/>
  </ds:schemaRefs>
</ds:datastoreItem>
</file>

<file path=customXml/itemProps5.xml><?xml version="1.0" encoding="utf-8"?>
<ds:datastoreItem xmlns:ds="http://schemas.openxmlformats.org/officeDocument/2006/customXml" ds:itemID="{E711FA0A-4F7B-49CB-8C88-2EE3737364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1d040b-1f23-46d8-95f8-73c4343eacb6"/>
    <ds:schemaRef ds:uri="9729beee-8231-416b-840d-ac6e112eeed3"/>
    <ds:schemaRef ds:uri="dfc62a55-fff3-4b8d-9937-2b197328c5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56</vt:i4>
      </vt:variant>
    </vt:vector>
  </HeadingPairs>
  <TitlesOfParts>
    <vt:vector size="64" baseType="lpstr">
      <vt:lpstr>1 Handleiding</vt:lpstr>
      <vt:lpstr>2 Specificatie uurtarieven</vt:lpstr>
      <vt:lpstr>3 Personeelsinzet</vt:lpstr>
      <vt:lpstr>4 Algemene kosten</vt:lpstr>
      <vt:lpstr>5 Restitutie</vt:lpstr>
      <vt:lpstr>6 Vaste aanneemsom</vt:lpstr>
      <vt:lpstr>7 Banqueting</vt:lpstr>
      <vt:lpstr>8 Totaal</vt:lpstr>
      <vt:lpstr>TariefOpbouwBasisloon1</vt:lpstr>
      <vt:lpstr>TariefOpbouwBasisloon2</vt:lpstr>
      <vt:lpstr>TariefOpbouwBasisloon3</vt:lpstr>
      <vt:lpstr>TariefOpbouwBasisloon4</vt:lpstr>
      <vt:lpstr>TariefOpbouwBasisloon5</vt:lpstr>
      <vt:lpstr>TariefOpbouwBasisloon6</vt:lpstr>
      <vt:lpstr>TariefOpbouwBasisloon7</vt:lpstr>
      <vt:lpstr>TariefOpbouwBasisloon8</vt:lpstr>
      <vt:lpstr>TariefOpbouwDirecteKosten1</vt:lpstr>
      <vt:lpstr>TariefOpbouwDirecteKosten2</vt:lpstr>
      <vt:lpstr>TariefOpbouwDirecteKosten3</vt:lpstr>
      <vt:lpstr>TariefOpbouwDirecteKosten4</vt:lpstr>
      <vt:lpstr>TariefOpbouwDirecteKosten5</vt:lpstr>
      <vt:lpstr>TariefOpbouwDirecteKosten6</vt:lpstr>
      <vt:lpstr>TariefOpbouwDirecteKosten7</vt:lpstr>
      <vt:lpstr>TariefOpbouwDirecteKosten8</vt:lpstr>
      <vt:lpstr>TariefOpbouwIndirecteKosten1</vt:lpstr>
      <vt:lpstr>TariefOpbouwIndirecteKosten2</vt:lpstr>
      <vt:lpstr>TariefOpbouwIndirecteKosten3</vt:lpstr>
      <vt:lpstr>TariefOpbouwIndirecteKosten4</vt:lpstr>
      <vt:lpstr>TariefOpbouwIndirecteKosten5</vt:lpstr>
      <vt:lpstr>TariefOpbouwIndirecteKosten6</vt:lpstr>
      <vt:lpstr>TariefOpbouwIndirecteKosten7</vt:lpstr>
      <vt:lpstr>TariefOpbouwIndirecteKosten8</vt:lpstr>
      <vt:lpstr>TariefOpbouwRisicoWinst1</vt:lpstr>
      <vt:lpstr>TariefOpbouwRisicoWinst2</vt:lpstr>
      <vt:lpstr>TariefOpbouwRisicoWinst3</vt:lpstr>
      <vt:lpstr>TariefOpbouwRisicoWinst4</vt:lpstr>
      <vt:lpstr>TariefOpbouwRisicoWinst5</vt:lpstr>
      <vt:lpstr>TariefOpbouwRisicoWinst6</vt:lpstr>
      <vt:lpstr>TariefOpbouwRisicoWinst7</vt:lpstr>
      <vt:lpstr>TariefOpbouwRisicoWinst8</vt:lpstr>
      <vt:lpstr>TariefOpbouwTotaalLoonkosten1</vt:lpstr>
      <vt:lpstr>TariefOpbouwTotaalLoonkosten2</vt:lpstr>
      <vt:lpstr>TariefOpbouwTotaalLoonkosten3</vt:lpstr>
      <vt:lpstr>TariefOpbouwTotaalLoonkosten4</vt:lpstr>
      <vt:lpstr>TariefOpbouwTotaalLoonkosten5</vt:lpstr>
      <vt:lpstr>TariefOpbouwTotaalLoonkosten6</vt:lpstr>
      <vt:lpstr>TariefOpbouwTotaalLoonkosten7</vt:lpstr>
      <vt:lpstr>TariefOpbouwTotaalLoonkosten8</vt:lpstr>
      <vt:lpstr>TariefOpbouwUurloon1</vt:lpstr>
      <vt:lpstr>TariefOpbouwUurloon2</vt:lpstr>
      <vt:lpstr>TariefOpbouwUurloon3</vt:lpstr>
      <vt:lpstr>TariefOpbouwUurloon4</vt:lpstr>
      <vt:lpstr>TariefOpbouwUurloon5</vt:lpstr>
      <vt:lpstr>TariefOpbouwUurloon6</vt:lpstr>
      <vt:lpstr>TariefOpbouwUurloon7</vt:lpstr>
      <vt:lpstr>TariefOpbouwUurloon8</vt:lpstr>
      <vt:lpstr>TariefOpbouwUurloonkosten1</vt:lpstr>
      <vt:lpstr>TariefOpbouwUurloonkosten2</vt:lpstr>
      <vt:lpstr>TariefOpbouwUurloonkosten3</vt:lpstr>
      <vt:lpstr>TariefOpbouwUurloonkosten4</vt:lpstr>
      <vt:lpstr>TariefOpbouwUurloonkosten5</vt:lpstr>
      <vt:lpstr>TariefOpbouwUurloonkosten6</vt:lpstr>
      <vt:lpstr>TariefOpbouwUurloonkosten7</vt:lpstr>
      <vt:lpstr>TariefOpbouwUurloonkosten8</vt:lpstr>
    </vt:vector>
  </TitlesOfParts>
  <Manager/>
  <Company>Waterschap Limburg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Document 2020-D5379</dc:title>
  <dc:subject/>
  <dc:creator>Rianne Hupkens</dc:creator>
  <cp:keywords/>
  <dc:description/>
  <cp:lastModifiedBy>Eef Lommen</cp:lastModifiedBy>
  <cp:revision/>
  <dcterms:created xsi:type="dcterms:W3CDTF">2019-06-06T12:40:08Z</dcterms:created>
  <dcterms:modified xsi:type="dcterms:W3CDTF">2025-10-06T13:11:12Z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0x010100DCD422DC78816243BC06FDD53AB4B00001050050B5B856F42B474C862652678557011A</vt:lpwstr>
  </property>
  <property fmtid="{D5CDD505-2E9C-101B-9397-08002B2CF9AE}" pid="3" name="if2b51a8f0cc49eeb1091a783dca6e1c">
    <vt:lpwstr>WSL|fb89f2ed-b4ad-4787-be01-c5239b4a2654</vt:lpwstr>
  </property>
  <property fmtid="{D5CDD505-2E9C-101B-9397-08002B2CF9AE}" pid="4" name="Identificatie kenmerk TMLO">
    <vt:lpwstr>1;#WSL|fb89f2ed-b4ad-4787-be01-c5239b4a2654</vt:lpwstr>
  </property>
  <property fmtid="{D5CDD505-2E9C-101B-9397-08002B2CF9AE}" pid="5" name="Documentnummer">
    <vt:lpwstr>2020-D5379</vt:lpwstr>
  </property>
  <property fmtid="{D5CDD505-2E9C-101B-9397-08002B2CF9AE}" pid="6" name="Zaakbehandelaar">
    <vt:lpwstr>;#Laura Brugman;#wsl\l.brugman;#</vt:lpwstr>
  </property>
  <property fmtid="{D5CDD505-2E9C-101B-9397-08002B2CF9AE}" pid="7" name="_docset_NoMedatataSyncRequired">
    <vt:lpwstr>False</vt:lpwstr>
  </property>
  <property fmtid="{D5CDD505-2E9C-101B-9397-08002B2CF9AE}" pid="8" name="_dlc_DocIdItemGuid">
    <vt:lpwstr>2bf1b124-ec01-4a05-a4de-03ec622023b9</vt:lpwstr>
  </property>
  <property fmtid="{D5CDD505-2E9C-101B-9397-08002B2CF9AE}" pid="9" name="MediaServiceImageTags">
    <vt:lpwstr/>
  </property>
  <property fmtid="{D5CDD505-2E9C-101B-9397-08002B2CF9AE}" pid="10" name="TaxCatchAll">
    <vt:lpwstr/>
  </property>
  <property fmtid="{D5CDD505-2E9C-101B-9397-08002B2CF9AE}" pid="11" name="Documenttype">
    <vt:lpwstr/>
  </property>
  <property fmtid="{D5CDD505-2E9C-101B-9397-08002B2CF9AE}" pid="12" name="Cluster_x0020_of_x0020_Programma_x0020_of_x0020_Team">
    <vt:lpwstr/>
  </property>
  <property fmtid="{D5CDD505-2E9C-101B-9397-08002B2CF9AE}" pid="13" name="n89f3d5da045466ca6559a89df89a6be">
    <vt:lpwstr/>
  </property>
  <property fmtid="{D5CDD505-2E9C-101B-9397-08002B2CF9AE}" pid="14" name="Cluster of Programma of Team">
    <vt:lpwstr/>
  </property>
</Properties>
</file>