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NF-Projecten\Mobiliteitsbureau\Archief mobiliteitsbureau\6. Europese Aanbestedingen\Nieuwe aanbesteding\Aanbesteding vervoer 1-1-2027\Bijlagen\"/>
    </mc:Choice>
  </mc:AlternateContent>
  <xr:revisionPtr revIDLastSave="0" documentId="13_ncr:1_{46CD63CF-9B07-4FA8-80F5-0035A3E9D5F6}" xr6:coauthVersionLast="47" xr6:coauthVersionMax="47" xr10:uidLastSave="{00000000-0000-0000-0000-000000000000}"/>
  <bookViews>
    <workbookView xWindow="-120" yWindow="-120" windowWidth="29040" windowHeight="15840" xr2:uid="{9A5BBD49-82EF-4438-A8C2-74398ACD004F}"/>
  </bookViews>
  <sheets>
    <sheet name="Inschrijving Amela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E43" i="1"/>
  <c r="E42" i="1"/>
  <c r="E41" i="1"/>
  <c r="E40" i="1"/>
  <c r="E39" i="1"/>
  <c r="C43" i="1"/>
  <c r="C42" i="1"/>
  <c r="C41" i="1"/>
  <c r="C40" i="1"/>
  <c r="C39" i="1"/>
  <c r="B43" i="1"/>
  <c r="B42" i="1"/>
  <c r="B41" i="1"/>
  <c r="B40" i="1"/>
  <c r="B39" i="1"/>
  <c r="D32" i="1" l="1"/>
  <c r="C32" i="1"/>
  <c r="K31" i="1"/>
  <c r="J31" i="1"/>
  <c r="E31" i="1"/>
  <c r="K22" i="1"/>
  <c r="J22" i="1"/>
  <c r="E22" i="1"/>
  <c r="K17" i="1"/>
  <c r="J17" i="1"/>
  <c r="E17" i="1"/>
  <c r="K12" i="1"/>
  <c r="J12" i="1"/>
  <c r="E12" i="1"/>
  <c r="K9" i="1"/>
  <c r="J9" i="1"/>
  <c r="E9" i="1"/>
  <c r="J32" i="1" l="1"/>
  <c r="K32" i="1"/>
  <c r="K33" i="1" s="1"/>
  <c r="E32" i="1"/>
  <c r="F31" i="1"/>
  <c r="F9" i="1" l="1"/>
  <c r="F12" i="1"/>
  <c r="F17" i="1"/>
  <c r="F22" i="1"/>
</calcChain>
</file>

<file path=xl/sharedStrings.xml><?xml version="1.0" encoding="utf-8"?>
<sst xmlns="http://schemas.openxmlformats.org/spreadsheetml/2006/main" count="101" uniqueCount="39">
  <si>
    <t xml:space="preserve">Inschrijving perceel Ameland </t>
  </si>
  <si>
    <t>Specificatie rit</t>
  </si>
  <si>
    <t>Aantal ritten 2024</t>
  </si>
  <si>
    <t>Prijs</t>
  </si>
  <si>
    <t>Van</t>
  </si>
  <si>
    <t>Naar</t>
  </si>
  <si>
    <t>taxibus</t>
  </si>
  <si>
    <t>rolstoelbus</t>
  </si>
  <si>
    <t>Totaal</t>
  </si>
  <si>
    <t>% aandeel</t>
  </si>
  <si>
    <t>Afstand per rit</t>
  </si>
  <si>
    <t>taxibus excl. BTW</t>
  </si>
  <si>
    <t>rolstoelbus excl. BTW</t>
  </si>
  <si>
    <t>Ballum</t>
  </si>
  <si>
    <t xml:space="preserve">  Ballum</t>
  </si>
  <si>
    <t>Veerboot</t>
  </si>
  <si>
    <t xml:space="preserve">  Nes</t>
  </si>
  <si>
    <t>Nes</t>
  </si>
  <si>
    <t xml:space="preserve">  Veerboot</t>
  </si>
  <si>
    <t>Hollum</t>
  </si>
  <si>
    <t xml:space="preserve">  Hollum</t>
  </si>
  <si>
    <t>Klasse</t>
  </si>
  <si>
    <t>&lt; 1,5 km</t>
  </si>
  <si>
    <t>Buren</t>
  </si>
  <si>
    <t xml:space="preserve"> </t>
  </si>
  <si>
    <t xml:space="preserve">  Buren</t>
  </si>
  <si>
    <t>1,5 &gt; 3,0 km</t>
  </si>
  <si>
    <t>3,0 &gt; 4,5 Km</t>
  </si>
  <si>
    <t>4,5 &gt; 7,5 Km</t>
  </si>
  <si>
    <t xml:space="preserve"> Veerboot</t>
  </si>
  <si>
    <t>&gt; 7,5 km</t>
  </si>
  <si>
    <t>Eindtotaal</t>
  </si>
  <si>
    <t>Jaaromzet Ameland</t>
  </si>
  <si>
    <t>Minimum tarieven Ameland</t>
  </si>
  <si>
    <t>Maximum tarieven Ameland</t>
  </si>
  <si>
    <t>Minimum prijs</t>
  </si>
  <si>
    <t>Maximum prijs</t>
  </si>
  <si>
    <t>* De mimimum en maximum tarieven zijn geïndexeerd met de NEA-index van 4,1% per 1-1-2026</t>
  </si>
  <si>
    <t>**Let op alleen de blauwe velden zijn in te vullen op basis van prijspeil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</si>
</sst>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#,##0.0_ ;[Red]\-#,##0.0\ "/>
    <numFmt numFmtId="165" formatCode="_ &quot;€&quot;\ * #,##0.000_ ;_ &quot;€&quot;\ * \-#,##0.000_ ;_ &quot;€&quot;\ * &quot;-&quot;?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 applyProtection="1">
      <protection hidden="1"/>
    </xf>
    <xf numFmtId="38" fontId="0" fillId="0" borderId="5" xfId="0" applyNumberFormat="1" applyBorder="1" applyAlignment="1" applyProtection="1">
      <alignment horizontal="center"/>
      <protection hidden="1"/>
    </xf>
    <xf numFmtId="9" fontId="0" fillId="0" borderId="5" xfId="0" applyNumberFormat="1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38" fontId="0" fillId="0" borderId="9" xfId="0" applyNumberFormat="1" applyBorder="1" applyAlignment="1" applyProtection="1">
      <alignment horizontal="center"/>
      <protection hidden="1"/>
    </xf>
    <xf numFmtId="9" fontId="0" fillId="0" borderId="9" xfId="0" applyNumberFormat="1" applyBorder="1" applyAlignment="1" applyProtection="1">
      <alignment horizontal="center"/>
      <protection hidden="1"/>
    </xf>
    <xf numFmtId="164" fontId="0" fillId="0" borderId="9" xfId="0" applyNumberFormat="1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38" fontId="0" fillId="0" borderId="10" xfId="0" applyNumberFormat="1" applyBorder="1" applyAlignment="1" applyProtection="1">
      <alignment horizontal="center"/>
      <protection hidden="1"/>
    </xf>
    <xf numFmtId="9" fontId="0" fillId="0" borderId="10" xfId="0" applyNumberFormat="1" applyBorder="1" applyAlignment="1" applyProtection="1">
      <alignment horizontal="center"/>
      <protection hidden="1"/>
    </xf>
    <xf numFmtId="164" fontId="0" fillId="0" borderId="10" xfId="0" applyNumberFormat="1" applyBorder="1" applyAlignment="1" applyProtection="1">
      <alignment horizontal="center"/>
      <protection hidden="1"/>
    </xf>
    <xf numFmtId="0" fontId="1" fillId="0" borderId="11" xfId="0" applyFont="1" applyBorder="1" applyProtection="1">
      <protection hidden="1"/>
    </xf>
    <xf numFmtId="38" fontId="1" fillId="0" borderId="11" xfId="0" applyNumberFormat="1" applyFont="1" applyBorder="1" applyAlignment="1" applyProtection="1">
      <alignment horizontal="center"/>
      <protection hidden="1"/>
    </xf>
    <xf numFmtId="9" fontId="1" fillId="0" borderId="11" xfId="0" applyNumberFormat="1" applyFont="1" applyBorder="1" applyAlignment="1" applyProtection="1">
      <alignment horizontal="center"/>
      <protection hidden="1"/>
    </xf>
    <xf numFmtId="164" fontId="1" fillId="0" borderId="11" xfId="0" applyNumberFormat="1" applyFont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38" fontId="0" fillId="0" borderId="12" xfId="0" applyNumberFormat="1" applyBorder="1" applyAlignment="1" applyProtection="1">
      <alignment horizontal="center"/>
      <protection hidden="1"/>
    </xf>
    <xf numFmtId="9" fontId="0" fillId="0" borderId="12" xfId="0" applyNumberFormat="1" applyBorder="1" applyAlignment="1" applyProtection="1">
      <alignment horizontal="center"/>
      <protection hidden="1"/>
    </xf>
    <xf numFmtId="164" fontId="0" fillId="0" borderId="12" xfId="0" applyNumberFormat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38" fontId="0" fillId="0" borderId="8" xfId="0" applyNumberFormat="1" applyBorder="1" applyAlignment="1" applyProtection="1">
      <alignment horizontal="center"/>
      <protection hidden="1"/>
    </xf>
    <xf numFmtId="9" fontId="0" fillId="0" borderId="8" xfId="0" applyNumberFormat="1" applyBorder="1" applyAlignment="1" applyProtection="1">
      <alignment horizontal="center"/>
      <protection hidden="1"/>
    </xf>
    <xf numFmtId="164" fontId="0" fillId="0" borderId="8" xfId="0" applyNumberFormat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8" fontId="0" fillId="0" borderId="7" xfId="0" applyNumberFormat="1" applyBorder="1" applyProtection="1">
      <protection hidden="1"/>
    </xf>
    <xf numFmtId="0" fontId="0" fillId="0" borderId="0" xfId="0" applyProtection="1">
      <protection hidden="1"/>
    </xf>
    <xf numFmtId="8" fontId="0" fillId="0" borderId="0" xfId="0" applyNumberFormat="1" applyProtection="1">
      <protection hidden="1"/>
    </xf>
    <xf numFmtId="0" fontId="1" fillId="0" borderId="0" xfId="0" applyFont="1" applyProtection="1">
      <protection hidden="1"/>
    </xf>
    <xf numFmtId="8" fontId="1" fillId="0" borderId="11" xfId="0" applyNumberFormat="1" applyFont="1" applyBorder="1" applyProtection="1">
      <protection hidden="1"/>
    </xf>
    <xf numFmtId="0" fontId="1" fillId="2" borderId="2" xfId="0" applyFont="1" applyFill="1" applyBorder="1" applyProtection="1">
      <protection hidden="1"/>
    </xf>
    <xf numFmtId="40" fontId="1" fillId="2" borderId="5" xfId="0" applyNumberFormat="1" applyFont="1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1" fillId="2" borderId="7" xfId="0" applyFont="1" applyFill="1" applyBorder="1" applyProtection="1">
      <protection hidden="1"/>
    </xf>
    <xf numFmtId="38" fontId="1" fillId="2" borderId="7" xfId="0" applyNumberFormat="1" applyFont="1" applyFill="1" applyBorder="1" applyAlignment="1" applyProtection="1">
      <alignment horizontal="center"/>
      <protection hidden="1"/>
    </xf>
    <xf numFmtId="40" fontId="0" fillId="0" borderId="5" xfId="0" applyNumberFormat="1" applyBorder="1" applyAlignment="1" applyProtection="1">
      <alignment horizontal="center"/>
      <protection hidden="1"/>
    </xf>
    <xf numFmtId="40" fontId="0" fillId="0" borderId="0" xfId="0" applyNumberFormat="1" applyProtection="1">
      <protection hidden="1"/>
    </xf>
    <xf numFmtId="40" fontId="0" fillId="0" borderId="9" xfId="0" applyNumberFormat="1" applyBorder="1" applyAlignment="1" applyProtection="1">
      <alignment horizontal="center"/>
      <protection hidden="1"/>
    </xf>
    <xf numFmtId="40" fontId="0" fillId="0" borderId="7" xfId="0" applyNumberForma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8" fontId="0" fillId="0" borderId="11" xfId="0" applyNumberFormat="1" applyBorder="1" applyProtection="1">
      <protection hidden="1"/>
    </xf>
    <xf numFmtId="165" fontId="0" fillId="0" borderId="8" xfId="0" applyNumberFormat="1" applyBorder="1" applyAlignment="1" applyProtection="1">
      <alignment horizontal="center"/>
      <protection hidden="1"/>
    </xf>
    <xf numFmtId="8" fontId="0" fillId="0" borderId="8" xfId="0" applyNumberFormat="1" applyBorder="1" applyProtection="1">
      <protection hidden="1"/>
    </xf>
    <xf numFmtId="0" fontId="0" fillId="2" borderId="5" xfId="0" applyFill="1" applyBorder="1" applyProtection="1"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165" fontId="0" fillId="3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01ED-2175-441C-8B29-BF3DE82DDBF0}">
  <dimension ref="A1:M45"/>
  <sheetViews>
    <sheetView tabSelected="1" workbookViewId="0">
      <selection activeCell="I39" sqref="I39"/>
    </sheetView>
  </sheetViews>
  <sheetFormatPr defaultColWidth="8.85546875" defaultRowHeight="15" x14ac:dyDescent="0.25"/>
  <cols>
    <col min="1" max="11" width="20.7109375" style="28" customWidth="1"/>
    <col min="12" max="16384" width="8.85546875" style="28"/>
  </cols>
  <sheetData>
    <row r="1" spans="1:13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30"/>
      <c r="M1" s="30"/>
    </row>
    <row r="2" spans="1:13" x14ac:dyDescent="0.25">
      <c r="A2" s="49" t="s">
        <v>1</v>
      </c>
      <c r="B2" s="50"/>
      <c r="C2" s="49" t="s">
        <v>2</v>
      </c>
      <c r="D2" s="51"/>
      <c r="E2" s="50"/>
      <c r="F2" s="45"/>
      <c r="G2" s="45"/>
      <c r="H2" s="33" t="s">
        <v>3</v>
      </c>
      <c r="I2" s="33" t="s">
        <v>3</v>
      </c>
      <c r="J2" s="33" t="s">
        <v>3</v>
      </c>
      <c r="K2" s="33" t="s">
        <v>3</v>
      </c>
      <c r="L2" s="34"/>
    </row>
    <row r="3" spans="1:13" x14ac:dyDescent="0.25">
      <c r="A3" s="35" t="s">
        <v>4</v>
      </c>
      <c r="B3" s="35" t="s">
        <v>5</v>
      </c>
      <c r="C3" s="46" t="s">
        <v>6</v>
      </c>
      <c r="D3" s="4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6" t="s">
        <v>12</v>
      </c>
      <c r="K3" s="36" t="s">
        <v>12</v>
      </c>
    </row>
    <row r="4" spans="1:13" x14ac:dyDescent="0.25">
      <c r="A4" s="1" t="s">
        <v>13</v>
      </c>
      <c r="B4" s="1" t="s">
        <v>14</v>
      </c>
      <c r="C4" s="2"/>
      <c r="D4" s="2"/>
      <c r="E4" s="2"/>
      <c r="F4" s="3"/>
      <c r="G4" s="4">
        <v>0.38</v>
      </c>
      <c r="H4" s="43"/>
      <c r="I4" s="43"/>
      <c r="J4" s="1"/>
      <c r="K4" s="1"/>
    </row>
    <row r="5" spans="1:13" x14ac:dyDescent="0.25">
      <c r="A5" s="5" t="s">
        <v>15</v>
      </c>
      <c r="B5" s="5" t="s">
        <v>16</v>
      </c>
      <c r="C5" s="6"/>
      <c r="D5" s="6"/>
      <c r="E5" s="6"/>
      <c r="F5" s="7"/>
      <c r="G5" s="8">
        <v>0.41696969696969688</v>
      </c>
      <c r="H5" s="43"/>
      <c r="I5" s="43"/>
      <c r="J5" s="21"/>
      <c r="K5" s="21"/>
    </row>
    <row r="6" spans="1:13" x14ac:dyDescent="0.25">
      <c r="A6" s="5" t="s">
        <v>17</v>
      </c>
      <c r="B6" s="5" t="s">
        <v>18</v>
      </c>
      <c r="C6" s="6"/>
      <c r="D6" s="6"/>
      <c r="E6" s="6"/>
      <c r="F6" s="7"/>
      <c r="G6" s="8">
        <v>0.45909090909090922</v>
      </c>
      <c r="H6" s="43"/>
      <c r="I6" s="43"/>
      <c r="J6" s="21"/>
      <c r="K6" s="21"/>
    </row>
    <row r="7" spans="1:13" x14ac:dyDescent="0.25">
      <c r="A7" s="5" t="s">
        <v>17</v>
      </c>
      <c r="B7" s="5" t="s">
        <v>16</v>
      </c>
      <c r="C7" s="6"/>
      <c r="D7" s="6"/>
      <c r="E7" s="6"/>
      <c r="F7" s="7"/>
      <c r="G7" s="8">
        <v>1.0088721804511267</v>
      </c>
      <c r="H7" s="43"/>
      <c r="I7" s="43"/>
      <c r="J7" s="21"/>
      <c r="K7" s="21"/>
    </row>
    <row r="8" spans="1:13" x14ac:dyDescent="0.25">
      <c r="A8" s="9" t="s">
        <v>19</v>
      </c>
      <c r="B8" s="9" t="s">
        <v>20</v>
      </c>
      <c r="C8" s="10"/>
      <c r="D8" s="10"/>
      <c r="E8" s="10"/>
      <c r="F8" s="11"/>
      <c r="G8" s="12">
        <v>1.0554285714285694</v>
      </c>
      <c r="H8" s="43"/>
      <c r="I8" s="43"/>
      <c r="J8" s="21"/>
      <c r="K8" s="21"/>
    </row>
    <row r="9" spans="1:13" x14ac:dyDescent="0.25">
      <c r="A9" s="13" t="s">
        <v>21</v>
      </c>
      <c r="B9" s="13" t="s">
        <v>22</v>
      </c>
      <c r="C9" s="14">
        <v>1044</v>
      </c>
      <c r="D9" s="14">
        <v>91</v>
      </c>
      <c r="E9" s="14">
        <f>C9+D9</f>
        <v>1135</v>
      </c>
      <c r="F9" s="15">
        <f>E9/E32</f>
        <v>0.3698273053111763</v>
      </c>
      <c r="G9" s="16">
        <v>0.93523002421307366</v>
      </c>
      <c r="H9" s="47"/>
      <c r="I9" s="47"/>
      <c r="J9" s="42">
        <f>H9*C9</f>
        <v>0</v>
      </c>
      <c r="K9" s="42">
        <f>I9*D9</f>
        <v>0</v>
      </c>
    </row>
    <row r="10" spans="1:13" x14ac:dyDescent="0.25">
      <c r="A10" s="17" t="s">
        <v>23</v>
      </c>
      <c r="B10" s="17" t="s">
        <v>16</v>
      </c>
      <c r="C10" s="18"/>
      <c r="D10" s="18"/>
      <c r="E10" s="18"/>
      <c r="F10" s="19"/>
      <c r="G10" s="20">
        <v>2.578125</v>
      </c>
      <c r="H10" s="43" t="s">
        <v>24</v>
      </c>
      <c r="I10" s="43"/>
      <c r="J10" s="44"/>
      <c r="K10" s="44"/>
    </row>
    <row r="11" spans="1:13" x14ac:dyDescent="0.25">
      <c r="A11" s="9" t="s">
        <v>17</v>
      </c>
      <c r="B11" s="9" t="s">
        <v>25</v>
      </c>
      <c r="C11" s="10"/>
      <c r="D11" s="10"/>
      <c r="E11" s="10"/>
      <c r="F11" s="11"/>
      <c r="G11" s="12">
        <v>2.6486486486486482</v>
      </c>
      <c r="H11" s="43"/>
      <c r="I11" s="43"/>
      <c r="J11" s="44"/>
      <c r="K11" s="44"/>
    </row>
    <row r="12" spans="1:13" x14ac:dyDescent="0.25">
      <c r="A12" s="13" t="s">
        <v>21</v>
      </c>
      <c r="B12" s="13" t="s">
        <v>26</v>
      </c>
      <c r="C12" s="14">
        <v>237</v>
      </c>
      <c r="D12" s="14">
        <v>6</v>
      </c>
      <c r="E12" s="14">
        <f>C12+D12</f>
        <v>243</v>
      </c>
      <c r="F12" s="15">
        <f>E12/E32</f>
        <v>7.9178885630498533E-2</v>
      </c>
      <c r="G12" s="16">
        <v>2.6159420289855073</v>
      </c>
      <c r="H12" s="47"/>
      <c r="I12" s="47"/>
      <c r="J12" s="42">
        <f>H12*C12</f>
        <v>0</v>
      </c>
      <c r="K12" s="42">
        <f>I12*D12</f>
        <v>0</v>
      </c>
    </row>
    <row r="13" spans="1:13" x14ac:dyDescent="0.25">
      <c r="A13" s="17" t="s">
        <v>23</v>
      </c>
      <c r="B13" s="17" t="s">
        <v>18</v>
      </c>
      <c r="C13" s="18"/>
      <c r="D13" s="18"/>
      <c r="E13" s="18"/>
      <c r="F13" s="19"/>
      <c r="G13" s="20">
        <v>3.48</v>
      </c>
      <c r="H13" s="43" t="s">
        <v>24</v>
      </c>
      <c r="I13" s="43"/>
      <c r="J13" s="44"/>
      <c r="K13" s="44"/>
    </row>
    <row r="14" spans="1:13" x14ac:dyDescent="0.25">
      <c r="A14" s="5" t="s">
        <v>15</v>
      </c>
      <c r="B14" s="5" t="s">
        <v>25</v>
      </c>
      <c r="C14" s="6"/>
      <c r="D14" s="6"/>
      <c r="E14" s="6"/>
      <c r="F14" s="7"/>
      <c r="G14" s="8">
        <v>3.48</v>
      </c>
      <c r="H14" s="43"/>
      <c r="I14" s="43"/>
      <c r="J14" s="44"/>
      <c r="K14" s="44"/>
    </row>
    <row r="15" spans="1:13" x14ac:dyDescent="0.25">
      <c r="A15" s="5" t="s">
        <v>19</v>
      </c>
      <c r="B15" s="5" t="s">
        <v>14</v>
      </c>
      <c r="C15" s="6"/>
      <c r="D15" s="6"/>
      <c r="E15" s="6"/>
      <c r="F15" s="7"/>
      <c r="G15" s="8">
        <v>4.3241176470588254</v>
      </c>
      <c r="H15" s="43"/>
      <c r="I15" s="43"/>
      <c r="J15" s="44"/>
      <c r="K15" s="44"/>
    </row>
    <row r="16" spans="1:13" x14ac:dyDescent="0.25">
      <c r="A16" s="9" t="s">
        <v>13</v>
      </c>
      <c r="B16" s="9" t="s">
        <v>20</v>
      </c>
      <c r="C16" s="10"/>
      <c r="D16" s="10"/>
      <c r="E16" s="10"/>
      <c r="F16" s="11"/>
      <c r="G16" s="12">
        <v>4.3870103092783568</v>
      </c>
      <c r="H16" s="43"/>
      <c r="I16" s="43"/>
      <c r="J16" s="44"/>
      <c r="K16" s="44"/>
    </row>
    <row r="17" spans="1:11" x14ac:dyDescent="0.25">
      <c r="A17" s="13" t="s">
        <v>21</v>
      </c>
      <c r="B17" s="13" t="s">
        <v>27</v>
      </c>
      <c r="C17" s="14">
        <v>259</v>
      </c>
      <c r="D17" s="14">
        <v>85</v>
      </c>
      <c r="E17" s="14">
        <f>C17+D17</f>
        <v>344</v>
      </c>
      <c r="F17" s="15">
        <f>E17/E32</f>
        <v>0.11208862821766048</v>
      </c>
      <c r="G17" s="16">
        <v>4.3375369458128121</v>
      </c>
      <c r="H17" s="47"/>
      <c r="I17" s="47"/>
      <c r="J17" s="42">
        <f>H17*C17</f>
        <v>0</v>
      </c>
      <c r="K17" s="42">
        <f>I17*D17</f>
        <v>0</v>
      </c>
    </row>
    <row r="18" spans="1:11" x14ac:dyDescent="0.25">
      <c r="A18" s="17" t="s">
        <v>13</v>
      </c>
      <c r="B18" s="17" t="s">
        <v>18</v>
      </c>
      <c r="C18" s="18"/>
      <c r="D18" s="18"/>
      <c r="E18" s="18"/>
      <c r="F18" s="19"/>
      <c r="G18" s="20">
        <v>6.742</v>
      </c>
      <c r="H18" s="43" t="s">
        <v>24</v>
      </c>
      <c r="I18" s="43"/>
      <c r="J18" s="44"/>
      <c r="K18" s="44"/>
    </row>
    <row r="19" spans="1:11" x14ac:dyDescent="0.25">
      <c r="A19" s="5" t="s">
        <v>15</v>
      </c>
      <c r="B19" s="5" t="s">
        <v>14</v>
      </c>
      <c r="C19" s="6"/>
      <c r="D19" s="6"/>
      <c r="E19" s="6"/>
      <c r="F19" s="7"/>
      <c r="G19" s="8">
        <v>6.8511111111111127</v>
      </c>
      <c r="H19" s="43"/>
      <c r="I19" s="43"/>
      <c r="J19" s="44"/>
      <c r="K19" s="44"/>
    </row>
    <row r="20" spans="1:11" x14ac:dyDescent="0.25">
      <c r="A20" s="5" t="s">
        <v>13</v>
      </c>
      <c r="B20" s="5" t="s">
        <v>16</v>
      </c>
      <c r="C20" s="6"/>
      <c r="D20" s="6"/>
      <c r="E20" s="6"/>
      <c r="F20" s="7"/>
      <c r="G20" s="8">
        <v>7.1756880733945003</v>
      </c>
      <c r="H20" s="43"/>
      <c r="I20" s="43"/>
      <c r="J20" s="44"/>
      <c r="K20" s="44"/>
    </row>
    <row r="21" spans="1:11" x14ac:dyDescent="0.25">
      <c r="A21" s="9" t="s">
        <v>17</v>
      </c>
      <c r="B21" s="9" t="s">
        <v>14</v>
      </c>
      <c r="C21" s="10"/>
      <c r="D21" s="10"/>
      <c r="E21" s="10"/>
      <c r="F21" s="11"/>
      <c r="G21" s="12">
        <v>7.2814150943396072</v>
      </c>
      <c r="H21" s="43"/>
      <c r="I21" s="43"/>
      <c r="J21" s="44"/>
      <c r="K21" s="44"/>
    </row>
    <row r="22" spans="1:11" x14ac:dyDescent="0.25">
      <c r="A22" s="13" t="s">
        <v>21</v>
      </c>
      <c r="B22" s="13" t="s">
        <v>28</v>
      </c>
      <c r="C22" s="14">
        <v>277</v>
      </c>
      <c r="D22" s="14">
        <v>4</v>
      </c>
      <c r="E22" s="14">
        <f>C22+D22</f>
        <v>281</v>
      </c>
      <c r="F22" s="15">
        <f>E22/E32</f>
        <v>9.1560768980123816E-2</v>
      </c>
      <c r="G22" s="16">
        <v>7.1925641025640985</v>
      </c>
      <c r="H22" s="47"/>
      <c r="I22" s="47"/>
      <c r="J22" s="42">
        <f>H22*C22</f>
        <v>0</v>
      </c>
      <c r="K22" s="42">
        <f>I22*D22</f>
        <v>0</v>
      </c>
    </row>
    <row r="23" spans="1:11" x14ac:dyDescent="0.25">
      <c r="A23" s="17" t="s">
        <v>23</v>
      </c>
      <c r="B23" s="17" t="s">
        <v>14</v>
      </c>
      <c r="C23" s="18"/>
      <c r="D23" s="18"/>
      <c r="E23" s="18"/>
      <c r="F23" s="19"/>
      <c r="G23" s="20">
        <v>9.538333333333334</v>
      </c>
      <c r="H23" s="43" t="s">
        <v>24</v>
      </c>
      <c r="I23" s="43"/>
      <c r="J23" s="44"/>
      <c r="K23" s="44"/>
    </row>
    <row r="24" spans="1:11" x14ac:dyDescent="0.25">
      <c r="A24" s="5" t="s">
        <v>13</v>
      </c>
      <c r="B24" s="5" t="s">
        <v>25</v>
      </c>
      <c r="C24" s="6"/>
      <c r="D24" s="6"/>
      <c r="E24" s="6"/>
      <c r="F24" s="7"/>
      <c r="G24" s="8">
        <v>9.5739999999999998</v>
      </c>
      <c r="H24" s="43"/>
      <c r="I24" s="43"/>
      <c r="J24" s="44"/>
      <c r="K24" s="44"/>
    </row>
    <row r="25" spans="1:11" x14ac:dyDescent="0.25">
      <c r="A25" s="5" t="s">
        <v>19</v>
      </c>
      <c r="B25" s="5" t="s">
        <v>16</v>
      </c>
      <c r="C25" s="6"/>
      <c r="D25" s="6"/>
      <c r="E25" s="6"/>
      <c r="F25" s="7"/>
      <c r="G25" s="8">
        <v>9.7860986547085069</v>
      </c>
      <c r="H25" s="43"/>
      <c r="I25" s="43"/>
      <c r="J25" s="44"/>
      <c r="K25" s="44"/>
    </row>
    <row r="26" spans="1:11" x14ac:dyDescent="0.25">
      <c r="A26" s="5" t="s">
        <v>17</v>
      </c>
      <c r="B26" s="5" t="s">
        <v>20</v>
      </c>
      <c r="C26" s="6"/>
      <c r="D26" s="6"/>
      <c r="E26" s="6"/>
      <c r="F26" s="7"/>
      <c r="G26" s="8">
        <v>9.8536758893280503</v>
      </c>
      <c r="H26" s="43"/>
      <c r="I26" s="43"/>
      <c r="J26" s="44"/>
      <c r="K26" s="44"/>
    </row>
    <row r="27" spans="1:11" x14ac:dyDescent="0.25">
      <c r="A27" s="5" t="s">
        <v>19</v>
      </c>
      <c r="B27" s="5" t="s">
        <v>29</v>
      </c>
      <c r="C27" s="6"/>
      <c r="D27" s="6"/>
      <c r="E27" s="6"/>
      <c r="F27" s="7"/>
      <c r="G27" s="8">
        <v>9.9450000000000021</v>
      </c>
      <c r="H27" s="43"/>
      <c r="I27" s="43"/>
      <c r="J27" s="44"/>
      <c r="K27" s="44"/>
    </row>
    <row r="28" spans="1:11" x14ac:dyDescent="0.25">
      <c r="A28" s="9" t="s">
        <v>15</v>
      </c>
      <c r="B28" s="9" t="s">
        <v>20</v>
      </c>
      <c r="C28" s="10"/>
      <c r="D28" s="10"/>
      <c r="E28" s="10"/>
      <c r="F28" s="11"/>
      <c r="G28" s="12">
        <v>10.047234042553185</v>
      </c>
      <c r="H28" s="43"/>
      <c r="I28" s="43"/>
      <c r="J28" s="44"/>
      <c r="K28" s="44"/>
    </row>
    <row r="29" spans="1:11" x14ac:dyDescent="0.25">
      <c r="A29" s="17" t="s">
        <v>23</v>
      </c>
      <c r="B29" s="17" t="s">
        <v>20</v>
      </c>
      <c r="C29" s="18"/>
      <c r="D29" s="18"/>
      <c r="E29" s="18"/>
      <c r="F29" s="19"/>
      <c r="G29" s="20">
        <v>13.15111111111111</v>
      </c>
      <c r="H29" s="43" t="s">
        <v>24</v>
      </c>
      <c r="I29" s="43"/>
      <c r="J29" s="44"/>
      <c r="K29" s="44"/>
    </row>
    <row r="30" spans="1:11" x14ac:dyDescent="0.25">
      <c r="A30" s="21" t="s">
        <v>19</v>
      </c>
      <c r="B30" s="21" t="s">
        <v>25</v>
      </c>
      <c r="C30" s="22"/>
      <c r="D30" s="22"/>
      <c r="E30" s="22"/>
      <c r="F30" s="23"/>
      <c r="G30" s="24">
        <v>13.4</v>
      </c>
      <c r="H30" s="43"/>
      <c r="I30" s="43"/>
      <c r="J30" s="44"/>
      <c r="K30" s="44"/>
    </row>
    <row r="31" spans="1:11" x14ac:dyDescent="0.25">
      <c r="A31" s="13" t="s">
        <v>21</v>
      </c>
      <c r="B31" s="13" t="s">
        <v>30</v>
      </c>
      <c r="C31" s="14">
        <v>712</v>
      </c>
      <c r="D31" s="14">
        <v>354</v>
      </c>
      <c r="E31" s="14">
        <f>C31+D31</f>
        <v>1066</v>
      </c>
      <c r="F31" s="15">
        <f>E31/E32</f>
        <v>0.34734441186054088</v>
      </c>
      <c r="G31" s="16">
        <v>13.259999999999998</v>
      </c>
      <c r="H31" s="47"/>
      <c r="I31" s="47"/>
      <c r="J31" s="42">
        <f>H31*C31</f>
        <v>0</v>
      </c>
      <c r="K31" s="42">
        <f>I31*D31</f>
        <v>0</v>
      </c>
    </row>
    <row r="32" spans="1:11" x14ac:dyDescent="0.25">
      <c r="A32" s="13" t="s">
        <v>31</v>
      </c>
      <c r="B32" s="13"/>
      <c r="C32" s="14">
        <f>C31+C22+C17+C12+C9</f>
        <v>2529</v>
      </c>
      <c r="D32" s="14">
        <f>D31+D22+D17+D12+D9</f>
        <v>540</v>
      </c>
      <c r="E32" s="14">
        <f>E31+E22+E17+E12+E9</f>
        <v>3069</v>
      </c>
      <c r="F32" s="15">
        <v>1.000000000000006</v>
      </c>
      <c r="G32" s="16">
        <v>6.2078669154228452</v>
      </c>
      <c r="H32" s="26" t="s">
        <v>24</v>
      </c>
      <c r="I32" s="26"/>
      <c r="J32" s="27">
        <f>J9+J12+J17+J22+J31</f>
        <v>0</v>
      </c>
      <c r="K32" s="27">
        <f>K9+K12+K17+K22+K31</f>
        <v>0</v>
      </c>
    </row>
    <row r="33" spans="1:11" x14ac:dyDescent="0.25">
      <c r="B33" s="29"/>
      <c r="J33" s="30" t="s">
        <v>32</v>
      </c>
      <c r="K33" s="31">
        <f>J32+K32</f>
        <v>0</v>
      </c>
    </row>
    <row r="34" spans="1:11" x14ac:dyDescent="0.25">
      <c r="B34" s="29"/>
    </row>
    <row r="35" spans="1:11" x14ac:dyDescent="0.25">
      <c r="B35" s="29"/>
    </row>
    <row r="36" spans="1:11" x14ac:dyDescent="0.25">
      <c r="A36" s="48" t="s">
        <v>33</v>
      </c>
      <c r="B36" s="48"/>
      <c r="C36" s="48"/>
      <c r="D36" s="52"/>
      <c r="E36" s="48" t="s">
        <v>34</v>
      </c>
      <c r="F36" s="48"/>
      <c r="G36" s="30"/>
    </row>
    <row r="37" spans="1:11" x14ac:dyDescent="0.25">
      <c r="A37" s="32" t="s">
        <v>1</v>
      </c>
      <c r="B37" s="33" t="s">
        <v>35</v>
      </c>
      <c r="C37" s="33" t="s">
        <v>35</v>
      </c>
      <c r="D37" s="21"/>
      <c r="E37" s="33" t="s">
        <v>36</v>
      </c>
      <c r="F37" s="33" t="s">
        <v>36</v>
      </c>
      <c r="G37" s="34"/>
    </row>
    <row r="38" spans="1:11" x14ac:dyDescent="0.25">
      <c r="A38" s="35" t="s">
        <v>21</v>
      </c>
      <c r="B38" s="36" t="s">
        <v>11</v>
      </c>
      <c r="C38" s="36" t="s">
        <v>12</v>
      </c>
      <c r="E38" s="36" t="s">
        <v>11</v>
      </c>
      <c r="F38" s="36" t="s">
        <v>12</v>
      </c>
    </row>
    <row r="39" spans="1:11" x14ac:dyDescent="0.25">
      <c r="A39" s="1" t="s">
        <v>22</v>
      </c>
      <c r="B39" s="37">
        <f>10*1.041</f>
        <v>10.41</v>
      </c>
      <c r="C39" s="37">
        <f>13.75*1.041</f>
        <v>14.313749999999999</v>
      </c>
      <c r="D39" s="38"/>
      <c r="E39" s="37">
        <f>12.75*1.041</f>
        <v>13.272749999999998</v>
      </c>
      <c r="F39" s="37">
        <f>17*1.041</f>
        <v>17.696999999999999</v>
      </c>
    </row>
    <row r="40" spans="1:11" x14ac:dyDescent="0.25">
      <c r="A40" s="5" t="s">
        <v>26</v>
      </c>
      <c r="B40" s="39">
        <f>11.5*1.041</f>
        <v>11.971499999999999</v>
      </c>
      <c r="C40" s="39">
        <f>15*1.041</f>
        <v>15.614999999999998</v>
      </c>
      <c r="D40" s="38"/>
      <c r="E40" s="39">
        <f>14*1.041</f>
        <v>14.573999999999998</v>
      </c>
      <c r="F40" s="39">
        <f>18.5*1.041</f>
        <v>19.258499999999998</v>
      </c>
    </row>
    <row r="41" spans="1:11" x14ac:dyDescent="0.25">
      <c r="A41" s="5" t="s">
        <v>27</v>
      </c>
      <c r="B41" s="39">
        <f>17.25*1.041</f>
        <v>17.957249999999998</v>
      </c>
      <c r="C41" s="39">
        <f>20.75*1.041</f>
        <v>21.600749999999998</v>
      </c>
      <c r="D41" s="38"/>
      <c r="E41" s="39">
        <f>21.25*1.041</f>
        <v>22.12125</v>
      </c>
      <c r="F41" s="39">
        <f>25.5*1.041</f>
        <v>26.545499999999997</v>
      </c>
    </row>
    <row r="42" spans="1:11" x14ac:dyDescent="0.25">
      <c r="A42" s="5" t="s">
        <v>28</v>
      </c>
      <c r="B42" s="39">
        <f>20.75*1.041</f>
        <v>21.600749999999998</v>
      </c>
      <c r="C42" s="39">
        <f>24.25*1.041</f>
        <v>25.244249999999997</v>
      </c>
      <c r="D42" s="38"/>
      <c r="E42" s="39">
        <f>25.5*1.041</f>
        <v>26.545499999999997</v>
      </c>
      <c r="F42" s="39">
        <f>29.75*1.041</f>
        <v>30.969749999999998</v>
      </c>
    </row>
    <row r="43" spans="1:11" x14ac:dyDescent="0.25">
      <c r="A43" s="25" t="s">
        <v>30</v>
      </c>
      <c r="B43" s="40">
        <f>23*1.041</f>
        <v>23.942999999999998</v>
      </c>
      <c r="C43" s="40">
        <f>27.75*1.041</f>
        <v>28.887749999999997</v>
      </c>
      <c r="D43" s="38"/>
      <c r="E43" s="40">
        <f>28.25*1.041</f>
        <v>29.408249999999999</v>
      </c>
      <c r="F43" s="40">
        <f>33.75*1.041</f>
        <v>35.133749999999999</v>
      </c>
    </row>
    <row r="44" spans="1:11" x14ac:dyDescent="0.25">
      <c r="A44" s="41" t="s">
        <v>37</v>
      </c>
    </row>
    <row r="45" spans="1:11" x14ac:dyDescent="0.25">
      <c r="A45" s="41" t="s">
        <v>38</v>
      </c>
    </row>
  </sheetData>
  <sheetProtection algorithmName="SHA-512" hashValue="ytRUTFf6DyQObVhn9jKMmXvjdzUsUnzBIl3hI4Dl7facYVxC1e0j+vu6m6rLIF1N0g02Uzj3ZWSAQVXBKk0Iqg==" saltValue="SV5p5VnAtmelf+pB7Dir5g==" spinCount="100000" sheet="1" objects="1" scenarios="1"/>
  <mergeCells count="5">
    <mergeCell ref="A1:K1"/>
    <mergeCell ref="A2:B2"/>
    <mergeCell ref="C2:E2"/>
    <mergeCell ref="A36:D36"/>
    <mergeCell ref="E36:F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 Ameland</vt:lpstr>
    </vt:vector>
  </TitlesOfParts>
  <Company>Shared Service Centrum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Dijkstra, Jacob</dc:creator>
  <cp:lastModifiedBy>Dijkstra, Jacob</cp:lastModifiedBy>
  <dcterms:created xsi:type="dcterms:W3CDTF">2025-04-23T13:05:38Z</dcterms:created>
  <dcterms:modified xsi:type="dcterms:W3CDTF">2025-11-05T13:11:05Z</dcterms:modified>
</cp:coreProperties>
</file>