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Europese Aanbestedingen\Aanbestedingen 2025\Gemeente Geertruidenberg\Brand\04) Definitieve stukken\"/>
    </mc:Choice>
  </mc:AlternateContent>
  <bookViews>
    <workbookView xWindow="0" yWindow="0" windowWidth="20160" windowHeight="942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6" i="1" l="1"/>
  <c r="AD11" i="1"/>
  <c r="Y71" i="1" l="1"/>
  <c r="Y66" i="1"/>
  <c r="Y89" i="1"/>
  <c r="Y87" i="1" l="1"/>
  <c r="Z90" i="1" l="1"/>
  <c r="Y90" i="1"/>
  <c r="AB90" i="1" l="1"/>
  <c r="AC90" i="1" s="1"/>
  <c r="AB89" i="1"/>
  <c r="AC89" i="1" s="1"/>
  <c r="AB88" i="1"/>
  <c r="AB87" i="1"/>
  <c r="AC87" i="1" s="1"/>
  <c r="AB86" i="1"/>
  <c r="AB85" i="1"/>
  <c r="AB84" i="1"/>
  <c r="AB83" i="1"/>
  <c r="AB82" i="1"/>
  <c r="AB81" i="1"/>
  <c r="AB80" i="1"/>
  <c r="AB79" i="1"/>
  <c r="AB78" i="1"/>
  <c r="AB77" i="1"/>
  <c r="AB76" i="1"/>
  <c r="AC76" i="1" s="1"/>
  <c r="AB75" i="1"/>
  <c r="AB74" i="1"/>
  <c r="AB73" i="1"/>
  <c r="AB72" i="1"/>
  <c r="AC72" i="1" s="1"/>
  <c r="AB71" i="1"/>
  <c r="AC71" i="1" s="1"/>
  <c r="AB70" i="1"/>
  <c r="AB69" i="1"/>
  <c r="AB68" i="1"/>
  <c r="AB67" i="1"/>
  <c r="AC67" i="1" s="1"/>
  <c r="AB66" i="1"/>
  <c r="AC66" i="1" s="1"/>
  <c r="AB65" i="1"/>
  <c r="AB64" i="1"/>
  <c r="AB63" i="1"/>
  <c r="AB62" i="1"/>
  <c r="AC62" i="1" s="1"/>
  <c r="AB61" i="1"/>
  <c r="AB59" i="1"/>
  <c r="AB58" i="1"/>
  <c r="AC58" i="1" s="1"/>
  <c r="AB57" i="1"/>
  <c r="AB56" i="1"/>
  <c r="AB55" i="1"/>
  <c r="AB54" i="1"/>
  <c r="AB53" i="1"/>
  <c r="AB52" i="1"/>
  <c r="AB51" i="1"/>
  <c r="AB50" i="1"/>
  <c r="AB49" i="1"/>
  <c r="AB48" i="1"/>
  <c r="AB47" i="1"/>
  <c r="AB46" i="1"/>
  <c r="AB45" i="1"/>
  <c r="AB44" i="1"/>
  <c r="AB43" i="1"/>
  <c r="AB42" i="1"/>
  <c r="AB40" i="1"/>
  <c r="AB39" i="1"/>
  <c r="AB38" i="1"/>
  <c r="AB36" i="1"/>
  <c r="AB35" i="1"/>
  <c r="AB34" i="1"/>
  <c r="AB32" i="1"/>
  <c r="AB31" i="1"/>
  <c r="AB29" i="1"/>
  <c r="AB28" i="1"/>
  <c r="AB27" i="1"/>
  <c r="AB26" i="1"/>
  <c r="AB25" i="1"/>
  <c r="AB24" i="1"/>
  <c r="AB23" i="1"/>
  <c r="AB22" i="1"/>
  <c r="AB21" i="1"/>
  <c r="AB20" i="1"/>
  <c r="AB18" i="1"/>
  <c r="AB17" i="1"/>
  <c r="AB16" i="1"/>
  <c r="AB15" i="1"/>
  <c r="AB14" i="1"/>
  <c r="AB12" i="1"/>
  <c r="AB11" i="1"/>
  <c r="AA90" i="1"/>
  <c r="AA89" i="1"/>
  <c r="AD90" i="1"/>
  <c r="Z89" i="1"/>
  <c r="AD89" i="1" s="1"/>
  <c r="Y61" i="1"/>
  <c r="Y57" i="1"/>
  <c r="Y88" i="1"/>
  <c r="Y86" i="1"/>
  <c r="Y85" i="1"/>
  <c r="Y84" i="1"/>
  <c r="Y83" i="1"/>
  <c r="Y82" i="1"/>
  <c r="AC82" i="1" s="1"/>
  <c r="Y81" i="1"/>
  <c r="Y80" i="1"/>
  <c r="AC80" i="1" s="1"/>
  <c r="Y79" i="1"/>
  <c r="Y78" i="1"/>
  <c r="Y77" i="1"/>
  <c r="Y75" i="1"/>
  <c r="Y74" i="1"/>
  <c r="Y73" i="1"/>
  <c r="Y70" i="1"/>
  <c r="Y69" i="1"/>
  <c r="Y68" i="1"/>
  <c r="Y65" i="1"/>
  <c r="Y64" i="1"/>
  <c r="Y63" i="1"/>
  <c r="Y59" i="1"/>
  <c r="Y56" i="1"/>
  <c r="Y55" i="1"/>
  <c r="Y54" i="1"/>
  <c r="Y53" i="1"/>
  <c r="Y52" i="1"/>
  <c r="Y51" i="1"/>
  <c r="Y50" i="1"/>
  <c r="Y49" i="1"/>
  <c r="Y48" i="1"/>
  <c r="Y47" i="1"/>
  <c r="Y46" i="1"/>
  <c r="Y45" i="1"/>
  <c r="Y44" i="1"/>
  <c r="Y43" i="1"/>
  <c r="Y42" i="1"/>
  <c r="Y40" i="1"/>
  <c r="Y39" i="1"/>
  <c r="Y38" i="1"/>
  <c r="Y36" i="1"/>
  <c r="Y35" i="1"/>
  <c r="Y34" i="1"/>
  <c r="Y32" i="1"/>
  <c r="Y31" i="1"/>
  <c r="Y29" i="1"/>
  <c r="Y28" i="1"/>
  <c r="Y27" i="1"/>
  <c r="Y26" i="1"/>
  <c r="Y25" i="1"/>
  <c r="Y24" i="1"/>
  <c r="Y23" i="1"/>
  <c r="Y22" i="1"/>
  <c r="Y21" i="1"/>
  <c r="Y20" i="1"/>
  <c r="Y18" i="1"/>
  <c r="Y17" i="1"/>
  <c r="Y16" i="1"/>
  <c r="Y15" i="1"/>
  <c r="Y14" i="1"/>
  <c r="Y12" i="1"/>
  <c r="Y11" i="1"/>
  <c r="X90" i="1"/>
  <c r="X89" i="1"/>
  <c r="W90" i="1"/>
  <c r="W89" i="1"/>
  <c r="AC15" i="1" l="1"/>
  <c r="AC17" i="1"/>
  <c r="AC23" i="1"/>
  <c r="AC25" i="1"/>
  <c r="AC31" i="1"/>
  <c r="AC38" i="1"/>
  <c r="AC40" i="1"/>
  <c r="AC47" i="1"/>
  <c r="AC49" i="1"/>
  <c r="AC55" i="1"/>
  <c r="AC63" i="1"/>
  <c r="AC65" i="1"/>
  <c r="AC69" i="1"/>
  <c r="AC73" i="1"/>
  <c r="AC14" i="1"/>
  <c r="AC16" i="1"/>
  <c r="AC18" i="1"/>
  <c r="AC22" i="1"/>
  <c r="AC24" i="1"/>
  <c r="AC26" i="1"/>
  <c r="AC32" i="1"/>
  <c r="AC34" i="1"/>
  <c r="AC39" i="1"/>
  <c r="AC42" i="1"/>
  <c r="AC46" i="1"/>
  <c r="AC48" i="1"/>
  <c r="AC50" i="1"/>
  <c r="AC54" i="1"/>
  <c r="AC56" i="1"/>
  <c r="AC64" i="1"/>
  <c r="AC68" i="1"/>
  <c r="AC70" i="1"/>
  <c r="AC74" i="1"/>
  <c r="AC88" i="1"/>
  <c r="AC83" i="1"/>
  <c r="AC61" i="1"/>
  <c r="AC77" i="1"/>
  <c r="AC79" i="1"/>
  <c r="AC81" i="1"/>
  <c r="AC85" i="1"/>
  <c r="AC57" i="1"/>
  <c r="AC11" i="1"/>
  <c r="AC21" i="1"/>
  <c r="AC27" i="1"/>
  <c r="AC29" i="1"/>
  <c r="AC35" i="1"/>
  <c r="AC44" i="1"/>
  <c r="AC52" i="1"/>
  <c r="AC78" i="1"/>
  <c r="AC84" i="1"/>
  <c r="AC86" i="1"/>
  <c r="Y96" i="1"/>
  <c r="AC12" i="1"/>
  <c r="AC20" i="1"/>
  <c r="AC28" i="1"/>
  <c r="AC36" i="1"/>
  <c r="AC43" i="1"/>
  <c r="AC45" i="1"/>
  <c r="AC51" i="1"/>
  <c r="AC53" i="1"/>
  <c r="AC59" i="1"/>
  <c r="AC75" i="1"/>
  <c r="AB96" i="1"/>
  <c r="V96" i="1"/>
  <c r="S96"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59" i="1"/>
  <c r="W58" i="1"/>
  <c r="W57" i="1"/>
  <c r="W56" i="1"/>
  <c r="W55" i="1"/>
  <c r="W54" i="1"/>
  <c r="W53" i="1"/>
  <c r="W52" i="1"/>
  <c r="W51" i="1"/>
  <c r="W50" i="1"/>
  <c r="W49" i="1"/>
  <c r="W48" i="1"/>
  <c r="W47" i="1"/>
  <c r="W46" i="1"/>
  <c r="W45" i="1"/>
  <c r="W44" i="1"/>
  <c r="W43" i="1"/>
  <c r="W42" i="1"/>
  <c r="W40" i="1"/>
  <c r="W39" i="1"/>
  <c r="W38" i="1"/>
  <c r="W36" i="1"/>
  <c r="W35" i="1"/>
  <c r="W34" i="1"/>
  <c r="W32" i="1"/>
  <c r="W31" i="1"/>
  <c r="W29" i="1"/>
  <c r="W28" i="1"/>
  <c r="W27" i="1"/>
  <c r="W26" i="1"/>
  <c r="W25" i="1"/>
  <c r="W24" i="1"/>
  <c r="W23" i="1"/>
  <c r="W22" i="1"/>
  <c r="W21" i="1"/>
  <c r="W20" i="1"/>
  <c r="W18" i="1"/>
  <c r="W17" i="1"/>
  <c r="W16" i="1"/>
  <c r="W15" i="1"/>
  <c r="W14" i="1"/>
  <c r="W12" i="1"/>
  <c r="W11" i="1"/>
  <c r="U88" i="1"/>
  <c r="AA88" i="1" s="1"/>
  <c r="U87" i="1"/>
  <c r="AA87" i="1" s="1"/>
  <c r="U86" i="1"/>
  <c r="AA86" i="1" s="1"/>
  <c r="U82" i="1"/>
  <c r="AA82" i="1" s="1"/>
  <c r="U80" i="1"/>
  <c r="AA80" i="1" s="1"/>
  <c r="T88" i="1"/>
  <c r="Z88" i="1" s="1"/>
  <c r="T87" i="1"/>
  <c r="Z87" i="1" s="1"/>
  <c r="T86" i="1"/>
  <c r="Z86" i="1" s="1"/>
  <c r="AD86" i="1" l="1"/>
  <c r="AD88" i="1"/>
  <c r="AC96" i="1"/>
  <c r="AD87" i="1"/>
  <c r="X88" i="1"/>
  <c r="X87" i="1"/>
  <c r="X86" i="1"/>
  <c r="O85" i="1" l="1"/>
  <c r="U85" i="1" s="1"/>
  <c r="AA85" i="1" s="1"/>
  <c r="O84" i="1"/>
  <c r="U84" i="1" s="1"/>
  <c r="AA84" i="1" s="1"/>
  <c r="O83" i="1"/>
  <c r="U83" i="1" s="1"/>
  <c r="AA83" i="1" s="1"/>
  <c r="O81" i="1"/>
  <c r="U81" i="1" s="1"/>
  <c r="AA81" i="1" s="1"/>
  <c r="O79" i="1"/>
  <c r="U79" i="1" s="1"/>
  <c r="AA79" i="1" s="1"/>
  <c r="O78" i="1"/>
  <c r="U78" i="1" s="1"/>
  <c r="AA78" i="1" s="1"/>
  <c r="O77" i="1"/>
  <c r="U77" i="1" s="1"/>
  <c r="AA77" i="1" s="1"/>
  <c r="O76" i="1"/>
  <c r="U76" i="1" s="1"/>
  <c r="O75" i="1"/>
  <c r="U75" i="1" s="1"/>
  <c r="AA75" i="1" s="1"/>
  <c r="O74" i="1"/>
  <c r="U74" i="1" s="1"/>
  <c r="AA74" i="1" s="1"/>
  <c r="O73" i="1"/>
  <c r="U73" i="1" s="1"/>
  <c r="AA73" i="1" s="1"/>
  <c r="O72" i="1"/>
  <c r="U72" i="1" s="1"/>
  <c r="O71" i="1"/>
  <c r="U71" i="1" s="1"/>
  <c r="AA71" i="1" s="1"/>
  <c r="O70" i="1"/>
  <c r="U70" i="1" s="1"/>
  <c r="AA70" i="1" s="1"/>
  <c r="O69" i="1"/>
  <c r="U69" i="1" s="1"/>
  <c r="AA69" i="1" s="1"/>
  <c r="O68" i="1"/>
  <c r="U68" i="1" s="1"/>
  <c r="AA68" i="1" s="1"/>
  <c r="O67" i="1"/>
  <c r="U67" i="1" s="1"/>
  <c r="O66" i="1"/>
  <c r="U66" i="1" s="1"/>
  <c r="AA66" i="1" s="1"/>
  <c r="O65" i="1"/>
  <c r="U65" i="1" s="1"/>
  <c r="AA65" i="1" s="1"/>
  <c r="O64" i="1"/>
  <c r="U64" i="1" s="1"/>
  <c r="AA64" i="1" s="1"/>
  <c r="O63" i="1"/>
  <c r="U63" i="1" s="1"/>
  <c r="AA63" i="1" s="1"/>
  <c r="O62" i="1"/>
  <c r="U62" i="1" s="1"/>
  <c r="AA62" i="1" s="1"/>
  <c r="AD62" i="1" s="1"/>
  <c r="O61" i="1"/>
  <c r="U61" i="1" s="1"/>
  <c r="AA61" i="1" s="1"/>
  <c r="O59" i="1"/>
  <c r="U59" i="1" s="1"/>
  <c r="AA59" i="1" s="1"/>
  <c r="O58" i="1"/>
  <c r="U58" i="1" s="1"/>
  <c r="AA58" i="1" s="1"/>
  <c r="AD58" i="1" s="1"/>
  <c r="O57" i="1"/>
  <c r="U57" i="1" s="1"/>
  <c r="AA57" i="1" s="1"/>
  <c r="O56" i="1"/>
  <c r="U56" i="1" s="1"/>
  <c r="AA56" i="1" s="1"/>
  <c r="O55" i="1"/>
  <c r="U55" i="1" s="1"/>
  <c r="AA55" i="1" s="1"/>
  <c r="O54" i="1"/>
  <c r="U54" i="1" s="1"/>
  <c r="AA54" i="1" s="1"/>
  <c r="O53" i="1"/>
  <c r="U53" i="1" s="1"/>
  <c r="AA53" i="1" s="1"/>
  <c r="O52" i="1"/>
  <c r="U52" i="1" s="1"/>
  <c r="AA52" i="1" s="1"/>
  <c r="O51" i="1"/>
  <c r="U51" i="1" s="1"/>
  <c r="AA51" i="1" s="1"/>
  <c r="O50" i="1"/>
  <c r="U50" i="1" s="1"/>
  <c r="AA50" i="1" s="1"/>
  <c r="O49" i="1"/>
  <c r="U49" i="1" s="1"/>
  <c r="AA49" i="1" s="1"/>
  <c r="O48" i="1"/>
  <c r="U48" i="1" s="1"/>
  <c r="AA48" i="1" s="1"/>
  <c r="O47" i="1"/>
  <c r="U47" i="1" s="1"/>
  <c r="AA47" i="1" s="1"/>
  <c r="O46" i="1"/>
  <c r="U46" i="1" s="1"/>
  <c r="AA46" i="1" s="1"/>
  <c r="O45" i="1"/>
  <c r="U45" i="1" s="1"/>
  <c r="AA45" i="1" s="1"/>
  <c r="O44" i="1"/>
  <c r="U44" i="1" s="1"/>
  <c r="AA44" i="1" s="1"/>
  <c r="O43" i="1"/>
  <c r="U43" i="1" s="1"/>
  <c r="AA43" i="1" s="1"/>
  <c r="O42" i="1"/>
  <c r="U42" i="1" s="1"/>
  <c r="AA42" i="1" s="1"/>
  <c r="O40" i="1"/>
  <c r="U40" i="1" s="1"/>
  <c r="AA40" i="1" s="1"/>
  <c r="O39" i="1"/>
  <c r="U39" i="1" s="1"/>
  <c r="AA39" i="1" s="1"/>
  <c r="O38" i="1"/>
  <c r="U38" i="1" s="1"/>
  <c r="AA38" i="1" s="1"/>
  <c r="O36" i="1"/>
  <c r="U36" i="1" s="1"/>
  <c r="AA36" i="1" s="1"/>
  <c r="O35" i="1"/>
  <c r="U35" i="1" s="1"/>
  <c r="AA35" i="1" s="1"/>
  <c r="O34" i="1"/>
  <c r="U34" i="1" s="1"/>
  <c r="AA34" i="1" s="1"/>
  <c r="O32" i="1"/>
  <c r="U32" i="1" s="1"/>
  <c r="AA32" i="1" s="1"/>
  <c r="O31" i="1"/>
  <c r="U31" i="1" s="1"/>
  <c r="AA31" i="1" s="1"/>
  <c r="O29" i="1"/>
  <c r="U29" i="1" s="1"/>
  <c r="AA29" i="1" s="1"/>
  <c r="O28" i="1"/>
  <c r="U28" i="1" s="1"/>
  <c r="AA28" i="1" s="1"/>
  <c r="O27" i="1"/>
  <c r="U27" i="1" s="1"/>
  <c r="AA27" i="1" s="1"/>
  <c r="O26" i="1"/>
  <c r="U26" i="1" s="1"/>
  <c r="AA26" i="1" s="1"/>
  <c r="O25" i="1"/>
  <c r="U25" i="1" s="1"/>
  <c r="AA25" i="1" s="1"/>
  <c r="O24" i="1"/>
  <c r="U24" i="1" s="1"/>
  <c r="AA24" i="1" s="1"/>
  <c r="O23" i="1"/>
  <c r="U23" i="1" s="1"/>
  <c r="AA23" i="1" s="1"/>
  <c r="O22" i="1"/>
  <c r="U22" i="1" s="1"/>
  <c r="AA22" i="1" s="1"/>
  <c r="O21" i="1"/>
  <c r="U21" i="1" s="1"/>
  <c r="AA21" i="1" s="1"/>
  <c r="O20" i="1"/>
  <c r="U20" i="1" s="1"/>
  <c r="AA20" i="1" s="1"/>
  <c r="O18" i="1"/>
  <c r="U18" i="1" s="1"/>
  <c r="AA18" i="1" s="1"/>
  <c r="O17" i="1"/>
  <c r="U17" i="1" s="1"/>
  <c r="AA17" i="1" s="1"/>
  <c r="O16" i="1"/>
  <c r="U16" i="1" s="1"/>
  <c r="AA16" i="1" s="1"/>
  <c r="O15" i="1"/>
  <c r="U15" i="1" s="1"/>
  <c r="AA15" i="1" s="1"/>
  <c r="O14" i="1"/>
  <c r="U14" i="1" s="1"/>
  <c r="AA14" i="1" s="1"/>
  <c r="O12" i="1"/>
  <c r="U12" i="1" s="1"/>
  <c r="AA12" i="1" s="1"/>
  <c r="O11" i="1"/>
  <c r="U11" i="1" s="1"/>
  <c r="AA11" i="1" s="1"/>
  <c r="P85" i="1"/>
  <c r="P84" i="1"/>
  <c r="P83" i="1"/>
  <c r="P82" i="1"/>
  <c r="P81" i="1"/>
  <c r="P80" i="1"/>
  <c r="P79" i="1"/>
  <c r="P78" i="1"/>
  <c r="P77" i="1"/>
  <c r="P76" i="1"/>
  <c r="P75" i="1"/>
  <c r="P74" i="1"/>
  <c r="P73" i="1"/>
  <c r="P72" i="1"/>
  <c r="P71" i="1"/>
  <c r="P70" i="1"/>
  <c r="P69" i="1"/>
  <c r="P68" i="1"/>
  <c r="P67" i="1"/>
  <c r="P66" i="1"/>
  <c r="P65" i="1"/>
  <c r="P64" i="1"/>
  <c r="P63" i="1"/>
  <c r="P62" i="1"/>
  <c r="P61" i="1"/>
  <c r="P59" i="1"/>
  <c r="P58" i="1"/>
  <c r="P57" i="1"/>
  <c r="P56" i="1"/>
  <c r="P55" i="1"/>
  <c r="P54" i="1"/>
  <c r="P53" i="1"/>
  <c r="P52" i="1"/>
  <c r="P51" i="1"/>
  <c r="P50" i="1"/>
  <c r="P49" i="1"/>
  <c r="P48" i="1"/>
  <c r="P47" i="1"/>
  <c r="P46" i="1"/>
  <c r="P45" i="1"/>
  <c r="P44" i="1"/>
  <c r="P43" i="1"/>
  <c r="P42" i="1"/>
  <c r="P40" i="1"/>
  <c r="P39" i="1"/>
  <c r="P38" i="1"/>
  <c r="P36" i="1"/>
  <c r="P35" i="1"/>
  <c r="P34" i="1"/>
  <c r="P32" i="1"/>
  <c r="P31" i="1"/>
  <c r="P29" i="1"/>
  <c r="P28" i="1"/>
  <c r="P27" i="1"/>
  <c r="P26" i="1"/>
  <c r="P25" i="1"/>
  <c r="P24" i="1"/>
  <c r="P23" i="1"/>
  <c r="P22" i="1"/>
  <c r="P21" i="1"/>
  <c r="P20" i="1"/>
  <c r="P18" i="1"/>
  <c r="P17" i="1"/>
  <c r="P16" i="1"/>
  <c r="P15" i="1"/>
  <c r="P14" i="1"/>
  <c r="P12" i="1"/>
  <c r="P11" i="1"/>
  <c r="AA72" i="1" l="1"/>
  <c r="AD72" i="1" s="1"/>
  <c r="U96" i="1"/>
  <c r="P96" i="1"/>
  <c r="O96" i="1"/>
  <c r="N85" i="1"/>
  <c r="N84" i="1"/>
  <c r="N83" i="1"/>
  <c r="N82" i="1"/>
  <c r="N81" i="1"/>
  <c r="N80" i="1"/>
  <c r="N79" i="1"/>
  <c r="N78" i="1"/>
  <c r="N77" i="1"/>
  <c r="N76" i="1"/>
  <c r="N75" i="1"/>
  <c r="N74" i="1"/>
  <c r="N73" i="1"/>
  <c r="N72" i="1"/>
  <c r="N71" i="1"/>
  <c r="N70" i="1"/>
  <c r="N69" i="1"/>
  <c r="N68" i="1"/>
  <c r="N67" i="1"/>
  <c r="N66" i="1"/>
  <c r="N65" i="1"/>
  <c r="N64" i="1"/>
  <c r="N63" i="1"/>
  <c r="N62" i="1"/>
  <c r="N61" i="1"/>
  <c r="N59" i="1"/>
  <c r="N58" i="1"/>
  <c r="N57" i="1"/>
  <c r="N56" i="1"/>
  <c r="N55" i="1"/>
  <c r="N54" i="1"/>
  <c r="N53" i="1"/>
  <c r="N52" i="1"/>
  <c r="N51" i="1"/>
  <c r="N50" i="1"/>
  <c r="N49" i="1"/>
  <c r="N48" i="1"/>
  <c r="N47" i="1"/>
  <c r="N46" i="1"/>
  <c r="N45" i="1"/>
  <c r="N44" i="1"/>
  <c r="N43" i="1"/>
  <c r="N42" i="1"/>
  <c r="N39" i="1"/>
  <c r="N38" i="1"/>
  <c r="N36" i="1"/>
  <c r="N35" i="1"/>
  <c r="N34" i="1"/>
  <c r="N32" i="1"/>
  <c r="N31" i="1"/>
  <c r="N29" i="1"/>
  <c r="N28" i="1"/>
  <c r="N27" i="1"/>
  <c r="N26" i="1"/>
  <c r="N25" i="1"/>
  <c r="N24" i="1"/>
  <c r="N23" i="1"/>
  <c r="N22" i="1"/>
  <c r="N21" i="1"/>
  <c r="N20" i="1"/>
  <c r="N18" i="1"/>
  <c r="N17" i="1"/>
  <c r="N16" i="1"/>
  <c r="N15" i="1"/>
  <c r="N14" i="1"/>
  <c r="N12" i="1"/>
  <c r="T12" i="1" s="1"/>
  <c r="N11" i="1"/>
  <c r="X12" i="1" l="1"/>
  <c r="Z12" i="1"/>
  <c r="AD12" i="1" s="1"/>
  <c r="R18" i="1"/>
  <c r="T18" i="1"/>
  <c r="R23" i="1"/>
  <c r="T23" i="1"/>
  <c r="R39" i="1"/>
  <c r="T39" i="1"/>
  <c r="R44" i="1"/>
  <c r="T44" i="1"/>
  <c r="R48" i="1"/>
  <c r="T48" i="1"/>
  <c r="R52" i="1"/>
  <c r="T52" i="1"/>
  <c r="R61" i="1"/>
  <c r="T61" i="1"/>
  <c r="R66" i="1"/>
  <c r="T66" i="1"/>
  <c r="R71" i="1"/>
  <c r="T71" i="1"/>
  <c r="R82" i="1"/>
  <c r="T82" i="1"/>
  <c r="R77" i="1"/>
  <c r="T77" i="1"/>
  <c r="R20" i="1"/>
  <c r="T20" i="1"/>
  <c r="R49" i="1"/>
  <c r="T49" i="1"/>
  <c r="R35" i="1"/>
  <c r="T35" i="1"/>
  <c r="R57" i="1"/>
  <c r="T57" i="1"/>
  <c r="R78" i="1"/>
  <c r="T78" i="1"/>
  <c r="R84" i="1"/>
  <c r="T84" i="1"/>
  <c r="R72" i="1"/>
  <c r="T72" i="1"/>
  <c r="X72" i="1" s="1"/>
  <c r="R53" i="1"/>
  <c r="T53" i="1"/>
  <c r="R25" i="1"/>
  <c r="T25" i="1"/>
  <c r="R54" i="1"/>
  <c r="T54" i="1"/>
  <c r="R69" i="1"/>
  <c r="T69" i="1"/>
  <c r="R79" i="1"/>
  <c r="T79" i="1"/>
  <c r="R85" i="1"/>
  <c r="T85" i="1"/>
  <c r="R28" i="1"/>
  <c r="T28" i="1"/>
  <c r="R62" i="1"/>
  <c r="T62" i="1"/>
  <c r="X62" i="1" s="1"/>
  <c r="R15" i="1"/>
  <c r="T15" i="1"/>
  <c r="R73" i="1"/>
  <c r="T73" i="1"/>
  <c r="R42" i="1"/>
  <c r="T42" i="1"/>
  <c r="R58" i="1"/>
  <c r="T58" i="1"/>
  <c r="X58" i="1" s="1"/>
  <c r="R64" i="1"/>
  <c r="T64" i="1"/>
  <c r="R80" i="1"/>
  <c r="T80" i="1"/>
  <c r="R34" i="1"/>
  <c r="T34" i="1"/>
  <c r="R56" i="1"/>
  <c r="T56" i="1"/>
  <c r="R67" i="1"/>
  <c r="T67" i="1"/>
  <c r="X67" i="1" s="1"/>
  <c r="R45" i="1"/>
  <c r="T45" i="1"/>
  <c r="R29" i="1"/>
  <c r="T29" i="1"/>
  <c r="R63" i="1"/>
  <c r="T63" i="1"/>
  <c r="R16" i="1"/>
  <c r="T16" i="1"/>
  <c r="Z16" i="1" s="1"/>
  <c r="R46" i="1"/>
  <c r="T46" i="1"/>
  <c r="R11" i="1"/>
  <c r="T11" i="1"/>
  <c r="Z11" i="1" s="1"/>
  <c r="R31" i="1"/>
  <c r="T31" i="1"/>
  <c r="R26" i="1"/>
  <c r="T26" i="1"/>
  <c r="R47" i="1"/>
  <c r="T47" i="1"/>
  <c r="R55" i="1"/>
  <c r="T55" i="1"/>
  <c r="R65" i="1"/>
  <c r="T65" i="1"/>
  <c r="R70" i="1"/>
  <c r="T70" i="1"/>
  <c r="R75" i="1"/>
  <c r="T75" i="1"/>
  <c r="R14" i="1"/>
  <c r="T14" i="1"/>
  <c r="R83" i="1"/>
  <c r="T83" i="1"/>
  <c r="R24" i="1"/>
  <c r="T24" i="1"/>
  <c r="R68" i="1"/>
  <c r="T68" i="1"/>
  <c r="R21" i="1"/>
  <c r="T21" i="1"/>
  <c r="R50" i="1"/>
  <c r="T50" i="1"/>
  <c r="R74" i="1"/>
  <c r="T74" i="1"/>
  <c r="R36" i="1"/>
  <c r="T36" i="1"/>
  <c r="R17" i="1"/>
  <c r="T17" i="1"/>
  <c r="R22" i="1"/>
  <c r="T22" i="1"/>
  <c r="R43" i="1"/>
  <c r="T43" i="1"/>
  <c r="R51" i="1"/>
  <c r="T51" i="1"/>
  <c r="R59" i="1"/>
  <c r="T59" i="1"/>
  <c r="R27" i="1"/>
  <c r="T27" i="1"/>
  <c r="R32" i="1"/>
  <c r="T32" i="1"/>
  <c r="R38" i="1"/>
  <c r="T38" i="1"/>
  <c r="R76" i="1"/>
  <c r="T76" i="1"/>
  <c r="X76" i="1" s="1"/>
  <c r="R81" i="1"/>
  <c r="T81" i="1"/>
  <c r="R12" i="1"/>
  <c r="M85" i="1"/>
  <c r="Q85" i="1" s="1"/>
  <c r="M84" i="1"/>
  <c r="Q84" i="1" s="1"/>
  <c r="M83" i="1"/>
  <c r="Q83" i="1" s="1"/>
  <c r="M82" i="1"/>
  <c r="Q82" i="1" s="1"/>
  <c r="M81" i="1"/>
  <c r="Q81" i="1" s="1"/>
  <c r="M80" i="1"/>
  <c r="Q80" i="1" s="1"/>
  <c r="M79" i="1"/>
  <c r="Q79" i="1" s="1"/>
  <c r="M78" i="1"/>
  <c r="Q78" i="1" s="1"/>
  <c r="M77" i="1"/>
  <c r="Q77" i="1" s="1"/>
  <c r="M76" i="1"/>
  <c r="Q76" i="1" s="1"/>
  <c r="M75" i="1"/>
  <c r="Q75" i="1" s="1"/>
  <c r="M74" i="1"/>
  <c r="Q74" i="1" s="1"/>
  <c r="M73" i="1"/>
  <c r="Q73" i="1" s="1"/>
  <c r="M72" i="1"/>
  <c r="Q72" i="1" s="1"/>
  <c r="M71" i="1"/>
  <c r="Q71" i="1" s="1"/>
  <c r="M70" i="1"/>
  <c r="Q70" i="1" s="1"/>
  <c r="M69" i="1"/>
  <c r="Q69" i="1" s="1"/>
  <c r="M68" i="1"/>
  <c r="Q68" i="1" s="1"/>
  <c r="M67" i="1"/>
  <c r="Q67" i="1" s="1"/>
  <c r="M66" i="1"/>
  <c r="Q66" i="1" s="1"/>
  <c r="M65" i="1"/>
  <c r="Q65" i="1" s="1"/>
  <c r="M64" i="1"/>
  <c r="Q64" i="1" s="1"/>
  <c r="M63" i="1"/>
  <c r="Q63" i="1" s="1"/>
  <c r="M62" i="1"/>
  <c r="Q62" i="1" s="1"/>
  <c r="M61" i="1"/>
  <c r="Q61" i="1" s="1"/>
  <c r="M59" i="1"/>
  <c r="Q59" i="1" s="1"/>
  <c r="M58" i="1"/>
  <c r="Q58" i="1" s="1"/>
  <c r="M57" i="1"/>
  <c r="Q57" i="1" s="1"/>
  <c r="M56" i="1"/>
  <c r="Q56" i="1" s="1"/>
  <c r="M55" i="1"/>
  <c r="Q55" i="1" s="1"/>
  <c r="M54" i="1"/>
  <c r="Q54" i="1" s="1"/>
  <c r="M53" i="1"/>
  <c r="Q53" i="1" s="1"/>
  <c r="M52" i="1"/>
  <c r="Q52" i="1" s="1"/>
  <c r="M51" i="1"/>
  <c r="Q51" i="1" s="1"/>
  <c r="M50" i="1"/>
  <c r="Q50" i="1" s="1"/>
  <c r="M49" i="1"/>
  <c r="Q49" i="1" s="1"/>
  <c r="M48" i="1"/>
  <c r="Q48" i="1" s="1"/>
  <c r="M47" i="1"/>
  <c r="Q47" i="1" s="1"/>
  <c r="M46" i="1"/>
  <c r="Q46" i="1" s="1"/>
  <c r="M45" i="1"/>
  <c r="Q45" i="1" s="1"/>
  <c r="M44" i="1"/>
  <c r="Q44" i="1" s="1"/>
  <c r="M43" i="1"/>
  <c r="Q43" i="1" s="1"/>
  <c r="M42" i="1"/>
  <c r="Q42" i="1" s="1"/>
  <c r="M40" i="1"/>
  <c r="Q40" i="1" s="1"/>
  <c r="M39" i="1"/>
  <c r="Q39" i="1" s="1"/>
  <c r="M36" i="1"/>
  <c r="Q36" i="1" s="1"/>
  <c r="M35" i="1"/>
  <c r="Q35" i="1" s="1"/>
  <c r="M34" i="1"/>
  <c r="Q34" i="1" s="1"/>
  <c r="M32" i="1"/>
  <c r="Q32" i="1" s="1"/>
  <c r="M31" i="1"/>
  <c r="Q31" i="1" s="1"/>
  <c r="M29" i="1"/>
  <c r="Q29" i="1" s="1"/>
  <c r="M28" i="1"/>
  <c r="Q28" i="1" s="1"/>
  <c r="M27" i="1"/>
  <c r="Q27" i="1" s="1"/>
  <c r="M26" i="1"/>
  <c r="Q26" i="1" s="1"/>
  <c r="M25" i="1"/>
  <c r="Q25" i="1" s="1"/>
  <c r="M24" i="1"/>
  <c r="Q24" i="1" s="1"/>
  <c r="M23" i="1"/>
  <c r="Q23" i="1" s="1"/>
  <c r="M22" i="1"/>
  <c r="Q22" i="1" s="1"/>
  <c r="M21" i="1"/>
  <c r="Q21" i="1" s="1"/>
  <c r="M20" i="1"/>
  <c r="Q20" i="1" s="1"/>
  <c r="M18" i="1"/>
  <c r="Q18" i="1" s="1"/>
  <c r="M17" i="1"/>
  <c r="Q17" i="1" s="1"/>
  <c r="M16" i="1"/>
  <c r="Q16" i="1" s="1"/>
  <c r="M15" i="1"/>
  <c r="Q15" i="1" s="1"/>
  <c r="M14" i="1"/>
  <c r="Q14" i="1" s="1"/>
  <c r="M12" i="1"/>
  <c r="M11" i="1"/>
  <c r="Q11" i="1" s="1"/>
  <c r="AD67" i="1" l="1"/>
  <c r="AA96" i="1"/>
  <c r="X75" i="1"/>
  <c r="X69" i="1"/>
  <c r="Z69" i="1"/>
  <c r="AD69" i="1" s="1"/>
  <c r="X22" i="1"/>
  <c r="Z22" i="1"/>
  <c r="AD22" i="1" s="1"/>
  <c r="X38" i="1"/>
  <c r="Z38" i="1"/>
  <c r="AD38" i="1" s="1"/>
  <c r="X83" i="1"/>
  <c r="Z83" i="1"/>
  <c r="AD83" i="1" s="1"/>
  <c r="X46" i="1"/>
  <c r="Z46" i="1"/>
  <c r="AD46" i="1" s="1"/>
  <c r="X29" i="1"/>
  <c r="Z29" i="1"/>
  <c r="AD29" i="1" s="1"/>
  <c r="X34" i="1"/>
  <c r="Z34" i="1"/>
  <c r="AD34" i="1" s="1"/>
  <c r="X42" i="1"/>
  <c r="Z42" i="1"/>
  <c r="AD42" i="1" s="1"/>
  <c r="X28" i="1"/>
  <c r="Z28" i="1"/>
  <c r="AD28" i="1" s="1"/>
  <c r="X54" i="1"/>
  <c r="Z54" i="1"/>
  <c r="AD54" i="1" s="1"/>
  <c r="X84" i="1"/>
  <c r="Z84" i="1"/>
  <c r="AD84" i="1" s="1"/>
  <c r="X49" i="1"/>
  <c r="Z49" i="1"/>
  <c r="AD49" i="1" s="1"/>
  <c r="X71" i="1"/>
  <c r="Z71" i="1"/>
  <c r="AD71" i="1" s="1"/>
  <c r="X48" i="1"/>
  <c r="Z48" i="1"/>
  <c r="AD48" i="1" s="1"/>
  <c r="X23" i="1"/>
  <c r="Z23" i="1"/>
  <c r="AD23" i="1" s="1"/>
  <c r="X35" i="1"/>
  <c r="Z35" i="1"/>
  <c r="AD35" i="1" s="1"/>
  <c r="X59" i="1"/>
  <c r="Z59" i="1"/>
  <c r="AD59" i="1" s="1"/>
  <c r="X63" i="1"/>
  <c r="Z63" i="1"/>
  <c r="AD63" i="1" s="1"/>
  <c r="X21" i="1"/>
  <c r="Z21" i="1"/>
  <c r="AD21" i="1" s="1"/>
  <c r="X81" i="1"/>
  <c r="Z81" i="1"/>
  <c r="AD81" i="1" s="1"/>
  <c r="X51" i="1"/>
  <c r="Z51" i="1"/>
  <c r="AD51" i="1" s="1"/>
  <c r="X68" i="1"/>
  <c r="Z68" i="1"/>
  <c r="AD68" i="1" s="1"/>
  <c r="X65" i="1"/>
  <c r="Z65" i="1"/>
  <c r="AD65" i="1" s="1"/>
  <c r="X26" i="1"/>
  <c r="Z26" i="1"/>
  <c r="AD26" i="1" s="1"/>
  <c r="X45" i="1"/>
  <c r="Z45" i="1"/>
  <c r="AD45" i="1" s="1"/>
  <c r="X80" i="1"/>
  <c r="Z80" i="1"/>
  <c r="AD80" i="1" s="1"/>
  <c r="X73" i="1"/>
  <c r="Z73" i="1"/>
  <c r="AD73" i="1" s="1"/>
  <c r="X85" i="1"/>
  <c r="Z85" i="1"/>
  <c r="AD85" i="1" s="1"/>
  <c r="X25" i="1"/>
  <c r="Z25" i="1"/>
  <c r="AD25" i="1" s="1"/>
  <c r="X78" i="1"/>
  <c r="Z78" i="1"/>
  <c r="AD78" i="1" s="1"/>
  <c r="X20" i="1"/>
  <c r="Z20" i="1"/>
  <c r="AD20" i="1" s="1"/>
  <c r="X66" i="1"/>
  <c r="AD66" i="1"/>
  <c r="X44" i="1"/>
  <c r="Z44" i="1"/>
  <c r="AD44" i="1" s="1"/>
  <c r="X18" i="1"/>
  <c r="Z18" i="1"/>
  <c r="AD18" i="1" s="1"/>
  <c r="X50" i="1"/>
  <c r="Z50" i="1"/>
  <c r="AD50" i="1" s="1"/>
  <c r="X52" i="1"/>
  <c r="Z52" i="1"/>
  <c r="AD52" i="1" s="1"/>
  <c r="X70" i="1"/>
  <c r="Z70" i="1"/>
  <c r="AD70" i="1" s="1"/>
  <c r="X24" i="1"/>
  <c r="Z24" i="1"/>
  <c r="AD24" i="1" s="1"/>
  <c r="X56" i="1"/>
  <c r="Z56" i="1"/>
  <c r="X17" i="1"/>
  <c r="Z17" i="1"/>
  <c r="AD17" i="1" s="1"/>
  <c r="X36" i="1"/>
  <c r="Z36" i="1"/>
  <c r="AD36" i="1" s="1"/>
  <c r="X27" i="1"/>
  <c r="Z27" i="1"/>
  <c r="AD27" i="1" s="1"/>
  <c r="X43" i="1"/>
  <c r="Z43" i="1"/>
  <c r="AD43" i="1" s="1"/>
  <c r="X74" i="1"/>
  <c r="Z74" i="1"/>
  <c r="AD74" i="1" s="1"/>
  <c r="X14" i="1"/>
  <c r="Z14" i="1"/>
  <c r="AD14" i="1" s="1"/>
  <c r="X55" i="1"/>
  <c r="Z55" i="1"/>
  <c r="AD55" i="1" s="1"/>
  <c r="X31" i="1"/>
  <c r="Z31" i="1"/>
  <c r="AD31" i="1" s="1"/>
  <c r="X16" i="1"/>
  <c r="AD16" i="1"/>
  <c r="X64" i="1"/>
  <c r="Z64" i="1"/>
  <c r="AD64" i="1" s="1"/>
  <c r="X15" i="1"/>
  <c r="Z15" i="1"/>
  <c r="AD15" i="1" s="1"/>
  <c r="X79" i="1"/>
  <c r="Z79" i="1"/>
  <c r="AD79" i="1" s="1"/>
  <c r="X53" i="1"/>
  <c r="Z53" i="1"/>
  <c r="AD53" i="1" s="1"/>
  <c r="X57" i="1"/>
  <c r="Z57" i="1"/>
  <c r="AD57" i="1" s="1"/>
  <c r="X77" i="1"/>
  <c r="AD77" i="1"/>
  <c r="X61" i="1"/>
  <c r="Z61" i="1"/>
  <c r="AD61" i="1" s="1"/>
  <c r="X39" i="1"/>
  <c r="Z39" i="1"/>
  <c r="AD39" i="1" s="1"/>
  <c r="X47" i="1"/>
  <c r="Z47" i="1"/>
  <c r="AD47" i="1" s="1"/>
  <c r="X82" i="1"/>
  <c r="Z82" i="1"/>
  <c r="AD82" i="1" s="1"/>
  <c r="X32" i="1"/>
  <c r="Z32" i="1"/>
  <c r="AD32" i="1" s="1"/>
  <c r="X11" i="1"/>
  <c r="Q12" i="1"/>
  <c r="I96" i="1"/>
  <c r="H96" i="1"/>
  <c r="L83" i="1"/>
  <c r="L25" i="1" l="1"/>
  <c r="L27" i="1"/>
  <c r="L39" i="1"/>
  <c r="L85" i="1" l="1"/>
  <c r="L84" i="1"/>
  <c r="L82" i="1"/>
  <c r="L81" i="1"/>
  <c r="L80" i="1"/>
  <c r="L79" i="1"/>
  <c r="L78" i="1"/>
  <c r="L77" i="1"/>
  <c r="L76" i="1"/>
  <c r="L75" i="1"/>
  <c r="L74" i="1"/>
  <c r="L73" i="1"/>
  <c r="L72" i="1"/>
  <c r="L71" i="1"/>
  <c r="L70" i="1"/>
  <c r="L69" i="1"/>
  <c r="L68" i="1"/>
  <c r="L67" i="1"/>
  <c r="L66" i="1"/>
  <c r="L65" i="1"/>
  <c r="L64" i="1"/>
  <c r="L63" i="1"/>
  <c r="L62" i="1"/>
  <c r="L61" i="1"/>
  <c r="L59" i="1"/>
  <c r="L58" i="1"/>
  <c r="L57" i="1"/>
  <c r="L56" i="1"/>
  <c r="L55" i="1"/>
  <c r="L54" i="1"/>
  <c r="L53" i="1"/>
  <c r="L52" i="1"/>
  <c r="L51" i="1"/>
  <c r="L50" i="1"/>
  <c r="L49" i="1"/>
  <c r="L48" i="1"/>
  <c r="L47" i="1"/>
  <c r="L46" i="1"/>
  <c r="L45" i="1"/>
  <c r="L44" i="1"/>
  <c r="L43" i="1"/>
  <c r="L42" i="1"/>
  <c r="L36" i="1"/>
  <c r="L35" i="1"/>
  <c r="L34" i="1"/>
  <c r="L32" i="1"/>
  <c r="L31" i="1"/>
  <c r="L29" i="1"/>
  <c r="L28" i="1"/>
  <c r="L26" i="1"/>
  <c r="L24" i="1"/>
  <c r="L23" i="1"/>
  <c r="L22" i="1"/>
  <c r="L21" i="1"/>
  <c r="L20" i="1"/>
  <c r="L18" i="1"/>
  <c r="L17" i="1"/>
  <c r="L16" i="1"/>
  <c r="L15" i="1"/>
  <c r="L14" i="1"/>
  <c r="L12" i="1"/>
  <c r="L11" i="1"/>
  <c r="G40" i="1" l="1"/>
  <c r="F38" i="1"/>
  <c r="F96" i="1" l="1"/>
  <c r="M38" i="1"/>
  <c r="G96" i="1"/>
  <c r="N40" i="1"/>
  <c r="T40" i="1" s="1"/>
  <c r="Z40" i="1" s="1"/>
  <c r="L40" i="1"/>
  <c r="L38" i="1"/>
  <c r="AD40" i="1" l="1"/>
  <c r="AD96" i="1" s="1"/>
  <c r="Z96" i="1"/>
  <c r="L96" i="1"/>
  <c r="X40" i="1"/>
  <c r="X96" i="1" s="1"/>
  <c r="T96" i="1"/>
  <c r="R40" i="1"/>
  <c r="R96" i="1" s="1"/>
  <c r="N96" i="1"/>
  <c r="Q38" i="1"/>
  <c r="Q96" i="1" s="1"/>
  <c r="M96" i="1"/>
  <c r="W96" i="1"/>
</calcChain>
</file>

<file path=xl/sharedStrings.xml><?xml version="1.0" encoding="utf-8"?>
<sst xmlns="http://schemas.openxmlformats.org/spreadsheetml/2006/main" count="759" uniqueCount="347">
  <si>
    <t>Eigendommen en scholen gemeente Geertruidenberg per 1-1-2023</t>
  </si>
  <si>
    <t>omschrijving</t>
  </si>
  <si>
    <t>adres</t>
  </si>
  <si>
    <t>postcode</t>
  </si>
  <si>
    <t>plaats</t>
  </si>
  <si>
    <t>getaxeerd</t>
  </si>
  <si>
    <t xml:space="preserve">computerapparatuur </t>
  </si>
  <si>
    <t>kerktoren</t>
  </si>
  <si>
    <t>elfhuizen 3</t>
  </si>
  <si>
    <t>4931 ax</t>
  </si>
  <si>
    <t>geertruidenberg</t>
  </si>
  <si>
    <t>*1</t>
  </si>
  <si>
    <t xml:space="preserve">carillon met uurwerk en luidinstallatie </t>
  </si>
  <si>
    <t xml:space="preserve">twee losse klokken met verrijdbare onderstellen </t>
  </si>
  <si>
    <t>haven 123</t>
  </si>
  <si>
    <t>4931 ad</t>
  </si>
  <si>
    <t>klokkenstoel met luidklok</t>
  </si>
  <si>
    <t xml:space="preserve">stadsweg thv oorlogsmonument </t>
  </si>
  <si>
    <t>4931 ed</t>
  </si>
  <si>
    <t xml:space="preserve">kantine met kleedlokalen </t>
  </si>
  <si>
    <t>oude stadsweg 2</t>
  </si>
  <si>
    <t>4931 ck</t>
  </si>
  <si>
    <t>statenlaan 3</t>
  </si>
  <si>
    <t>4931 kb</t>
  </si>
  <si>
    <t>statenlaan 5</t>
  </si>
  <si>
    <t xml:space="preserve">arsenaalmuur inclusief gesmeed hekwerk en natuursteen elementen </t>
  </si>
  <si>
    <t>nabij venestraat 1</t>
  </si>
  <si>
    <t>4931 bm</t>
  </si>
  <si>
    <t>vismarktstraat 25</t>
  </si>
  <si>
    <t>4931 az</t>
  </si>
  <si>
    <t xml:space="preserve">oude wacht </t>
  </si>
  <si>
    <t>w muldersplein 1</t>
  </si>
  <si>
    <t>4931 ka</t>
  </si>
  <si>
    <t>museum de roos</t>
  </si>
  <si>
    <t>markt 46</t>
  </si>
  <si>
    <t>4931 bt</t>
  </si>
  <si>
    <t>burggravenlaan 3</t>
  </si>
  <si>
    <t>4931 xa</t>
  </si>
  <si>
    <t>burggravenlaan 1</t>
  </si>
  <si>
    <t xml:space="preserve">brandweerkazerne </t>
  </si>
  <si>
    <t>rivierkade 9b</t>
  </si>
  <si>
    <t>4931 aa</t>
  </si>
  <si>
    <t>agnesgebouw</t>
  </si>
  <si>
    <t>kerkplein 3</t>
  </si>
  <si>
    <t>4944 xd</t>
  </si>
  <si>
    <t>raamsdonk</t>
  </si>
  <si>
    <t>loodsen</t>
  </si>
  <si>
    <t>4944 vd</t>
  </si>
  <si>
    <t>jachthaven hermenzeil</t>
  </si>
  <si>
    <t>zijlweg 1</t>
  </si>
  <si>
    <t>4944 av</t>
  </si>
  <si>
    <t>buurthuis de schelf</t>
  </si>
  <si>
    <t>burgemeester krijgsmangeerde 46</t>
  </si>
  <si>
    <t>4942 aw</t>
  </si>
  <si>
    <t>raamsdonksveer</t>
  </si>
  <si>
    <t>vrijheidstraat 2 en heereplein 10</t>
  </si>
  <si>
    <t>4941 dx</t>
  </si>
  <si>
    <t>kantoor</t>
  </si>
  <si>
    <t>heereplein 11</t>
  </si>
  <si>
    <t>4941 dd</t>
  </si>
  <si>
    <t>openluchtpodium</t>
  </si>
  <si>
    <t>heereplein 11a</t>
  </si>
  <si>
    <t>voormalige brandweerkazerne</t>
  </si>
  <si>
    <t>julianalaan 103</t>
  </si>
  <si>
    <t>4941 jc</t>
  </si>
  <si>
    <t>venestraat bij 28</t>
  </si>
  <si>
    <t>4931 bp</t>
  </si>
  <si>
    <t xml:space="preserve">kerkplein ongenummerd </t>
  </si>
  <si>
    <t>kloosterweg 2</t>
  </si>
  <si>
    <t>4941 eg</t>
  </si>
  <si>
    <t>fort lunet</t>
  </si>
  <si>
    <t>maasdijk 1</t>
  </si>
  <si>
    <t>lunet 2, 6 t/m 22</t>
  </si>
  <si>
    <t xml:space="preserve">fort lunet </t>
  </si>
  <si>
    <t>lunet 4</t>
  </si>
  <si>
    <t>fruithuis</t>
  </si>
  <si>
    <t>rembrandtlaan 2</t>
  </si>
  <si>
    <t>4941 za</t>
  </si>
  <si>
    <t xml:space="preserve">raamsdonksveer </t>
  </si>
  <si>
    <t>4941 gb</t>
  </si>
  <si>
    <t>meidoornstraat 5</t>
  </si>
  <si>
    <t>4941 kx</t>
  </si>
  <si>
    <t>dierenverblijf</t>
  </si>
  <si>
    <t>windvang 4</t>
  </si>
  <si>
    <t>4942 bx</t>
  </si>
  <si>
    <t>elisabethstraat 1</t>
  </si>
  <si>
    <t>4931 bd</t>
  </si>
  <si>
    <t xml:space="preserve">gymzaal </t>
  </si>
  <si>
    <t>elisabethstraat 3</t>
  </si>
  <si>
    <t>elisabethstraat 5</t>
  </si>
  <si>
    <t>kerkplein 6</t>
  </si>
  <si>
    <t xml:space="preserve">4944 xd </t>
  </si>
  <si>
    <t xml:space="preserve">raamsdonk </t>
  </si>
  <si>
    <t>kerkstraat 33</t>
  </si>
  <si>
    <t>4944 xb</t>
  </si>
  <si>
    <t>bachplein 9</t>
  </si>
  <si>
    <t xml:space="preserve">4941 ac </t>
  </si>
  <si>
    <t xml:space="preserve">bs de radonkel </t>
  </si>
  <si>
    <t>burgemeester krijgsmangeerde 43</t>
  </si>
  <si>
    <t>4942 av</t>
  </si>
  <si>
    <t>burgemeester krijgsmangeerde 45</t>
  </si>
  <si>
    <t>4942 ac</t>
  </si>
  <si>
    <t>burgemeester krijgsmangeerde 47</t>
  </si>
  <si>
    <t>hoge donk 83</t>
  </si>
  <si>
    <t>4942 bc</t>
  </si>
  <si>
    <t>rembrandtlaan 7</t>
  </si>
  <si>
    <t xml:space="preserve">4941 za </t>
  </si>
  <si>
    <t>mozartlaan 2</t>
  </si>
  <si>
    <t>4941 ad</t>
  </si>
  <si>
    <t>collegeweg 1</t>
  </si>
  <si>
    <t>4942 vc</t>
  </si>
  <si>
    <t>kleedlokalen rfc</t>
  </si>
  <si>
    <t>parklaan 1a</t>
  </si>
  <si>
    <t>4941 ba</t>
  </si>
  <si>
    <t xml:space="preserve">bs de ruif </t>
  </si>
  <si>
    <t xml:space="preserve">bs de schoof </t>
  </si>
  <si>
    <t xml:space="preserve">bs de wilsdonck </t>
  </si>
  <si>
    <t xml:space="preserve">bs de vonder </t>
  </si>
  <si>
    <t xml:space="preserve">bs de hoge waai  </t>
  </si>
  <si>
    <t xml:space="preserve">bs de biekorf </t>
  </si>
  <si>
    <t xml:space="preserve">bs de vuurvlinder </t>
  </si>
  <si>
    <t>*1*2</t>
  </si>
  <si>
    <t xml:space="preserve">carillon met luidmechanisme </t>
  </si>
  <si>
    <t>grote kerkstraat 9</t>
  </si>
  <si>
    <t>4941 dm</t>
  </si>
  <si>
    <t>*2</t>
  </si>
  <si>
    <t xml:space="preserve">4941 dx </t>
  </si>
  <si>
    <t>inventaris is inclusief data en telecombekabeling</t>
  </si>
  <si>
    <t>vrijheidstraat 2, heereplein 10, julianalaan 103b</t>
  </si>
  <si>
    <t xml:space="preserve">*2 </t>
  </si>
  <si>
    <t xml:space="preserve">Totaal op te nemen verzekerde waarde </t>
  </si>
  <si>
    <t>*3</t>
  </si>
  <si>
    <t>gemeentehuis (kunst en antiek)</t>
  </si>
  <si>
    <t>markt 32 34 36</t>
  </si>
  <si>
    <t>4941 bt</t>
  </si>
  <si>
    <t xml:space="preserve">geertruidenberg </t>
  </si>
  <si>
    <t>rijksmonument 15950</t>
  </si>
  <si>
    <t>poortgebouw begraafplaats met stenen muur</t>
  </si>
  <si>
    <t xml:space="preserve">voormalige vishal (1772) met naastgelegen waterpomp </t>
  </si>
  <si>
    <t>rijksmonument 16021</t>
  </si>
  <si>
    <t>rijksmonument 15992</t>
  </si>
  <si>
    <t xml:space="preserve">kinderboerderij de kromme akker </t>
  </si>
  <si>
    <t>heemraadsingel             6a en 6b</t>
  </si>
  <si>
    <t>toelichting algemeen</t>
  </si>
  <si>
    <t>in gebruik als opslag en onderhoudsloods</t>
  </si>
  <si>
    <t>voormalige brandweergarage</t>
  </si>
  <si>
    <t xml:space="preserve">in gebruik als opslag werkplaats en clubhuis </t>
  </si>
  <si>
    <t xml:space="preserve">voormalige gemeentewerf </t>
  </si>
  <si>
    <t>brandweerkazerne</t>
  </si>
  <si>
    <t>exclusief chalets, gebruiker is leegstandsbeheer</t>
  </si>
  <si>
    <t>heereplein 10 is rijksmonument 520054</t>
  </si>
  <si>
    <t>gemeentelijk monument 0779/WN040</t>
  </si>
  <si>
    <t xml:space="preserve">rijksmonument/gemeentelijk monument </t>
  </si>
  <si>
    <t>verhuurd aan politie en midzuid</t>
  </si>
  <si>
    <t>opstal is inclusief 64 zonnepanelen, afzuigsystemen en luchtbehandelingsinstallatie . computerapparatuur is opgenomen onder 60400701</t>
  </si>
  <si>
    <t>gemeentewerf</t>
  </si>
  <si>
    <t>rijksmonument 16013</t>
  </si>
  <si>
    <t xml:space="preserve">theehuis </t>
  </si>
  <si>
    <t>verhuurd aan scouting mafeking</t>
  </si>
  <si>
    <t>verhuurd aan hier.locaties</t>
  </si>
  <si>
    <t xml:space="preserve">verhuurd aan judivereniging nintai, jeu de boulesvereniging 't veer en goederenbank de baronie </t>
  </si>
  <si>
    <t>voormalig schoolgebouw</t>
  </si>
  <si>
    <t>rijksmonument 32296</t>
  </si>
  <si>
    <t>speeltoestellen op het schoolplein zijn onderdeel van de opstaltaxatiewaarde</t>
  </si>
  <si>
    <t xml:space="preserve">uitgesloten zijn: 129 zonnepanelen. Deze zijn via het servicecontract dat de school heeft met dvep verzekerd. speeltoestellen op het schoolplein zijn onderdeel van de opstaltaxatie </t>
  </si>
  <si>
    <t>speeltoestellen op het schoolplein, fietsenstalling en berging zijn onderdeel van de opstaltaxatiewaarde</t>
  </si>
  <si>
    <t>uitgesloten: hekwerk om het dierenverblijf</t>
  </si>
  <si>
    <t>speeltoestellen op het schoolplein, fietsenstalling en buitenberging zijn onderdeel van de opstaltaxatiewaarde</t>
  </si>
  <si>
    <t xml:space="preserve">uitgesloten: kunstwerken op het schoolplein </t>
  </si>
  <si>
    <t xml:space="preserve">kantine met bestuursruimte en berging </t>
  </si>
  <si>
    <t xml:space="preserve">179 zonnepanelen maken onderdeel uit van de opstaltaxatie en zijn eigendom van de gemeente </t>
  </si>
  <si>
    <t xml:space="preserve">600 zonnepanelen zijn eigendom van de school </t>
  </si>
  <si>
    <t>inclusief 4 zonnepanelen die eigendom zijn van de gemeente</t>
  </si>
  <si>
    <t>inventaris is inclusief  data en telecombekabeling</t>
  </si>
  <si>
    <t xml:space="preserve">kantine met kleedlokalen handbalvereniging hmc </t>
  </si>
  <si>
    <t xml:space="preserve">het gaat om 4 kleedlokalen en 1 scheidsrechterruimte </t>
  </si>
  <si>
    <t xml:space="preserve">kleedlokalen hockeyvereniging ddhc </t>
  </si>
  <si>
    <t xml:space="preserve">het gaat om 6 kleedlokalen en 1 scheidsrechterruimte </t>
  </si>
  <si>
    <t xml:space="preserve">wordt gebruikt als expositieruimte door stichting veers erfgoed </t>
  </si>
  <si>
    <t>180 zonnepanelen zijn eigendom van de school</t>
  </si>
  <si>
    <t xml:space="preserve">de berging betreft voormalige kleedkamers die nu als berging worden gebruikt. </t>
  </si>
  <si>
    <t xml:space="preserve">museum de roos (kunst en antiek) </t>
  </si>
  <si>
    <t xml:space="preserve">voormalig raadhuis (kunst en antiek) </t>
  </si>
  <si>
    <t xml:space="preserve">betreft kunst en antiek  in pand </t>
  </si>
  <si>
    <t>*3 taxatierapport J.Th.M. Swagemakers M.B.A. d.d. 10-10-2022</t>
  </si>
  <si>
    <t>*1 taxatierapport 2022.09.20779.001-O (ATMP Consultancy)</t>
  </si>
  <si>
    <t>*2 taxatierapport 2022.09.20799.000-I (ATMP Consultancy)</t>
  </si>
  <si>
    <t>index</t>
  </si>
  <si>
    <t>inventaris incl index 2023</t>
  </si>
  <si>
    <t>gebouwen incl. index 2023</t>
  </si>
  <si>
    <t>totaal verzekerde waarde excl indexering 2023</t>
  </si>
  <si>
    <t>inventaris excl index 2023</t>
  </si>
  <si>
    <t>gebouwen excl index 2023</t>
  </si>
  <si>
    <t>computer        incl index 2023</t>
  </si>
  <si>
    <t>zonnepanelen incl index 2023</t>
  </si>
  <si>
    <t>computer excl index 2023</t>
  </si>
  <si>
    <t>zonnepanelen excl index 2023</t>
  </si>
  <si>
    <t>totaal verzekerde waarde inventaris/elektronica indexering 2023</t>
  </si>
  <si>
    <t>totaal verzekerde waarde gebouwen/zonnepaneleninclusief indexering 2023</t>
  </si>
  <si>
    <t>betreft toegang tot lunet 4 en lunet 2, 6 t/m 22</t>
  </si>
  <si>
    <t xml:space="preserve">kleedlokalen vv raamsdonk </t>
  </si>
  <si>
    <t xml:space="preserve">lageweg 8 </t>
  </si>
  <si>
    <t>4944 ar</t>
  </si>
  <si>
    <t>*4</t>
  </si>
  <si>
    <t xml:space="preserve">kleedlokalen en berging fc right-oh </t>
  </si>
  <si>
    <t>stadsweg 1</t>
  </si>
  <si>
    <t>4931 hv</t>
  </si>
  <si>
    <t>graaf willem I straat 38</t>
  </si>
  <si>
    <t xml:space="preserve">4931 es </t>
  </si>
  <si>
    <t>gebouwen incl. index 2024</t>
  </si>
  <si>
    <t>inventaris incl index 2024</t>
  </si>
  <si>
    <t>computer incl      index 2024</t>
  </si>
  <si>
    <t>zonnepanelen incl index 2024</t>
  </si>
  <si>
    <t>totaal verzekerde waarde gebouwen/zonnepaneleninclusief indexering 2024</t>
  </si>
  <si>
    <t>totaal verzekerde waarde inventaris/elektronica indexering 2024</t>
  </si>
  <si>
    <t xml:space="preserve">kinderdagverblijf het bergje </t>
  </si>
  <si>
    <t xml:space="preserve">fietskluis </t>
  </si>
  <si>
    <t>essenboom ongenummerd</t>
  </si>
  <si>
    <t>4942 ce</t>
  </si>
  <si>
    <t>*5</t>
  </si>
  <si>
    <t>gebouwen incl. index 2025</t>
  </si>
  <si>
    <t>inventaris incl index 2025</t>
  </si>
  <si>
    <t>computer incl      index 2025</t>
  </si>
  <si>
    <t>zonnepanelen incl index 2025</t>
  </si>
  <si>
    <t>totaal verzekerde waarde gebouwen/zonnepaneleninclusief indexering 2025</t>
  </si>
  <si>
    <t>totaal verzekerde waarde inventaris/elektronica indexering 2025</t>
  </si>
  <si>
    <t>raamsdonkveer</t>
  </si>
  <si>
    <t>sporthal parkzicht</t>
  </si>
  <si>
    <t>parklaan 1b</t>
  </si>
  <si>
    <t xml:space="preserve">In het pand Heereplein 10 bevindt zich kunst en antiek van de gemeente. Deze kunst en antiek is voor de laatste keer getaxateerd in 2022 door een deskundige taxateur op het gebied van kunst en antiek. </t>
  </si>
  <si>
    <t xml:space="preserve">Rijksmonument </t>
  </si>
  <si>
    <t xml:space="preserve">In het pand Markt 46 bevindt zich kunst en antiek van de gemeente. Deze kunst en antiek is voor de laatste keer getaxateerd in 2022 door een deskundige taxateur op het gebied van kunst en antiek. </t>
  </si>
  <si>
    <t xml:space="preserve">Heereplein 10 is een Rijksmonument </t>
  </si>
  <si>
    <t>Gemeentelijk monument</t>
  </si>
  <si>
    <t>Rijksmonument</t>
  </si>
  <si>
    <t xml:space="preserve">Gemeentemonument </t>
  </si>
  <si>
    <t xml:space="preserve">inclusief of exclusief btw </t>
  </si>
  <si>
    <t xml:space="preserve">Taxatie </t>
  </si>
  <si>
    <t xml:space="preserve">exclusief </t>
  </si>
  <si>
    <t>gemeentehuis inclusief 2 fietsenstallingen</t>
  </si>
  <si>
    <t xml:space="preserve">zonnepanelen </t>
  </si>
  <si>
    <t>nee</t>
  </si>
  <si>
    <t xml:space="preserve">kindcentrum t veer </t>
  </si>
  <si>
    <t>parklaan 1</t>
  </si>
  <si>
    <t xml:space="preserve">4941 ba </t>
  </si>
  <si>
    <t xml:space="preserve">inclusief </t>
  </si>
  <si>
    <t xml:space="preserve">sprinkler </t>
  </si>
  <si>
    <t xml:space="preserve">leegstand </t>
  </si>
  <si>
    <t>julianalaan 103a</t>
  </si>
  <si>
    <t>julianalaan 103b</t>
  </si>
  <si>
    <t>kloosterweg 4</t>
  </si>
  <si>
    <t xml:space="preserve">Zie Markt 46 hierboven </t>
  </si>
  <si>
    <t>dongemond college (nieuwbouw) (vmbo)</t>
  </si>
  <si>
    <t>dongemond college (2 gebouwen en noodunits) (havo-vwo)</t>
  </si>
  <si>
    <t xml:space="preserve">dongemond college (2 gebouwen en noodunits) (havo-vwo) </t>
  </si>
  <si>
    <t xml:space="preserve">zorgunit (wmo voorziening) </t>
  </si>
  <si>
    <t xml:space="preserve">molen d'onvermoeide </t>
  </si>
  <si>
    <t xml:space="preserve">windvang 2 </t>
  </si>
  <si>
    <t xml:space="preserve">* opdracht gegeven aan ATMP om de opstallen en inventarissen in het 3e kwartaal 2025 te taxeren. </t>
  </si>
  <si>
    <t>* 4 taxatierapporten 2024.02.20799.001-O</t>
  </si>
  <si>
    <t>X</t>
  </si>
  <si>
    <t xml:space="preserve">brandmeldinstallatie </t>
  </si>
  <si>
    <t xml:space="preserve">inbraakmeldinstallatie </t>
  </si>
  <si>
    <t>bijzonderheden</t>
  </si>
  <si>
    <t xml:space="preserve">X </t>
  </si>
  <si>
    <t xml:space="preserve">Het onderhoud van de gymzaal die eigendom is van de Hoge Waai kan als voldoende worden gekwalificeerd. </t>
  </si>
  <si>
    <t xml:space="preserve">asbestdaken </t>
  </si>
  <si>
    <t>Informatie over de bestemming en het gebruik van de opstallen</t>
  </si>
  <si>
    <t xml:space="preserve">beheer en onderhoud scholen </t>
  </si>
  <si>
    <t xml:space="preserve">bestemming : onderwijsfunctie. De speeltoestellen op het schoolplein maken op dit moment onderdeel uit van de verzekerde waarde. </t>
  </si>
  <si>
    <t xml:space="preserve">bestemming : sportfunctie. De gymzaal is eigendom van Stichting Katholiek Onderwijs Raamsdonk. </t>
  </si>
  <si>
    <t xml:space="preserve">bestemming : sportfunctie. Dit pand wordt verhuurd aan tafeltennisvereniging Smash, Stichting Sportservice Nederland, Sport BSO Flekss, een tweetal particulier en karatevereniging Musashi. Smash nuttigt na het sporten nog een hapje en een drankje in het kleedlokaal van de gymzaal </t>
  </si>
  <si>
    <t xml:space="preserve">bestemming: geen gemeentelijk pand. Dit betreft een zorgunit die in het kader van de Wmo geplaatst is aan een huurwoning van woningbouwvereniging Thuisvester. De gemeente huurt de unit van Boxtom en dient op grond van de huurovereenkomst de unit zelf te verzekeren. De zorgunit is niet getaxeerd. </t>
  </si>
  <si>
    <t>bestemming : sportfunctie. De gymzaal wordt gedurende de schooltijden gebruikt door bs de Vuurvlinder en bs de Biekorf. Buiten de schooltijden wordt het gymlokaal verhuurd aan gymnastiekvereniging Turnlust, Flekss kinderopvang, een particulier (hoogmoed), Trema kinderopvang, BVO Centrum Jeugd en gezin en Stichting sportservice Nederland. De Gymzaal maakt onderdeel uit van de opstal Elisabethstraat 1 en 5</t>
  </si>
  <si>
    <t>Rijks-of gemeentemonument</t>
  </si>
  <si>
    <t xml:space="preserve">bestemming : onderwijs. Het kindcentrum is nog niet getaxeerd. Dit gaat in het 3e kwartaal van 2025 wel plaatsvinden. De gemeente is in afwachting van de planning van de taxateur (ATMP). </t>
  </si>
  <si>
    <t xml:space="preserve">bestemming : economie. In de fietskluis kunnen 5 fietsen gestald worden. De fietskluis is geplaatst ten behoeve van de medewerkers van bedrijven op industrieterrein Dombosch die met het openbaar vervoer naar Raamsdonksveer komen en vervolgens met de fiets hun reis kunnen vervolgen naar het bedrijf waar zij werkzaam zijn met de fiets.  
</t>
  </si>
  <si>
    <t xml:space="preserve">bestemming : sport - recreatie. Het betreft kleedlokalen en een ballenhok. Uitgesloten zijn de overige gebouwgebonden installaties met het gebouw en banken en kapstokken in de kleedkamers als ook de meterkast. De kleedlokalen en berging worden enkel door voetbalvereniging FC Right-oh gebruikt. </t>
  </si>
  <si>
    <t xml:space="preserve">bestemming : sport - recreatie.  De kleedlokalen zijn verbonden aan de kantine die eigendom is van voetbalvereniging VV Raamsdonk. Op de kantine is recht van opstal van toepassing. De verzekerde waarde betreft de kleedlokalen en een ballenhok. De overige gebouwgebonden installaties met het gebouw zijn uitgesloten. Op de kantine liggen zonnepanelen die van de vereniging zelf zijn. Deze liggen echter voor een klein deel op de kleedlokalen van de gemeente. </t>
  </si>
  <si>
    <t xml:space="preserve">bestemming : sport- en bijeenkomst. De opstal betreft een kantine en bestuursruimte. Deze zijn eigendom van de voetbalvereniging RFC en maakt onderdeel uit van de opstal waarin ook de kleedlokalen van de gemeente zijn gevestigd.   De berging die meegenomen is in de taxatie is ook eigendom van RFC, maar staat elders op het sportterrein.  </t>
  </si>
  <si>
    <t xml:space="preserve">bestemming : sport. De kleedlokalen zijn eigendom van de gemeente, en de kantine met bestuursruimte zijn eigendom) is 1 opstal. </t>
  </si>
  <si>
    <t xml:space="preserve">bestemming : onderwijs en is het Havo Vwo gebouw. Uitgesloten zijn de kunstwerken op het schoolplein. </t>
  </si>
  <si>
    <t xml:space="preserve">er zijn op de school ook bewakingscamera's aanwezig </t>
  </si>
  <si>
    <t>bestemming : onderwijs: het betreft het  VMBO gebouw.</t>
  </si>
  <si>
    <t xml:space="preserve">bestemming : gemeentelijk gebouw.  Dit betreft een voormalige basisschool die met ingang van 18 augustus 2025 geen school meer is. De overdacht van de opstal zal in oktober 2025 plaatsvinden. </t>
  </si>
  <si>
    <t>Afgelopen jaren heeft de Radonkel het hoogstnoodzakelijke gedaan om het gebouw in stand te houden in afwachting van nieuwbouw. Deze acties worden altijd in overleg met de directeur, de bouwkundige adviseur van de school en het bestuur overwogen en waar nodig ingepland. De school geeft aan dat het pand voldoende wordt onderhouden. De school werkt voor wat betreft het meerjarigonderhoudsplan samen met A&amp;S</t>
  </si>
  <si>
    <t xml:space="preserve">bestemming : bijzondere bestemming. Het betreft een voormalig jachthavencomplex dat momenteel niet als haven in gebruik is. Ter voorkoming van leegstand en in afwachting van toekomstige ontwikkelingen zoals verkoop, verhuur, renovatie of sloop heeft de gemeente een overeenkomst gesloten voor het tijdelijke beheer van het terrein en de opstallen die zich daarop bevinden. In dit kader is een bruikleen- en beheerovereenkomst aangegaan waarbij de betreffende partij tevens volmacht heeft gekregen om namen s de gemeente aanvullende bruikleenovereenkomsten met derden aan te gaan indien dit wenselijk wordt geacht. </t>
  </si>
  <si>
    <t xml:space="preserve">bestemming : bijeenkomsten. De kerktoren aan de Markt in Geertruidenberg en maakt deel uit van een voormalig kerkgebouw en is eigendom van de gemeente. De kerk wordt gebruikt voor religieuze, culturele, maatschappelijke en commerciële activiteiten.  Via de toren is toegang tot de kerk mogelijk. De toren zelf wordt gebruikt door vrijwillligers (de vlaggenwacht) die in opdracht van de gemeente op nationale feestdagen en bijzondere gelegenheden de vlag hijsen. Ten aanzien van deze werkzaamheden is er een protocol vastgesteld door het college. Daarnaast is de toren toegangelijk voor rondleidingen onder begeleiding van een gids (VVV Geertruidenberg), voor onderhoudswerkzaamheden  en voor bezoeken door een carillonexpert die het instrument bespeelt en onderhoudt. Alle activiteiten vinden plaats onder toezicht en met in achtnemin gvan veiligheidsmaatregelen. Toegang tot de toren is beperkt tot bevoegde personen en georganiseerde groepen. </t>
  </si>
  <si>
    <t xml:space="preserve">deze klokken worden tentoongesteld in de kerk </t>
  </si>
  <si>
    <t xml:space="preserve">bestemming : Het poortgebouw bij de ingang van de begraafplaats wordt incidenteel gebruikt door medewerkers van de gemeentelijke buitendienst als rust- en schuilplaats tijdens begrafenissen. </t>
  </si>
  <si>
    <t xml:space="preserve">bestemming :  De klokkenstoel bevindt zich in de openbare ruimte op het Bolwerk nabij de Veste. Het object wordt jaarlijks gebruikt voor de  dodenherdenking en vormt een decor voor evenementen georganiseerd door Stichting "de Bergsche Batterij". Het omliggende gebied kent een recreatieve, educatieve en toeristische functie met een relatief laag bezoekersrisico. </t>
  </si>
  <si>
    <t xml:space="preserve">bestemming : commercieel gebruik. De gemeente verhuurt een kantine met kleedlokalen aan een exploitatiemaatschappij, die op basis van de huurovereenkomst verantwoordelijk is  voor het dagelijkse beheer en onderhoud van het gebouw en het omliggende terrein. Op het terrein bevinden zich tevens tennisbanen en een voetbalveld. De exploitant organiseert diverse reacreatieve en sportieve activiteiten, zoals (kinder)feestjes, tennistrainingen en boogschieten. Daarnaast maken een tennisvereniging en een hunterclub structureel gebruik van de faciliteiten, op basis van afzonderlijke afspraken met de exploitant. </t>
  </si>
  <si>
    <t xml:space="preserve"> De stalen loodsen worden structureel gebruikt door twee verenigingen : "de Bergsche Batterij" en "Waterscouts Mafeking". Beide organisaties gebruiken de ruimte voor opslag, onderhoud en verenigingsactiviteiten. "de Bergsche Batterij" heeft een semi-permante kantine ingericht als ontmoetingsplek voor leden. Binnen de loodsen vinden regelmatig licht technische werkzaamheden plaats, zoals houtbewerking, schilderwerk en constructie. Er is sprake van regelmatige aanwezigheid van personen, waarbij het gebruik functioneel en verenigingsgericht is. </t>
  </si>
  <si>
    <t xml:space="preserve">De arsenaalmuur is onderdeel van een rijksmonumentaal militair complex uit de 18e eeuw en heeft geen zelfstandige gebruiksfunctie. De muur is van historische waarde, bestaat uit baksteen met hardstenen elementen. Er is geen sprake van publiekstoegang,  fysieke belasting of commerciële exploitatie.  </t>
  </si>
  <si>
    <t xml:space="preserve">De voormalige vishal in Geertruidenberg is een rijksmonumentaal bouwwerk uit 1772. Het bestaat uit een open, vierkant bouwwerk met een mansardedak op 12 hardstenen zuilen. Het object heeft geen actieve gebruiksfunctie en wordt niet commercieel geëxploiteerd. </t>
  </si>
  <si>
    <t xml:space="preserve">Het object is een voormalig militair wachthuis uit 1836. Het gebouw wordt gebruikt als ontmoetingsplek door de Oudheidkundige Kring Geertruydenberghe. Er vinden geen commerciële activiteiten plaats en publiektoegang is beperkt en georganiseerd. </t>
  </si>
  <si>
    <t xml:space="preserve">Dit betreft een voormalig raadhuis dat eigendom is van een ondernemer die er een hotel exploiteert (Stadshotel Geertruidenberg). De benedenverdieping Markt 36 wordt  beperkt gebruikt voor representatieve en culturele doeleinden, zoals huwelijksvoltrekkingen en stadswandelingen onder begeleiding van de VVV. De drie panden staan in open verbinding met elkaar </t>
  </si>
  <si>
    <t xml:space="preserve">bestemming : bijeenkomstfunctie. In het gebouw is Museum De Roos gevestigd, waar diverse collecties worden tentoongesteld, waaronder kunst, historische voorwerpen en documenten. Het gebouw wordt gebruikt voor culturele en educatieve activiteiten, waaronder wisselende tentoonstellingen. De bezoekersaantallen zijn beperkt en het gebruik is niet intensief. </t>
  </si>
  <si>
    <t xml:space="preserve">Kinderboerderij De Kromme Akker is ongeveer 1,5 hectare groot en biedt onderdak aan diverse boerderijdieren. He terrein is bedoeld voor recreatieve en educatieve doeleinden. Bezoekers zijn voornamelijk gezinnen met kinderen. Het beheer ligt bij een Stichting en vrijwilligers met toezicht tijdens openingstijden. </t>
  </si>
  <si>
    <t xml:space="preserve">Kinderdagverblijf Het Bergje is gevestigd in een pand dat onderdeel uitmaakt van Burggravenlaan 3.  De opvang is doordeweeks geopend van 07:30 tot 18:00 uur. </t>
  </si>
  <si>
    <t xml:space="preserve">De gemeente heeft een bruikleenovereenkomst met de Veiligheidsregio Midden en West-Brabant.  Zij mogen het pand uitsluitend gebruiken als brandweerkazerne conform de Wet veiligheidsregio. </t>
  </si>
  <si>
    <t xml:space="preserve">Dit object deed dienst als sociaal en cultureel ontmoetingscentrum. Momenteel staat het pand leeg en zal voorlopig niet worden verhuurd. Aan een plan voor het toekomstige gebruik van het pand zal gewerkt gaan worden. </t>
  </si>
  <si>
    <t xml:space="preserve">Heemraadsingel 6a : wordt verhuurd aan Kuijsters hodn Hurby Kunststof Kozijnen en mag uitsluitend worden gebruikt voor opslag van goederen die direct verband houden met de bedrijfsvoering rondom het leveren en plaatsen van kunststof kozijnen.  Heemraadsingel 6b : wordt op basis van een overeenkomst gebruikt door Stichting Raamsdonkse Karnaval voor de bouw en opslag van carnavalswagens. Buiten de bouwperiode wordt de loods incidentieel verhuurd aan muziekvereniging St. Bavo die er jaarlijks een rommelmarkt en geraniumverkoop organiseert. </t>
  </si>
  <si>
    <t xml:space="preserve">Het gebouw wordt tijdelijk gebruikt als Huis van de Wijk, in afwachting van een nieuw mulitfunctioneel gebouw. Een organisatie organiseert kleinschalige activiteiten in het gebouw gericht op sociale verbinding zoals koffiedrinken, samen koken, taallessen, sport en voorlichting. Daarnaast worden ruimten verhuurd aan diverse organisaties waaronder een apotheek, dansschool, zorg- en begeleidingsinstelling, een vereniging met mensen met een verstandelijke beperking, een gemengd seniorenkoor en leefstijlcoach. </t>
  </si>
  <si>
    <t xml:space="preserve">Het gebouw wordt gebruikt voor gemeentelijke dienstverlening en is van maandag tot en met vrijdagochtend geopend voor publiek. Bezoekers melden zich bij de receptie, waardoor er sprake is van een gecontroleerde bezoekersstroom. Alleen de hal is publiek toegangelijk; overige toegangsdeuren zijn uitsluitend toegankelijke voor gemeentemedewerkers met een toegangspas. Onder de verzekerde opstalwaarde vallen ook twee houten fietsenstallingen, die los van het gemeentehuis staan en alleen toegankelijk zijn voor medewerkers met een sleutel. </t>
  </si>
  <si>
    <t>op het pand Vrijheidstraat 2 liggen zonnepanelen van derden.</t>
  </si>
  <si>
    <t xml:space="preserve">Het betreft computerapparatuur inclusief telecom- databekabeling, een telefooninstallatie met centrale en bijbehorende toestellen. Deze installatie maakt deel uit van de technische infrastructuur en is bedoeld voor communicatie en gegevensverwerking binnen de organisatie. De server staat in de serverruimte in de Vrijheidstraat 2. In deze ruimte hangt een co2 blussysteem die de zuurstof onttrekt uit de ruimte als er brand is. </t>
  </si>
  <si>
    <t xml:space="preserve">Het pand wordt gedeeltelijk verhuurd aan Stichting Vluchtelingenwerk. In de avonduren maken lokale politieke partijen gebruik van de ruimten voor vergaderingen. Het gebruik is functioneel en gericht op maatschappelijke en bestuurlijke activiteiten. </t>
  </si>
  <si>
    <t xml:space="preserve">De opstal betreft een kiosk.  In 2008 werd de kiosk grondig gerenoveerd. De kiosk wordt regelmatig gebruikt bij evenementen zoals carnaval avondvierdaagse en Koningsdag. De opstal heeft een recreatieve functie en draagt bij aan het culturele gebruik van de openbare ruimte. </t>
  </si>
  <si>
    <t xml:space="preserve">Op het pand liggen 64 zonnepanelen een afzuigsysteem en luchtbehandelingsinstallatie. De zonnepanelen zijn tot op heden nog niet aangesloten. </t>
  </si>
  <si>
    <t xml:space="preserve">bestemming : gemeentewerf/brandweer. Julianalaan 103 a en 103 b vormen samen 1 vrijstaand gebouw met gecombineerde functies. Het deel Julianalaan 103 a omvat de gemeentewerf, inclusief zoutsilo en overkapping. Hier bevinden zicht kantoorruimten op de begane grond en een garage. Op de bovenverdieping zijn een kantine voor gemeentepersoneel, een overlegruimte en een kantine die voornamelijk door de Veiligheidsregio wordt gebruikt. Het deel Julianalaan 103 b is ingericht als brandweerkazerne en in bruikleen gegeven aan de Veiligheidsregio Midden- en West-Brabant. In dit gedeelte bevinden zich eigendommen van de Veiligheidsregio. </t>
  </si>
  <si>
    <t xml:space="preserve">Dit pand wordt verhuurd aan MidZuid, een organisatie die mensen met een kwetbare positie op de arbeidsmarkt ondersteunt via leerwerktrajecten. Een van de ruimten in het pand wordt door MidZuid onderverhuurd aan de politie. Het gebruikt is functioneel en gericht op maatschappelijke dienstverlening. </t>
  </si>
  <si>
    <t>Zie de informatie genoemd bij Julianalaan 103 a</t>
  </si>
  <si>
    <t xml:space="preserve">Het theehuis staat omschreven als een Tuinkoepel Gietijzer (met uitkijkpost). Gedurende de lente en de zomer wordt het gebruikt door een onderneemster voor de verkoop van thee en zelfgemaakte taart. In de herfst en winter staat het theehuis leeg. Het gebruik is seizoensgebonden en kleinschalig.  </t>
  </si>
  <si>
    <t xml:space="preserve">De kiosk, gebouwd in 1927 is een zeskantige houten constructie  met een leien dak. De kiosk  ligt midden in het dorp en is vrij toegankelijk voor publiek. Incidenteel wordt de kiosk gebruikt voor evenementen zoals bijvoorbeeld als startpunt voor de carnavalsoptocht. </t>
  </si>
  <si>
    <t xml:space="preserve">bestemming : sport. Handbalvereniging HMC huurt de kantine en 4 kleedlokalen en 1 scheidsrechterkleedkamer. De kantine is verbonden met de kleedlokalen. Naast de reguliere trainingen en competitie organiseert de verenging gedurende het jaar diverse toernooien. In de kantine bevindt zich tevens een ruimte die wordt gehuurd door EHBO-vereniging Dongemond.  </t>
  </si>
  <si>
    <t xml:space="preserve">Hockeyvereniging DDHC huurt 6 kleedlokalen en 1 scheidsrechterkleedkamer die onderdeel uitmaken van dezelfde opstal als de kleedlokalen en scheidsrechterkleedkamer die HMC van de gemeente huurt. </t>
  </si>
  <si>
    <t xml:space="preserve">Het gedeelte van de opstal aan Maasdijk 1 biedt toegang tot het binnenplein van het fort. </t>
  </si>
  <si>
    <t xml:space="preserve">Dit deel van Fort Lunet wordt verhuurd aan  Waterevents Geertruidenberg. Zij exploiteren een horeaca gelegenheid en organisaeren bedrijfsuitjes. </t>
  </si>
  <si>
    <t xml:space="preserve">Dit deel van Fort Lunet wordt verhuurd aan  Waterscouts Mafeking. </t>
  </si>
  <si>
    <t xml:space="preserve">Dit pand wordt gebruikt door Stichting Veers Erfgoed. Veers Erfgoed verzamelt en beheert alles wat met de cultuur van Raamsdonksveer te maken heeft. Zij exposeren objecten die hiermee te maken hebben in dit pand. Een aantal keren per jaar is geopend voor publiek. </t>
  </si>
  <si>
    <t xml:space="preserve">Het pand wordt verhuurd aan Jeu de Boules Vereniging 't Veer judovereniging Nintai. </t>
  </si>
  <si>
    <t xml:space="preserve">Dit betreft een dierenverblijf nabij molen d'Onvermoeide die verderop in de objectenlijst genoemd staat. Het betreft een dierenverblijf bedoeld voor dieren zoals die op kinderboerderijen voorkomen. De optal bestaat uit een houten skelet met een hellend dak voorzien van dakpannen. Het dierenverblijf is niet toegankelijk voor publiek. Het terrein waarop het verblijf staat is omheind met een hekwerk dat niet is meegenomen in de verzekerde waarden. </t>
  </si>
  <si>
    <t xml:space="preserve">Onderwijs:  De speeltoestellen op het schoolplein maken onderdeel uit van de verzekerde waarde van de opstal. </t>
  </si>
  <si>
    <t xml:space="preserve">bestemming : onderwijsfunctie. De speeltoestellen op het schoolplein maken onderdeel uit van de verzekerde waarde. </t>
  </si>
  <si>
    <t xml:space="preserve">Er is geen inventaris meer aanwezig in het pand </t>
  </si>
  <si>
    <t xml:space="preserve">er wordt nagedacht over de invulling van de bestemming van het pand. Er is geen inventaris meer aanwezig ik het pand. </t>
  </si>
  <si>
    <t xml:space="preserve">bestemming : sport. De sporthal wordt gedurende openingstijden gebruikt door leerlingen van Kindcentrum 't Veer. Buiten schooltijden wordt de sporthal verhuurd aan diverse sportverenigingen. Op dit moment is de gemeente bezig met het vinden van een exploitant die de sporthal gaat exploiteren. </t>
  </si>
  <si>
    <t xml:space="preserve">Stichting Uniek heeft een overeenkomst met OCS Maatschappelijk Vastgoed. Zij stellen periodiek een meerjarig onderhoudsplan op. Rond september - oktober wordt de onderhoudsplanning voor het komende jaar doorgesproken en het onderhoud geoffreerd en uitgezet. Wanneer er storingen zijn en ander klein onderhoud dan meldt de school dit bij OCS. Zij schakelen de bedrijven met wie de scholen een overeenkomst hebben in de regio in om de storingen te verhelpen en klein onderhoud uit te voeren. Zij controleren vervolgens de uitvoering van deze werkzaamheden. </t>
  </si>
  <si>
    <t xml:space="preserve">voormalig schoolgebouw bs de vonder </t>
  </si>
  <si>
    <t xml:space="preserve">De gemeente werkt aan een plan voor een mulifunctioneel nieuw gebouw op het terrein waar nu basisscholen de Schoof, de Radonkel en de Ruif, buurthuis de Schelf en gymzaal Hooipolder staan, waarin de scholen, gymzaal, kinderopvang en de functie van buurthuis de Schelf gehuisvest worden. </t>
  </si>
  <si>
    <t xml:space="preserve">Stichting Uniek heeft een overeenkomst met OCS Maatschappelijk Vastgoed. Zij stellen periodiek een meerjarig onderhoudsplan op. Rond september - oktober wordt de onderhoudsplanning voor het komende jaar doorgesproken en het onderhoud geoffreerd en uitgezet. Wanneer er storingen zijn en ander klein onderhoud dan meldt de school dit bij OCS. Zij schakelen de bedrijven met wie de scholen een overeenkomst hebben in de regio in om de storingen te verhelpen en klein onderhoud uit te voeren. Zij controleren vervolgens de uitvoering van deze werkzaamheden. Omdat de gemeente werkt aan een plan voor een nieuw multifunctioneel gebouw (zie bijzonderheden), worden de meest noodzakelijke onderhoudswerkzaamheden uitgevoerd. </t>
  </si>
  <si>
    <t xml:space="preserve">De zonnepanelen (inclusief installatie) zijn van de school en ook verzekerd door de school. </t>
  </si>
  <si>
    <t xml:space="preserve">helaas heb ik de informatie over het onderhoud niet ontvangen van de school </t>
  </si>
  <si>
    <t xml:space="preserve">De school heeft een overeenkomst met aannemersbedrijf Berende afgesloten met betrekking tot het opstellen van een meerjarig onderhoudsplan. Dit onderhoudsplan is recent opgeleverd. De school heeft zelf verschillende contracten afgesloten met onderhoudsbedrijven in de regio. Wanneer er klein onderhoud gepleegd dient te worden nemen zij zelf contact op met het betreffende onderhoudsbedrijf. In sommige gevallen werken Berende en de onderhoudsbedrijven samen. </t>
  </si>
  <si>
    <t xml:space="preserve">De fietskluis wordt in het 3e/4e kwartaal 2025 getaxeerd.  </t>
  </si>
  <si>
    <t xml:space="preserve">De sporthal wordt in het 3e/4e kwartaal 2025 getaxeerd.  </t>
  </si>
  <si>
    <t xml:space="preserve">Het kindcentrum wordt in het 3e/4e kwartaal 2025 getaxeerd.  </t>
  </si>
  <si>
    <t xml:space="preserve">De molen is een gemeentelijk gebouw dat niet wordt bewoond en niet commercieel wordt gebruikt. Hij is alleen op afspraak geopend en draait op vrijwillige basis, voornamelijk voor educatieve en culturele doeleinden. De laatste taxatie vond plaats in 2022 in opdracht van de vorige verzekeraar, maar daarvan is geen rapport beschikbaar. De aangegeven verzekerde waarde is de huidige verzekerde waarde op de huidige polis die inmiddels per 1-1-2026 is opgezegd. Jaarlijks wordt op de eerste zaterdag in september een molendag georganiseerd met activiteiten zoals kinderspelletjes, ambachtelijke demonstraties, rondleidingen, een kleine tentoonstelling, live muziek en horeca. </t>
  </si>
  <si>
    <t xml:space="preserve">Een nieuwe taxatie staat gepland voor 2026. </t>
  </si>
  <si>
    <t xml:space="preserve">De gemeente werkt aan een plan voor een mulifunctioneel nieuw gebouw op het terrein waar nu basisscholen de Schoof, de Radonkel en de Ruif, buurthuis de Schelf en gymzaal Hooipolder staan, waarin de scholen, gymzaal, kinderopvang en de functie van buurthuis de Schelf gehuisvest worden. Niet bekend is wanneer het plan goedgekeurd wordt dan wel wordt uitgevoerd. </t>
  </si>
  <si>
    <t xml:space="preserve">De Schoof valt onder PCOP Midden Brabant. Zij stellen periodiek een meerjarig onderhoudsplan op. Rond september - oktober wordt de onderhoudsplanning voor het komende jaar doorgesproken en het onderhoud geoffreerd en uitgezet. De school meldt storingen en ander klein onderhoud bij de eigen onderhoudsdienst van PCOP. Omdat de gemeente werkt aan een plan voor een nieuw multifunctioneel gebouw (zie bijzonderheden), worden de meest noodzakelijke onderhoudswerkzaamheden uitgevoerd. </t>
  </si>
  <si>
    <t xml:space="preserve">het pand wordt op termijn gesloopt. Er is geen leegstandsbeheer op de gymzaal. </t>
  </si>
  <si>
    <t xml:space="preserve">bestemming : gemeentelijk gebouw. De gymzaal deed dienst als gymzaal voor voormalige basisschool De Vonder en voormalige basisschool De Wilsdonck. In de avonduren werd de gymzaal verhuurd aan verenigingen. De gymzaal staat pal bij nieuwbouwwoningen die een aantal jaren zijn opgeleverd. Bij de verkoop van de grond aan de bewoners van deze woningen stond al vast dat de gymzaal op termijn zou worden gesloopt. </t>
  </si>
  <si>
    <t>Gemeente Geertruidenberg</t>
  </si>
  <si>
    <t>Objectenspecificatie incl. risico informatie</t>
  </si>
  <si>
    <t>Bijlage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</si>
</sst>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4" formatCode="_ &quot;€&quot;\ * #,##0.00_ ;_ &quot;€&quot;\ * \-#,##0.00_ ;_ &quot;€&quot;\ * &quot;-&quot;??_ ;_ @_ "/>
    <numFmt numFmtId="43" formatCode="_ * #,##0.00_ ;_ * \-#,##0.00_ ;_ * &quot;-&quot;??_ ;_ @_ "/>
    <numFmt numFmtId="164" formatCode="0.0"/>
    <numFmt numFmtId="165" formatCode="_ &quot;€&quot;\ * #,##0_ ;_ &quot;€&quot;\ * \-#,##0_ ;_ &quot;€&quot;\ * &quot;-&quot;??_ ;_ @_ "/>
  </numFmts>
  <fonts count="9">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11"/>
      <color rgb="FF7030A0"/>
      <name val="Calibri"/>
      <family val="2"/>
      <scheme val="minor"/>
    </font>
    <font>
      <b/>
      <sz val="11"/>
      <color rgb="FF7030A0"/>
      <name val="Calibri"/>
      <family val="2"/>
      <scheme val="minor"/>
    </font>
    <font>
      <sz val="11"/>
      <color rgb="FF7030A0"/>
      <name val="Aptos Narrow"/>
    </font>
    <font>
      <sz val="11"/>
      <color rgb="FF424242"/>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7"/>
        <bgColor indexed="64"/>
      </patternFill>
    </fill>
    <fill>
      <patternFill patternType="solid">
        <fgColor theme="7" tint="-0.249977111117893"/>
        <bgColor indexed="64"/>
      </patternFill>
    </fill>
    <fill>
      <patternFill patternType="solid">
        <fgColor rgb="FFFF0000"/>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7"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right/>
      <top/>
      <bottom style="thin">
        <color indexed="64"/>
      </bottom>
      <diagonal/>
    </border>
  </borders>
  <cellStyleXfs count="1">
    <xf numFmtId="0" fontId="0" fillId="0" borderId="0"/>
  </cellStyleXfs>
  <cellXfs count="158">
    <xf numFmtId="0" fontId="0" fillId="0" borderId="0" xfId="0"/>
    <xf numFmtId="0" fontId="0" fillId="0" borderId="0" xfId="0" applyAlignment="1">
      <alignment vertical="top" wrapText="1"/>
    </xf>
    <xf numFmtId="0" fontId="2" fillId="0" borderId="0" xfId="0" applyFont="1" applyAlignment="1">
      <alignment vertical="top" wrapText="1"/>
    </xf>
    <xf numFmtId="0" fontId="1" fillId="0" borderId="0" xfId="0" applyFont="1" applyAlignment="1">
      <alignment vertical="top" wrapText="1"/>
    </xf>
    <xf numFmtId="0" fontId="3" fillId="0" borderId="0" xfId="0" applyFont="1"/>
    <xf numFmtId="0" fontId="3" fillId="0" borderId="0" xfId="0" applyFont="1" applyAlignment="1">
      <alignment vertical="top" wrapText="1"/>
    </xf>
    <xf numFmtId="42" fontId="3" fillId="0" borderId="0" xfId="0" applyNumberFormat="1" applyFont="1" applyAlignment="1">
      <alignment vertical="top" wrapText="1"/>
    </xf>
    <xf numFmtId="44" fontId="3" fillId="0" borderId="0" xfId="0" applyNumberFormat="1" applyFont="1" applyAlignment="1">
      <alignment vertical="top" wrapText="1"/>
    </xf>
    <xf numFmtId="0" fontId="0" fillId="0" borderId="0" xfId="0" applyFont="1" applyAlignment="1">
      <alignment vertical="top" wrapText="1"/>
    </xf>
    <xf numFmtId="0" fontId="0" fillId="0" borderId="0" xfId="0" applyFont="1"/>
    <xf numFmtId="0" fontId="3" fillId="0" borderId="3" xfId="0" applyFont="1" applyBorder="1" applyAlignment="1">
      <alignment vertical="top" wrapText="1"/>
    </xf>
    <xf numFmtId="42" fontId="3" fillId="0" borderId="3" xfId="0" applyNumberFormat="1" applyFont="1" applyBorder="1" applyAlignment="1">
      <alignment vertical="top" wrapText="1"/>
    </xf>
    <xf numFmtId="44" fontId="3" fillId="0" borderId="3" xfId="0" applyNumberFormat="1" applyFont="1" applyBorder="1" applyAlignment="1">
      <alignment vertical="top" wrapText="1"/>
    </xf>
    <xf numFmtId="0" fontId="2" fillId="2" borderId="1" xfId="0" applyFont="1" applyFill="1" applyBorder="1" applyAlignment="1">
      <alignment vertical="top" wrapText="1"/>
    </xf>
    <xf numFmtId="0" fontId="2" fillId="2" borderId="4" xfId="0" applyFont="1" applyFill="1" applyBorder="1" applyAlignment="1">
      <alignment vertical="top" wrapText="1"/>
    </xf>
    <xf numFmtId="0" fontId="2" fillId="2" borderId="2" xfId="0" applyFont="1" applyFill="1" applyBorder="1" applyAlignment="1">
      <alignment vertical="top" wrapText="1"/>
    </xf>
    <xf numFmtId="0" fontId="2" fillId="2" borderId="0" xfId="0" applyFont="1" applyFill="1" applyBorder="1" applyAlignment="1">
      <alignment vertical="top" wrapText="1"/>
    </xf>
    <xf numFmtId="44" fontId="0" fillId="0" borderId="0" xfId="0" applyNumberFormat="1"/>
    <xf numFmtId="44" fontId="2" fillId="2" borderId="1" xfId="0" applyNumberFormat="1" applyFont="1" applyFill="1" applyBorder="1" applyAlignment="1">
      <alignment vertical="top" wrapText="1"/>
    </xf>
    <xf numFmtId="44" fontId="3" fillId="0" borderId="0" xfId="0" applyNumberFormat="1" applyFont="1"/>
    <xf numFmtId="44" fontId="0" fillId="0" borderId="0" xfId="0" applyNumberFormat="1" applyFont="1" applyAlignment="1">
      <alignment vertical="top" wrapText="1"/>
    </xf>
    <xf numFmtId="44" fontId="0" fillId="0" borderId="0" xfId="0" applyNumberFormat="1" applyFont="1"/>
    <xf numFmtId="44" fontId="3" fillId="0" borderId="6" xfId="0" applyNumberFormat="1" applyFont="1" applyBorder="1" applyAlignment="1">
      <alignment vertical="top" wrapText="1"/>
    </xf>
    <xf numFmtId="0" fontId="2" fillId="2" borderId="7" xfId="0" applyFont="1" applyFill="1" applyBorder="1" applyAlignment="1">
      <alignment vertical="top" wrapText="1"/>
    </xf>
    <xf numFmtId="0" fontId="3" fillId="0" borderId="5" xfId="0" applyFont="1" applyBorder="1" applyAlignment="1">
      <alignment vertical="top" wrapText="1"/>
    </xf>
    <xf numFmtId="44" fontId="3" fillId="0" borderId="5" xfId="0" applyNumberFormat="1" applyFont="1" applyBorder="1" applyAlignment="1">
      <alignment vertical="top" wrapText="1"/>
    </xf>
    <xf numFmtId="44" fontId="0" fillId="0" borderId="0" xfId="0" applyNumberFormat="1" applyFill="1"/>
    <xf numFmtId="44" fontId="3" fillId="0" borderId="3" xfId="0" applyNumberFormat="1" applyFont="1" applyFill="1" applyBorder="1" applyAlignment="1">
      <alignment vertical="top" wrapText="1"/>
    </xf>
    <xf numFmtId="44" fontId="3" fillId="0" borderId="0" xfId="0" applyNumberFormat="1" applyFont="1" applyFill="1" applyAlignment="1">
      <alignment vertical="top" wrapText="1"/>
    </xf>
    <xf numFmtId="44" fontId="3" fillId="0" borderId="0" xfId="0" applyNumberFormat="1" applyFont="1" applyFill="1"/>
    <xf numFmtId="0" fontId="4" fillId="0" borderId="0" xfId="0" applyFont="1" applyAlignment="1">
      <alignment vertical="top" wrapText="1"/>
    </xf>
    <xf numFmtId="0" fontId="1" fillId="0" borderId="3" xfId="0" applyFont="1" applyBorder="1" applyAlignment="1">
      <alignment vertical="top" wrapText="1"/>
    </xf>
    <xf numFmtId="0" fontId="0" fillId="0" borderId="3" xfId="0" applyFont="1" applyBorder="1" applyAlignment="1">
      <alignment vertical="top" wrapText="1"/>
    </xf>
    <xf numFmtId="165" fontId="3" fillId="0" borderId="3" xfId="0" applyNumberFormat="1" applyFont="1" applyBorder="1" applyAlignment="1">
      <alignment vertical="top" wrapText="1"/>
    </xf>
    <xf numFmtId="0" fontId="2" fillId="3" borderId="1" xfId="0" applyFont="1" applyFill="1" applyBorder="1" applyAlignment="1">
      <alignment vertical="top" wrapText="1"/>
    </xf>
    <xf numFmtId="0" fontId="2" fillId="3" borderId="7" xfId="0" applyFont="1" applyFill="1" applyBorder="1" applyAlignment="1">
      <alignment vertical="top" wrapText="1"/>
    </xf>
    <xf numFmtId="0" fontId="2" fillId="3" borderId="2" xfId="0" applyFont="1" applyFill="1" applyBorder="1" applyAlignment="1">
      <alignment horizontal="center" vertical="top" wrapText="1"/>
    </xf>
    <xf numFmtId="0" fontId="2" fillId="3" borderId="4" xfId="0" applyFont="1" applyFill="1" applyBorder="1" applyAlignment="1">
      <alignment vertical="top" wrapText="1"/>
    </xf>
    <xf numFmtId="0" fontId="2" fillId="4" borderId="4" xfId="0" applyFont="1" applyFill="1" applyBorder="1" applyAlignment="1">
      <alignment vertical="top" wrapText="1"/>
    </xf>
    <xf numFmtId="0" fontId="2" fillId="4" borderId="1" xfId="0" applyFont="1" applyFill="1" applyBorder="1" applyAlignment="1">
      <alignment vertical="top" wrapText="1"/>
    </xf>
    <xf numFmtId="0" fontId="2" fillId="4" borderId="7" xfId="0" applyFont="1" applyFill="1" applyBorder="1" applyAlignment="1">
      <alignment vertical="top" wrapText="1"/>
    </xf>
    <xf numFmtId="164" fontId="2" fillId="4" borderId="4" xfId="0" applyNumberFormat="1"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7" xfId="0" applyFont="1" applyFill="1" applyBorder="1" applyAlignment="1">
      <alignment horizontal="center" vertical="top" wrapText="1"/>
    </xf>
    <xf numFmtId="164" fontId="2" fillId="4" borderId="1" xfId="0" applyNumberFormat="1" applyFont="1" applyFill="1" applyBorder="1" applyAlignment="1">
      <alignment horizontal="center" vertical="top" wrapText="1"/>
    </xf>
    <xf numFmtId="164" fontId="2" fillId="4" borderId="7" xfId="0" applyNumberFormat="1" applyFont="1" applyFill="1" applyBorder="1" applyAlignment="1">
      <alignment horizontal="center" vertical="top" wrapText="1"/>
    </xf>
    <xf numFmtId="165" fontId="3" fillId="0" borderId="6" xfId="0" applyNumberFormat="1" applyFont="1" applyFill="1" applyBorder="1" applyAlignment="1">
      <alignment vertical="top" wrapText="1"/>
    </xf>
    <xf numFmtId="165" fontId="3" fillId="0" borderId="3" xfId="0" applyNumberFormat="1" applyFont="1" applyFill="1" applyBorder="1" applyAlignment="1">
      <alignment vertical="top" wrapText="1"/>
    </xf>
    <xf numFmtId="165" fontId="3" fillId="0" borderId="5" xfId="0" applyNumberFormat="1" applyFont="1" applyBorder="1" applyAlignment="1">
      <alignment vertical="top" wrapText="1"/>
    </xf>
    <xf numFmtId="0" fontId="4" fillId="0" borderId="3" xfId="0" applyFont="1" applyBorder="1" applyAlignment="1">
      <alignment vertical="top" wrapText="1"/>
    </xf>
    <xf numFmtId="0" fontId="6" fillId="0" borderId="3" xfId="0" applyFont="1" applyBorder="1" applyAlignment="1">
      <alignment vertical="top" wrapText="1"/>
    </xf>
    <xf numFmtId="0" fontId="6" fillId="0" borderId="3" xfId="0" applyFont="1" applyFill="1" applyBorder="1" applyAlignment="1" applyProtection="1">
      <alignment vertical="top" wrapText="1"/>
    </xf>
    <xf numFmtId="0" fontId="5" fillId="0" borderId="3" xfId="0" applyFont="1" applyBorder="1" applyAlignment="1">
      <alignment vertical="top" wrapText="1"/>
    </xf>
    <xf numFmtId="0" fontId="2" fillId="5" borderId="1" xfId="0" applyFont="1" applyFill="1" applyBorder="1" applyAlignment="1">
      <alignment vertical="top" wrapText="1"/>
    </xf>
    <xf numFmtId="0" fontId="2" fillId="5" borderId="9" xfId="0" applyFont="1" applyFill="1" applyBorder="1" applyAlignment="1">
      <alignment vertical="top" wrapText="1"/>
    </xf>
    <xf numFmtId="0" fontId="6" fillId="0" borderId="2" xfId="0" applyFont="1" applyBorder="1" applyAlignment="1">
      <alignment vertical="top" wrapText="1"/>
    </xf>
    <xf numFmtId="0" fontId="6" fillId="0" borderId="0" xfId="0" applyFont="1" applyBorder="1" applyAlignment="1">
      <alignment vertical="top" wrapText="1"/>
    </xf>
    <xf numFmtId="0" fontId="2" fillId="6" borderId="2" xfId="0" applyFont="1" applyFill="1" applyBorder="1" applyAlignment="1">
      <alignment vertical="top" wrapText="1"/>
    </xf>
    <xf numFmtId="0" fontId="2" fillId="6" borderId="9" xfId="0" applyFont="1" applyFill="1" applyBorder="1" applyAlignment="1">
      <alignment vertical="top" wrapText="1"/>
    </xf>
    <xf numFmtId="0" fontId="5" fillId="0" borderId="0" xfId="0" applyFont="1" applyAlignment="1">
      <alignment vertical="top" wrapText="1"/>
    </xf>
    <xf numFmtId="0" fontId="5" fillId="0" borderId="9" xfId="0" applyFont="1" applyBorder="1" applyAlignment="1">
      <alignment vertical="top" wrapText="1"/>
    </xf>
    <xf numFmtId="0" fontId="6" fillId="0" borderId="0" xfId="0" applyFont="1" applyAlignment="1">
      <alignment vertical="top" wrapText="1"/>
    </xf>
    <xf numFmtId="42" fontId="5" fillId="0" borderId="3" xfId="0" applyNumberFormat="1" applyFont="1" applyBorder="1" applyAlignment="1">
      <alignment vertical="top" wrapText="1"/>
    </xf>
    <xf numFmtId="42" fontId="5" fillId="0" borderId="0" xfId="0" applyNumberFormat="1" applyFont="1" applyAlignment="1">
      <alignment vertical="top" wrapText="1"/>
    </xf>
    <xf numFmtId="44" fontId="5" fillId="0" borderId="3" xfId="0" applyNumberFormat="1" applyFont="1" applyFill="1" applyBorder="1" applyAlignment="1">
      <alignment vertical="top" wrapText="1"/>
    </xf>
    <xf numFmtId="44" fontId="5" fillId="0" borderId="3" xfId="0" applyNumberFormat="1" applyFont="1" applyBorder="1" applyAlignment="1">
      <alignment vertical="top" wrapText="1"/>
    </xf>
    <xf numFmtId="44" fontId="5" fillId="0" borderId="0" xfId="0" applyNumberFormat="1" applyFont="1" applyAlignment="1">
      <alignment vertical="top" wrapText="1"/>
    </xf>
    <xf numFmtId="165" fontId="5" fillId="0" borderId="3" xfId="0" applyNumberFormat="1" applyFont="1" applyFill="1" applyBorder="1" applyAlignment="1">
      <alignment vertical="top" wrapText="1"/>
    </xf>
    <xf numFmtId="165" fontId="5" fillId="0" borderId="6" xfId="0" applyNumberFormat="1" applyFont="1" applyFill="1" applyBorder="1" applyAlignment="1">
      <alignment vertical="top" wrapText="1"/>
    </xf>
    <xf numFmtId="165" fontId="5" fillId="0" borderId="3" xfId="0" applyNumberFormat="1" applyFont="1" applyBorder="1" applyAlignment="1">
      <alignment vertical="top" wrapText="1"/>
    </xf>
    <xf numFmtId="42" fontId="6" fillId="0" borderId="3" xfId="0" applyNumberFormat="1" applyFont="1" applyBorder="1" applyAlignment="1">
      <alignment vertical="top" wrapText="1"/>
    </xf>
    <xf numFmtId="42" fontId="6" fillId="0" borderId="0" xfId="0" applyNumberFormat="1" applyFont="1" applyAlignment="1">
      <alignment vertical="top" wrapText="1"/>
    </xf>
    <xf numFmtId="44" fontId="6" fillId="0" borderId="3" xfId="0" applyNumberFormat="1" applyFont="1" applyFill="1" applyBorder="1" applyAlignment="1">
      <alignment vertical="top" wrapText="1"/>
    </xf>
    <xf numFmtId="44" fontId="6" fillId="0" borderId="5" xfId="0" applyNumberFormat="1" applyFont="1" applyBorder="1" applyAlignment="1">
      <alignment vertical="top" wrapText="1"/>
    </xf>
    <xf numFmtId="44" fontId="6" fillId="0" borderId="3" xfId="0" applyNumberFormat="1" applyFont="1" applyBorder="1" applyAlignment="1">
      <alignment vertical="top" wrapText="1"/>
    </xf>
    <xf numFmtId="44" fontId="6" fillId="0" borderId="6" xfId="0" applyNumberFormat="1" applyFont="1" applyBorder="1" applyAlignment="1">
      <alignment vertical="top" wrapText="1"/>
    </xf>
    <xf numFmtId="44" fontId="6" fillId="0" borderId="0" xfId="0" applyNumberFormat="1" applyFont="1" applyAlignment="1">
      <alignment vertical="top" wrapText="1"/>
    </xf>
    <xf numFmtId="165" fontId="6" fillId="0" borderId="3" xfId="0" applyNumberFormat="1" applyFont="1" applyFill="1" applyBorder="1" applyAlignment="1">
      <alignment vertical="top" wrapText="1"/>
    </xf>
    <xf numFmtId="165" fontId="6" fillId="0" borderId="6" xfId="0" applyNumberFormat="1" applyFont="1" applyFill="1" applyBorder="1" applyAlignment="1">
      <alignment vertical="top" wrapText="1"/>
    </xf>
    <xf numFmtId="165" fontId="6" fillId="0" borderId="3" xfId="0" applyNumberFormat="1" applyFont="1" applyBorder="1" applyAlignment="1">
      <alignment vertical="top" wrapText="1"/>
    </xf>
    <xf numFmtId="165" fontId="6" fillId="0" borderId="0" xfId="0" applyNumberFormat="1" applyFont="1" applyBorder="1" applyAlignment="1">
      <alignment vertical="top" wrapText="1"/>
    </xf>
    <xf numFmtId="165" fontId="6" fillId="0" borderId="5" xfId="0" applyNumberFormat="1" applyFont="1" applyBorder="1" applyAlignment="1">
      <alignment vertical="top" wrapText="1"/>
    </xf>
    <xf numFmtId="0" fontId="2" fillId="7" borderId="1" xfId="0" applyFont="1" applyFill="1" applyBorder="1" applyAlignment="1">
      <alignment vertical="top" wrapText="1"/>
    </xf>
    <xf numFmtId="0" fontId="2" fillId="9" borderId="1" xfId="0" applyFont="1" applyFill="1" applyBorder="1" applyAlignment="1">
      <alignment vertical="top" wrapText="1"/>
    </xf>
    <xf numFmtId="0" fontId="2" fillId="10" borderId="1" xfId="0" applyFont="1" applyFill="1" applyBorder="1" applyAlignment="1">
      <alignment vertical="top" wrapText="1"/>
    </xf>
    <xf numFmtId="0" fontId="2" fillId="8" borderId="1" xfId="0" applyFont="1" applyFill="1" applyBorder="1" applyAlignment="1">
      <alignment vertical="top" wrapText="1"/>
    </xf>
    <xf numFmtId="0" fontId="2" fillId="11" borderId="1" xfId="0" applyFont="1" applyFill="1" applyBorder="1" applyAlignment="1">
      <alignment vertical="top" wrapText="1"/>
    </xf>
    <xf numFmtId="0" fontId="6" fillId="0" borderId="0" xfId="0" applyFont="1" applyAlignment="1">
      <alignment horizontal="center" vertical="top" wrapText="1"/>
    </xf>
    <xf numFmtId="165" fontId="5" fillId="0" borderId="5" xfId="0" applyNumberFormat="1"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3" xfId="0" applyFont="1" applyFill="1" applyBorder="1" applyAlignment="1">
      <alignment vertical="top" wrapText="1"/>
    </xf>
    <xf numFmtId="44" fontId="5" fillId="0" borderId="0" xfId="0" applyNumberFormat="1" applyFont="1" applyFill="1" applyAlignment="1">
      <alignment vertical="top" wrapText="1"/>
    </xf>
    <xf numFmtId="0" fontId="5" fillId="0" borderId="0" xfId="0" applyFont="1" applyBorder="1" applyAlignment="1">
      <alignment vertical="top" wrapText="1"/>
    </xf>
    <xf numFmtId="42" fontId="5" fillId="0" borderId="0" xfId="0" applyNumberFormat="1" applyFont="1" applyBorder="1" applyAlignment="1">
      <alignment vertical="top" wrapText="1"/>
    </xf>
    <xf numFmtId="44" fontId="5" fillId="0" borderId="0" xfId="0" applyNumberFormat="1" applyFont="1" applyBorder="1" applyAlignment="1">
      <alignment vertical="top" wrapText="1"/>
    </xf>
    <xf numFmtId="42" fontId="5" fillId="0" borderId="0" xfId="0" applyNumberFormat="1" applyFont="1" applyFill="1" applyBorder="1" applyAlignment="1">
      <alignment vertical="top" wrapText="1"/>
    </xf>
    <xf numFmtId="0" fontId="5" fillId="0" borderId="9" xfId="0" applyFont="1" applyFill="1" applyBorder="1" applyAlignment="1">
      <alignment vertical="top" wrapText="1"/>
    </xf>
    <xf numFmtId="42" fontId="5" fillId="0" borderId="0" xfId="0" applyNumberFormat="1" applyFont="1" applyFill="1" applyAlignment="1">
      <alignment vertical="top" wrapText="1"/>
    </xf>
    <xf numFmtId="165" fontId="5" fillId="0" borderId="0" xfId="0" applyNumberFormat="1" applyFont="1" applyFill="1" applyAlignment="1">
      <alignment vertical="top" wrapText="1"/>
    </xf>
    <xf numFmtId="165" fontId="5" fillId="0" borderId="0" xfId="0" applyNumberFormat="1" applyFont="1" applyAlignment="1">
      <alignment vertical="top" wrapText="1"/>
    </xf>
    <xf numFmtId="0" fontId="7" fillId="0" borderId="0" xfId="0" applyFont="1" applyAlignment="1">
      <alignment wrapText="1"/>
    </xf>
    <xf numFmtId="0" fontId="5" fillId="0" borderId="0" xfId="0" applyFont="1" applyFill="1" applyBorder="1" applyAlignment="1">
      <alignment vertical="top" wrapText="1"/>
    </xf>
    <xf numFmtId="42" fontId="6" fillId="0" borderId="6" xfId="0" applyNumberFormat="1" applyFont="1" applyBorder="1" applyAlignment="1">
      <alignment vertical="top" wrapText="1"/>
    </xf>
    <xf numFmtId="42" fontId="6" fillId="0" borderId="3" xfId="0" applyNumberFormat="1" applyFont="1" applyBorder="1" applyAlignment="1">
      <alignment horizontal="left" vertical="top" wrapText="1"/>
    </xf>
    <xf numFmtId="0" fontId="6" fillId="0" borderId="3" xfId="0" applyNumberFormat="1" applyFont="1" applyBorder="1" applyAlignment="1">
      <alignment vertical="top" wrapText="1"/>
    </xf>
    <xf numFmtId="0" fontId="6" fillId="0" borderId="0" xfId="0" applyNumberFormat="1" applyFont="1" applyAlignment="1">
      <alignment vertical="top" wrapText="1"/>
    </xf>
    <xf numFmtId="0" fontId="6" fillId="0" borderId="5" xfId="0" applyNumberFormat="1" applyFont="1" applyBorder="1" applyAlignment="1">
      <alignment vertical="top" wrapText="1"/>
    </xf>
    <xf numFmtId="43" fontId="6" fillId="0" borderId="3" xfId="0" applyNumberFormat="1" applyFont="1" applyBorder="1" applyAlignment="1">
      <alignment vertical="top" wrapText="1"/>
    </xf>
    <xf numFmtId="44" fontId="6" fillId="0" borderId="0" xfId="0" applyNumberFormat="1" applyFont="1" applyFill="1" applyAlignment="1">
      <alignment vertical="top" wrapText="1"/>
    </xf>
    <xf numFmtId="42" fontId="6" fillId="0" borderId="0" xfId="0" applyNumberFormat="1" applyFont="1" applyBorder="1" applyAlignment="1">
      <alignment vertical="top" wrapText="1"/>
    </xf>
    <xf numFmtId="42" fontId="6" fillId="0" borderId="5" xfId="0" applyNumberFormat="1" applyFont="1" applyBorder="1" applyAlignment="1">
      <alignment vertical="top" wrapText="1"/>
    </xf>
    <xf numFmtId="44" fontId="6" fillId="0" borderId="5" xfId="0" applyNumberFormat="1" applyFont="1" applyFill="1" applyBorder="1" applyAlignment="1">
      <alignment vertical="top" wrapText="1"/>
    </xf>
    <xf numFmtId="42" fontId="6" fillId="0" borderId="5" xfId="0" applyNumberFormat="1" applyFont="1" applyFill="1" applyBorder="1" applyAlignment="1">
      <alignment vertical="top" wrapText="1"/>
    </xf>
    <xf numFmtId="44" fontId="6" fillId="0" borderId="0" xfId="0" applyNumberFormat="1" applyFont="1" applyBorder="1" applyAlignment="1">
      <alignment vertical="top" wrapText="1"/>
    </xf>
    <xf numFmtId="42" fontId="6" fillId="0" borderId="0" xfId="0" applyNumberFormat="1" applyFont="1" applyFill="1" applyBorder="1" applyAlignment="1">
      <alignment vertical="top" wrapText="1"/>
    </xf>
    <xf numFmtId="43" fontId="6" fillId="0" borderId="0" xfId="0" applyNumberFormat="1" applyFont="1" applyAlignment="1">
      <alignment vertical="top" wrapText="1"/>
    </xf>
    <xf numFmtId="165" fontId="6" fillId="0" borderId="0" xfId="0" applyNumberFormat="1" applyFont="1" applyFill="1" applyBorder="1" applyAlignment="1">
      <alignment vertical="top" wrapText="1"/>
    </xf>
    <xf numFmtId="0" fontId="5" fillId="0" borderId="5" xfId="0" applyFont="1" applyBorder="1" applyAlignment="1">
      <alignment vertical="top" wrapText="1"/>
    </xf>
    <xf numFmtId="0" fontId="6" fillId="0" borderId="5" xfId="0" applyFont="1" applyFill="1" applyBorder="1" applyAlignment="1">
      <alignment vertical="top" wrapText="1"/>
    </xf>
    <xf numFmtId="165" fontId="6" fillId="0" borderId="5" xfId="0" applyNumberFormat="1" applyFont="1" applyFill="1" applyBorder="1" applyAlignment="1">
      <alignment vertical="top" wrapText="1"/>
    </xf>
    <xf numFmtId="44" fontId="6" fillId="0" borderId="2" xfId="0" applyNumberFormat="1" applyFont="1" applyBorder="1" applyAlignment="1">
      <alignment vertical="top" wrapText="1"/>
    </xf>
    <xf numFmtId="165" fontId="6" fillId="0" borderId="8" xfId="0" applyNumberFormat="1" applyFont="1" applyFill="1" applyBorder="1" applyAlignment="1">
      <alignment vertical="top" wrapText="1"/>
    </xf>
    <xf numFmtId="165" fontId="6" fillId="0" borderId="2" xfId="0" applyNumberFormat="1" applyFont="1" applyFill="1" applyBorder="1" applyAlignment="1">
      <alignment vertical="top" wrapText="1"/>
    </xf>
    <xf numFmtId="165" fontId="6" fillId="0" borderId="2" xfId="0" applyNumberFormat="1" applyFont="1" applyBorder="1" applyAlignment="1">
      <alignment vertical="top" wrapText="1"/>
    </xf>
    <xf numFmtId="165" fontId="6" fillId="0" borderId="10" xfId="0" applyNumberFormat="1" applyFont="1" applyBorder="1" applyAlignment="1">
      <alignment vertical="top" wrapText="1"/>
    </xf>
    <xf numFmtId="0" fontId="2" fillId="12" borderId="1" xfId="0" applyFont="1" applyFill="1" applyBorder="1" applyAlignment="1">
      <alignment vertical="top" wrapText="1"/>
    </xf>
    <xf numFmtId="0" fontId="2" fillId="6" borderId="1" xfId="0" applyFont="1" applyFill="1" applyBorder="1" applyAlignment="1">
      <alignment vertical="top" wrapText="1"/>
    </xf>
    <xf numFmtId="0" fontId="4" fillId="0" borderId="0" xfId="0" applyNumberFormat="1" applyFont="1" applyAlignment="1">
      <alignment vertical="top" wrapText="1"/>
    </xf>
    <xf numFmtId="0" fontId="2" fillId="13" borderId="1" xfId="0" applyFont="1" applyFill="1" applyBorder="1" applyAlignment="1">
      <alignmen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0" borderId="3" xfId="0" applyFont="1" applyBorder="1" applyAlignment="1">
      <alignment horizontal="center" vertical="top" wrapText="1"/>
    </xf>
    <xf numFmtId="0" fontId="6"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5" fillId="0" borderId="0" xfId="0" applyFont="1" applyAlignment="1">
      <alignment horizontal="center" vertical="top" wrapText="1"/>
    </xf>
    <xf numFmtId="0" fontId="4" fillId="0" borderId="0" xfId="0" applyFont="1" applyBorder="1" applyAlignment="1">
      <alignment vertical="top" wrapText="1"/>
    </xf>
    <xf numFmtId="0" fontId="0" fillId="0" borderId="0" xfId="0" applyFont="1" applyBorder="1" applyAlignment="1">
      <alignment vertical="top" wrapText="1"/>
    </xf>
    <xf numFmtId="0" fontId="2" fillId="13" borderId="9" xfId="0" applyFont="1" applyFill="1" applyBorder="1" applyAlignment="1">
      <alignment vertical="top" wrapText="1"/>
    </xf>
    <xf numFmtId="165" fontId="5" fillId="0" borderId="12" xfId="0" applyNumberFormat="1" applyFont="1" applyFill="1" applyBorder="1" applyAlignment="1">
      <alignment vertical="top" wrapText="1"/>
    </xf>
    <xf numFmtId="0" fontId="5" fillId="0" borderId="13" xfId="0" applyFont="1" applyBorder="1" applyAlignment="1">
      <alignment vertical="top" wrapText="1"/>
    </xf>
    <xf numFmtId="42" fontId="5" fillId="0" borderId="13" xfId="0" applyNumberFormat="1" applyFont="1" applyBorder="1" applyAlignment="1">
      <alignment vertical="top" wrapText="1"/>
    </xf>
    <xf numFmtId="42" fontId="5" fillId="0" borderId="13" xfId="0" applyNumberFormat="1" applyFont="1" applyFill="1" applyBorder="1" applyAlignment="1">
      <alignment vertical="top" wrapText="1"/>
    </xf>
    <xf numFmtId="44" fontId="5" fillId="0" borderId="13" xfId="0" applyNumberFormat="1" applyFont="1" applyBorder="1" applyAlignment="1">
      <alignment vertical="top" wrapText="1"/>
    </xf>
    <xf numFmtId="44" fontId="5" fillId="0" borderId="9" xfId="0" applyNumberFormat="1" applyFont="1" applyBorder="1" applyAlignment="1">
      <alignment vertical="top" wrapText="1"/>
    </xf>
    <xf numFmtId="0" fontId="5" fillId="0" borderId="11" xfId="0" applyFont="1" applyBorder="1" applyAlignment="1">
      <alignment vertical="top" wrapText="1"/>
    </xf>
    <xf numFmtId="44" fontId="5" fillId="0" borderId="11" xfId="0" applyNumberFormat="1" applyFont="1" applyBorder="1" applyAlignment="1">
      <alignment vertical="top" wrapText="1"/>
    </xf>
    <xf numFmtId="0" fontId="0" fillId="0" borderId="3" xfId="0" applyFont="1" applyBorder="1" applyAlignment="1">
      <alignment horizontal="center" vertical="top" wrapText="1"/>
    </xf>
    <xf numFmtId="0" fontId="1" fillId="0" borderId="3" xfId="0" applyFont="1" applyBorder="1" applyAlignment="1">
      <alignment horizontal="center" vertical="top" wrapText="1"/>
    </xf>
    <xf numFmtId="42" fontId="6" fillId="0" borderId="3" xfId="0" applyNumberFormat="1" applyFont="1" applyBorder="1" applyAlignment="1">
      <alignment horizontal="center" vertical="top" wrapText="1"/>
    </xf>
    <xf numFmtId="0" fontId="6" fillId="0" borderId="3" xfId="0" applyNumberFormat="1" applyFont="1" applyBorder="1" applyAlignment="1">
      <alignment horizontal="center" vertical="top" wrapText="1"/>
    </xf>
    <xf numFmtId="0" fontId="8" fillId="0" borderId="3" xfId="0" applyFont="1" applyBorder="1" applyAlignment="1">
      <alignment vertical="center" wrapText="1"/>
    </xf>
    <xf numFmtId="0" fontId="6" fillId="0" borderId="3" xfId="0" applyFont="1" applyBorder="1" applyAlignment="1">
      <alignment horizontal="left" vertical="top" wrapText="1"/>
    </xf>
    <xf numFmtId="0" fontId="0" fillId="0" borderId="0" xfId="0" applyAlignment="1"/>
    <xf numFmtId="0" fontId="2" fillId="0" borderId="0" xfId="0" applyFont="1" applyAlignment="1"/>
    <xf numFmtId="0" fontId="0" fillId="0" borderId="0" xfId="0" applyAlignment="1"/>
    <xf numFmtId="0" fontId="2" fillId="0" borderId="0" xfId="0" applyFont="1" applyAlignment="1"/>
  </cellXfs>
  <cellStyles count="1">
    <cellStyle name="Standaard" xfId="0" builtinId="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63"/>
  <sheetViews>
    <sheetView tabSelected="1" topLeftCell="A2" workbookViewId="0">
      <pane ySplit="8" topLeftCell="A10" activePane="bottomLeft" state="frozen"/>
      <selection activeCell="A2" sqref="A2"/>
      <selection pane="bottomLeft" activeCell="A3" sqref="A3:D3"/>
    </sheetView>
  </sheetViews>
  <sheetFormatPr defaultRowHeight="15"/>
  <cols>
    <col min="1" max="1" width="36.28515625" customWidth="1"/>
    <col min="2" max="2" width="21.7109375" customWidth="1"/>
    <col min="4" max="4" width="15.7109375" bestFit="1" customWidth="1"/>
    <col min="5" max="5" width="10" bestFit="1" customWidth="1"/>
    <col min="6" max="6" width="15.28515625" hidden="1" customWidth="1"/>
    <col min="7" max="7" width="12.5703125" hidden="1" customWidth="1"/>
    <col min="8" max="8" width="12.28515625" hidden="1" customWidth="1"/>
    <col min="9" max="9" width="14.28515625" hidden="1" customWidth="1"/>
    <col min="10" max="10" width="15.28515625" hidden="1" customWidth="1"/>
    <col min="11" max="11" width="20.85546875" hidden="1" customWidth="1"/>
    <col min="12" max="12" width="14.5703125" hidden="1" customWidth="1"/>
    <col min="13" max="13" width="16.7109375" style="26" hidden="1" customWidth="1"/>
    <col min="14" max="14" width="18.85546875" style="17" hidden="1" customWidth="1"/>
    <col min="15" max="15" width="16.7109375" style="17" hidden="1" customWidth="1"/>
    <col min="16" max="16" width="14.28515625" style="17" hidden="1" customWidth="1"/>
    <col min="17" max="17" width="23.7109375" hidden="1" customWidth="1"/>
    <col min="18" max="18" width="24.5703125" hidden="1" customWidth="1"/>
    <col min="19" max="19" width="16.140625" hidden="1" customWidth="1"/>
    <col min="20" max="20" width="15.140625" hidden="1" customWidth="1"/>
    <col min="21" max="21" width="14.140625" hidden="1" customWidth="1"/>
    <col min="22" max="22" width="17.5703125" hidden="1" customWidth="1"/>
    <col min="23" max="24" width="24" hidden="1" customWidth="1"/>
    <col min="25" max="25" width="17.7109375" customWidth="1"/>
    <col min="26" max="26" width="16.42578125" customWidth="1"/>
    <col min="27" max="27" width="15" customWidth="1"/>
    <col min="28" max="28" width="18.28515625" customWidth="1"/>
    <col min="29" max="29" width="22.5703125" customWidth="1"/>
    <col min="30" max="30" width="22.42578125" customWidth="1"/>
    <col min="31" max="31" width="56.5703125" customWidth="1"/>
    <col min="32" max="32" width="21.7109375" customWidth="1"/>
    <col min="33" max="33" width="7.7109375" customWidth="1"/>
    <col min="34" max="34" width="9.5703125" customWidth="1"/>
    <col min="35" max="35" width="11.5703125" customWidth="1"/>
    <col min="36" max="36" width="10.28515625" customWidth="1"/>
    <col min="39" max="39" width="9.5703125" customWidth="1"/>
    <col min="40" max="40" width="6.85546875" customWidth="1"/>
    <col min="41" max="41" width="34.85546875" customWidth="1"/>
    <col min="42" max="42" width="56.28515625" customWidth="1"/>
    <col min="43" max="43" width="38.28515625" customWidth="1"/>
  </cols>
  <sheetData>
    <row r="1" spans="1:43" hidden="1">
      <c r="A1" t="s">
        <v>0</v>
      </c>
    </row>
    <row r="3" spans="1:43">
      <c r="A3" s="157" t="s">
        <v>346</v>
      </c>
      <c r="B3" s="157"/>
      <c r="C3" s="157"/>
      <c r="D3" s="157"/>
      <c r="S3" s="156"/>
      <c r="T3" s="156"/>
      <c r="U3" s="156"/>
      <c r="V3" s="156"/>
    </row>
    <row r="4" spans="1:43">
      <c r="A4" s="155" t="s">
        <v>344</v>
      </c>
      <c r="B4" s="155"/>
      <c r="C4" s="155"/>
      <c r="D4" s="155"/>
      <c r="S4" s="154"/>
      <c r="T4" s="154"/>
      <c r="U4" s="154"/>
      <c r="V4" s="154"/>
    </row>
    <row r="5" spans="1:43">
      <c r="A5" s="155" t="s">
        <v>345</v>
      </c>
      <c r="B5" s="155"/>
      <c r="C5" s="155"/>
      <c r="D5" s="155"/>
      <c r="S5" s="154"/>
      <c r="T5" s="154"/>
      <c r="U5" s="154"/>
      <c r="V5" s="154"/>
    </row>
    <row r="6" spans="1:43">
      <c r="A6" s="154"/>
      <c r="B6" s="154"/>
      <c r="C6" s="154"/>
      <c r="D6" s="154"/>
      <c r="S6" s="154"/>
      <c r="T6" s="154"/>
      <c r="U6" s="154"/>
      <c r="V6" s="154"/>
    </row>
    <row r="9" spans="1:43" s="2" customFormat="1" ht="75">
      <c r="A9" s="13" t="s">
        <v>1</v>
      </c>
      <c r="B9" s="13" t="s">
        <v>2</v>
      </c>
      <c r="C9" s="13" t="s">
        <v>3</v>
      </c>
      <c r="D9" s="13" t="s">
        <v>4</v>
      </c>
      <c r="E9" s="13" t="s">
        <v>5</v>
      </c>
      <c r="F9" s="13" t="s">
        <v>192</v>
      </c>
      <c r="G9" s="13" t="s">
        <v>191</v>
      </c>
      <c r="H9" s="13" t="s">
        <v>195</v>
      </c>
      <c r="I9" s="14" t="s">
        <v>196</v>
      </c>
      <c r="J9" s="13" t="s">
        <v>152</v>
      </c>
      <c r="K9" s="13" t="s">
        <v>143</v>
      </c>
      <c r="L9" s="13" t="s">
        <v>190</v>
      </c>
      <c r="M9" s="18" t="s">
        <v>189</v>
      </c>
      <c r="N9" s="18" t="s">
        <v>188</v>
      </c>
      <c r="O9" s="18" t="s">
        <v>193</v>
      </c>
      <c r="P9" s="18" t="s">
        <v>194</v>
      </c>
      <c r="Q9" s="13" t="s">
        <v>198</v>
      </c>
      <c r="R9" s="13" t="s">
        <v>197</v>
      </c>
      <c r="S9" s="38" t="s">
        <v>209</v>
      </c>
      <c r="T9" s="39" t="s">
        <v>210</v>
      </c>
      <c r="U9" s="40" t="s">
        <v>211</v>
      </c>
      <c r="V9" s="39" t="s">
        <v>212</v>
      </c>
      <c r="W9" s="40" t="s">
        <v>213</v>
      </c>
      <c r="X9" s="39" t="s">
        <v>214</v>
      </c>
      <c r="Y9" s="37" t="s">
        <v>220</v>
      </c>
      <c r="Z9" s="34" t="s">
        <v>221</v>
      </c>
      <c r="AA9" s="35" t="s">
        <v>222</v>
      </c>
      <c r="AB9" s="34" t="s">
        <v>223</v>
      </c>
      <c r="AC9" s="35" t="s">
        <v>224</v>
      </c>
      <c r="AD9" s="34" t="s">
        <v>225</v>
      </c>
      <c r="AE9" s="15" t="s">
        <v>267</v>
      </c>
      <c r="AF9" s="53" t="s">
        <v>274</v>
      </c>
      <c r="AG9" s="57" t="s">
        <v>237</v>
      </c>
      <c r="AH9" s="82" t="s">
        <v>236</v>
      </c>
      <c r="AI9" s="83" t="s">
        <v>262</v>
      </c>
      <c r="AJ9" s="83" t="s">
        <v>261</v>
      </c>
      <c r="AK9" s="84" t="s">
        <v>246</v>
      </c>
      <c r="AL9" s="85" t="s">
        <v>240</v>
      </c>
      <c r="AM9" s="86" t="s">
        <v>247</v>
      </c>
      <c r="AN9" s="126" t="s">
        <v>266</v>
      </c>
      <c r="AO9" s="127" t="s">
        <v>263</v>
      </c>
      <c r="AP9" s="129" t="s">
        <v>268</v>
      </c>
    </row>
    <row r="10" spans="1:43" s="2" customFormat="1">
      <c r="A10" s="15" t="s">
        <v>187</v>
      </c>
      <c r="B10" s="15"/>
      <c r="C10" s="16"/>
      <c r="D10" s="13"/>
      <c r="E10" s="23"/>
      <c r="F10" s="13">
        <v>113.9</v>
      </c>
      <c r="G10" s="23">
        <v>109.2</v>
      </c>
      <c r="H10" s="13">
        <v>109.2</v>
      </c>
      <c r="I10" s="23">
        <v>113.9</v>
      </c>
      <c r="J10" s="13"/>
      <c r="K10" s="13"/>
      <c r="L10" s="13"/>
      <c r="M10" s="18">
        <v>130</v>
      </c>
      <c r="N10" s="18">
        <v>126.4</v>
      </c>
      <c r="O10" s="18">
        <v>126.4</v>
      </c>
      <c r="P10" s="18">
        <v>130</v>
      </c>
      <c r="Q10" s="13"/>
      <c r="R10" s="13"/>
      <c r="S10" s="41">
        <v>130</v>
      </c>
      <c r="T10" s="42">
        <v>126.8</v>
      </c>
      <c r="U10" s="43">
        <v>126.8</v>
      </c>
      <c r="V10" s="44">
        <v>130</v>
      </c>
      <c r="W10" s="45">
        <v>130</v>
      </c>
      <c r="X10" s="42">
        <v>126.8</v>
      </c>
      <c r="Y10" s="36">
        <v>138.19999999999999</v>
      </c>
      <c r="Z10" s="36">
        <v>131.5</v>
      </c>
      <c r="AA10" s="36">
        <v>131.5</v>
      </c>
      <c r="AB10" s="36">
        <v>138.19999999999999</v>
      </c>
      <c r="AC10" s="36">
        <v>138.19999999999999</v>
      </c>
      <c r="AD10" s="36">
        <v>131.5</v>
      </c>
      <c r="AE10" s="13"/>
      <c r="AF10" s="54"/>
      <c r="AG10" s="58"/>
      <c r="AH10" s="82"/>
      <c r="AI10" s="83"/>
      <c r="AJ10" s="83"/>
      <c r="AK10" s="84"/>
      <c r="AL10" s="85"/>
      <c r="AM10" s="86"/>
      <c r="AN10" s="126"/>
      <c r="AO10" s="127"/>
      <c r="AP10" s="139"/>
    </row>
    <row r="11" spans="1:43" s="61" customFormat="1" ht="270">
      <c r="A11" s="55" t="s">
        <v>7</v>
      </c>
      <c r="B11" s="55" t="s">
        <v>8</v>
      </c>
      <c r="C11" s="61" t="s">
        <v>9</v>
      </c>
      <c r="D11" s="50" t="s">
        <v>10</v>
      </c>
      <c r="E11" s="55" t="s">
        <v>11</v>
      </c>
      <c r="F11" s="70">
        <v>4888000</v>
      </c>
      <c r="G11" s="71"/>
      <c r="H11" s="50"/>
      <c r="J11" s="50" t="s">
        <v>136</v>
      </c>
      <c r="K11" s="50"/>
      <c r="L11" s="70">
        <f>SUM(F11:I11)</f>
        <v>4888000</v>
      </c>
      <c r="M11" s="72">
        <f>CEILING((F11*$M$10/$F$10),100)</f>
        <v>5579000</v>
      </c>
      <c r="N11" s="73">
        <f>CEILING((G11*$N$10/$G$10),100)</f>
        <v>0</v>
      </c>
      <c r="O11" s="74">
        <f>CEILING((H11*$O$10/$H$10),100)</f>
        <v>0</v>
      </c>
      <c r="P11" s="75">
        <f>CEILING((I11*$P$10/$I$10),100)</f>
        <v>0</v>
      </c>
      <c r="Q11" s="71">
        <f>M11+P11</f>
        <v>5579000</v>
      </c>
      <c r="R11" s="74">
        <f>N11+O11</f>
        <v>0</v>
      </c>
      <c r="S11" s="76">
        <v>5579000</v>
      </c>
      <c r="T11" s="121">
        <f>126.8/126.4*N11</f>
        <v>0</v>
      </c>
      <c r="U11" s="76">
        <f>126.8/126.4*O11</f>
        <v>0</v>
      </c>
      <c r="V11" s="121">
        <v>0</v>
      </c>
      <c r="W11" s="76">
        <f>S11+V11</f>
        <v>5579000</v>
      </c>
      <c r="X11" s="121">
        <f>T11+U11</f>
        <v>0</v>
      </c>
      <c r="Y11" s="122">
        <f>138.2/130*S11</f>
        <v>5930906.153846154</v>
      </c>
      <c r="Z11" s="122">
        <f>131.5/126.8*T11</f>
        <v>0</v>
      </c>
      <c r="AA11" s="123">
        <f>131.5/126.8*U11</f>
        <v>0</v>
      </c>
      <c r="AB11" s="123">
        <f>138.2/130*V11</f>
        <v>0</v>
      </c>
      <c r="AC11" s="124">
        <f>Y11+AB11</f>
        <v>5930906.153846154</v>
      </c>
      <c r="AD11" s="125">
        <f>Z11+AA11</f>
        <v>0</v>
      </c>
      <c r="AE11" s="55" t="s">
        <v>287</v>
      </c>
      <c r="AF11" s="55" t="s">
        <v>230</v>
      </c>
      <c r="AG11" s="130" t="s">
        <v>260</v>
      </c>
      <c r="AH11" s="130" t="s">
        <v>238</v>
      </c>
      <c r="AI11" s="130"/>
      <c r="AJ11" s="130"/>
      <c r="AK11" s="130"/>
      <c r="AL11" s="130"/>
      <c r="AM11" s="130"/>
      <c r="AN11" s="130"/>
      <c r="AP11" s="55"/>
      <c r="AQ11" s="137"/>
    </row>
    <row r="12" spans="1:43" s="61" customFormat="1">
      <c r="A12" s="50" t="s">
        <v>12</v>
      </c>
      <c r="B12" s="50" t="s">
        <v>8</v>
      </c>
      <c r="C12" s="61" t="s">
        <v>9</v>
      </c>
      <c r="D12" s="50" t="s">
        <v>10</v>
      </c>
      <c r="E12" s="61" t="s">
        <v>11</v>
      </c>
      <c r="F12" s="70"/>
      <c r="G12" s="71">
        <v>200000</v>
      </c>
      <c r="H12" s="50"/>
      <c r="J12" s="50"/>
      <c r="K12" s="50"/>
      <c r="L12" s="70">
        <f t="shared" ref="L12:L14" si="0">SUM(F12:I12)</f>
        <v>200000</v>
      </c>
      <c r="M12" s="72">
        <f t="shared" ref="M12:M50" si="1">CEILING((F12*$M$10/$F$10),100)</f>
        <v>0</v>
      </c>
      <c r="N12" s="73">
        <f t="shared" ref="N12:N50" si="2">CEILING((G12*$N$10/$G$10),100)</f>
        <v>231600</v>
      </c>
      <c r="O12" s="74">
        <f t="shared" ref="O12:O50" si="3">CEILING((H12*$O$10/$H$10),100)</f>
        <v>0</v>
      </c>
      <c r="P12" s="75">
        <f t="shared" ref="P12:P50" si="4">CEILING((I12*$P$10/$I$10),100)</f>
        <v>0</v>
      </c>
      <c r="Q12" s="71">
        <f t="shared" ref="Q12:Q50" si="5">M12+P12</f>
        <v>0</v>
      </c>
      <c r="R12" s="74">
        <f t="shared" ref="R12:R50" si="6">N12+O12</f>
        <v>231600</v>
      </c>
      <c r="S12" s="76">
        <v>0</v>
      </c>
      <c r="T12" s="74">
        <f t="shared" ref="T12:T50" si="7">126.8/126.4*N12</f>
        <v>232332.91139240508</v>
      </c>
      <c r="U12" s="76">
        <f t="shared" ref="U12:U50" si="8">126.8/126.4*O12</f>
        <v>0</v>
      </c>
      <c r="V12" s="74">
        <v>0</v>
      </c>
      <c r="W12" s="76">
        <f t="shared" ref="W12:W50" si="9">S12+V12</f>
        <v>0</v>
      </c>
      <c r="X12" s="74">
        <f t="shared" ref="X12:X50" si="10">T12+U12</f>
        <v>232332.91139240508</v>
      </c>
      <c r="Y12" s="77">
        <f t="shared" ref="Y12:Y57" si="11">138.2/130*S12</f>
        <v>0</v>
      </c>
      <c r="Z12" s="77">
        <f>131.5/126.8*T12</f>
        <v>240944.62025316455</v>
      </c>
      <c r="AA12" s="78">
        <f t="shared" ref="AA12:AA77" si="12">131.5/126.8*U12</f>
        <v>0</v>
      </c>
      <c r="AB12" s="78">
        <f t="shared" ref="AB12:AB75" si="13">138.2/130*V12</f>
        <v>0</v>
      </c>
      <c r="AC12" s="79">
        <f t="shared" ref="AC12:AC75" si="14">Y12+AB12</f>
        <v>0</v>
      </c>
      <c r="AD12" s="80">
        <f t="shared" ref="AD12:AD74" si="15">Z12+AA12</f>
        <v>240944.62025316455</v>
      </c>
      <c r="AE12" s="50"/>
      <c r="AF12" s="50"/>
      <c r="AG12" s="131" t="s">
        <v>260</v>
      </c>
      <c r="AH12" s="131" t="s">
        <v>238</v>
      </c>
      <c r="AI12" s="131"/>
      <c r="AJ12" s="131"/>
      <c r="AK12" s="131"/>
      <c r="AL12" s="131"/>
      <c r="AM12" s="131"/>
      <c r="AN12" s="131"/>
      <c r="AP12" s="50"/>
      <c r="AQ12" s="50"/>
    </row>
    <row r="13" spans="1:43" s="8" customFormat="1">
      <c r="A13" s="10"/>
      <c r="B13" s="10"/>
      <c r="C13" s="5"/>
      <c r="D13" s="10"/>
      <c r="E13" s="5"/>
      <c r="F13" s="11"/>
      <c r="G13" s="6"/>
      <c r="H13" s="10"/>
      <c r="I13" s="5"/>
      <c r="J13" s="10"/>
      <c r="K13" s="10"/>
      <c r="L13" s="11"/>
      <c r="M13" s="27"/>
      <c r="N13" s="25"/>
      <c r="O13" s="12"/>
      <c r="P13" s="22"/>
      <c r="Q13" s="6"/>
      <c r="R13" s="12"/>
      <c r="S13" s="7"/>
      <c r="T13" s="12"/>
      <c r="U13" s="7"/>
      <c r="V13" s="12"/>
      <c r="W13" s="7"/>
      <c r="X13" s="12"/>
      <c r="Y13" s="47"/>
      <c r="Z13" s="46"/>
      <c r="AA13" s="47"/>
      <c r="AB13" s="47"/>
      <c r="AC13" s="33"/>
      <c r="AD13" s="48"/>
      <c r="AE13" s="10"/>
      <c r="AF13" s="32"/>
      <c r="AG13" s="132"/>
      <c r="AH13" s="148"/>
      <c r="AI13" s="148"/>
      <c r="AJ13" s="148"/>
      <c r="AK13" s="148"/>
      <c r="AL13" s="148"/>
      <c r="AM13" s="148"/>
      <c r="AN13" s="148"/>
      <c r="AP13" s="32"/>
      <c r="AQ13" s="138"/>
    </row>
    <row r="14" spans="1:43" s="61" customFormat="1" ht="30">
      <c r="A14" s="50" t="s">
        <v>13</v>
      </c>
      <c r="B14" s="50" t="s">
        <v>8</v>
      </c>
      <c r="C14" s="61" t="s">
        <v>9</v>
      </c>
      <c r="D14" s="50" t="s">
        <v>10</v>
      </c>
      <c r="E14" s="61" t="s">
        <v>11</v>
      </c>
      <c r="F14" s="70"/>
      <c r="G14" s="71">
        <v>50000</v>
      </c>
      <c r="H14" s="50"/>
      <c r="J14" s="50"/>
      <c r="K14" s="50"/>
      <c r="L14" s="70">
        <f t="shared" si="0"/>
        <v>50000</v>
      </c>
      <c r="M14" s="72">
        <f t="shared" si="1"/>
        <v>0</v>
      </c>
      <c r="N14" s="73">
        <f t="shared" si="2"/>
        <v>57900</v>
      </c>
      <c r="O14" s="74">
        <f t="shared" si="3"/>
        <v>0</v>
      </c>
      <c r="P14" s="75">
        <f t="shared" si="4"/>
        <v>0</v>
      </c>
      <c r="Q14" s="71">
        <f t="shared" si="5"/>
        <v>0</v>
      </c>
      <c r="R14" s="74">
        <f t="shared" si="6"/>
        <v>57900</v>
      </c>
      <c r="S14" s="76">
        <v>0</v>
      </c>
      <c r="T14" s="74">
        <f t="shared" si="7"/>
        <v>58083.227848101269</v>
      </c>
      <c r="U14" s="76">
        <f t="shared" si="8"/>
        <v>0</v>
      </c>
      <c r="V14" s="74">
        <v>0</v>
      </c>
      <c r="W14" s="76">
        <f t="shared" si="9"/>
        <v>0</v>
      </c>
      <c r="X14" s="74">
        <f t="shared" si="10"/>
        <v>58083.227848101269</v>
      </c>
      <c r="Y14" s="77">
        <f t="shared" si="11"/>
        <v>0</v>
      </c>
      <c r="Z14" s="77">
        <f>131.5/126.8*T14</f>
        <v>60236.155063291139</v>
      </c>
      <c r="AA14" s="78">
        <f t="shared" si="12"/>
        <v>0</v>
      </c>
      <c r="AB14" s="78">
        <f t="shared" si="13"/>
        <v>0</v>
      </c>
      <c r="AC14" s="79">
        <f t="shared" si="14"/>
        <v>0</v>
      </c>
      <c r="AD14" s="80">
        <f t="shared" si="15"/>
        <v>60236.155063291139</v>
      </c>
      <c r="AE14" s="50"/>
      <c r="AF14" s="50"/>
      <c r="AG14" s="131" t="s">
        <v>260</v>
      </c>
      <c r="AH14" s="131" t="s">
        <v>238</v>
      </c>
      <c r="AI14" s="131"/>
      <c r="AJ14" s="131"/>
      <c r="AK14" s="131"/>
      <c r="AL14" s="131"/>
      <c r="AM14" s="131"/>
      <c r="AN14" s="131"/>
      <c r="AO14" s="61" t="s">
        <v>288</v>
      </c>
      <c r="AP14" s="50"/>
      <c r="AQ14" s="56"/>
    </row>
    <row r="15" spans="1:43" s="61" customFormat="1">
      <c r="A15" s="50" t="s">
        <v>122</v>
      </c>
      <c r="B15" s="50" t="s">
        <v>123</v>
      </c>
      <c r="C15" s="61" t="s">
        <v>124</v>
      </c>
      <c r="D15" s="50" t="s">
        <v>54</v>
      </c>
      <c r="E15" s="61" t="s">
        <v>125</v>
      </c>
      <c r="F15" s="70"/>
      <c r="G15" s="71">
        <v>255000</v>
      </c>
      <c r="H15" s="50"/>
      <c r="J15" s="50"/>
      <c r="K15" s="50"/>
      <c r="L15" s="70">
        <f>SUM(F15:I15)</f>
        <v>255000</v>
      </c>
      <c r="M15" s="72">
        <f t="shared" si="1"/>
        <v>0</v>
      </c>
      <c r="N15" s="73">
        <f t="shared" si="2"/>
        <v>295200</v>
      </c>
      <c r="O15" s="74">
        <f t="shared" si="3"/>
        <v>0</v>
      </c>
      <c r="P15" s="75">
        <f t="shared" si="4"/>
        <v>0</v>
      </c>
      <c r="Q15" s="71">
        <f t="shared" si="5"/>
        <v>0</v>
      </c>
      <c r="R15" s="74">
        <f t="shared" si="6"/>
        <v>295200</v>
      </c>
      <c r="S15" s="76">
        <v>0</v>
      </c>
      <c r="T15" s="74">
        <f t="shared" si="7"/>
        <v>296134.17721518991</v>
      </c>
      <c r="U15" s="76">
        <f t="shared" si="8"/>
        <v>0</v>
      </c>
      <c r="V15" s="74">
        <v>0</v>
      </c>
      <c r="W15" s="76">
        <f t="shared" si="9"/>
        <v>0</v>
      </c>
      <c r="X15" s="74">
        <f t="shared" si="10"/>
        <v>296134.17721518991</v>
      </c>
      <c r="Y15" s="77">
        <f t="shared" si="11"/>
        <v>0</v>
      </c>
      <c r="Z15" s="78">
        <f>131.5/126.8*T15</f>
        <v>307110.75949367089</v>
      </c>
      <c r="AA15" s="77">
        <f t="shared" si="12"/>
        <v>0</v>
      </c>
      <c r="AB15" s="77">
        <f t="shared" si="13"/>
        <v>0</v>
      </c>
      <c r="AC15" s="79">
        <f t="shared" si="14"/>
        <v>0</v>
      </c>
      <c r="AD15" s="81">
        <f t="shared" si="15"/>
        <v>307110.75949367089</v>
      </c>
      <c r="AE15" s="50"/>
      <c r="AF15" s="50"/>
      <c r="AG15" s="131" t="s">
        <v>260</v>
      </c>
      <c r="AH15" s="131" t="s">
        <v>238</v>
      </c>
      <c r="AI15" s="131"/>
      <c r="AJ15" s="131"/>
      <c r="AK15" s="131"/>
      <c r="AL15" s="131"/>
      <c r="AM15" s="131"/>
      <c r="AN15" s="131"/>
      <c r="AP15" s="50"/>
      <c r="AQ15" s="137"/>
    </row>
    <row r="16" spans="1:43" s="61" customFormat="1" ht="60">
      <c r="A16" s="50" t="s">
        <v>137</v>
      </c>
      <c r="B16" s="50" t="s">
        <v>14</v>
      </c>
      <c r="C16" s="61" t="s">
        <v>15</v>
      </c>
      <c r="D16" s="50" t="s">
        <v>10</v>
      </c>
      <c r="E16" s="61" t="s">
        <v>11</v>
      </c>
      <c r="F16" s="70">
        <v>493680</v>
      </c>
      <c r="G16" s="71"/>
      <c r="H16" s="50"/>
      <c r="J16" s="50"/>
      <c r="K16" s="50"/>
      <c r="L16" s="70">
        <f>SUM(F16:I16)</f>
        <v>493680</v>
      </c>
      <c r="M16" s="72">
        <f t="shared" si="1"/>
        <v>563500</v>
      </c>
      <c r="N16" s="73">
        <f t="shared" si="2"/>
        <v>0</v>
      </c>
      <c r="O16" s="74">
        <f t="shared" si="3"/>
        <v>0</v>
      </c>
      <c r="P16" s="75">
        <f t="shared" si="4"/>
        <v>0</v>
      </c>
      <c r="Q16" s="71">
        <f t="shared" si="5"/>
        <v>563500</v>
      </c>
      <c r="R16" s="74">
        <f t="shared" si="6"/>
        <v>0</v>
      </c>
      <c r="S16" s="76">
        <v>563500</v>
      </c>
      <c r="T16" s="74">
        <f t="shared" si="7"/>
        <v>0</v>
      </c>
      <c r="U16" s="76">
        <f t="shared" si="8"/>
        <v>0</v>
      </c>
      <c r="V16" s="74">
        <v>0</v>
      </c>
      <c r="W16" s="76">
        <f t="shared" si="9"/>
        <v>563500</v>
      </c>
      <c r="X16" s="74">
        <f t="shared" si="10"/>
        <v>0</v>
      </c>
      <c r="Y16" s="77">
        <f t="shared" si="11"/>
        <v>599043.84615384613</v>
      </c>
      <c r="Z16" s="78">
        <f>131.5/126.8*T16</f>
        <v>0</v>
      </c>
      <c r="AA16" s="78">
        <f t="shared" si="12"/>
        <v>0</v>
      </c>
      <c r="AB16" s="78">
        <f t="shared" si="13"/>
        <v>0</v>
      </c>
      <c r="AC16" s="79">
        <f t="shared" si="14"/>
        <v>599043.84615384613</v>
      </c>
      <c r="AD16" s="80">
        <f t="shared" si="15"/>
        <v>0</v>
      </c>
      <c r="AE16" s="50" t="s">
        <v>289</v>
      </c>
      <c r="AF16" s="50"/>
      <c r="AG16" s="131" t="s">
        <v>260</v>
      </c>
      <c r="AH16" s="131" t="s">
        <v>245</v>
      </c>
      <c r="AI16" s="131"/>
      <c r="AJ16" s="131"/>
      <c r="AK16" s="131"/>
      <c r="AL16" s="131"/>
      <c r="AM16" s="131"/>
      <c r="AN16" s="131"/>
      <c r="AP16" s="50"/>
      <c r="AQ16" s="137"/>
    </row>
    <row r="17" spans="1:43" s="61" customFormat="1" ht="105">
      <c r="A17" s="50" t="s">
        <v>16</v>
      </c>
      <c r="B17" s="50" t="s">
        <v>17</v>
      </c>
      <c r="C17" s="61" t="s">
        <v>18</v>
      </c>
      <c r="D17" s="50" t="s">
        <v>10</v>
      </c>
      <c r="E17" s="61" t="s">
        <v>11</v>
      </c>
      <c r="F17" s="70">
        <v>12500</v>
      </c>
      <c r="G17" s="71"/>
      <c r="H17" s="50"/>
      <c r="J17" s="50"/>
      <c r="K17" s="50"/>
      <c r="L17" s="70">
        <f>SUM(F17:I17)</f>
        <v>12500</v>
      </c>
      <c r="M17" s="72">
        <f t="shared" si="1"/>
        <v>14300</v>
      </c>
      <c r="N17" s="73">
        <f t="shared" si="2"/>
        <v>0</v>
      </c>
      <c r="O17" s="74">
        <f t="shared" si="3"/>
        <v>0</v>
      </c>
      <c r="P17" s="75">
        <f t="shared" si="4"/>
        <v>0</v>
      </c>
      <c r="Q17" s="71">
        <f t="shared" si="5"/>
        <v>14300</v>
      </c>
      <c r="R17" s="74">
        <f t="shared" si="6"/>
        <v>0</v>
      </c>
      <c r="S17" s="76">
        <v>14300</v>
      </c>
      <c r="T17" s="74">
        <f t="shared" si="7"/>
        <v>0</v>
      </c>
      <c r="U17" s="76">
        <f t="shared" si="8"/>
        <v>0</v>
      </c>
      <c r="V17" s="74">
        <v>0</v>
      </c>
      <c r="W17" s="76">
        <f t="shared" si="9"/>
        <v>14300</v>
      </c>
      <c r="X17" s="74">
        <f t="shared" si="10"/>
        <v>0</v>
      </c>
      <c r="Y17" s="77">
        <f t="shared" si="11"/>
        <v>15202</v>
      </c>
      <c r="Z17" s="78">
        <f t="shared" ref="Z17:Z56" si="16">131.5/126.8*T17</f>
        <v>0</v>
      </c>
      <c r="AA17" s="78">
        <f t="shared" si="12"/>
        <v>0</v>
      </c>
      <c r="AB17" s="77">
        <f t="shared" si="13"/>
        <v>0</v>
      </c>
      <c r="AC17" s="79">
        <f t="shared" si="14"/>
        <v>15202</v>
      </c>
      <c r="AD17" s="81">
        <f t="shared" si="15"/>
        <v>0</v>
      </c>
      <c r="AE17" s="50" t="s">
        <v>290</v>
      </c>
      <c r="AF17" s="50"/>
      <c r="AG17" s="131" t="s">
        <v>260</v>
      </c>
      <c r="AH17" s="131" t="s">
        <v>238</v>
      </c>
      <c r="AI17" s="131"/>
      <c r="AJ17" s="131"/>
      <c r="AK17" s="131"/>
      <c r="AL17" s="131"/>
      <c r="AM17" s="131"/>
      <c r="AN17" s="131"/>
      <c r="AO17" s="87"/>
      <c r="AP17" s="131"/>
    </row>
    <row r="18" spans="1:43" s="61" customFormat="1" ht="180">
      <c r="A18" s="50" t="s">
        <v>19</v>
      </c>
      <c r="B18" s="50" t="s">
        <v>20</v>
      </c>
      <c r="C18" s="61" t="s">
        <v>21</v>
      </c>
      <c r="D18" s="50" t="s">
        <v>10</v>
      </c>
      <c r="E18" s="61" t="s">
        <v>11</v>
      </c>
      <c r="F18" s="70">
        <v>290400</v>
      </c>
      <c r="G18" s="71"/>
      <c r="H18" s="50"/>
      <c r="J18" s="50"/>
      <c r="K18" s="50"/>
      <c r="L18" s="70">
        <f>SUM(F18:I18)</f>
        <v>290400</v>
      </c>
      <c r="M18" s="72">
        <f t="shared" si="1"/>
        <v>331500</v>
      </c>
      <c r="N18" s="74">
        <f t="shared" si="2"/>
        <v>0</v>
      </c>
      <c r="O18" s="74">
        <f t="shared" si="3"/>
        <v>0</v>
      </c>
      <c r="P18" s="74">
        <f t="shared" si="4"/>
        <v>0</v>
      </c>
      <c r="Q18" s="71">
        <f t="shared" si="5"/>
        <v>331500</v>
      </c>
      <c r="R18" s="74">
        <f t="shared" si="6"/>
        <v>0</v>
      </c>
      <c r="S18" s="76">
        <v>331500</v>
      </c>
      <c r="T18" s="74">
        <f t="shared" si="7"/>
        <v>0</v>
      </c>
      <c r="U18" s="76">
        <f t="shared" si="8"/>
        <v>0</v>
      </c>
      <c r="V18" s="74">
        <v>0</v>
      </c>
      <c r="W18" s="76">
        <f t="shared" si="9"/>
        <v>331500</v>
      </c>
      <c r="X18" s="74">
        <f t="shared" si="10"/>
        <v>0</v>
      </c>
      <c r="Y18" s="77">
        <f t="shared" si="11"/>
        <v>352410</v>
      </c>
      <c r="Z18" s="78">
        <f t="shared" si="16"/>
        <v>0</v>
      </c>
      <c r="AA18" s="78">
        <f t="shared" si="12"/>
        <v>0</v>
      </c>
      <c r="AB18" s="77">
        <f t="shared" si="13"/>
        <v>0</v>
      </c>
      <c r="AC18" s="79">
        <f t="shared" si="14"/>
        <v>352410</v>
      </c>
      <c r="AD18" s="81">
        <f t="shared" si="15"/>
        <v>0</v>
      </c>
      <c r="AE18" s="50" t="s">
        <v>291</v>
      </c>
      <c r="AF18" s="50"/>
      <c r="AG18" s="131" t="s">
        <v>260</v>
      </c>
      <c r="AH18" s="131" t="s">
        <v>245</v>
      </c>
      <c r="AI18" s="131"/>
      <c r="AJ18" s="131"/>
      <c r="AK18" s="131"/>
      <c r="AL18" s="131"/>
      <c r="AM18" s="131"/>
      <c r="AN18" s="131"/>
      <c r="AP18" s="50"/>
      <c r="AQ18" s="30"/>
    </row>
    <row r="19" spans="1:43" s="8" customFormat="1">
      <c r="A19" s="10"/>
      <c r="B19" s="10"/>
      <c r="C19" s="5"/>
      <c r="D19" s="10"/>
      <c r="E19" s="5"/>
      <c r="F19" s="11"/>
      <c r="G19" s="6"/>
      <c r="H19" s="10"/>
      <c r="I19" s="5"/>
      <c r="J19" s="10"/>
      <c r="K19" s="10"/>
      <c r="L19" s="10"/>
      <c r="M19" s="27"/>
      <c r="N19" s="12"/>
      <c r="O19" s="12"/>
      <c r="P19" s="12"/>
      <c r="Q19" s="6"/>
      <c r="R19" s="12"/>
      <c r="S19" s="7"/>
      <c r="T19" s="12"/>
      <c r="U19" s="7"/>
      <c r="V19" s="12"/>
      <c r="W19" s="7"/>
      <c r="X19" s="12"/>
      <c r="Y19" s="47"/>
      <c r="Z19" s="46"/>
      <c r="AA19" s="46"/>
      <c r="AB19" s="46"/>
      <c r="AC19" s="33"/>
      <c r="AD19" s="48"/>
      <c r="AE19" s="152"/>
      <c r="AF19" s="32"/>
      <c r="AG19" s="132"/>
      <c r="AH19" s="148"/>
      <c r="AI19" s="148"/>
      <c r="AJ19" s="148"/>
      <c r="AK19" s="148"/>
      <c r="AL19" s="148"/>
      <c r="AM19" s="148"/>
      <c r="AN19" s="148"/>
      <c r="AP19" s="32"/>
    </row>
    <row r="20" spans="1:43" s="61" customFormat="1" ht="158.44999999999999" customHeight="1">
      <c r="A20" s="50" t="s">
        <v>145</v>
      </c>
      <c r="B20" s="50" t="s">
        <v>22</v>
      </c>
      <c r="C20" s="61" t="s">
        <v>23</v>
      </c>
      <c r="D20" s="50" t="s">
        <v>10</v>
      </c>
      <c r="E20" s="61" t="s">
        <v>11</v>
      </c>
      <c r="F20" s="70">
        <v>828750</v>
      </c>
      <c r="G20" s="71"/>
      <c r="H20" s="50"/>
      <c r="J20" s="50"/>
      <c r="K20" s="50" t="s">
        <v>144</v>
      </c>
      <c r="L20" s="70">
        <f t="shared" ref="L20:L29" si="17">SUM(F20:I20)</f>
        <v>828750</v>
      </c>
      <c r="M20" s="72">
        <f t="shared" si="1"/>
        <v>945900</v>
      </c>
      <c r="N20" s="74">
        <f t="shared" si="2"/>
        <v>0</v>
      </c>
      <c r="O20" s="74">
        <f t="shared" si="3"/>
        <v>0</v>
      </c>
      <c r="P20" s="74">
        <f t="shared" si="4"/>
        <v>0</v>
      </c>
      <c r="Q20" s="71">
        <f t="shared" si="5"/>
        <v>945900</v>
      </c>
      <c r="R20" s="74">
        <f t="shared" si="6"/>
        <v>0</v>
      </c>
      <c r="S20" s="76">
        <v>945900</v>
      </c>
      <c r="T20" s="74">
        <f t="shared" si="7"/>
        <v>0</v>
      </c>
      <c r="U20" s="76">
        <f t="shared" si="8"/>
        <v>0</v>
      </c>
      <c r="V20" s="74">
        <v>0</v>
      </c>
      <c r="W20" s="76">
        <f t="shared" si="9"/>
        <v>945900</v>
      </c>
      <c r="X20" s="74">
        <f t="shared" si="10"/>
        <v>0</v>
      </c>
      <c r="Y20" s="77">
        <f t="shared" si="11"/>
        <v>1005564.4615384615</v>
      </c>
      <c r="Z20" s="78">
        <f t="shared" si="16"/>
        <v>0</v>
      </c>
      <c r="AA20" s="78">
        <f t="shared" si="12"/>
        <v>0</v>
      </c>
      <c r="AB20" s="78">
        <f t="shared" si="13"/>
        <v>0</v>
      </c>
      <c r="AC20" s="79">
        <f t="shared" si="14"/>
        <v>1005564.4615384615</v>
      </c>
      <c r="AD20" s="81">
        <f t="shared" si="15"/>
        <v>0</v>
      </c>
      <c r="AE20" s="153" t="s">
        <v>292</v>
      </c>
      <c r="AF20" s="50"/>
      <c r="AG20" s="131" t="s">
        <v>260</v>
      </c>
      <c r="AH20" s="131" t="s">
        <v>245</v>
      </c>
      <c r="AI20" s="131" t="s">
        <v>260</v>
      </c>
      <c r="AJ20" s="131"/>
      <c r="AK20" s="131"/>
      <c r="AL20" s="131"/>
      <c r="AM20" s="131"/>
      <c r="AN20" s="131"/>
      <c r="AP20" s="50"/>
    </row>
    <row r="21" spans="1:43" s="61" customFormat="1" ht="158.44999999999999" customHeight="1">
      <c r="A21" s="50" t="s">
        <v>147</v>
      </c>
      <c r="B21" s="50" t="s">
        <v>24</v>
      </c>
      <c r="C21" s="61" t="s">
        <v>23</v>
      </c>
      <c r="D21" s="50" t="s">
        <v>10</v>
      </c>
      <c r="E21" s="61" t="s">
        <v>11</v>
      </c>
      <c r="F21" s="70">
        <v>828750</v>
      </c>
      <c r="G21" s="71"/>
      <c r="H21" s="50"/>
      <c r="J21" s="50"/>
      <c r="K21" s="50" t="s">
        <v>146</v>
      </c>
      <c r="L21" s="70">
        <f t="shared" si="17"/>
        <v>828750</v>
      </c>
      <c r="M21" s="72">
        <f t="shared" si="1"/>
        <v>945900</v>
      </c>
      <c r="N21" s="74">
        <f t="shared" si="2"/>
        <v>0</v>
      </c>
      <c r="O21" s="74">
        <f t="shared" si="3"/>
        <v>0</v>
      </c>
      <c r="P21" s="74">
        <f t="shared" si="4"/>
        <v>0</v>
      </c>
      <c r="Q21" s="71">
        <f t="shared" si="5"/>
        <v>945900</v>
      </c>
      <c r="R21" s="74">
        <f t="shared" si="6"/>
        <v>0</v>
      </c>
      <c r="S21" s="76">
        <v>945900</v>
      </c>
      <c r="T21" s="74">
        <f t="shared" si="7"/>
        <v>0</v>
      </c>
      <c r="U21" s="76">
        <f t="shared" si="8"/>
        <v>0</v>
      </c>
      <c r="V21" s="74">
        <v>0</v>
      </c>
      <c r="W21" s="76">
        <f t="shared" si="9"/>
        <v>945900</v>
      </c>
      <c r="X21" s="74">
        <f t="shared" si="10"/>
        <v>0</v>
      </c>
      <c r="Y21" s="77">
        <f t="shared" si="11"/>
        <v>1005564.4615384615</v>
      </c>
      <c r="Z21" s="78">
        <f t="shared" si="16"/>
        <v>0</v>
      </c>
      <c r="AA21" s="78">
        <f t="shared" si="12"/>
        <v>0</v>
      </c>
      <c r="AB21" s="78">
        <f t="shared" si="13"/>
        <v>0</v>
      </c>
      <c r="AC21" s="79">
        <f t="shared" si="14"/>
        <v>1005564.4615384615</v>
      </c>
      <c r="AD21" s="81">
        <f t="shared" si="15"/>
        <v>0</v>
      </c>
      <c r="AE21" s="153" t="s">
        <v>292</v>
      </c>
      <c r="AF21" s="50"/>
      <c r="AG21" s="131" t="s">
        <v>260</v>
      </c>
      <c r="AH21" s="131" t="s">
        <v>245</v>
      </c>
      <c r="AI21" s="131" t="s">
        <v>260</v>
      </c>
      <c r="AJ21" s="131"/>
      <c r="AK21" s="131"/>
      <c r="AL21" s="131"/>
      <c r="AM21" s="131"/>
      <c r="AN21" s="131"/>
      <c r="AP21" s="50"/>
    </row>
    <row r="22" spans="1:43" s="61" customFormat="1" ht="86.45" customHeight="1">
      <c r="A22" s="50" t="s">
        <v>25</v>
      </c>
      <c r="B22" s="50" t="s">
        <v>26</v>
      </c>
      <c r="C22" s="61" t="s">
        <v>27</v>
      </c>
      <c r="D22" s="50" t="s">
        <v>10</v>
      </c>
      <c r="E22" s="61" t="s">
        <v>11</v>
      </c>
      <c r="F22" s="70">
        <v>205700</v>
      </c>
      <c r="G22" s="71"/>
      <c r="H22" s="50"/>
      <c r="J22" s="50"/>
      <c r="K22" s="50"/>
      <c r="L22" s="70">
        <f t="shared" si="17"/>
        <v>205700</v>
      </c>
      <c r="M22" s="72">
        <f t="shared" si="1"/>
        <v>234800</v>
      </c>
      <c r="N22" s="74">
        <f t="shared" si="2"/>
        <v>0</v>
      </c>
      <c r="O22" s="74">
        <f t="shared" si="3"/>
        <v>0</v>
      </c>
      <c r="P22" s="74">
        <f t="shared" si="4"/>
        <v>0</v>
      </c>
      <c r="Q22" s="71">
        <f t="shared" si="5"/>
        <v>234800</v>
      </c>
      <c r="R22" s="74">
        <f t="shared" si="6"/>
        <v>0</v>
      </c>
      <c r="S22" s="76">
        <v>234800</v>
      </c>
      <c r="T22" s="74">
        <f t="shared" si="7"/>
        <v>0</v>
      </c>
      <c r="U22" s="76">
        <f t="shared" si="8"/>
        <v>0</v>
      </c>
      <c r="V22" s="74">
        <v>0</v>
      </c>
      <c r="W22" s="76">
        <f t="shared" si="9"/>
        <v>234800</v>
      </c>
      <c r="X22" s="74">
        <f t="shared" si="10"/>
        <v>0</v>
      </c>
      <c r="Y22" s="77">
        <f t="shared" si="11"/>
        <v>249610.46153846153</v>
      </c>
      <c r="Z22" s="78">
        <f t="shared" si="16"/>
        <v>0</v>
      </c>
      <c r="AA22" s="78">
        <f t="shared" si="12"/>
        <v>0</v>
      </c>
      <c r="AB22" s="78">
        <f t="shared" si="13"/>
        <v>0</v>
      </c>
      <c r="AC22" s="79">
        <f t="shared" si="14"/>
        <v>249610.46153846153</v>
      </c>
      <c r="AD22" s="81">
        <f t="shared" si="15"/>
        <v>0</v>
      </c>
      <c r="AE22" s="50" t="s">
        <v>293</v>
      </c>
      <c r="AF22" s="50" t="s">
        <v>230</v>
      </c>
      <c r="AG22" s="131" t="s">
        <v>260</v>
      </c>
      <c r="AH22" s="131" t="s">
        <v>245</v>
      </c>
      <c r="AI22" s="131"/>
      <c r="AJ22" s="131"/>
      <c r="AK22" s="131"/>
      <c r="AL22" s="131"/>
      <c r="AM22" s="131"/>
      <c r="AN22" s="131"/>
      <c r="AP22" s="50"/>
    </row>
    <row r="23" spans="1:43" s="61" customFormat="1" ht="86.45" customHeight="1">
      <c r="A23" s="50" t="s">
        <v>138</v>
      </c>
      <c r="B23" s="50" t="s">
        <v>28</v>
      </c>
      <c r="C23" s="61" t="s">
        <v>29</v>
      </c>
      <c r="D23" s="50" t="s">
        <v>10</v>
      </c>
      <c r="E23" s="61" t="s">
        <v>11</v>
      </c>
      <c r="F23" s="70">
        <v>295000</v>
      </c>
      <c r="G23" s="71"/>
      <c r="H23" s="50"/>
      <c r="J23" s="50"/>
      <c r="K23" s="50"/>
      <c r="L23" s="70">
        <f t="shared" si="17"/>
        <v>295000</v>
      </c>
      <c r="M23" s="72">
        <f t="shared" si="1"/>
        <v>336700</v>
      </c>
      <c r="N23" s="74">
        <f t="shared" si="2"/>
        <v>0</v>
      </c>
      <c r="O23" s="74">
        <f t="shared" si="3"/>
        <v>0</v>
      </c>
      <c r="P23" s="74">
        <f t="shared" si="4"/>
        <v>0</v>
      </c>
      <c r="Q23" s="71">
        <f t="shared" si="5"/>
        <v>336700</v>
      </c>
      <c r="R23" s="74">
        <f t="shared" si="6"/>
        <v>0</v>
      </c>
      <c r="S23" s="76">
        <v>336700</v>
      </c>
      <c r="T23" s="74">
        <f t="shared" si="7"/>
        <v>0</v>
      </c>
      <c r="U23" s="76">
        <f t="shared" si="8"/>
        <v>0</v>
      </c>
      <c r="V23" s="74">
        <v>0</v>
      </c>
      <c r="W23" s="76">
        <f t="shared" si="9"/>
        <v>336700</v>
      </c>
      <c r="X23" s="74">
        <f t="shared" si="10"/>
        <v>0</v>
      </c>
      <c r="Y23" s="77">
        <f t="shared" si="11"/>
        <v>357938</v>
      </c>
      <c r="Z23" s="78">
        <f t="shared" si="16"/>
        <v>0</v>
      </c>
      <c r="AA23" s="78">
        <f t="shared" si="12"/>
        <v>0</v>
      </c>
      <c r="AB23" s="78">
        <f t="shared" si="13"/>
        <v>0</v>
      </c>
      <c r="AC23" s="79">
        <f t="shared" si="14"/>
        <v>357938</v>
      </c>
      <c r="AD23" s="81">
        <f t="shared" si="15"/>
        <v>0</v>
      </c>
      <c r="AE23" s="50" t="s">
        <v>294</v>
      </c>
      <c r="AF23" s="50" t="s">
        <v>234</v>
      </c>
      <c r="AG23" s="131" t="s">
        <v>260</v>
      </c>
      <c r="AH23" s="131" t="s">
        <v>238</v>
      </c>
      <c r="AI23" s="131"/>
      <c r="AJ23" s="131"/>
      <c r="AK23" s="131"/>
      <c r="AL23" s="131"/>
      <c r="AM23" s="131"/>
      <c r="AN23" s="131"/>
      <c r="AP23" s="50"/>
    </row>
    <row r="24" spans="1:43" s="61" customFormat="1" ht="86.45" customHeight="1">
      <c r="A24" s="50" t="s">
        <v>30</v>
      </c>
      <c r="B24" s="50" t="s">
        <v>31</v>
      </c>
      <c r="C24" s="61" t="s">
        <v>32</v>
      </c>
      <c r="D24" s="50" t="s">
        <v>10</v>
      </c>
      <c r="E24" s="61" t="s">
        <v>11</v>
      </c>
      <c r="F24" s="70">
        <v>326700</v>
      </c>
      <c r="G24" s="71"/>
      <c r="H24" s="50"/>
      <c r="J24" s="50" t="s">
        <v>139</v>
      </c>
      <c r="K24" s="50"/>
      <c r="L24" s="70">
        <f t="shared" si="17"/>
        <v>326700</v>
      </c>
      <c r="M24" s="72">
        <f t="shared" si="1"/>
        <v>372900</v>
      </c>
      <c r="N24" s="74">
        <f t="shared" si="2"/>
        <v>0</v>
      </c>
      <c r="O24" s="74">
        <f t="shared" si="3"/>
        <v>0</v>
      </c>
      <c r="P24" s="74">
        <f t="shared" si="4"/>
        <v>0</v>
      </c>
      <c r="Q24" s="71">
        <f t="shared" si="5"/>
        <v>372900</v>
      </c>
      <c r="R24" s="74">
        <f t="shared" si="6"/>
        <v>0</v>
      </c>
      <c r="S24" s="76">
        <v>372900</v>
      </c>
      <c r="T24" s="74">
        <f t="shared" si="7"/>
        <v>0</v>
      </c>
      <c r="U24" s="76">
        <f t="shared" si="8"/>
        <v>0</v>
      </c>
      <c r="V24" s="74">
        <v>0</v>
      </c>
      <c r="W24" s="76">
        <f t="shared" si="9"/>
        <v>372900</v>
      </c>
      <c r="X24" s="74">
        <f t="shared" si="10"/>
        <v>0</v>
      </c>
      <c r="Y24" s="77">
        <f t="shared" si="11"/>
        <v>396421.38461538462</v>
      </c>
      <c r="Z24" s="78">
        <f t="shared" si="16"/>
        <v>0</v>
      </c>
      <c r="AA24" s="78">
        <f t="shared" si="12"/>
        <v>0</v>
      </c>
      <c r="AB24" s="78">
        <f t="shared" si="13"/>
        <v>0</v>
      </c>
      <c r="AC24" s="79">
        <f t="shared" si="14"/>
        <v>396421.38461538462</v>
      </c>
      <c r="AD24" s="81">
        <f t="shared" si="15"/>
        <v>0</v>
      </c>
      <c r="AE24" s="50" t="s">
        <v>295</v>
      </c>
      <c r="AF24" s="50" t="s">
        <v>230</v>
      </c>
      <c r="AG24" s="131" t="s">
        <v>260</v>
      </c>
      <c r="AH24" s="131" t="s">
        <v>245</v>
      </c>
      <c r="AI24" s="131"/>
      <c r="AJ24" s="131"/>
      <c r="AK24" s="131"/>
      <c r="AL24" s="131"/>
      <c r="AM24" s="131"/>
      <c r="AN24" s="131"/>
      <c r="AP24" s="50"/>
      <c r="AQ24" s="30"/>
    </row>
    <row r="25" spans="1:43" s="61" customFormat="1" ht="100.9" customHeight="1">
      <c r="A25" s="50" t="s">
        <v>182</v>
      </c>
      <c r="B25" s="50" t="s">
        <v>133</v>
      </c>
      <c r="C25" s="61" t="s">
        <v>134</v>
      </c>
      <c r="D25" s="50" t="s">
        <v>135</v>
      </c>
      <c r="E25" s="61" t="s">
        <v>131</v>
      </c>
      <c r="F25" s="70"/>
      <c r="G25" s="71">
        <v>144700</v>
      </c>
      <c r="H25" s="50"/>
      <c r="J25" s="50"/>
      <c r="K25" s="50" t="s">
        <v>183</v>
      </c>
      <c r="L25" s="70">
        <f t="shared" si="17"/>
        <v>144700</v>
      </c>
      <c r="M25" s="72">
        <f t="shared" si="1"/>
        <v>0</v>
      </c>
      <c r="N25" s="74">
        <f t="shared" si="2"/>
        <v>167500</v>
      </c>
      <c r="O25" s="74">
        <f t="shared" si="3"/>
        <v>0</v>
      </c>
      <c r="P25" s="74">
        <f t="shared" si="4"/>
        <v>0</v>
      </c>
      <c r="Q25" s="71">
        <f t="shared" si="5"/>
        <v>0</v>
      </c>
      <c r="R25" s="74">
        <f t="shared" si="6"/>
        <v>167500</v>
      </c>
      <c r="S25" s="76">
        <v>0</v>
      </c>
      <c r="T25" s="74">
        <f t="shared" si="7"/>
        <v>168030.06329113923</v>
      </c>
      <c r="U25" s="76">
        <f t="shared" si="8"/>
        <v>0</v>
      </c>
      <c r="V25" s="74">
        <v>0</v>
      </c>
      <c r="W25" s="76">
        <f t="shared" si="9"/>
        <v>0</v>
      </c>
      <c r="X25" s="74">
        <f t="shared" si="10"/>
        <v>168030.06329113923</v>
      </c>
      <c r="Y25" s="77">
        <f t="shared" si="11"/>
        <v>0</v>
      </c>
      <c r="Z25" s="78">
        <f t="shared" si="16"/>
        <v>174258.30696202529</v>
      </c>
      <c r="AA25" s="78">
        <f t="shared" si="12"/>
        <v>0</v>
      </c>
      <c r="AB25" s="78">
        <f t="shared" si="13"/>
        <v>0</v>
      </c>
      <c r="AC25" s="79">
        <f t="shared" si="14"/>
        <v>0</v>
      </c>
      <c r="AD25" s="81">
        <f t="shared" si="15"/>
        <v>174258.30696202529</v>
      </c>
      <c r="AE25" s="50"/>
      <c r="AF25" s="50" t="s">
        <v>230</v>
      </c>
      <c r="AG25" s="131" t="s">
        <v>260</v>
      </c>
      <c r="AH25" s="131"/>
      <c r="AI25" s="131"/>
      <c r="AJ25" s="131"/>
      <c r="AK25" s="131"/>
      <c r="AL25" s="131"/>
      <c r="AM25" s="131"/>
      <c r="AN25" s="131"/>
      <c r="AO25" s="50" t="s">
        <v>296</v>
      </c>
      <c r="AP25" s="50"/>
    </row>
    <row r="26" spans="1:43" s="61" customFormat="1" ht="86.45" customHeight="1">
      <c r="A26" s="50" t="s">
        <v>33</v>
      </c>
      <c r="B26" s="50" t="s">
        <v>34</v>
      </c>
      <c r="C26" s="61" t="s">
        <v>35</v>
      </c>
      <c r="D26" s="50" t="s">
        <v>10</v>
      </c>
      <c r="E26" s="61" t="s">
        <v>11</v>
      </c>
      <c r="F26" s="70">
        <v>1633500</v>
      </c>
      <c r="G26" s="71"/>
      <c r="H26" s="50"/>
      <c r="J26" s="50" t="s">
        <v>140</v>
      </c>
      <c r="K26" s="50"/>
      <c r="L26" s="70">
        <f t="shared" si="17"/>
        <v>1633500</v>
      </c>
      <c r="M26" s="72">
        <f t="shared" si="1"/>
        <v>1864400</v>
      </c>
      <c r="N26" s="74">
        <f t="shared" si="2"/>
        <v>0</v>
      </c>
      <c r="O26" s="74">
        <f t="shared" si="3"/>
        <v>0</v>
      </c>
      <c r="P26" s="74">
        <f t="shared" si="4"/>
        <v>0</v>
      </c>
      <c r="Q26" s="71">
        <f t="shared" si="5"/>
        <v>1864400</v>
      </c>
      <c r="R26" s="74">
        <f t="shared" si="6"/>
        <v>0</v>
      </c>
      <c r="S26" s="76">
        <v>1864400</v>
      </c>
      <c r="T26" s="74">
        <f t="shared" si="7"/>
        <v>0</v>
      </c>
      <c r="U26" s="76">
        <f t="shared" si="8"/>
        <v>0</v>
      </c>
      <c r="V26" s="74">
        <v>0</v>
      </c>
      <c r="W26" s="76">
        <f t="shared" si="9"/>
        <v>1864400</v>
      </c>
      <c r="X26" s="74">
        <f t="shared" si="10"/>
        <v>0</v>
      </c>
      <c r="Y26" s="77">
        <f t="shared" si="11"/>
        <v>1982000.6153846153</v>
      </c>
      <c r="Z26" s="78">
        <f t="shared" si="16"/>
        <v>0</v>
      </c>
      <c r="AA26" s="78">
        <f t="shared" si="12"/>
        <v>0</v>
      </c>
      <c r="AB26" s="78">
        <f t="shared" si="13"/>
        <v>0</v>
      </c>
      <c r="AC26" s="79">
        <f t="shared" si="14"/>
        <v>1982000.6153846153</v>
      </c>
      <c r="AD26" s="81">
        <f t="shared" si="15"/>
        <v>0</v>
      </c>
      <c r="AE26" s="50" t="s">
        <v>297</v>
      </c>
      <c r="AF26" s="50" t="s">
        <v>230</v>
      </c>
      <c r="AG26" s="131" t="s">
        <v>260</v>
      </c>
      <c r="AH26" s="131" t="s">
        <v>245</v>
      </c>
      <c r="AI26" s="131" t="s">
        <v>260</v>
      </c>
      <c r="AJ26" s="131"/>
      <c r="AK26" s="131"/>
      <c r="AL26" s="131"/>
      <c r="AM26" s="131"/>
      <c r="AN26" s="131"/>
      <c r="AP26" s="50"/>
      <c r="AQ26" s="30"/>
    </row>
    <row r="27" spans="1:43" s="61" customFormat="1" ht="100.9" customHeight="1">
      <c r="A27" s="50" t="s">
        <v>181</v>
      </c>
      <c r="B27" s="50" t="s">
        <v>34</v>
      </c>
      <c r="C27" s="61" t="s">
        <v>35</v>
      </c>
      <c r="D27" s="50" t="s">
        <v>10</v>
      </c>
      <c r="E27" s="61" t="s">
        <v>131</v>
      </c>
      <c r="F27" s="70"/>
      <c r="G27" s="71">
        <v>8000</v>
      </c>
      <c r="H27" s="50"/>
      <c r="J27" s="50"/>
      <c r="K27" s="50" t="s">
        <v>183</v>
      </c>
      <c r="L27" s="70">
        <f t="shared" si="17"/>
        <v>8000</v>
      </c>
      <c r="M27" s="72">
        <f t="shared" si="1"/>
        <v>0</v>
      </c>
      <c r="N27" s="74">
        <f t="shared" si="2"/>
        <v>9300</v>
      </c>
      <c r="O27" s="74">
        <f t="shared" si="3"/>
        <v>0</v>
      </c>
      <c r="P27" s="74">
        <f t="shared" si="4"/>
        <v>0</v>
      </c>
      <c r="Q27" s="71">
        <f t="shared" si="5"/>
        <v>0</v>
      </c>
      <c r="R27" s="74">
        <f t="shared" si="6"/>
        <v>9300</v>
      </c>
      <c r="S27" s="76">
        <v>0</v>
      </c>
      <c r="T27" s="74">
        <f t="shared" si="7"/>
        <v>9329.4303797468365</v>
      </c>
      <c r="U27" s="76">
        <f t="shared" si="8"/>
        <v>0</v>
      </c>
      <c r="V27" s="74">
        <v>0</v>
      </c>
      <c r="W27" s="76">
        <f t="shared" si="9"/>
        <v>0</v>
      </c>
      <c r="X27" s="74">
        <f t="shared" si="10"/>
        <v>9329.4303797468365</v>
      </c>
      <c r="Y27" s="77">
        <f t="shared" si="11"/>
        <v>0</v>
      </c>
      <c r="Z27" s="78">
        <f t="shared" si="16"/>
        <v>9675.2373417721537</v>
      </c>
      <c r="AA27" s="78">
        <f t="shared" si="12"/>
        <v>0</v>
      </c>
      <c r="AB27" s="78">
        <f t="shared" si="13"/>
        <v>0</v>
      </c>
      <c r="AC27" s="79">
        <f t="shared" si="14"/>
        <v>0</v>
      </c>
      <c r="AD27" s="81">
        <f t="shared" si="15"/>
        <v>9675.2373417721537</v>
      </c>
      <c r="AE27" s="50"/>
      <c r="AF27" s="50" t="s">
        <v>251</v>
      </c>
      <c r="AG27" s="131" t="s">
        <v>260</v>
      </c>
      <c r="AH27" s="131"/>
      <c r="AI27" s="131" t="s">
        <v>260</v>
      </c>
      <c r="AJ27" s="131"/>
      <c r="AK27" s="131"/>
      <c r="AL27" s="131"/>
      <c r="AM27" s="131"/>
      <c r="AN27" s="131"/>
      <c r="AO27" s="50" t="s">
        <v>231</v>
      </c>
      <c r="AP27" s="50"/>
    </row>
    <row r="28" spans="1:43" s="61" customFormat="1" ht="90">
      <c r="A28" s="50" t="s">
        <v>141</v>
      </c>
      <c r="B28" s="50" t="s">
        <v>36</v>
      </c>
      <c r="C28" s="61" t="s">
        <v>37</v>
      </c>
      <c r="D28" s="50" t="s">
        <v>10</v>
      </c>
      <c r="E28" s="61" t="s">
        <v>11</v>
      </c>
      <c r="F28" s="70">
        <v>589996</v>
      </c>
      <c r="G28" s="71"/>
      <c r="H28" s="50"/>
      <c r="J28" s="50"/>
      <c r="K28" s="50"/>
      <c r="L28" s="70">
        <f t="shared" si="17"/>
        <v>589996</v>
      </c>
      <c r="M28" s="72">
        <f t="shared" si="1"/>
        <v>673400</v>
      </c>
      <c r="N28" s="74">
        <f t="shared" si="2"/>
        <v>0</v>
      </c>
      <c r="O28" s="74">
        <f t="shared" si="3"/>
        <v>0</v>
      </c>
      <c r="P28" s="74">
        <f t="shared" si="4"/>
        <v>0</v>
      </c>
      <c r="Q28" s="71">
        <f t="shared" si="5"/>
        <v>673400</v>
      </c>
      <c r="R28" s="74">
        <f t="shared" si="6"/>
        <v>0</v>
      </c>
      <c r="S28" s="76">
        <v>673400</v>
      </c>
      <c r="T28" s="74">
        <f t="shared" si="7"/>
        <v>0</v>
      </c>
      <c r="U28" s="76">
        <f t="shared" si="8"/>
        <v>0</v>
      </c>
      <c r="V28" s="74">
        <v>0</v>
      </c>
      <c r="W28" s="76">
        <f t="shared" si="9"/>
        <v>673400</v>
      </c>
      <c r="X28" s="74">
        <f t="shared" si="10"/>
        <v>0</v>
      </c>
      <c r="Y28" s="77">
        <f t="shared" si="11"/>
        <v>715876</v>
      </c>
      <c r="Z28" s="78">
        <f t="shared" si="16"/>
        <v>0</v>
      </c>
      <c r="AA28" s="78">
        <f t="shared" si="12"/>
        <v>0</v>
      </c>
      <c r="AB28" s="78">
        <f t="shared" si="13"/>
        <v>0</v>
      </c>
      <c r="AC28" s="79">
        <f t="shared" si="14"/>
        <v>715876</v>
      </c>
      <c r="AD28" s="81">
        <f t="shared" si="15"/>
        <v>0</v>
      </c>
      <c r="AE28" s="50" t="s">
        <v>298</v>
      </c>
      <c r="AF28" s="50"/>
      <c r="AG28" s="131" t="s">
        <v>260</v>
      </c>
      <c r="AH28" s="131" t="s">
        <v>245</v>
      </c>
      <c r="AI28" s="131" t="s">
        <v>260</v>
      </c>
      <c r="AJ28" s="131"/>
      <c r="AK28" s="131"/>
      <c r="AL28" s="131"/>
      <c r="AM28" s="131"/>
      <c r="AN28" s="131"/>
      <c r="AP28" s="50"/>
    </row>
    <row r="29" spans="1:43" s="61" customFormat="1" ht="45">
      <c r="A29" s="50" t="s">
        <v>215</v>
      </c>
      <c r="B29" s="50" t="s">
        <v>38</v>
      </c>
      <c r="C29" s="61" t="s">
        <v>37</v>
      </c>
      <c r="D29" s="50" t="s">
        <v>10</v>
      </c>
      <c r="E29" s="61" t="s">
        <v>11</v>
      </c>
      <c r="F29" s="70">
        <v>523204</v>
      </c>
      <c r="G29" s="71"/>
      <c r="H29" s="50"/>
      <c r="J29" s="50"/>
      <c r="K29" s="50"/>
      <c r="L29" s="70">
        <f t="shared" si="17"/>
        <v>523204</v>
      </c>
      <c r="M29" s="72">
        <f t="shared" si="1"/>
        <v>597200</v>
      </c>
      <c r="N29" s="74">
        <f t="shared" si="2"/>
        <v>0</v>
      </c>
      <c r="O29" s="74">
        <f t="shared" si="3"/>
        <v>0</v>
      </c>
      <c r="P29" s="74">
        <f t="shared" si="4"/>
        <v>0</v>
      </c>
      <c r="Q29" s="71">
        <f t="shared" si="5"/>
        <v>597200</v>
      </c>
      <c r="R29" s="74">
        <f t="shared" si="6"/>
        <v>0</v>
      </c>
      <c r="S29" s="76">
        <v>597200</v>
      </c>
      <c r="T29" s="74">
        <f t="shared" si="7"/>
        <v>0</v>
      </c>
      <c r="U29" s="76">
        <f t="shared" si="8"/>
        <v>0</v>
      </c>
      <c r="V29" s="74">
        <v>0</v>
      </c>
      <c r="W29" s="76">
        <f t="shared" si="9"/>
        <v>597200</v>
      </c>
      <c r="X29" s="74">
        <f t="shared" si="10"/>
        <v>0</v>
      </c>
      <c r="Y29" s="77">
        <f t="shared" si="11"/>
        <v>634869.53846153838</v>
      </c>
      <c r="Z29" s="78">
        <f t="shared" si="16"/>
        <v>0</v>
      </c>
      <c r="AA29" s="78">
        <f t="shared" si="12"/>
        <v>0</v>
      </c>
      <c r="AB29" s="78">
        <f t="shared" si="13"/>
        <v>0</v>
      </c>
      <c r="AC29" s="79">
        <f t="shared" si="14"/>
        <v>634869.53846153838</v>
      </c>
      <c r="AD29" s="81">
        <f t="shared" si="15"/>
        <v>0</v>
      </c>
      <c r="AE29" s="50" t="s">
        <v>299</v>
      </c>
      <c r="AF29" s="50"/>
      <c r="AG29" s="131" t="s">
        <v>260</v>
      </c>
      <c r="AH29" s="131" t="s">
        <v>245</v>
      </c>
      <c r="AI29" s="131" t="s">
        <v>260</v>
      </c>
      <c r="AJ29" s="131"/>
      <c r="AK29" s="131"/>
      <c r="AL29" s="131"/>
      <c r="AM29" s="131"/>
      <c r="AN29" s="131"/>
      <c r="AP29" s="50"/>
    </row>
    <row r="30" spans="1:43" s="8" customFormat="1">
      <c r="A30" s="10"/>
      <c r="B30" s="10"/>
      <c r="C30" s="5"/>
      <c r="D30" s="10"/>
      <c r="E30" s="5"/>
      <c r="F30" s="11"/>
      <c r="G30" s="6"/>
      <c r="H30" s="10"/>
      <c r="I30" s="5"/>
      <c r="J30" s="10"/>
      <c r="K30" s="10"/>
      <c r="L30" s="10"/>
      <c r="M30" s="27"/>
      <c r="N30" s="12"/>
      <c r="O30" s="12"/>
      <c r="P30" s="12"/>
      <c r="Q30" s="6"/>
      <c r="R30" s="12"/>
      <c r="S30" s="7"/>
      <c r="T30" s="12"/>
      <c r="U30" s="7"/>
      <c r="V30" s="12"/>
      <c r="W30" s="7"/>
      <c r="X30" s="12"/>
      <c r="Y30" s="47"/>
      <c r="Z30" s="46"/>
      <c r="AA30" s="46"/>
      <c r="AB30" s="46"/>
      <c r="AC30" s="33"/>
      <c r="AD30" s="48"/>
      <c r="AE30" s="10"/>
      <c r="AF30" s="32"/>
      <c r="AG30" s="132"/>
      <c r="AH30" s="148"/>
      <c r="AI30" s="148"/>
      <c r="AJ30" s="148"/>
      <c r="AK30" s="148"/>
      <c r="AL30" s="148"/>
      <c r="AM30" s="148"/>
      <c r="AN30" s="148"/>
      <c r="AP30" s="32"/>
    </row>
    <row r="31" spans="1:43" s="61" customFormat="1" ht="60">
      <c r="A31" s="50" t="s">
        <v>148</v>
      </c>
      <c r="B31" s="50" t="s">
        <v>40</v>
      </c>
      <c r="C31" s="61" t="s">
        <v>41</v>
      </c>
      <c r="D31" s="50" t="s">
        <v>10</v>
      </c>
      <c r="E31" s="61" t="s">
        <v>11</v>
      </c>
      <c r="F31" s="70">
        <v>1022450</v>
      </c>
      <c r="G31" s="71"/>
      <c r="H31" s="50"/>
      <c r="J31" s="50"/>
      <c r="K31" s="50" t="s">
        <v>172</v>
      </c>
      <c r="L31" s="70">
        <f>SUM(F31:I31)</f>
        <v>1022450</v>
      </c>
      <c r="M31" s="72">
        <f t="shared" si="1"/>
        <v>1167000</v>
      </c>
      <c r="N31" s="74">
        <f t="shared" si="2"/>
        <v>0</v>
      </c>
      <c r="O31" s="74">
        <f t="shared" si="3"/>
        <v>0</v>
      </c>
      <c r="P31" s="74">
        <f t="shared" si="4"/>
        <v>0</v>
      </c>
      <c r="Q31" s="71">
        <f t="shared" si="5"/>
        <v>1167000</v>
      </c>
      <c r="R31" s="74">
        <f t="shared" si="6"/>
        <v>0</v>
      </c>
      <c r="S31" s="76">
        <v>1167000</v>
      </c>
      <c r="T31" s="74">
        <f t="shared" si="7"/>
        <v>0</v>
      </c>
      <c r="U31" s="76">
        <f t="shared" si="8"/>
        <v>0</v>
      </c>
      <c r="V31" s="74">
        <v>0</v>
      </c>
      <c r="W31" s="76">
        <f t="shared" si="9"/>
        <v>1167000</v>
      </c>
      <c r="X31" s="74">
        <f t="shared" si="10"/>
        <v>0</v>
      </c>
      <c r="Y31" s="77">
        <f t="shared" si="11"/>
        <v>1240610.7692307692</v>
      </c>
      <c r="Z31" s="78">
        <f t="shared" si="16"/>
        <v>0</v>
      </c>
      <c r="AA31" s="78">
        <f t="shared" si="12"/>
        <v>0</v>
      </c>
      <c r="AB31" s="78">
        <f t="shared" si="13"/>
        <v>0</v>
      </c>
      <c r="AC31" s="79">
        <f t="shared" si="14"/>
        <v>1240610.7692307692</v>
      </c>
      <c r="AD31" s="81">
        <f t="shared" si="15"/>
        <v>0</v>
      </c>
      <c r="AE31" s="50" t="s">
        <v>300</v>
      </c>
      <c r="AF31" s="50"/>
      <c r="AG31" s="131" t="s">
        <v>260</v>
      </c>
      <c r="AH31" s="131" t="s">
        <v>245</v>
      </c>
      <c r="AI31" s="131"/>
      <c r="AJ31" s="131"/>
      <c r="AK31" s="131"/>
      <c r="AL31" s="131" t="s">
        <v>260</v>
      </c>
      <c r="AM31" s="131"/>
      <c r="AN31" s="131"/>
      <c r="AP31" s="50"/>
    </row>
    <row r="32" spans="1:43" s="61" customFormat="1" ht="60">
      <c r="A32" s="50" t="s">
        <v>42</v>
      </c>
      <c r="B32" s="50" t="s">
        <v>43</v>
      </c>
      <c r="C32" s="61" t="s">
        <v>44</v>
      </c>
      <c r="D32" s="50" t="s">
        <v>45</v>
      </c>
      <c r="E32" s="61" t="s">
        <v>11</v>
      </c>
      <c r="F32" s="70">
        <v>847000</v>
      </c>
      <c r="G32" s="71"/>
      <c r="H32" s="50"/>
      <c r="J32" s="50"/>
      <c r="K32" s="50"/>
      <c r="L32" s="70">
        <f>SUM(F32:I32)</f>
        <v>847000</v>
      </c>
      <c r="M32" s="72">
        <f t="shared" si="1"/>
        <v>966800</v>
      </c>
      <c r="N32" s="74">
        <f t="shared" si="2"/>
        <v>0</v>
      </c>
      <c r="O32" s="74">
        <f t="shared" si="3"/>
        <v>0</v>
      </c>
      <c r="P32" s="74">
        <f t="shared" si="4"/>
        <v>0</v>
      </c>
      <c r="Q32" s="71">
        <f t="shared" si="5"/>
        <v>966800</v>
      </c>
      <c r="R32" s="74">
        <f t="shared" si="6"/>
        <v>0</v>
      </c>
      <c r="S32" s="76">
        <v>966800</v>
      </c>
      <c r="T32" s="74">
        <f t="shared" si="7"/>
        <v>0</v>
      </c>
      <c r="U32" s="76">
        <f t="shared" si="8"/>
        <v>0</v>
      </c>
      <c r="V32" s="74">
        <v>0</v>
      </c>
      <c r="W32" s="76">
        <f t="shared" si="9"/>
        <v>966800</v>
      </c>
      <c r="X32" s="74">
        <f t="shared" si="10"/>
        <v>0</v>
      </c>
      <c r="Y32" s="77">
        <f t="shared" si="11"/>
        <v>1027782.7692307691</v>
      </c>
      <c r="Z32" s="78">
        <f t="shared" si="16"/>
        <v>0</v>
      </c>
      <c r="AA32" s="78">
        <f t="shared" si="12"/>
        <v>0</v>
      </c>
      <c r="AB32" s="78">
        <f t="shared" si="13"/>
        <v>0</v>
      </c>
      <c r="AC32" s="79">
        <f t="shared" si="14"/>
        <v>1027782.7692307691</v>
      </c>
      <c r="AD32" s="81">
        <f t="shared" si="15"/>
        <v>0</v>
      </c>
      <c r="AE32" s="50" t="s">
        <v>301</v>
      </c>
      <c r="AF32" s="50"/>
      <c r="AG32" s="131" t="s">
        <v>260</v>
      </c>
      <c r="AH32" s="131" t="s">
        <v>245</v>
      </c>
      <c r="AI32" s="131"/>
      <c r="AJ32" s="131"/>
      <c r="AK32" s="131"/>
      <c r="AL32" s="131"/>
      <c r="AM32" s="131" t="s">
        <v>260</v>
      </c>
      <c r="AN32" s="131"/>
      <c r="AP32" s="50"/>
    </row>
    <row r="33" spans="1:43" s="8" customFormat="1">
      <c r="A33" s="10"/>
      <c r="B33" s="10"/>
      <c r="C33" s="5"/>
      <c r="D33" s="10"/>
      <c r="E33" s="5"/>
      <c r="F33" s="11"/>
      <c r="G33" s="6"/>
      <c r="H33" s="10"/>
      <c r="I33" s="5"/>
      <c r="J33" s="10"/>
      <c r="K33" s="10"/>
      <c r="L33" s="10"/>
      <c r="M33" s="27"/>
      <c r="N33" s="12"/>
      <c r="O33" s="12"/>
      <c r="P33" s="12"/>
      <c r="Q33" s="6"/>
      <c r="R33" s="12"/>
      <c r="S33" s="7"/>
      <c r="T33" s="12"/>
      <c r="U33" s="7"/>
      <c r="V33" s="12"/>
      <c r="W33" s="7"/>
      <c r="X33" s="12"/>
      <c r="Y33" s="47"/>
      <c r="Z33" s="46"/>
      <c r="AA33" s="46"/>
      <c r="AB33" s="46"/>
      <c r="AC33" s="33"/>
      <c r="AD33" s="48"/>
      <c r="AE33" s="10"/>
      <c r="AF33" s="32"/>
      <c r="AG33" s="132"/>
      <c r="AH33" s="148"/>
      <c r="AI33" s="148"/>
      <c r="AJ33" s="148"/>
      <c r="AK33" s="148"/>
      <c r="AL33" s="148"/>
      <c r="AM33" s="148"/>
      <c r="AN33" s="148"/>
      <c r="AP33" s="32"/>
    </row>
    <row r="34" spans="1:43" s="61" customFormat="1" ht="150">
      <c r="A34" s="50" t="s">
        <v>46</v>
      </c>
      <c r="B34" s="50" t="s">
        <v>142</v>
      </c>
      <c r="C34" s="61" t="s">
        <v>47</v>
      </c>
      <c r="D34" s="50" t="s">
        <v>45</v>
      </c>
      <c r="E34" s="61" t="s">
        <v>11</v>
      </c>
      <c r="F34" s="70">
        <v>895400</v>
      </c>
      <c r="G34" s="71"/>
      <c r="H34" s="50"/>
      <c r="J34" s="50"/>
      <c r="K34" s="50"/>
      <c r="L34" s="70">
        <f>SUM(F34:I34)</f>
        <v>895400</v>
      </c>
      <c r="M34" s="72">
        <f t="shared" si="1"/>
        <v>1022000</v>
      </c>
      <c r="N34" s="74">
        <f t="shared" si="2"/>
        <v>0</v>
      </c>
      <c r="O34" s="74">
        <f t="shared" si="3"/>
        <v>0</v>
      </c>
      <c r="P34" s="74">
        <f t="shared" si="4"/>
        <v>0</v>
      </c>
      <c r="Q34" s="71">
        <f t="shared" si="5"/>
        <v>1022000</v>
      </c>
      <c r="R34" s="74">
        <f t="shared" si="6"/>
        <v>0</v>
      </c>
      <c r="S34" s="76">
        <v>1022000</v>
      </c>
      <c r="T34" s="74">
        <f t="shared" si="7"/>
        <v>0</v>
      </c>
      <c r="U34" s="76">
        <f t="shared" si="8"/>
        <v>0</v>
      </c>
      <c r="V34" s="74">
        <v>0</v>
      </c>
      <c r="W34" s="76">
        <f t="shared" si="9"/>
        <v>1022000</v>
      </c>
      <c r="X34" s="74">
        <f t="shared" si="10"/>
        <v>0</v>
      </c>
      <c r="Y34" s="77">
        <f t="shared" si="11"/>
        <v>1086464.6153846153</v>
      </c>
      <c r="Z34" s="78">
        <f t="shared" si="16"/>
        <v>0</v>
      </c>
      <c r="AA34" s="78">
        <f t="shared" si="12"/>
        <v>0</v>
      </c>
      <c r="AB34" s="78">
        <f t="shared" si="13"/>
        <v>0</v>
      </c>
      <c r="AC34" s="79">
        <f t="shared" si="14"/>
        <v>1086464.6153846153</v>
      </c>
      <c r="AD34" s="81">
        <f t="shared" si="15"/>
        <v>0</v>
      </c>
      <c r="AE34" s="51" t="s">
        <v>302</v>
      </c>
      <c r="AF34" s="50"/>
      <c r="AG34" s="131" t="s">
        <v>260</v>
      </c>
      <c r="AH34" s="131" t="s">
        <v>245</v>
      </c>
      <c r="AI34" s="131"/>
      <c r="AJ34" s="131"/>
      <c r="AK34" s="131"/>
      <c r="AL34" s="131"/>
      <c r="AM34" s="131"/>
      <c r="AN34" s="131"/>
      <c r="AP34" s="50"/>
    </row>
    <row r="35" spans="1:43" s="61" customFormat="1" ht="180">
      <c r="A35" s="50" t="s">
        <v>48</v>
      </c>
      <c r="B35" s="50" t="s">
        <v>49</v>
      </c>
      <c r="C35" s="61" t="s">
        <v>50</v>
      </c>
      <c r="D35" s="50" t="s">
        <v>45</v>
      </c>
      <c r="E35" s="61" t="s">
        <v>11</v>
      </c>
      <c r="F35" s="70">
        <v>2830000</v>
      </c>
      <c r="G35" s="71"/>
      <c r="H35" s="50"/>
      <c r="J35" s="50"/>
      <c r="K35" s="50" t="s">
        <v>149</v>
      </c>
      <c r="L35" s="70">
        <f>SUM(F35:I35)</f>
        <v>2830000</v>
      </c>
      <c r="M35" s="72">
        <f t="shared" si="1"/>
        <v>3230100</v>
      </c>
      <c r="N35" s="74">
        <f t="shared" si="2"/>
        <v>0</v>
      </c>
      <c r="O35" s="74">
        <f t="shared" si="3"/>
        <v>0</v>
      </c>
      <c r="P35" s="74">
        <f t="shared" si="4"/>
        <v>0</v>
      </c>
      <c r="Q35" s="71">
        <f t="shared" si="5"/>
        <v>3230100</v>
      </c>
      <c r="R35" s="74">
        <f t="shared" si="6"/>
        <v>0</v>
      </c>
      <c r="S35" s="76">
        <v>3230100</v>
      </c>
      <c r="T35" s="74">
        <f t="shared" si="7"/>
        <v>0</v>
      </c>
      <c r="U35" s="76">
        <f t="shared" si="8"/>
        <v>0</v>
      </c>
      <c r="V35" s="74">
        <v>0</v>
      </c>
      <c r="W35" s="76">
        <f t="shared" si="9"/>
        <v>3230100</v>
      </c>
      <c r="X35" s="74">
        <f t="shared" si="10"/>
        <v>0</v>
      </c>
      <c r="Y35" s="77">
        <f t="shared" si="11"/>
        <v>3433844.769230769</v>
      </c>
      <c r="Z35" s="78">
        <f t="shared" si="16"/>
        <v>0</v>
      </c>
      <c r="AA35" s="78">
        <f t="shared" si="12"/>
        <v>0</v>
      </c>
      <c r="AB35" s="78">
        <f t="shared" si="13"/>
        <v>0</v>
      </c>
      <c r="AC35" s="79">
        <f t="shared" si="14"/>
        <v>3433844.769230769</v>
      </c>
      <c r="AD35" s="81">
        <f t="shared" si="15"/>
        <v>0</v>
      </c>
      <c r="AE35" s="50" t="s">
        <v>286</v>
      </c>
      <c r="AF35" s="50"/>
      <c r="AG35" s="131" t="s">
        <v>260</v>
      </c>
      <c r="AH35" s="131" t="s">
        <v>238</v>
      </c>
      <c r="AI35" s="131"/>
      <c r="AJ35" s="131"/>
      <c r="AK35" s="131"/>
      <c r="AL35" s="131"/>
      <c r="AM35" s="131" t="s">
        <v>260</v>
      </c>
      <c r="AN35" s="131"/>
      <c r="AP35" s="50"/>
    </row>
    <row r="36" spans="1:43" s="61" customFormat="1" ht="165">
      <c r="A36" s="50" t="s">
        <v>51</v>
      </c>
      <c r="B36" s="50" t="s">
        <v>52</v>
      </c>
      <c r="C36" s="61" t="s">
        <v>53</v>
      </c>
      <c r="D36" s="50" t="s">
        <v>54</v>
      </c>
      <c r="E36" s="61" t="s">
        <v>121</v>
      </c>
      <c r="F36" s="70">
        <v>955900</v>
      </c>
      <c r="G36" s="71">
        <v>163350</v>
      </c>
      <c r="H36" s="50"/>
      <c r="J36" s="50"/>
      <c r="K36" s="50" t="s">
        <v>127</v>
      </c>
      <c r="L36" s="70">
        <f>SUM(F36:I36)</f>
        <v>1119250</v>
      </c>
      <c r="M36" s="72">
        <f t="shared" si="1"/>
        <v>1091100</v>
      </c>
      <c r="N36" s="74">
        <f t="shared" si="2"/>
        <v>189100</v>
      </c>
      <c r="O36" s="74">
        <f t="shared" si="3"/>
        <v>0</v>
      </c>
      <c r="P36" s="74">
        <f t="shared" si="4"/>
        <v>0</v>
      </c>
      <c r="Q36" s="71">
        <f t="shared" si="5"/>
        <v>1091100</v>
      </c>
      <c r="R36" s="74">
        <f t="shared" si="6"/>
        <v>189100</v>
      </c>
      <c r="S36" s="76">
        <v>1091100</v>
      </c>
      <c r="T36" s="74">
        <f t="shared" si="7"/>
        <v>189698.41772151898</v>
      </c>
      <c r="U36" s="76">
        <f t="shared" si="8"/>
        <v>0</v>
      </c>
      <c r="V36" s="74">
        <v>0</v>
      </c>
      <c r="W36" s="76">
        <f t="shared" si="9"/>
        <v>1091100</v>
      </c>
      <c r="X36" s="74">
        <f t="shared" si="10"/>
        <v>189698.41772151898</v>
      </c>
      <c r="Y36" s="77">
        <f t="shared" si="11"/>
        <v>1159923.2307692308</v>
      </c>
      <c r="Z36" s="78">
        <f t="shared" si="16"/>
        <v>196729.82594936708</v>
      </c>
      <c r="AA36" s="78">
        <f t="shared" si="12"/>
        <v>0</v>
      </c>
      <c r="AB36" s="78">
        <f t="shared" si="13"/>
        <v>0</v>
      </c>
      <c r="AC36" s="79">
        <f t="shared" si="14"/>
        <v>1159923.2307692308</v>
      </c>
      <c r="AD36" s="81">
        <f t="shared" si="15"/>
        <v>196729.82594936708</v>
      </c>
      <c r="AE36" s="50" t="s">
        <v>303</v>
      </c>
      <c r="AF36" s="50"/>
      <c r="AG36" s="131" t="s">
        <v>260</v>
      </c>
      <c r="AH36" s="131" t="s">
        <v>245</v>
      </c>
      <c r="AI36" s="131" t="s">
        <v>260</v>
      </c>
      <c r="AJ36" s="131"/>
      <c r="AK36" s="131"/>
      <c r="AL36" s="131"/>
      <c r="AM36" s="131"/>
      <c r="AN36" s="131"/>
      <c r="AO36" s="61" t="s">
        <v>340</v>
      </c>
      <c r="AP36" s="50"/>
    </row>
    <row r="37" spans="1:43" s="3" customFormat="1">
      <c r="A37" s="10"/>
      <c r="B37" s="10"/>
      <c r="C37" s="5"/>
      <c r="D37" s="10"/>
      <c r="E37" s="5"/>
      <c r="F37" s="11"/>
      <c r="G37" s="6"/>
      <c r="H37" s="10"/>
      <c r="I37" s="5"/>
      <c r="J37" s="10"/>
      <c r="K37" s="10"/>
      <c r="L37" s="10"/>
      <c r="M37" s="27"/>
      <c r="N37" s="12"/>
      <c r="O37" s="12"/>
      <c r="P37" s="12"/>
      <c r="Q37" s="6"/>
      <c r="R37" s="12"/>
      <c r="S37" s="7"/>
      <c r="T37" s="12"/>
      <c r="U37" s="7"/>
      <c r="V37" s="12"/>
      <c r="W37" s="7"/>
      <c r="X37" s="12"/>
      <c r="Y37" s="47"/>
      <c r="Z37" s="46"/>
      <c r="AA37" s="46"/>
      <c r="AB37" s="46"/>
      <c r="AC37" s="33"/>
      <c r="AD37" s="48"/>
      <c r="AE37" s="10"/>
      <c r="AF37" s="31"/>
      <c r="AG37" s="132"/>
      <c r="AH37" s="149"/>
      <c r="AI37" s="149"/>
      <c r="AJ37" s="149"/>
      <c r="AK37" s="149"/>
      <c r="AL37" s="149"/>
      <c r="AM37" s="149"/>
      <c r="AN37" s="149"/>
      <c r="AP37" s="31"/>
    </row>
    <row r="38" spans="1:43" s="61" customFormat="1" ht="150">
      <c r="A38" s="50" t="s">
        <v>239</v>
      </c>
      <c r="B38" s="50" t="s">
        <v>55</v>
      </c>
      <c r="C38" s="61" t="s">
        <v>56</v>
      </c>
      <c r="D38" s="50" t="s">
        <v>54</v>
      </c>
      <c r="E38" s="61" t="s">
        <v>121</v>
      </c>
      <c r="F38" s="70">
        <f>SUM(4358484+1171043)</f>
        <v>5529527</v>
      </c>
      <c r="G38" s="71">
        <v>1452096</v>
      </c>
      <c r="H38" s="50"/>
      <c r="J38" s="50" t="s">
        <v>150</v>
      </c>
      <c r="K38" s="50"/>
      <c r="L38" s="70">
        <f>SUM(F38+G40)</f>
        <v>7052211</v>
      </c>
      <c r="M38" s="72">
        <f t="shared" si="1"/>
        <v>6311200</v>
      </c>
      <c r="N38" s="74">
        <f t="shared" si="2"/>
        <v>1680900</v>
      </c>
      <c r="O38" s="74">
        <f t="shared" si="3"/>
        <v>0</v>
      </c>
      <c r="P38" s="74">
        <f t="shared" si="4"/>
        <v>0</v>
      </c>
      <c r="Q38" s="71">
        <f t="shared" si="5"/>
        <v>6311200</v>
      </c>
      <c r="R38" s="74">
        <f t="shared" si="6"/>
        <v>1680900</v>
      </c>
      <c r="S38" s="76">
        <v>6311200</v>
      </c>
      <c r="T38" s="74">
        <f t="shared" si="7"/>
        <v>1686219.3037974683</v>
      </c>
      <c r="U38" s="76">
        <f t="shared" si="8"/>
        <v>0</v>
      </c>
      <c r="V38" s="74">
        <v>0</v>
      </c>
      <c r="W38" s="76">
        <f t="shared" si="9"/>
        <v>6311200</v>
      </c>
      <c r="X38" s="74">
        <f t="shared" si="10"/>
        <v>1686219.3037974683</v>
      </c>
      <c r="Y38" s="77">
        <f t="shared" si="11"/>
        <v>6709291.076923077</v>
      </c>
      <c r="Z38" s="78">
        <f t="shared" si="16"/>
        <v>1748721.1234177214</v>
      </c>
      <c r="AA38" s="78">
        <f t="shared" si="12"/>
        <v>0</v>
      </c>
      <c r="AB38" s="78">
        <f t="shared" si="13"/>
        <v>0</v>
      </c>
      <c r="AC38" s="79">
        <f t="shared" si="14"/>
        <v>6709291.076923077</v>
      </c>
      <c r="AD38" s="81">
        <f t="shared" si="15"/>
        <v>1748721.1234177214</v>
      </c>
      <c r="AE38" s="50" t="s">
        <v>304</v>
      </c>
      <c r="AF38" s="50" t="s">
        <v>232</v>
      </c>
      <c r="AG38" s="131" t="s">
        <v>260</v>
      </c>
      <c r="AH38" s="131" t="s">
        <v>245</v>
      </c>
      <c r="AI38" s="131" t="s">
        <v>260</v>
      </c>
      <c r="AJ38" s="131"/>
      <c r="AK38" s="131"/>
      <c r="AL38" s="131" t="s">
        <v>260</v>
      </c>
      <c r="AM38" s="131"/>
      <c r="AN38" s="131"/>
      <c r="AO38" s="61" t="s">
        <v>305</v>
      </c>
      <c r="AP38" s="50"/>
    </row>
    <row r="39" spans="1:43" s="61" customFormat="1" ht="90">
      <c r="A39" s="50" t="s">
        <v>132</v>
      </c>
      <c r="B39" s="50" t="s">
        <v>55</v>
      </c>
      <c r="C39" s="61" t="s">
        <v>56</v>
      </c>
      <c r="D39" s="50" t="s">
        <v>54</v>
      </c>
      <c r="E39" s="61" t="s">
        <v>131</v>
      </c>
      <c r="F39" s="70"/>
      <c r="G39" s="71">
        <v>191800</v>
      </c>
      <c r="H39" s="50"/>
      <c r="J39" s="50"/>
      <c r="K39" s="50" t="s">
        <v>183</v>
      </c>
      <c r="L39" s="70">
        <f>SUM(G39)</f>
        <v>191800</v>
      </c>
      <c r="M39" s="72">
        <f t="shared" si="1"/>
        <v>0</v>
      </c>
      <c r="N39" s="74">
        <f t="shared" si="2"/>
        <v>222100</v>
      </c>
      <c r="O39" s="74">
        <f t="shared" si="3"/>
        <v>0</v>
      </c>
      <c r="P39" s="74">
        <f t="shared" si="4"/>
        <v>0</v>
      </c>
      <c r="Q39" s="71">
        <f t="shared" si="5"/>
        <v>0</v>
      </c>
      <c r="R39" s="74">
        <f t="shared" si="6"/>
        <v>222100</v>
      </c>
      <c r="S39" s="76">
        <v>0</v>
      </c>
      <c r="T39" s="74">
        <f t="shared" si="7"/>
        <v>222802.84810126582</v>
      </c>
      <c r="U39" s="76">
        <f t="shared" si="8"/>
        <v>0</v>
      </c>
      <c r="V39" s="74">
        <v>0</v>
      </c>
      <c r="W39" s="76">
        <f t="shared" si="9"/>
        <v>0</v>
      </c>
      <c r="X39" s="74">
        <f t="shared" si="10"/>
        <v>222802.84810126582</v>
      </c>
      <c r="Y39" s="77">
        <f t="shared" si="11"/>
        <v>0</v>
      </c>
      <c r="Z39" s="78">
        <f t="shared" si="16"/>
        <v>231061.31329113923</v>
      </c>
      <c r="AA39" s="78">
        <f t="shared" si="12"/>
        <v>0</v>
      </c>
      <c r="AB39" s="78">
        <f t="shared" si="13"/>
        <v>0</v>
      </c>
      <c r="AC39" s="79">
        <f t="shared" si="14"/>
        <v>0</v>
      </c>
      <c r="AD39" s="81">
        <f t="shared" si="15"/>
        <v>231061.31329113923</v>
      </c>
      <c r="AE39" s="50"/>
      <c r="AF39" s="50"/>
      <c r="AG39" s="131" t="s">
        <v>260</v>
      </c>
      <c r="AH39" s="131"/>
      <c r="AI39" s="131" t="s">
        <v>260</v>
      </c>
      <c r="AJ39" s="131"/>
      <c r="AK39" s="131"/>
      <c r="AL39" s="131"/>
      <c r="AM39" s="131"/>
      <c r="AN39" s="131"/>
      <c r="AO39" s="50" t="s">
        <v>229</v>
      </c>
      <c r="AP39" s="50"/>
    </row>
    <row r="40" spans="1:43" s="61" customFormat="1" ht="195">
      <c r="A40" s="50" t="s">
        <v>6</v>
      </c>
      <c r="B40" s="50" t="s">
        <v>128</v>
      </c>
      <c r="C40" s="61" t="s">
        <v>126</v>
      </c>
      <c r="D40" s="50" t="s">
        <v>78</v>
      </c>
      <c r="E40" s="61" t="s">
        <v>125</v>
      </c>
      <c r="F40" s="70"/>
      <c r="G40" s="71">
        <f>SUM(70588+1452096)</f>
        <v>1522684</v>
      </c>
      <c r="H40" s="50"/>
      <c r="J40" s="50"/>
      <c r="K40" s="50"/>
      <c r="L40" s="70">
        <f>SUM(F40:I40)</f>
        <v>1522684</v>
      </c>
      <c r="M40" s="72">
        <f t="shared" si="1"/>
        <v>0</v>
      </c>
      <c r="N40" s="74">
        <f t="shared" si="2"/>
        <v>1762600</v>
      </c>
      <c r="O40" s="74">
        <f t="shared" si="3"/>
        <v>0</v>
      </c>
      <c r="P40" s="74">
        <f t="shared" si="4"/>
        <v>0</v>
      </c>
      <c r="Q40" s="71">
        <f t="shared" si="5"/>
        <v>0</v>
      </c>
      <c r="R40" s="74">
        <f t="shared" si="6"/>
        <v>1762600</v>
      </c>
      <c r="S40" s="76">
        <v>0</v>
      </c>
      <c r="T40" s="74">
        <f t="shared" si="7"/>
        <v>1768177.848101266</v>
      </c>
      <c r="U40" s="76">
        <f t="shared" si="8"/>
        <v>0</v>
      </c>
      <c r="V40" s="74">
        <v>0</v>
      </c>
      <c r="W40" s="76">
        <f t="shared" si="9"/>
        <v>0</v>
      </c>
      <c r="X40" s="74">
        <f t="shared" si="10"/>
        <v>1768177.848101266</v>
      </c>
      <c r="Y40" s="77">
        <f t="shared" si="11"/>
        <v>0</v>
      </c>
      <c r="Z40" s="78">
        <f t="shared" si="16"/>
        <v>1833717.5632911394</v>
      </c>
      <c r="AA40" s="78">
        <f t="shared" si="12"/>
        <v>0</v>
      </c>
      <c r="AB40" s="78">
        <f t="shared" si="13"/>
        <v>0</v>
      </c>
      <c r="AC40" s="79">
        <f t="shared" si="14"/>
        <v>0</v>
      </c>
      <c r="AD40" s="81">
        <f t="shared" si="15"/>
        <v>1833717.5632911394</v>
      </c>
      <c r="AE40" s="89"/>
      <c r="AF40" s="50"/>
      <c r="AG40" s="133" t="s">
        <v>260</v>
      </c>
      <c r="AH40" s="131" t="s">
        <v>245</v>
      </c>
      <c r="AI40" s="131"/>
      <c r="AJ40" s="131"/>
      <c r="AK40" s="131"/>
      <c r="AL40" s="131"/>
      <c r="AM40" s="131"/>
      <c r="AN40" s="131"/>
      <c r="AO40" s="61" t="s">
        <v>306</v>
      </c>
      <c r="AP40" s="50"/>
    </row>
    <row r="41" spans="1:43" s="8" customFormat="1">
      <c r="A41" s="10"/>
      <c r="B41" s="10"/>
      <c r="C41" s="5"/>
      <c r="D41" s="10"/>
      <c r="E41" s="5"/>
      <c r="F41" s="11"/>
      <c r="G41" s="6"/>
      <c r="H41" s="10"/>
      <c r="I41" s="5"/>
      <c r="J41" s="10"/>
      <c r="K41" s="10"/>
      <c r="L41" s="10"/>
      <c r="M41" s="27"/>
      <c r="N41" s="12"/>
      <c r="O41" s="12"/>
      <c r="P41" s="12"/>
      <c r="Q41" s="6"/>
      <c r="R41" s="12"/>
      <c r="S41" s="7"/>
      <c r="T41" s="12"/>
      <c r="U41" s="7"/>
      <c r="V41" s="12"/>
      <c r="W41" s="7"/>
      <c r="X41" s="12"/>
      <c r="Y41" s="47"/>
      <c r="Z41" s="46"/>
      <c r="AA41" s="46"/>
      <c r="AB41" s="46"/>
      <c r="AC41" s="33"/>
      <c r="AD41" s="48"/>
      <c r="AE41" s="24"/>
      <c r="AF41" s="32"/>
      <c r="AG41" s="134" t="s">
        <v>260</v>
      </c>
      <c r="AH41" s="148"/>
      <c r="AI41" s="148"/>
      <c r="AJ41" s="148"/>
      <c r="AK41" s="148"/>
      <c r="AL41" s="148"/>
      <c r="AM41" s="148"/>
      <c r="AN41" s="148"/>
      <c r="AP41" s="32"/>
    </row>
    <row r="42" spans="1:43" s="61" customFormat="1" ht="75">
      <c r="A42" s="50" t="s">
        <v>57</v>
      </c>
      <c r="B42" s="50" t="s">
        <v>58</v>
      </c>
      <c r="C42" s="61" t="s">
        <v>59</v>
      </c>
      <c r="D42" s="50" t="s">
        <v>54</v>
      </c>
      <c r="E42" s="61" t="s">
        <v>11</v>
      </c>
      <c r="F42" s="70">
        <v>435600</v>
      </c>
      <c r="G42" s="71">
        <v>48400</v>
      </c>
      <c r="H42" s="50"/>
      <c r="J42" s="50"/>
      <c r="K42" s="50" t="s">
        <v>173</v>
      </c>
      <c r="L42" s="70">
        <f t="shared" ref="L42:L59" si="18">SUM(F42:I42)</f>
        <v>484000</v>
      </c>
      <c r="M42" s="72">
        <f t="shared" si="1"/>
        <v>497200</v>
      </c>
      <c r="N42" s="74">
        <f t="shared" si="2"/>
        <v>56100</v>
      </c>
      <c r="O42" s="74">
        <f t="shared" si="3"/>
        <v>0</v>
      </c>
      <c r="P42" s="74">
        <f t="shared" si="4"/>
        <v>0</v>
      </c>
      <c r="Q42" s="71">
        <f t="shared" si="5"/>
        <v>497200</v>
      </c>
      <c r="R42" s="74">
        <f t="shared" si="6"/>
        <v>56100</v>
      </c>
      <c r="S42" s="76">
        <v>497200</v>
      </c>
      <c r="T42" s="74">
        <f t="shared" si="7"/>
        <v>56277.531645569623</v>
      </c>
      <c r="U42" s="76">
        <f t="shared" si="8"/>
        <v>0</v>
      </c>
      <c r="V42" s="74">
        <v>0</v>
      </c>
      <c r="W42" s="76">
        <f t="shared" si="9"/>
        <v>497200</v>
      </c>
      <c r="X42" s="74">
        <f t="shared" si="10"/>
        <v>56277.531645569623</v>
      </c>
      <c r="Y42" s="77">
        <f t="shared" si="11"/>
        <v>528561.84615384613</v>
      </c>
      <c r="Z42" s="78">
        <f t="shared" si="16"/>
        <v>58363.528481012661</v>
      </c>
      <c r="AA42" s="78">
        <f t="shared" si="12"/>
        <v>0</v>
      </c>
      <c r="AB42" s="78">
        <f t="shared" si="13"/>
        <v>0</v>
      </c>
      <c r="AC42" s="79">
        <f t="shared" si="14"/>
        <v>528561.84615384613</v>
      </c>
      <c r="AD42" s="81">
        <f t="shared" si="15"/>
        <v>58363.528481012661</v>
      </c>
      <c r="AE42" s="89" t="s">
        <v>307</v>
      </c>
      <c r="AF42" s="50"/>
      <c r="AG42" s="133" t="s">
        <v>260</v>
      </c>
      <c r="AH42" s="131" t="s">
        <v>245</v>
      </c>
      <c r="AI42" s="131"/>
      <c r="AJ42" s="131"/>
      <c r="AK42" s="131" t="s">
        <v>241</v>
      </c>
      <c r="AL42" s="131" t="s">
        <v>241</v>
      </c>
      <c r="AM42" s="131" t="s">
        <v>241</v>
      </c>
      <c r="AN42" s="131"/>
      <c r="AP42" s="50"/>
      <c r="AQ42" s="30"/>
    </row>
    <row r="43" spans="1:43" s="61" customFormat="1" ht="75">
      <c r="A43" s="50" t="s">
        <v>60</v>
      </c>
      <c r="B43" s="50" t="s">
        <v>61</v>
      </c>
      <c r="C43" s="61" t="s">
        <v>59</v>
      </c>
      <c r="D43" s="50" t="s">
        <v>54</v>
      </c>
      <c r="E43" s="61" t="s">
        <v>11</v>
      </c>
      <c r="F43" s="70">
        <v>135000</v>
      </c>
      <c r="G43" s="71"/>
      <c r="H43" s="50"/>
      <c r="J43" s="50" t="s">
        <v>151</v>
      </c>
      <c r="K43" s="50"/>
      <c r="L43" s="70">
        <f t="shared" si="18"/>
        <v>135000</v>
      </c>
      <c r="M43" s="72">
        <f t="shared" si="1"/>
        <v>154100</v>
      </c>
      <c r="N43" s="74">
        <f t="shared" si="2"/>
        <v>0</v>
      </c>
      <c r="O43" s="74">
        <f t="shared" si="3"/>
        <v>0</v>
      </c>
      <c r="P43" s="74">
        <f t="shared" si="4"/>
        <v>0</v>
      </c>
      <c r="Q43" s="71">
        <f t="shared" si="5"/>
        <v>154100</v>
      </c>
      <c r="R43" s="74">
        <f t="shared" si="6"/>
        <v>0</v>
      </c>
      <c r="S43" s="76">
        <v>154100</v>
      </c>
      <c r="T43" s="74">
        <f t="shared" si="7"/>
        <v>0</v>
      </c>
      <c r="U43" s="76">
        <f t="shared" si="8"/>
        <v>0</v>
      </c>
      <c r="V43" s="74">
        <v>0</v>
      </c>
      <c r="W43" s="76">
        <f t="shared" si="9"/>
        <v>154100</v>
      </c>
      <c r="X43" s="74">
        <f t="shared" si="10"/>
        <v>0</v>
      </c>
      <c r="Y43" s="77">
        <f t="shared" si="11"/>
        <v>163820.15384615384</v>
      </c>
      <c r="Z43" s="78">
        <f t="shared" si="16"/>
        <v>0</v>
      </c>
      <c r="AA43" s="78">
        <f t="shared" si="12"/>
        <v>0</v>
      </c>
      <c r="AB43" s="78">
        <f t="shared" si="13"/>
        <v>0</v>
      </c>
      <c r="AC43" s="79">
        <f t="shared" si="14"/>
        <v>163820.15384615384</v>
      </c>
      <c r="AD43" s="81">
        <f t="shared" si="15"/>
        <v>0</v>
      </c>
      <c r="AE43" s="50" t="s">
        <v>308</v>
      </c>
      <c r="AF43" s="50" t="s">
        <v>235</v>
      </c>
      <c r="AG43" s="131" t="s">
        <v>260</v>
      </c>
      <c r="AH43" s="131" t="s">
        <v>238</v>
      </c>
      <c r="AI43" s="131"/>
      <c r="AJ43" s="131"/>
      <c r="AK43" s="131"/>
      <c r="AL43" s="131"/>
      <c r="AM43" s="131"/>
      <c r="AN43" s="131"/>
      <c r="AP43" s="50"/>
      <c r="AQ43" s="30"/>
    </row>
    <row r="44" spans="1:43" s="61" customFormat="1" ht="90">
      <c r="A44" s="50" t="s">
        <v>62</v>
      </c>
      <c r="B44" s="50" t="s">
        <v>63</v>
      </c>
      <c r="C44" s="61" t="s">
        <v>64</v>
      </c>
      <c r="D44" s="50" t="s">
        <v>54</v>
      </c>
      <c r="E44" s="61" t="s">
        <v>11</v>
      </c>
      <c r="F44" s="70">
        <v>1046650</v>
      </c>
      <c r="G44" s="71"/>
      <c r="H44" s="50"/>
      <c r="J44" s="50"/>
      <c r="K44" s="50" t="s">
        <v>153</v>
      </c>
      <c r="L44" s="70">
        <f t="shared" si="18"/>
        <v>1046650</v>
      </c>
      <c r="M44" s="72">
        <f t="shared" si="1"/>
        <v>1194600</v>
      </c>
      <c r="N44" s="74">
        <f t="shared" si="2"/>
        <v>0</v>
      </c>
      <c r="O44" s="74">
        <f t="shared" si="3"/>
        <v>0</v>
      </c>
      <c r="P44" s="74">
        <f t="shared" si="4"/>
        <v>0</v>
      </c>
      <c r="Q44" s="71">
        <f t="shared" si="5"/>
        <v>1194600</v>
      </c>
      <c r="R44" s="74">
        <f t="shared" si="6"/>
        <v>0</v>
      </c>
      <c r="S44" s="76">
        <v>1194600</v>
      </c>
      <c r="T44" s="74">
        <f t="shared" si="7"/>
        <v>0</v>
      </c>
      <c r="U44" s="76">
        <f t="shared" si="8"/>
        <v>0</v>
      </c>
      <c r="V44" s="74">
        <v>0</v>
      </c>
      <c r="W44" s="76">
        <f t="shared" si="9"/>
        <v>1194600</v>
      </c>
      <c r="X44" s="74">
        <f t="shared" si="10"/>
        <v>0</v>
      </c>
      <c r="Y44" s="77">
        <f t="shared" si="11"/>
        <v>1269951.6923076923</v>
      </c>
      <c r="Z44" s="78">
        <f t="shared" si="16"/>
        <v>0</v>
      </c>
      <c r="AA44" s="78">
        <f t="shared" si="12"/>
        <v>0</v>
      </c>
      <c r="AB44" s="78">
        <f t="shared" si="13"/>
        <v>0</v>
      </c>
      <c r="AC44" s="79">
        <f t="shared" si="14"/>
        <v>1269951.6923076923</v>
      </c>
      <c r="AD44" s="81">
        <f t="shared" si="15"/>
        <v>0</v>
      </c>
      <c r="AE44" s="50" t="s">
        <v>311</v>
      </c>
      <c r="AF44" s="50" t="s">
        <v>235</v>
      </c>
      <c r="AG44" s="131" t="s">
        <v>260</v>
      </c>
      <c r="AH44" s="131" t="s">
        <v>245</v>
      </c>
      <c r="AI44" s="131"/>
      <c r="AJ44" s="131"/>
      <c r="AK44" s="131"/>
      <c r="AL44" s="131"/>
      <c r="AM44" s="131"/>
      <c r="AN44" s="131"/>
      <c r="AP44" s="50"/>
      <c r="AQ44" s="30"/>
    </row>
    <row r="45" spans="1:43" s="61" customFormat="1" ht="180">
      <c r="A45" s="50" t="s">
        <v>155</v>
      </c>
      <c r="B45" s="50" t="s">
        <v>248</v>
      </c>
      <c r="C45" s="61" t="s">
        <v>64</v>
      </c>
      <c r="D45" s="50" t="s">
        <v>54</v>
      </c>
      <c r="E45" s="61" t="s">
        <v>11</v>
      </c>
      <c r="F45" s="70">
        <v>2460618</v>
      </c>
      <c r="G45" s="71">
        <v>368066</v>
      </c>
      <c r="H45" s="50"/>
      <c r="J45" s="50"/>
      <c r="K45" s="50" t="s">
        <v>154</v>
      </c>
      <c r="L45" s="70">
        <f t="shared" si="18"/>
        <v>2828684</v>
      </c>
      <c r="M45" s="72">
        <f t="shared" si="1"/>
        <v>2808500</v>
      </c>
      <c r="N45" s="74">
        <f t="shared" si="2"/>
        <v>426100</v>
      </c>
      <c r="O45" s="74">
        <f t="shared" si="3"/>
        <v>0</v>
      </c>
      <c r="P45" s="74">
        <f t="shared" si="4"/>
        <v>0</v>
      </c>
      <c r="Q45" s="71">
        <f t="shared" si="5"/>
        <v>2808500</v>
      </c>
      <c r="R45" s="74">
        <f t="shared" si="6"/>
        <v>426100</v>
      </c>
      <c r="S45" s="76">
        <v>2808500</v>
      </c>
      <c r="T45" s="74">
        <f t="shared" si="7"/>
        <v>427448.41772151901</v>
      </c>
      <c r="U45" s="76">
        <f t="shared" si="8"/>
        <v>0</v>
      </c>
      <c r="V45" s="74">
        <v>0</v>
      </c>
      <c r="W45" s="76">
        <f t="shared" si="9"/>
        <v>2808500</v>
      </c>
      <c r="X45" s="74">
        <f t="shared" si="10"/>
        <v>427448.41772151901</v>
      </c>
      <c r="Y45" s="77">
        <f t="shared" si="11"/>
        <v>2985651.5384615385</v>
      </c>
      <c r="Z45" s="78">
        <f t="shared" si="16"/>
        <v>443292.32594936714</v>
      </c>
      <c r="AA45" s="78">
        <f t="shared" si="12"/>
        <v>0</v>
      </c>
      <c r="AB45" s="78">
        <f t="shared" si="13"/>
        <v>0</v>
      </c>
      <c r="AC45" s="79">
        <f t="shared" si="14"/>
        <v>2985651.5384615385</v>
      </c>
      <c r="AD45" s="81">
        <f t="shared" si="15"/>
        <v>443292.32594936714</v>
      </c>
      <c r="AE45" s="91" t="s">
        <v>310</v>
      </c>
      <c r="AF45" s="50"/>
      <c r="AG45" s="131" t="s">
        <v>260</v>
      </c>
      <c r="AH45" s="131" t="s">
        <v>245</v>
      </c>
      <c r="AI45" s="131" t="s">
        <v>260</v>
      </c>
      <c r="AJ45" s="131"/>
      <c r="AK45" s="131"/>
      <c r="AL45" s="131" t="s">
        <v>264</v>
      </c>
      <c r="AM45" s="131"/>
      <c r="AN45" s="131"/>
      <c r="AO45" s="61" t="s">
        <v>309</v>
      </c>
      <c r="AP45" s="50"/>
    </row>
    <row r="46" spans="1:43" s="61" customFormat="1">
      <c r="A46" s="50" t="s">
        <v>39</v>
      </c>
      <c r="B46" s="50" t="s">
        <v>249</v>
      </c>
      <c r="C46" s="61" t="s">
        <v>64</v>
      </c>
      <c r="D46" s="50" t="s">
        <v>54</v>
      </c>
      <c r="E46" s="61" t="s">
        <v>11</v>
      </c>
      <c r="F46" s="70">
        <v>907500</v>
      </c>
      <c r="G46" s="71"/>
      <c r="H46" s="50"/>
      <c r="J46" s="50"/>
      <c r="K46" s="50"/>
      <c r="L46" s="70">
        <f t="shared" si="18"/>
        <v>907500</v>
      </c>
      <c r="M46" s="72">
        <f t="shared" si="1"/>
        <v>1035800</v>
      </c>
      <c r="N46" s="74">
        <f t="shared" si="2"/>
        <v>0</v>
      </c>
      <c r="O46" s="74">
        <f t="shared" si="3"/>
        <v>0</v>
      </c>
      <c r="P46" s="74">
        <f t="shared" si="4"/>
        <v>0</v>
      </c>
      <c r="Q46" s="71">
        <f t="shared" si="5"/>
        <v>1035800</v>
      </c>
      <c r="R46" s="74">
        <f t="shared" si="6"/>
        <v>0</v>
      </c>
      <c r="S46" s="76">
        <v>1035800</v>
      </c>
      <c r="T46" s="74">
        <f t="shared" si="7"/>
        <v>0</v>
      </c>
      <c r="U46" s="76">
        <f t="shared" si="8"/>
        <v>0</v>
      </c>
      <c r="V46" s="74">
        <v>0</v>
      </c>
      <c r="W46" s="76">
        <f t="shared" si="9"/>
        <v>1035800</v>
      </c>
      <c r="X46" s="74">
        <f t="shared" si="10"/>
        <v>0</v>
      </c>
      <c r="Y46" s="77">
        <f t="shared" si="11"/>
        <v>1101135.0769230768</v>
      </c>
      <c r="Z46" s="78">
        <f t="shared" si="16"/>
        <v>0</v>
      </c>
      <c r="AA46" s="78">
        <f t="shared" si="12"/>
        <v>0</v>
      </c>
      <c r="AB46" s="78">
        <f t="shared" si="13"/>
        <v>0</v>
      </c>
      <c r="AC46" s="79">
        <f t="shared" si="14"/>
        <v>1101135.0769230768</v>
      </c>
      <c r="AD46" s="81">
        <f t="shared" si="15"/>
        <v>0</v>
      </c>
      <c r="AE46" s="50" t="s">
        <v>312</v>
      </c>
      <c r="AF46" s="50"/>
      <c r="AG46" s="131" t="s">
        <v>260</v>
      </c>
      <c r="AH46" s="131" t="s">
        <v>245</v>
      </c>
      <c r="AI46" s="131" t="s">
        <v>260</v>
      </c>
      <c r="AJ46" s="131"/>
      <c r="AK46" s="131"/>
      <c r="AL46" s="131"/>
      <c r="AM46" s="131"/>
      <c r="AN46" s="131"/>
      <c r="AP46" s="50"/>
    </row>
    <row r="47" spans="1:43" s="61" customFormat="1" ht="90">
      <c r="A47" s="50" t="s">
        <v>157</v>
      </c>
      <c r="B47" s="50" t="s">
        <v>65</v>
      </c>
      <c r="C47" s="61" t="s">
        <v>66</v>
      </c>
      <c r="D47" s="50" t="s">
        <v>10</v>
      </c>
      <c r="E47" s="61" t="s">
        <v>11</v>
      </c>
      <c r="F47" s="70">
        <v>278300</v>
      </c>
      <c r="G47" s="71"/>
      <c r="H47" s="50"/>
      <c r="J47" s="50" t="s">
        <v>156</v>
      </c>
      <c r="K47" s="50"/>
      <c r="L47" s="70">
        <f t="shared" si="18"/>
        <v>278300</v>
      </c>
      <c r="M47" s="72">
        <f t="shared" si="1"/>
        <v>317700</v>
      </c>
      <c r="N47" s="74">
        <f t="shared" si="2"/>
        <v>0</v>
      </c>
      <c r="O47" s="74">
        <f t="shared" si="3"/>
        <v>0</v>
      </c>
      <c r="P47" s="74">
        <f t="shared" si="4"/>
        <v>0</v>
      </c>
      <c r="Q47" s="71">
        <f t="shared" si="5"/>
        <v>317700</v>
      </c>
      <c r="R47" s="74">
        <f t="shared" si="6"/>
        <v>0</v>
      </c>
      <c r="S47" s="76">
        <v>317700</v>
      </c>
      <c r="T47" s="74">
        <f t="shared" si="7"/>
        <v>0</v>
      </c>
      <c r="U47" s="76">
        <f t="shared" si="8"/>
        <v>0</v>
      </c>
      <c r="V47" s="74">
        <v>0</v>
      </c>
      <c r="W47" s="76">
        <f t="shared" si="9"/>
        <v>317700</v>
      </c>
      <c r="X47" s="74">
        <f t="shared" si="10"/>
        <v>0</v>
      </c>
      <c r="Y47" s="77">
        <f t="shared" si="11"/>
        <v>337739.53846153844</v>
      </c>
      <c r="Z47" s="78">
        <f t="shared" si="16"/>
        <v>0</v>
      </c>
      <c r="AA47" s="78">
        <f t="shared" si="12"/>
        <v>0</v>
      </c>
      <c r="AB47" s="78">
        <f t="shared" si="13"/>
        <v>0</v>
      </c>
      <c r="AC47" s="79">
        <f t="shared" si="14"/>
        <v>337739.53846153844</v>
      </c>
      <c r="AD47" s="81">
        <f t="shared" si="15"/>
        <v>0</v>
      </c>
      <c r="AE47" s="50" t="s">
        <v>313</v>
      </c>
      <c r="AF47" s="50" t="s">
        <v>230</v>
      </c>
      <c r="AG47" s="131" t="s">
        <v>260</v>
      </c>
      <c r="AH47" s="131" t="s">
        <v>245</v>
      </c>
      <c r="AI47" s="131"/>
      <c r="AJ47" s="131"/>
      <c r="AK47" s="131"/>
      <c r="AL47" s="131"/>
      <c r="AM47" s="131" t="s">
        <v>260</v>
      </c>
      <c r="AN47" s="131"/>
      <c r="AP47" s="50"/>
    </row>
    <row r="48" spans="1:43" s="61" customFormat="1" ht="75">
      <c r="A48" s="50" t="s">
        <v>60</v>
      </c>
      <c r="B48" s="50" t="s">
        <v>67</v>
      </c>
      <c r="C48" s="61" t="s">
        <v>44</v>
      </c>
      <c r="D48" s="50" t="s">
        <v>45</v>
      </c>
      <c r="E48" s="61" t="s">
        <v>11</v>
      </c>
      <c r="F48" s="70">
        <v>100000</v>
      </c>
      <c r="G48" s="71"/>
      <c r="H48" s="50"/>
      <c r="J48" s="50"/>
      <c r="K48" s="50"/>
      <c r="L48" s="70">
        <f t="shared" si="18"/>
        <v>100000</v>
      </c>
      <c r="M48" s="72">
        <f t="shared" si="1"/>
        <v>114200</v>
      </c>
      <c r="N48" s="74">
        <f t="shared" si="2"/>
        <v>0</v>
      </c>
      <c r="O48" s="74">
        <f t="shared" si="3"/>
        <v>0</v>
      </c>
      <c r="P48" s="74">
        <f t="shared" si="4"/>
        <v>0</v>
      </c>
      <c r="Q48" s="71">
        <f t="shared" si="5"/>
        <v>114200</v>
      </c>
      <c r="R48" s="74">
        <f t="shared" si="6"/>
        <v>0</v>
      </c>
      <c r="S48" s="76">
        <v>114200</v>
      </c>
      <c r="T48" s="74">
        <f t="shared" si="7"/>
        <v>0</v>
      </c>
      <c r="U48" s="76">
        <f t="shared" si="8"/>
        <v>0</v>
      </c>
      <c r="V48" s="74">
        <v>0</v>
      </c>
      <c r="W48" s="76">
        <f t="shared" si="9"/>
        <v>114200</v>
      </c>
      <c r="X48" s="74">
        <f t="shared" si="10"/>
        <v>0</v>
      </c>
      <c r="Y48" s="77">
        <f t="shared" si="11"/>
        <v>121403.38461538461</v>
      </c>
      <c r="Z48" s="78">
        <f t="shared" si="16"/>
        <v>0</v>
      </c>
      <c r="AA48" s="78">
        <f t="shared" si="12"/>
        <v>0</v>
      </c>
      <c r="AB48" s="78">
        <f t="shared" si="13"/>
        <v>0</v>
      </c>
      <c r="AC48" s="79">
        <f t="shared" si="14"/>
        <v>121403.38461538461</v>
      </c>
      <c r="AD48" s="81">
        <f t="shared" si="15"/>
        <v>0</v>
      </c>
      <c r="AE48" s="50" t="s">
        <v>314</v>
      </c>
      <c r="AF48" s="50" t="s">
        <v>235</v>
      </c>
      <c r="AG48" s="131" t="s">
        <v>260</v>
      </c>
      <c r="AH48" s="131" t="s">
        <v>245</v>
      </c>
      <c r="AI48" s="131"/>
      <c r="AJ48" s="131"/>
      <c r="AK48" s="131"/>
      <c r="AL48" s="131"/>
      <c r="AM48" s="131"/>
      <c r="AN48" s="131"/>
      <c r="AP48" s="50"/>
    </row>
    <row r="49" spans="1:43" s="61" customFormat="1" ht="105">
      <c r="A49" s="50" t="s">
        <v>174</v>
      </c>
      <c r="B49" s="50" t="s">
        <v>68</v>
      </c>
      <c r="C49" s="61" t="s">
        <v>69</v>
      </c>
      <c r="D49" s="50" t="s">
        <v>54</v>
      </c>
      <c r="E49" s="61" t="s">
        <v>11</v>
      </c>
      <c r="F49" s="70">
        <v>541475</v>
      </c>
      <c r="G49" s="71"/>
      <c r="H49" s="50"/>
      <c r="J49" s="50"/>
      <c r="K49" s="50" t="s">
        <v>175</v>
      </c>
      <c r="L49" s="70">
        <f t="shared" si="18"/>
        <v>541475</v>
      </c>
      <c r="M49" s="72">
        <f t="shared" si="1"/>
        <v>618100</v>
      </c>
      <c r="N49" s="74">
        <f t="shared" si="2"/>
        <v>0</v>
      </c>
      <c r="O49" s="74">
        <f t="shared" si="3"/>
        <v>0</v>
      </c>
      <c r="P49" s="74">
        <f t="shared" si="4"/>
        <v>0</v>
      </c>
      <c r="Q49" s="71">
        <f t="shared" si="5"/>
        <v>618100</v>
      </c>
      <c r="R49" s="74">
        <f t="shared" si="6"/>
        <v>0</v>
      </c>
      <c r="S49" s="76">
        <v>618100</v>
      </c>
      <c r="T49" s="74">
        <f t="shared" si="7"/>
        <v>0</v>
      </c>
      <c r="U49" s="76">
        <f t="shared" si="8"/>
        <v>0</v>
      </c>
      <c r="V49" s="74">
        <v>0</v>
      </c>
      <c r="W49" s="76">
        <f t="shared" si="9"/>
        <v>618100</v>
      </c>
      <c r="X49" s="74">
        <f t="shared" si="10"/>
        <v>0</v>
      </c>
      <c r="Y49" s="77">
        <f t="shared" si="11"/>
        <v>657087.84615384613</v>
      </c>
      <c r="Z49" s="78">
        <f t="shared" si="16"/>
        <v>0</v>
      </c>
      <c r="AA49" s="78">
        <f t="shared" si="12"/>
        <v>0</v>
      </c>
      <c r="AB49" s="78">
        <f t="shared" si="13"/>
        <v>0</v>
      </c>
      <c r="AC49" s="79">
        <f t="shared" si="14"/>
        <v>657087.84615384613</v>
      </c>
      <c r="AD49" s="81">
        <f t="shared" si="15"/>
        <v>0</v>
      </c>
      <c r="AE49" s="50" t="s">
        <v>315</v>
      </c>
      <c r="AF49" s="50"/>
      <c r="AG49" s="131" t="s">
        <v>260</v>
      </c>
      <c r="AH49" s="131" t="s">
        <v>245</v>
      </c>
      <c r="AI49" s="131"/>
      <c r="AJ49" s="131"/>
      <c r="AK49" s="131"/>
      <c r="AL49" s="131"/>
      <c r="AM49" s="131"/>
      <c r="AN49" s="131"/>
      <c r="AP49" s="50"/>
    </row>
    <row r="50" spans="1:43" s="61" customFormat="1" ht="60">
      <c r="A50" s="50" t="s">
        <v>176</v>
      </c>
      <c r="B50" s="50" t="s">
        <v>250</v>
      </c>
      <c r="C50" s="61" t="s">
        <v>69</v>
      </c>
      <c r="D50" s="50" t="s">
        <v>54</v>
      </c>
      <c r="E50" s="61" t="s">
        <v>11</v>
      </c>
      <c r="F50" s="70">
        <v>541475</v>
      </c>
      <c r="G50" s="71"/>
      <c r="H50" s="50"/>
      <c r="J50" s="50"/>
      <c r="K50" s="50" t="s">
        <v>177</v>
      </c>
      <c r="L50" s="70">
        <f t="shared" si="18"/>
        <v>541475</v>
      </c>
      <c r="M50" s="72">
        <f t="shared" si="1"/>
        <v>618100</v>
      </c>
      <c r="N50" s="74">
        <f t="shared" si="2"/>
        <v>0</v>
      </c>
      <c r="O50" s="74">
        <f t="shared" si="3"/>
        <v>0</v>
      </c>
      <c r="P50" s="74">
        <f t="shared" si="4"/>
        <v>0</v>
      </c>
      <c r="Q50" s="71">
        <f t="shared" si="5"/>
        <v>618100</v>
      </c>
      <c r="R50" s="74">
        <f t="shared" si="6"/>
        <v>0</v>
      </c>
      <c r="S50" s="76">
        <v>618100</v>
      </c>
      <c r="T50" s="74">
        <f t="shared" si="7"/>
        <v>0</v>
      </c>
      <c r="U50" s="76">
        <f t="shared" si="8"/>
        <v>0</v>
      </c>
      <c r="V50" s="74">
        <v>0</v>
      </c>
      <c r="W50" s="76">
        <f t="shared" si="9"/>
        <v>618100</v>
      </c>
      <c r="X50" s="74">
        <f t="shared" si="10"/>
        <v>0</v>
      </c>
      <c r="Y50" s="77">
        <f t="shared" si="11"/>
        <v>657087.84615384613</v>
      </c>
      <c r="Z50" s="78">
        <f t="shared" si="16"/>
        <v>0</v>
      </c>
      <c r="AA50" s="78">
        <f t="shared" si="12"/>
        <v>0</v>
      </c>
      <c r="AB50" s="78">
        <f t="shared" si="13"/>
        <v>0</v>
      </c>
      <c r="AC50" s="79">
        <f t="shared" si="14"/>
        <v>657087.84615384613</v>
      </c>
      <c r="AD50" s="81">
        <f t="shared" si="15"/>
        <v>0</v>
      </c>
      <c r="AE50" s="91" t="s">
        <v>316</v>
      </c>
      <c r="AF50" s="50"/>
      <c r="AG50" s="131" t="s">
        <v>260</v>
      </c>
      <c r="AH50" s="131" t="s">
        <v>245</v>
      </c>
      <c r="AI50" s="131"/>
      <c r="AJ50" s="131"/>
      <c r="AK50" s="131"/>
      <c r="AL50" s="131"/>
      <c r="AM50" s="131"/>
      <c r="AN50" s="131"/>
      <c r="AP50" s="50"/>
    </row>
    <row r="51" spans="1:43" s="61" customFormat="1" ht="45">
      <c r="A51" s="50" t="s">
        <v>73</v>
      </c>
      <c r="B51" s="50" t="s">
        <v>71</v>
      </c>
      <c r="C51" s="61" t="s">
        <v>79</v>
      </c>
      <c r="D51" s="50" t="s">
        <v>54</v>
      </c>
      <c r="E51" s="61" t="s">
        <v>11</v>
      </c>
      <c r="F51" s="70">
        <v>397243</v>
      </c>
      <c r="G51" s="71"/>
      <c r="H51" s="50"/>
      <c r="J51" s="50" t="s">
        <v>162</v>
      </c>
      <c r="K51" s="50" t="s">
        <v>199</v>
      </c>
      <c r="L51" s="70">
        <f t="shared" si="18"/>
        <v>397243</v>
      </c>
      <c r="M51" s="72">
        <f t="shared" ref="M51:M85" si="19">CEILING((F51*$M$10/$F$10),100)</f>
        <v>453400</v>
      </c>
      <c r="N51" s="74">
        <f t="shared" ref="N51:N85" si="20">CEILING((G51*$N$10/$G$10),100)</f>
        <v>0</v>
      </c>
      <c r="O51" s="74">
        <f t="shared" ref="O51:O85" si="21">CEILING((H51*$O$10/$H$10),100)</f>
        <v>0</v>
      </c>
      <c r="P51" s="74">
        <f t="shared" ref="P51:P85" si="22">CEILING((I51*$P$10/$I$10),100)</f>
        <v>0</v>
      </c>
      <c r="Q51" s="71">
        <f t="shared" ref="Q51:Q85" si="23">M51+P51</f>
        <v>453400</v>
      </c>
      <c r="R51" s="74">
        <f t="shared" ref="R51:R85" si="24">N51+O51</f>
        <v>0</v>
      </c>
      <c r="S51" s="76">
        <v>453400</v>
      </c>
      <c r="T51" s="74">
        <f t="shared" ref="T51:T55" si="25">126.8/126.4*N51</f>
        <v>0</v>
      </c>
      <c r="U51" s="76">
        <f t="shared" ref="U51:U88" si="26">126.8/126.4*O51</f>
        <v>0</v>
      </c>
      <c r="V51" s="74">
        <v>0</v>
      </c>
      <c r="W51" s="76">
        <f t="shared" ref="W51:W90" si="27">S51+V51</f>
        <v>453400</v>
      </c>
      <c r="X51" s="74">
        <f t="shared" ref="X51:X88" si="28">T51+U51</f>
        <v>0</v>
      </c>
      <c r="Y51" s="77">
        <f t="shared" si="11"/>
        <v>481999.07692307688</v>
      </c>
      <c r="Z51" s="78">
        <f t="shared" si="16"/>
        <v>0</v>
      </c>
      <c r="AA51" s="78">
        <f t="shared" si="12"/>
        <v>0</v>
      </c>
      <c r="AB51" s="78">
        <f t="shared" si="13"/>
        <v>0</v>
      </c>
      <c r="AC51" s="79">
        <f t="shared" si="14"/>
        <v>481999.07692307688</v>
      </c>
      <c r="AD51" s="81">
        <f t="shared" si="15"/>
        <v>0</v>
      </c>
      <c r="AE51" s="50" t="s">
        <v>317</v>
      </c>
      <c r="AF51" s="50" t="s">
        <v>230</v>
      </c>
      <c r="AG51" s="131" t="s">
        <v>260</v>
      </c>
      <c r="AH51" s="131" t="s">
        <v>245</v>
      </c>
      <c r="AI51" s="131"/>
      <c r="AJ51" s="131"/>
      <c r="AK51" s="131"/>
      <c r="AL51" s="131"/>
      <c r="AM51" s="131"/>
      <c r="AN51" s="131"/>
      <c r="AP51" s="50"/>
    </row>
    <row r="52" spans="1:43" s="61" customFormat="1" ht="45">
      <c r="A52" s="50" t="s">
        <v>70</v>
      </c>
      <c r="B52" s="50" t="s">
        <v>72</v>
      </c>
      <c r="C52" s="61" t="s">
        <v>79</v>
      </c>
      <c r="D52" s="50" t="s">
        <v>54</v>
      </c>
      <c r="E52" s="61" t="s">
        <v>11</v>
      </c>
      <c r="F52" s="70">
        <v>3972430</v>
      </c>
      <c r="G52" s="71"/>
      <c r="H52" s="50"/>
      <c r="J52" s="50" t="s">
        <v>162</v>
      </c>
      <c r="K52" s="50" t="s">
        <v>159</v>
      </c>
      <c r="L52" s="70">
        <f t="shared" si="18"/>
        <v>3972430</v>
      </c>
      <c r="M52" s="72">
        <f t="shared" si="19"/>
        <v>4534000</v>
      </c>
      <c r="N52" s="74">
        <f t="shared" si="20"/>
        <v>0</v>
      </c>
      <c r="O52" s="74">
        <f t="shared" si="21"/>
        <v>0</v>
      </c>
      <c r="P52" s="74">
        <f t="shared" si="22"/>
        <v>0</v>
      </c>
      <c r="Q52" s="71">
        <f t="shared" si="23"/>
        <v>4534000</v>
      </c>
      <c r="R52" s="74">
        <f t="shared" si="24"/>
        <v>0</v>
      </c>
      <c r="S52" s="76">
        <v>4534000</v>
      </c>
      <c r="T52" s="74">
        <f t="shared" si="25"/>
        <v>0</v>
      </c>
      <c r="U52" s="76">
        <f t="shared" si="26"/>
        <v>0</v>
      </c>
      <c r="V52" s="74">
        <v>0</v>
      </c>
      <c r="W52" s="76">
        <f t="shared" si="27"/>
        <v>4534000</v>
      </c>
      <c r="X52" s="74">
        <f t="shared" si="28"/>
        <v>0</v>
      </c>
      <c r="Y52" s="77">
        <f t="shared" si="11"/>
        <v>4819990.769230769</v>
      </c>
      <c r="Z52" s="78">
        <f t="shared" si="16"/>
        <v>0</v>
      </c>
      <c r="AA52" s="78">
        <f t="shared" si="12"/>
        <v>0</v>
      </c>
      <c r="AB52" s="78">
        <f t="shared" si="13"/>
        <v>0</v>
      </c>
      <c r="AC52" s="79">
        <f t="shared" si="14"/>
        <v>4819990.769230769</v>
      </c>
      <c r="AD52" s="81">
        <f t="shared" si="15"/>
        <v>0</v>
      </c>
      <c r="AE52" s="50" t="s">
        <v>318</v>
      </c>
      <c r="AF52" s="50" t="s">
        <v>230</v>
      </c>
      <c r="AG52" s="131" t="s">
        <v>260</v>
      </c>
      <c r="AH52" s="131" t="s">
        <v>245</v>
      </c>
      <c r="AI52" s="131"/>
      <c r="AJ52" s="131"/>
      <c r="AK52" s="131"/>
      <c r="AL52" s="131"/>
      <c r="AM52" s="131"/>
      <c r="AN52" s="131"/>
      <c r="AP52" s="50"/>
    </row>
    <row r="53" spans="1:43" s="61" customFormat="1" ht="30">
      <c r="A53" s="50" t="s">
        <v>73</v>
      </c>
      <c r="B53" s="50" t="s">
        <v>74</v>
      </c>
      <c r="C53" s="61" t="s">
        <v>79</v>
      </c>
      <c r="D53" s="50" t="s">
        <v>54</v>
      </c>
      <c r="E53" s="61" t="s">
        <v>11</v>
      </c>
      <c r="F53" s="70">
        <v>1305227</v>
      </c>
      <c r="G53" s="71"/>
      <c r="H53" s="50"/>
      <c r="J53" s="50" t="s">
        <v>162</v>
      </c>
      <c r="K53" s="50" t="s">
        <v>158</v>
      </c>
      <c r="L53" s="70">
        <f t="shared" si="18"/>
        <v>1305227</v>
      </c>
      <c r="M53" s="72">
        <f t="shared" si="19"/>
        <v>1489800</v>
      </c>
      <c r="N53" s="74">
        <f t="shared" si="20"/>
        <v>0</v>
      </c>
      <c r="O53" s="74">
        <f t="shared" si="21"/>
        <v>0</v>
      </c>
      <c r="P53" s="74">
        <f t="shared" si="22"/>
        <v>0</v>
      </c>
      <c r="Q53" s="71">
        <f t="shared" si="23"/>
        <v>1489800</v>
      </c>
      <c r="R53" s="74">
        <f t="shared" si="24"/>
        <v>0</v>
      </c>
      <c r="S53" s="76">
        <v>1489800</v>
      </c>
      <c r="T53" s="74">
        <f t="shared" si="25"/>
        <v>0</v>
      </c>
      <c r="U53" s="76">
        <f t="shared" si="26"/>
        <v>0</v>
      </c>
      <c r="V53" s="74">
        <v>0</v>
      </c>
      <c r="W53" s="76">
        <f t="shared" si="27"/>
        <v>1489800</v>
      </c>
      <c r="X53" s="74">
        <f t="shared" si="28"/>
        <v>0</v>
      </c>
      <c r="Y53" s="77">
        <f t="shared" si="11"/>
        <v>1583772</v>
      </c>
      <c r="Z53" s="78">
        <f t="shared" si="16"/>
        <v>0</v>
      </c>
      <c r="AA53" s="78">
        <f t="shared" si="12"/>
        <v>0</v>
      </c>
      <c r="AB53" s="78">
        <f t="shared" si="13"/>
        <v>0</v>
      </c>
      <c r="AC53" s="79">
        <f t="shared" si="14"/>
        <v>1583772</v>
      </c>
      <c r="AD53" s="81">
        <f t="shared" si="15"/>
        <v>0</v>
      </c>
      <c r="AE53" s="61" t="s">
        <v>319</v>
      </c>
      <c r="AF53" s="50" t="s">
        <v>230</v>
      </c>
      <c r="AG53" s="131" t="s">
        <v>260</v>
      </c>
      <c r="AH53" s="131" t="s">
        <v>245</v>
      </c>
      <c r="AI53" s="131"/>
      <c r="AJ53" s="131"/>
      <c r="AK53" s="131"/>
      <c r="AL53" s="131"/>
      <c r="AM53" s="131"/>
      <c r="AN53" s="131"/>
      <c r="AP53" s="50"/>
    </row>
    <row r="54" spans="1:43" s="61" customFormat="1" ht="75">
      <c r="A54" s="50" t="s">
        <v>75</v>
      </c>
      <c r="B54" s="50" t="s">
        <v>76</v>
      </c>
      <c r="C54" s="61" t="s">
        <v>77</v>
      </c>
      <c r="D54" s="50" t="s">
        <v>78</v>
      </c>
      <c r="E54" s="61" t="s">
        <v>11</v>
      </c>
      <c r="F54" s="70">
        <v>451330</v>
      </c>
      <c r="G54" s="71"/>
      <c r="H54" s="50"/>
      <c r="J54" s="50"/>
      <c r="K54" s="50" t="s">
        <v>178</v>
      </c>
      <c r="L54" s="70">
        <f t="shared" si="18"/>
        <v>451330</v>
      </c>
      <c r="M54" s="72">
        <f t="shared" si="19"/>
        <v>515200</v>
      </c>
      <c r="N54" s="74">
        <f t="shared" si="20"/>
        <v>0</v>
      </c>
      <c r="O54" s="74">
        <f t="shared" si="21"/>
        <v>0</v>
      </c>
      <c r="P54" s="74">
        <f t="shared" si="22"/>
        <v>0</v>
      </c>
      <c r="Q54" s="71">
        <f t="shared" si="23"/>
        <v>515200</v>
      </c>
      <c r="R54" s="74">
        <f t="shared" si="24"/>
        <v>0</v>
      </c>
      <c r="S54" s="76">
        <v>515200</v>
      </c>
      <c r="T54" s="74">
        <f t="shared" si="25"/>
        <v>0</v>
      </c>
      <c r="U54" s="76">
        <f t="shared" si="26"/>
        <v>0</v>
      </c>
      <c r="V54" s="74">
        <v>0</v>
      </c>
      <c r="W54" s="76">
        <f t="shared" si="27"/>
        <v>515200</v>
      </c>
      <c r="X54" s="74">
        <f t="shared" si="28"/>
        <v>0</v>
      </c>
      <c r="Y54" s="77">
        <f t="shared" si="11"/>
        <v>547697.23076923075</v>
      </c>
      <c r="Z54" s="78">
        <f t="shared" si="16"/>
        <v>0</v>
      </c>
      <c r="AA54" s="78">
        <f t="shared" si="12"/>
        <v>0</v>
      </c>
      <c r="AB54" s="78">
        <f t="shared" si="13"/>
        <v>0</v>
      </c>
      <c r="AC54" s="79">
        <f t="shared" si="14"/>
        <v>547697.23076923075</v>
      </c>
      <c r="AD54" s="81">
        <f t="shared" si="15"/>
        <v>0</v>
      </c>
      <c r="AE54" s="50" t="s">
        <v>320</v>
      </c>
      <c r="AF54" s="90"/>
      <c r="AG54" s="131" t="s">
        <v>260</v>
      </c>
      <c r="AH54" s="131" t="s">
        <v>245</v>
      </c>
      <c r="AI54" s="131"/>
      <c r="AJ54" s="131"/>
      <c r="AK54" s="131"/>
      <c r="AL54" s="131"/>
      <c r="AM54" s="131"/>
      <c r="AN54" s="131" t="s">
        <v>260</v>
      </c>
      <c r="AP54" s="50"/>
    </row>
    <row r="55" spans="1:43" s="61" customFormat="1" ht="105">
      <c r="A55" s="50" t="s">
        <v>161</v>
      </c>
      <c r="B55" s="50" t="s">
        <v>80</v>
      </c>
      <c r="C55" s="61" t="s">
        <v>81</v>
      </c>
      <c r="D55" s="50" t="s">
        <v>54</v>
      </c>
      <c r="E55" s="61" t="s">
        <v>11</v>
      </c>
      <c r="F55" s="70">
        <v>1452000</v>
      </c>
      <c r="G55" s="71"/>
      <c r="H55" s="50"/>
      <c r="J55" s="50"/>
      <c r="K55" s="50" t="s">
        <v>160</v>
      </c>
      <c r="L55" s="70">
        <f t="shared" si="18"/>
        <v>1452000</v>
      </c>
      <c r="M55" s="72">
        <f t="shared" si="19"/>
        <v>1657300</v>
      </c>
      <c r="N55" s="74">
        <f t="shared" si="20"/>
        <v>0</v>
      </c>
      <c r="O55" s="74">
        <f t="shared" si="21"/>
        <v>0</v>
      </c>
      <c r="P55" s="74">
        <f t="shared" si="22"/>
        <v>0</v>
      </c>
      <c r="Q55" s="71">
        <f t="shared" si="23"/>
        <v>1657300</v>
      </c>
      <c r="R55" s="74">
        <f t="shared" si="24"/>
        <v>0</v>
      </c>
      <c r="S55" s="76">
        <v>1657300</v>
      </c>
      <c r="T55" s="74">
        <f t="shared" si="25"/>
        <v>0</v>
      </c>
      <c r="U55" s="76">
        <f t="shared" si="26"/>
        <v>0</v>
      </c>
      <c r="V55" s="74">
        <v>0</v>
      </c>
      <c r="W55" s="76">
        <f t="shared" si="27"/>
        <v>1657300</v>
      </c>
      <c r="X55" s="74">
        <f t="shared" si="28"/>
        <v>0</v>
      </c>
      <c r="Y55" s="77">
        <f t="shared" si="11"/>
        <v>1761837.3846153845</v>
      </c>
      <c r="Z55" s="78">
        <f t="shared" si="16"/>
        <v>0</v>
      </c>
      <c r="AA55" s="78">
        <f t="shared" si="12"/>
        <v>0</v>
      </c>
      <c r="AB55" s="78">
        <f t="shared" si="13"/>
        <v>0</v>
      </c>
      <c r="AC55" s="79">
        <f t="shared" si="14"/>
        <v>1761837.3846153845</v>
      </c>
      <c r="AD55" s="81">
        <f t="shared" si="15"/>
        <v>0</v>
      </c>
      <c r="AE55" s="51" t="s">
        <v>321</v>
      </c>
      <c r="AF55" s="90"/>
      <c r="AG55" s="131" t="s">
        <v>260</v>
      </c>
      <c r="AH55" s="131" t="s">
        <v>245</v>
      </c>
      <c r="AI55" s="131"/>
      <c r="AJ55" s="131"/>
      <c r="AK55" s="131"/>
      <c r="AL55" s="131"/>
      <c r="AM55" s="131"/>
      <c r="AN55" s="131"/>
      <c r="AP55" s="50"/>
    </row>
    <row r="56" spans="1:43" s="61" customFormat="1" ht="120">
      <c r="A56" s="50" t="s">
        <v>82</v>
      </c>
      <c r="B56" s="50" t="s">
        <v>83</v>
      </c>
      <c r="C56" s="61" t="s">
        <v>84</v>
      </c>
      <c r="D56" s="50" t="s">
        <v>54</v>
      </c>
      <c r="E56" s="61" t="s">
        <v>11</v>
      </c>
      <c r="F56" s="70">
        <v>125000</v>
      </c>
      <c r="G56" s="71"/>
      <c r="H56" s="50"/>
      <c r="J56" s="50"/>
      <c r="K56" s="50" t="s">
        <v>166</v>
      </c>
      <c r="L56" s="70">
        <f t="shared" si="18"/>
        <v>125000</v>
      </c>
      <c r="M56" s="72">
        <f t="shared" si="19"/>
        <v>142700</v>
      </c>
      <c r="N56" s="74">
        <f t="shared" si="20"/>
        <v>0</v>
      </c>
      <c r="O56" s="74">
        <f t="shared" si="21"/>
        <v>0</v>
      </c>
      <c r="P56" s="74">
        <f t="shared" si="22"/>
        <v>0</v>
      </c>
      <c r="Q56" s="71">
        <f t="shared" si="23"/>
        <v>142700</v>
      </c>
      <c r="R56" s="74">
        <f t="shared" si="24"/>
        <v>0</v>
      </c>
      <c r="S56" s="76">
        <v>142700</v>
      </c>
      <c r="T56" s="74">
        <f t="shared" ref="T56:T80" si="29">126.8/126.4*N56</f>
        <v>0</v>
      </c>
      <c r="U56" s="76">
        <f t="shared" si="26"/>
        <v>0</v>
      </c>
      <c r="V56" s="74">
        <v>0</v>
      </c>
      <c r="W56" s="76">
        <f t="shared" si="27"/>
        <v>142700</v>
      </c>
      <c r="X56" s="74">
        <f t="shared" si="28"/>
        <v>0</v>
      </c>
      <c r="Y56" s="77">
        <f t="shared" si="11"/>
        <v>151701.07692307691</v>
      </c>
      <c r="Z56" s="78">
        <f t="shared" si="16"/>
        <v>0</v>
      </c>
      <c r="AA56" s="78">
        <f t="shared" si="12"/>
        <v>0</v>
      </c>
      <c r="AB56" s="78">
        <f t="shared" si="13"/>
        <v>0</v>
      </c>
      <c r="AC56" s="79">
        <f t="shared" si="14"/>
        <v>151701.07692307691</v>
      </c>
      <c r="AD56" s="81">
        <f>Z56+AA56</f>
        <v>0</v>
      </c>
      <c r="AE56" s="50" t="s">
        <v>322</v>
      </c>
      <c r="AF56" s="90"/>
      <c r="AG56" s="131" t="s">
        <v>260</v>
      </c>
      <c r="AH56" s="131" t="s">
        <v>238</v>
      </c>
      <c r="AI56" s="131"/>
      <c r="AJ56" s="131"/>
      <c r="AK56" s="131"/>
      <c r="AL56" s="131"/>
      <c r="AM56" s="131"/>
      <c r="AN56" s="131"/>
      <c r="AP56" s="50"/>
    </row>
    <row r="57" spans="1:43" s="71" customFormat="1" ht="165">
      <c r="A57" s="70" t="s">
        <v>120</v>
      </c>
      <c r="B57" s="70" t="s">
        <v>85</v>
      </c>
      <c r="C57" s="71" t="s">
        <v>86</v>
      </c>
      <c r="D57" s="70" t="s">
        <v>10</v>
      </c>
      <c r="E57" s="71" t="s">
        <v>121</v>
      </c>
      <c r="F57" s="70">
        <v>4356000</v>
      </c>
      <c r="G57" s="71">
        <v>611050</v>
      </c>
      <c r="H57" s="70"/>
      <c r="J57" s="70"/>
      <c r="K57" s="70" t="s">
        <v>163</v>
      </c>
      <c r="L57" s="70">
        <f t="shared" si="18"/>
        <v>4967050</v>
      </c>
      <c r="M57" s="72">
        <f t="shared" si="19"/>
        <v>4971800</v>
      </c>
      <c r="N57" s="74">
        <f t="shared" si="20"/>
        <v>707300</v>
      </c>
      <c r="O57" s="74">
        <f t="shared" si="21"/>
        <v>0</v>
      </c>
      <c r="P57" s="74">
        <f t="shared" si="22"/>
        <v>0</v>
      </c>
      <c r="Q57" s="71">
        <f t="shared" si="23"/>
        <v>4971800</v>
      </c>
      <c r="R57" s="74">
        <f t="shared" si="24"/>
        <v>707300</v>
      </c>
      <c r="S57" s="76">
        <v>4971800</v>
      </c>
      <c r="T57" s="74">
        <f t="shared" si="29"/>
        <v>709538.29113924049</v>
      </c>
      <c r="U57" s="76">
        <f t="shared" si="26"/>
        <v>0</v>
      </c>
      <c r="V57" s="74">
        <v>0</v>
      </c>
      <c r="W57" s="76">
        <f t="shared" si="27"/>
        <v>4971800</v>
      </c>
      <c r="X57" s="74">
        <f t="shared" si="28"/>
        <v>709538.29113924049</v>
      </c>
      <c r="Y57" s="77">
        <f t="shared" si="11"/>
        <v>5285405.846153846</v>
      </c>
      <c r="Z57" s="78">
        <f>(131.5/126.8)*(T57+106391)</f>
        <v>846172.72700954357</v>
      </c>
      <c r="AA57" s="78">
        <f t="shared" si="12"/>
        <v>0</v>
      </c>
      <c r="AB57" s="78">
        <f t="shared" si="13"/>
        <v>0</v>
      </c>
      <c r="AC57" s="79">
        <f t="shared" si="14"/>
        <v>5285405.846153846</v>
      </c>
      <c r="AD57" s="81">
        <f t="shared" si="15"/>
        <v>846172.72700954357</v>
      </c>
      <c r="AE57" s="70" t="s">
        <v>269</v>
      </c>
      <c r="AF57" s="103"/>
      <c r="AG57" s="131" t="s">
        <v>260</v>
      </c>
      <c r="AH57" s="150" t="s">
        <v>245</v>
      </c>
      <c r="AI57" s="150"/>
      <c r="AJ57" s="150" t="s">
        <v>260</v>
      </c>
      <c r="AK57" s="131"/>
      <c r="AL57" s="131"/>
      <c r="AM57" s="131"/>
      <c r="AN57" s="131"/>
      <c r="AO57" s="61"/>
      <c r="AP57" s="55" t="s">
        <v>328</v>
      </c>
    </row>
    <row r="58" spans="1:43" s="71" customFormat="1" ht="30">
      <c r="A58" s="70" t="s">
        <v>120</v>
      </c>
      <c r="B58" s="104" t="s">
        <v>85</v>
      </c>
      <c r="C58" s="71" t="s">
        <v>86</v>
      </c>
      <c r="D58" s="70" t="s">
        <v>10</v>
      </c>
      <c r="E58" s="71" t="s">
        <v>125</v>
      </c>
      <c r="F58" s="70"/>
      <c r="H58" s="70">
        <v>350900</v>
      </c>
      <c r="J58" s="70"/>
      <c r="K58" s="70"/>
      <c r="L58" s="70">
        <f t="shared" si="18"/>
        <v>350900</v>
      </c>
      <c r="M58" s="72">
        <f t="shared" si="19"/>
        <v>0</v>
      </c>
      <c r="N58" s="74">
        <f t="shared" si="20"/>
        <v>0</v>
      </c>
      <c r="O58" s="74">
        <f t="shared" si="21"/>
        <v>406200</v>
      </c>
      <c r="P58" s="74">
        <f t="shared" si="22"/>
        <v>0</v>
      </c>
      <c r="Q58" s="71">
        <f t="shared" si="23"/>
        <v>0</v>
      </c>
      <c r="R58" s="74">
        <f t="shared" si="24"/>
        <v>406200</v>
      </c>
      <c r="S58" s="76">
        <v>0</v>
      </c>
      <c r="T58" s="74">
        <f t="shared" si="29"/>
        <v>0</v>
      </c>
      <c r="U58" s="76">
        <f t="shared" si="26"/>
        <v>407485.44303797471</v>
      </c>
      <c r="V58" s="74">
        <v>0</v>
      </c>
      <c r="W58" s="76">
        <f t="shared" si="27"/>
        <v>0</v>
      </c>
      <c r="X58" s="72">
        <f t="shared" si="28"/>
        <v>407485.44303797471</v>
      </c>
      <c r="Y58" s="78"/>
      <c r="Z58" s="78"/>
      <c r="AA58" s="78">
        <f>(131.5/126.8)*(U58+40843)</f>
        <v>464946.29542187438</v>
      </c>
      <c r="AB58" s="78">
        <f t="shared" si="13"/>
        <v>0</v>
      </c>
      <c r="AC58" s="79">
        <f t="shared" si="14"/>
        <v>0</v>
      </c>
      <c r="AD58" s="81">
        <f t="shared" si="15"/>
        <v>464946.29542187438</v>
      </c>
      <c r="AE58" s="70"/>
      <c r="AF58" s="103"/>
      <c r="AG58" s="131" t="s">
        <v>260</v>
      </c>
      <c r="AH58" s="150" t="s">
        <v>245</v>
      </c>
      <c r="AI58" s="150"/>
      <c r="AJ58" s="150" t="s">
        <v>260</v>
      </c>
      <c r="AK58" s="131"/>
      <c r="AL58" s="131"/>
      <c r="AM58" s="131"/>
      <c r="AN58" s="131"/>
      <c r="AO58" s="61"/>
      <c r="AP58" s="50"/>
    </row>
    <row r="59" spans="1:43" s="61" customFormat="1" ht="120">
      <c r="A59" s="50" t="s">
        <v>87</v>
      </c>
      <c r="B59" s="50" t="s">
        <v>88</v>
      </c>
      <c r="C59" s="61" t="s">
        <v>86</v>
      </c>
      <c r="D59" s="50" t="s">
        <v>10</v>
      </c>
      <c r="E59" s="61" t="s">
        <v>121</v>
      </c>
      <c r="F59" s="70">
        <v>931700</v>
      </c>
      <c r="G59" s="71">
        <v>102850</v>
      </c>
      <c r="H59" s="50"/>
      <c r="J59" s="50"/>
      <c r="K59" s="50"/>
      <c r="L59" s="70">
        <f t="shared" si="18"/>
        <v>1034550</v>
      </c>
      <c r="M59" s="72">
        <f t="shared" si="19"/>
        <v>1063400</v>
      </c>
      <c r="N59" s="74">
        <f t="shared" si="20"/>
        <v>119100</v>
      </c>
      <c r="O59" s="74">
        <f t="shared" si="21"/>
        <v>0</v>
      </c>
      <c r="P59" s="74">
        <f t="shared" si="22"/>
        <v>0</v>
      </c>
      <c r="Q59" s="71">
        <f t="shared" si="23"/>
        <v>1063400</v>
      </c>
      <c r="R59" s="74">
        <f t="shared" si="24"/>
        <v>119100</v>
      </c>
      <c r="S59" s="76">
        <v>1063400</v>
      </c>
      <c r="T59" s="74">
        <f t="shared" si="29"/>
        <v>119476.89873417722</v>
      </c>
      <c r="U59" s="76">
        <f t="shared" si="26"/>
        <v>0</v>
      </c>
      <c r="V59" s="74">
        <v>0</v>
      </c>
      <c r="W59" s="76">
        <f t="shared" si="27"/>
        <v>1063400</v>
      </c>
      <c r="X59" s="74">
        <f t="shared" si="28"/>
        <v>119476.89873417722</v>
      </c>
      <c r="Y59" s="77">
        <f t="shared" ref="Y59:Y61" si="30">138.2/130*S59</f>
        <v>1130476</v>
      </c>
      <c r="Z59" s="78">
        <f t="shared" ref="Z59" si="31">131.5/126.8*T59</f>
        <v>123905.45886075949</v>
      </c>
      <c r="AA59" s="78">
        <f t="shared" si="12"/>
        <v>0</v>
      </c>
      <c r="AB59" s="78">
        <f t="shared" si="13"/>
        <v>0</v>
      </c>
      <c r="AC59" s="79">
        <f t="shared" si="14"/>
        <v>1130476</v>
      </c>
      <c r="AD59" s="81">
        <f t="shared" si="15"/>
        <v>123905.45886075949</v>
      </c>
      <c r="AE59" s="50" t="s">
        <v>273</v>
      </c>
      <c r="AF59" s="90"/>
      <c r="AG59" s="131" t="s">
        <v>260</v>
      </c>
      <c r="AH59" s="131" t="s">
        <v>245</v>
      </c>
      <c r="AI59" s="131" t="s">
        <v>260</v>
      </c>
      <c r="AJ59" s="131"/>
      <c r="AK59" s="131"/>
      <c r="AL59" s="131"/>
      <c r="AM59" s="131"/>
      <c r="AN59" s="131" t="s">
        <v>260</v>
      </c>
      <c r="AP59" s="50"/>
    </row>
    <row r="60" spans="1:43" s="59" customFormat="1">
      <c r="A60" s="52"/>
      <c r="B60" s="52"/>
      <c r="D60" s="52"/>
      <c r="F60" s="62"/>
      <c r="G60" s="63"/>
      <c r="H60" s="52"/>
      <c r="J60" s="52"/>
      <c r="K60" s="52"/>
      <c r="L60" s="52"/>
      <c r="M60" s="64"/>
      <c r="N60" s="65"/>
      <c r="O60" s="65"/>
      <c r="P60" s="65"/>
      <c r="Q60" s="63"/>
      <c r="R60" s="65"/>
      <c r="S60" s="66"/>
      <c r="T60" s="65"/>
      <c r="U60" s="66"/>
      <c r="V60" s="65"/>
      <c r="W60" s="66"/>
      <c r="X60" s="65"/>
      <c r="Y60" s="67"/>
      <c r="Z60" s="68"/>
      <c r="AA60" s="68"/>
      <c r="AB60" s="68"/>
      <c r="AC60" s="69"/>
      <c r="AD60" s="88"/>
      <c r="AE60" s="52"/>
      <c r="AF60" s="52"/>
      <c r="AG60" s="132"/>
      <c r="AH60" s="132"/>
      <c r="AI60" s="132"/>
      <c r="AJ60" s="132"/>
      <c r="AK60" s="132"/>
      <c r="AL60" s="132"/>
      <c r="AM60" s="132"/>
      <c r="AN60" s="132"/>
      <c r="AP60" s="52"/>
    </row>
    <row r="61" spans="1:43" s="61" customFormat="1" ht="165">
      <c r="A61" s="50" t="s">
        <v>119</v>
      </c>
      <c r="B61" s="50" t="s">
        <v>89</v>
      </c>
      <c r="C61" s="61" t="s">
        <v>86</v>
      </c>
      <c r="D61" s="89" t="s">
        <v>10</v>
      </c>
      <c r="E61" s="50" t="s">
        <v>121</v>
      </c>
      <c r="F61" s="103">
        <v>3853850</v>
      </c>
      <c r="G61" s="71">
        <v>683650</v>
      </c>
      <c r="H61" s="50"/>
      <c r="J61" s="50"/>
      <c r="K61" s="70" t="s">
        <v>163</v>
      </c>
      <c r="L61" s="70">
        <f t="shared" ref="L61:L62" si="32">SUM(F61:I61)</f>
        <v>4537500</v>
      </c>
      <c r="M61" s="72">
        <f t="shared" si="19"/>
        <v>4398600</v>
      </c>
      <c r="N61" s="74">
        <f t="shared" si="20"/>
        <v>791400</v>
      </c>
      <c r="O61" s="74">
        <f t="shared" si="21"/>
        <v>0</v>
      </c>
      <c r="P61" s="74">
        <f t="shared" si="22"/>
        <v>0</v>
      </c>
      <c r="Q61" s="71">
        <f t="shared" si="23"/>
        <v>4398600</v>
      </c>
      <c r="R61" s="74">
        <f t="shared" si="24"/>
        <v>791400</v>
      </c>
      <c r="S61" s="76">
        <v>4398600</v>
      </c>
      <c r="T61" s="74">
        <f t="shared" si="29"/>
        <v>793904.43037974683</v>
      </c>
      <c r="U61" s="76">
        <f t="shared" si="26"/>
        <v>0</v>
      </c>
      <c r="V61" s="74">
        <v>0</v>
      </c>
      <c r="W61" s="76">
        <f t="shared" si="27"/>
        <v>4398600</v>
      </c>
      <c r="X61" s="74">
        <f t="shared" si="28"/>
        <v>793904.43037974683</v>
      </c>
      <c r="Y61" s="77">
        <f t="shared" si="30"/>
        <v>4676050.153846154</v>
      </c>
      <c r="Z61" s="78">
        <f>(131.5/126.8)*(T61+990)</f>
        <v>824358.18292536831</v>
      </c>
      <c r="AA61" s="78">
        <f t="shared" si="12"/>
        <v>0</v>
      </c>
      <c r="AB61" s="78">
        <f t="shared" si="13"/>
        <v>0</v>
      </c>
      <c r="AC61" s="79">
        <f t="shared" si="14"/>
        <v>4676050.153846154</v>
      </c>
      <c r="AD61" s="81">
        <f t="shared" si="15"/>
        <v>824358.18292536831</v>
      </c>
      <c r="AE61" s="70" t="s">
        <v>323</v>
      </c>
      <c r="AF61" s="50"/>
      <c r="AG61" s="131" t="s">
        <v>260</v>
      </c>
      <c r="AH61" s="131" t="s">
        <v>245</v>
      </c>
      <c r="AI61" s="150"/>
      <c r="AJ61" s="150" t="s">
        <v>260</v>
      </c>
      <c r="AK61" s="131"/>
      <c r="AL61" s="131"/>
      <c r="AM61" s="131"/>
      <c r="AN61" s="131"/>
      <c r="AP61" s="50" t="s">
        <v>328</v>
      </c>
    </row>
    <row r="62" spans="1:43" s="61" customFormat="1">
      <c r="A62" s="50" t="s">
        <v>119</v>
      </c>
      <c r="B62" s="50" t="s">
        <v>89</v>
      </c>
      <c r="C62" s="61" t="s">
        <v>86</v>
      </c>
      <c r="D62" s="89" t="s">
        <v>10</v>
      </c>
      <c r="E62" s="50" t="s">
        <v>125</v>
      </c>
      <c r="F62" s="103"/>
      <c r="G62" s="71"/>
      <c r="H62" s="70">
        <v>447700</v>
      </c>
      <c r="J62" s="50"/>
      <c r="K62" s="50"/>
      <c r="L62" s="70">
        <f t="shared" si="32"/>
        <v>447700</v>
      </c>
      <c r="M62" s="72">
        <f t="shared" si="19"/>
        <v>0</v>
      </c>
      <c r="N62" s="74">
        <f t="shared" si="20"/>
        <v>0</v>
      </c>
      <c r="O62" s="74">
        <f t="shared" si="21"/>
        <v>518300</v>
      </c>
      <c r="P62" s="74">
        <f t="shared" si="22"/>
        <v>0</v>
      </c>
      <c r="Q62" s="71">
        <f t="shared" si="23"/>
        <v>0</v>
      </c>
      <c r="R62" s="74">
        <f t="shared" si="24"/>
        <v>518300</v>
      </c>
      <c r="S62" s="76">
        <v>0</v>
      </c>
      <c r="T62" s="74">
        <f t="shared" si="29"/>
        <v>0</v>
      </c>
      <c r="U62" s="76">
        <f t="shared" si="26"/>
        <v>519940.18987341772</v>
      </c>
      <c r="V62" s="74">
        <v>0</v>
      </c>
      <c r="W62" s="76">
        <f t="shared" si="27"/>
        <v>0</v>
      </c>
      <c r="X62" s="74">
        <f t="shared" si="28"/>
        <v>519940.18987341772</v>
      </c>
      <c r="Y62" s="78"/>
      <c r="Z62" s="78"/>
      <c r="AA62" s="78">
        <f>(131.5/126.8)*(U62+35239)</f>
        <v>575757.59833087085</v>
      </c>
      <c r="AB62" s="78">
        <f t="shared" si="13"/>
        <v>0</v>
      </c>
      <c r="AC62" s="79">
        <f t="shared" si="14"/>
        <v>0</v>
      </c>
      <c r="AD62" s="81">
        <f t="shared" si="15"/>
        <v>575757.59833087085</v>
      </c>
      <c r="AE62" s="50"/>
      <c r="AF62" s="50"/>
      <c r="AG62" s="131" t="s">
        <v>260</v>
      </c>
      <c r="AH62" s="131" t="s">
        <v>245</v>
      </c>
      <c r="AI62" s="150"/>
      <c r="AJ62" s="150" t="s">
        <v>260</v>
      </c>
      <c r="AK62" s="131"/>
      <c r="AL62" s="131"/>
      <c r="AM62" s="131"/>
      <c r="AN62" s="131"/>
      <c r="AP62" s="50"/>
    </row>
    <row r="63" spans="1:43" s="61" customFormat="1" ht="30">
      <c r="A63" s="50" t="s">
        <v>87</v>
      </c>
      <c r="B63" s="50" t="s">
        <v>90</v>
      </c>
      <c r="C63" s="61" t="s">
        <v>91</v>
      </c>
      <c r="D63" s="89" t="s">
        <v>92</v>
      </c>
      <c r="E63" s="50" t="s">
        <v>121</v>
      </c>
      <c r="F63" s="103">
        <v>961950</v>
      </c>
      <c r="G63" s="71">
        <v>102850</v>
      </c>
      <c r="H63" s="50"/>
      <c r="J63" s="50"/>
      <c r="K63" s="50"/>
      <c r="L63" s="70">
        <f>SUM(F63:I63)</f>
        <v>1064800</v>
      </c>
      <c r="M63" s="72">
        <f t="shared" si="19"/>
        <v>1098000</v>
      </c>
      <c r="N63" s="74">
        <f t="shared" si="20"/>
        <v>119100</v>
      </c>
      <c r="O63" s="74">
        <f t="shared" si="21"/>
        <v>0</v>
      </c>
      <c r="P63" s="74">
        <f t="shared" si="22"/>
        <v>0</v>
      </c>
      <c r="Q63" s="71">
        <f t="shared" si="23"/>
        <v>1098000</v>
      </c>
      <c r="R63" s="74">
        <f t="shared" si="24"/>
        <v>119100</v>
      </c>
      <c r="S63" s="76">
        <v>1098000</v>
      </c>
      <c r="T63" s="74">
        <f t="shared" si="29"/>
        <v>119476.89873417722</v>
      </c>
      <c r="U63" s="76">
        <f t="shared" si="26"/>
        <v>0</v>
      </c>
      <c r="V63" s="74">
        <v>0</v>
      </c>
      <c r="W63" s="76">
        <f t="shared" si="27"/>
        <v>1098000</v>
      </c>
      <c r="X63" s="74">
        <f t="shared" si="28"/>
        <v>119476.89873417722</v>
      </c>
      <c r="Y63" s="77">
        <f t="shared" ref="Y63:Y65" si="33">138.2/130*S63</f>
        <v>1167258.4615384615</v>
      </c>
      <c r="Z63" s="78">
        <f t="shared" ref="Z63:Z65" si="34">131.5/126.8*T63</f>
        <v>123905.45886075949</v>
      </c>
      <c r="AA63" s="78">
        <f t="shared" si="12"/>
        <v>0</v>
      </c>
      <c r="AB63" s="78">
        <f t="shared" si="13"/>
        <v>0</v>
      </c>
      <c r="AC63" s="79">
        <f t="shared" si="14"/>
        <v>1167258.4615384615</v>
      </c>
      <c r="AD63" s="81">
        <f t="shared" si="15"/>
        <v>123905.45886075949</v>
      </c>
      <c r="AE63" s="50" t="s">
        <v>270</v>
      </c>
      <c r="AF63" s="50"/>
      <c r="AG63" s="131" t="s">
        <v>260</v>
      </c>
      <c r="AH63" s="131" t="s">
        <v>245</v>
      </c>
      <c r="AI63" s="131"/>
      <c r="AJ63" s="131"/>
      <c r="AK63" s="131"/>
      <c r="AL63" s="131"/>
      <c r="AM63" s="131"/>
      <c r="AN63" s="131"/>
      <c r="AP63" s="50" t="s">
        <v>265</v>
      </c>
    </row>
    <row r="64" spans="1:43" s="106" customFormat="1" ht="150">
      <c r="A64" s="105" t="s">
        <v>118</v>
      </c>
      <c r="B64" s="105" t="s">
        <v>93</v>
      </c>
      <c r="C64" s="106" t="s">
        <v>94</v>
      </c>
      <c r="D64" s="107" t="s">
        <v>45</v>
      </c>
      <c r="E64" s="105" t="s">
        <v>121</v>
      </c>
      <c r="F64" s="103">
        <v>2635000</v>
      </c>
      <c r="G64" s="76">
        <v>441650</v>
      </c>
      <c r="H64" s="105"/>
      <c r="J64" s="105"/>
      <c r="K64" s="105" t="s">
        <v>164</v>
      </c>
      <c r="L64" s="70">
        <f t="shared" ref="L64:L65" si="35">SUM(F64:I64)</f>
        <v>3076650</v>
      </c>
      <c r="M64" s="72">
        <f t="shared" si="19"/>
        <v>3007500</v>
      </c>
      <c r="N64" s="74">
        <f t="shared" si="20"/>
        <v>511300</v>
      </c>
      <c r="O64" s="74">
        <f t="shared" si="21"/>
        <v>0</v>
      </c>
      <c r="P64" s="74">
        <f t="shared" si="22"/>
        <v>0</v>
      </c>
      <c r="Q64" s="71">
        <f t="shared" si="23"/>
        <v>3007500</v>
      </c>
      <c r="R64" s="74">
        <f t="shared" si="24"/>
        <v>511300</v>
      </c>
      <c r="S64" s="76">
        <v>3007500</v>
      </c>
      <c r="T64" s="74">
        <f t="shared" si="29"/>
        <v>512918.03797468357</v>
      </c>
      <c r="U64" s="76">
        <f t="shared" si="26"/>
        <v>0</v>
      </c>
      <c r="V64" s="74">
        <v>0</v>
      </c>
      <c r="W64" s="76">
        <f t="shared" si="27"/>
        <v>3007500</v>
      </c>
      <c r="X64" s="74">
        <f t="shared" si="28"/>
        <v>512918.03797468357</v>
      </c>
      <c r="Y64" s="77">
        <f t="shared" si="33"/>
        <v>3197203.846153846</v>
      </c>
      <c r="Z64" s="78">
        <f t="shared" si="34"/>
        <v>531929.98417721526</v>
      </c>
      <c r="AA64" s="78">
        <f t="shared" si="12"/>
        <v>0</v>
      </c>
      <c r="AB64" s="78">
        <f t="shared" si="13"/>
        <v>0</v>
      </c>
      <c r="AC64" s="79">
        <f t="shared" si="14"/>
        <v>3197203.846153846</v>
      </c>
      <c r="AD64" s="81">
        <f t="shared" si="15"/>
        <v>531929.98417721526</v>
      </c>
      <c r="AE64" s="70" t="s">
        <v>324</v>
      </c>
      <c r="AF64" s="105"/>
      <c r="AG64" s="131" t="s">
        <v>260</v>
      </c>
      <c r="AH64" s="151" t="s">
        <v>245</v>
      </c>
      <c r="AI64" s="151"/>
      <c r="AJ64" s="151" t="s">
        <v>260</v>
      </c>
      <c r="AK64" s="131"/>
      <c r="AL64" s="131" t="s">
        <v>260</v>
      </c>
      <c r="AM64" s="131"/>
      <c r="AN64" s="131"/>
      <c r="AO64" s="61" t="s">
        <v>332</v>
      </c>
      <c r="AP64" s="50" t="s">
        <v>334</v>
      </c>
      <c r="AQ64" s="128"/>
    </row>
    <row r="65" spans="1:42" s="61" customFormat="1">
      <c r="A65" s="50" t="s">
        <v>118</v>
      </c>
      <c r="B65" s="50" t="s">
        <v>93</v>
      </c>
      <c r="C65" s="61" t="s">
        <v>94</v>
      </c>
      <c r="D65" s="89" t="s">
        <v>92</v>
      </c>
      <c r="E65" s="50" t="s">
        <v>129</v>
      </c>
      <c r="F65" s="103"/>
      <c r="G65" s="71"/>
      <c r="H65" s="70">
        <v>278300</v>
      </c>
      <c r="J65" s="50"/>
      <c r="K65" s="50"/>
      <c r="L65" s="70">
        <f t="shared" si="35"/>
        <v>278300</v>
      </c>
      <c r="M65" s="72">
        <f t="shared" si="19"/>
        <v>0</v>
      </c>
      <c r="N65" s="74">
        <f t="shared" si="20"/>
        <v>0</v>
      </c>
      <c r="O65" s="74">
        <f t="shared" si="21"/>
        <v>322200</v>
      </c>
      <c r="P65" s="74">
        <f t="shared" si="22"/>
        <v>0</v>
      </c>
      <c r="Q65" s="71">
        <f t="shared" si="23"/>
        <v>0</v>
      </c>
      <c r="R65" s="74">
        <f t="shared" si="24"/>
        <v>322200</v>
      </c>
      <c r="S65" s="76">
        <v>0</v>
      </c>
      <c r="T65" s="74">
        <f t="shared" si="29"/>
        <v>0</v>
      </c>
      <c r="U65" s="76">
        <f t="shared" si="26"/>
        <v>323219.62025316455</v>
      </c>
      <c r="V65" s="74">
        <v>0</v>
      </c>
      <c r="W65" s="76">
        <f t="shared" si="27"/>
        <v>0</v>
      </c>
      <c r="X65" s="74">
        <f t="shared" si="28"/>
        <v>323219.62025316455</v>
      </c>
      <c r="Y65" s="77">
        <f t="shared" si="33"/>
        <v>0</v>
      </c>
      <c r="Z65" s="78">
        <f t="shared" si="34"/>
        <v>0</v>
      </c>
      <c r="AA65" s="78">
        <f t="shared" si="12"/>
        <v>335200.15822784812</v>
      </c>
      <c r="AB65" s="78">
        <f t="shared" si="13"/>
        <v>0</v>
      </c>
      <c r="AC65" s="79">
        <f t="shared" si="14"/>
        <v>0</v>
      </c>
      <c r="AD65" s="81">
        <f t="shared" si="15"/>
        <v>335200.15822784812</v>
      </c>
      <c r="AE65" s="50"/>
      <c r="AF65" s="50"/>
      <c r="AG65" s="131" t="s">
        <v>260</v>
      </c>
      <c r="AH65" s="131" t="s">
        <v>245</v>
      </c>
      <c r="AI65" s="151"/>
      <c r="AJ65" s="151" t="s">
        <v>260</v>
      </c>
      <c r="AK65" s="131"/>
      <c r="AL65" s="131"/>
      <c r="AM65" s="131"/>
      <c r="AN65" s="131"/>
      <c r="AP65" s="50"/>
    </row>
    <row r="66" spans="1:42" s="61" customFormat="1" ht="90">
      <c r="A66" s="50" t="s">
        <v>329</v>
      </c>
      <c r="B66" s="50" t="s">
        <v>95</v>
      </c>
      <c r="C66" s="61" t="s">
        <v>96</v>
      </c>
      <c r="D66" s="89" t="s">
        <v>54</v>
      </c>
      <c r="E66" s="50" t="s">
        <v>121</v>
      </c>
      <c r="F66" s="103">
        <v>3545300</v>
      </c>
      <c r="G66" s="76">
        <v>429550</v>
      </c>
      <c r="H66" s="108"/>
      <c r="J66" s="50"/>
      <c r="K66" s="70" t="s">
        <v>165</v>
      </c>
      <c r="L66" s="70">
        <f t="shared" ref="L66:L82" si="36">SUM(F66:I66)</f>
        <v>3974850</v>
      </c>
      <c r="M66" s="72">
        <f t="shared" si="19"/>
        <v>4046500</v>
      </c>
      <c r="N66" s="74">
        <f t="shared" si="20"/>
        <v>497300</v>
      </c>
      <c r="O66" s="74">
        <f t="shared" si="21"/>
        <v>0</v>
      </c>
      <c r="P66" s="74">
        <f t="shared" si="22"/>
        <v>0</v>
      </c>
      <c r="Q66" s="71">
        <f t="shared" si="23"/>
        <v>4046500</v>
      </c>
      <c r="R66" s="74">
        <f t="shared" si="24"/>
        <v>497300</v>
      </c>
      <c r="S66" s="76">
        <v>4046500</v>
      </c>
      <c r="T66" s="74">
        <f t="shared" si="29"/>
        <v>498873.7341772152</v>
      </c>
      <c r="U66" s="76">
        <f t="shared" si="26"/>
        <v>0</v>
      </c>
      <c r="V66" s="74">
        <v>0</v>
      </c>
      <c r="W66" s="76">
        <f t="shared" si="27"/>
        <v>4046500</v>
      </c>
      <c r="X66" s="74">
        <f t="shared" si="28"/>
        <v>498873.7341772152</v>
      </c>
      <c r="Y66" s="78">
        <f>138.2/130*S66</f>
        <v>4301740.769230769</v>
      </c>
      <c r="Z66" s="78"/>
      <c r="AA66" s="78">
        <f t="shared" si="12"/>
        <v>0</v>
      </c>
      <c r="AB66" s="78">
        <f t="shared" si="13"/>
        <v>0</v>
      </c>
      <c r="AC66" s="79">
        <f t="shared" si="14"/>
        <v>4301740.769230769</v>
      </c>
      <c r="AD66" s="81">
        <f t="shared" si="15"/>
        <v>0</v>
      </c>
      <c r="AE66" s="50" t="s">
        <v>284</v>
      </c>
      <c r="AF66" s="50"/>
      <c r="AG66" s="131" t="s">
        <v>260</v>
      </c>
      <c r="AH66" s="131" t="s">
        <v>245</v>
      </c>
      <c r="AI66" s="150"/>
      <c r="AJ66" s="150" t="s">
        <v>260</v>
      </c>
      <c r="AK66" s="131"/>
      <c r="AL66" s="131"/>
      <c r="AM66" s="131"/>
      <c r="AN66" s="131"/>
      <c r="AP66" s="50"/>
    </row>
    <row r="67" spans="1:42" s="61" customFormat="1">
      <c r="A67" s="50" t="s">
        <v>117</v>
      </c>
      <c r="B67" s="50" t="s">
        <v>95</v>
      </c>
      <c r="C67" s="61" t="s">
        <v>96</v>
      </c>
      <c r="D67" s="89" t="s">
        <v>54</v>
      </c>
      <c r="E67" s="50" t="s">
        <v>125</v>
      </c>
      <c r="F67" s="103"/>
      <c r="G67" s="116"/>
      <c r="H67" s="74">
        <v>302500</v>
      </c>
      <c r="J67" s="50"/>
      <c r="K67" s="50"/>
      <c r="L67" s="70">
        <f t="shared" si="36"/>
        <v>302500</v>
      </c>
      <c r="M67" s="72">
        <f t="shared" si="19"/>
        <v>0</v>
      </c>
      <c r="N67" s="74">
        <f t="shared" si="20"/>
        <v>0</v>
      </c>
      <c r="O67" s="74">
        <f t="shared" si="21"/>
        <v>350200</v>
      </c>
      <c r="P67" s="74">
        <f t="shared" si="22"/>
        <v>0</v>
      </c>
      <c r="Q67" s="71">
        <f t="shared" si="23"/>
        <v>0</v>
      </c>
      <c r="R67" s="74">
        <f t="shared" si="24"/>
        <v>350200</v>
      </c>
      <c r="S67" s="76">
        <v>0</v>
      </c>
      <c r="T67" s="74">
        <f t="shared" si="29"/>
        <v>0</v>
      </c>
      <c r="U67" s="76">
        <f t="shared" si="26"/>
        <v>351308.22784810129</v>
      </c>
      <c r="V67" s="74">
        <v>0</v>
      </c>
      <c r="W67" s="76">
        <f t="shared" si="27"/>
        <v>0</v>
      </c>
      <c r="X67" s="74">
        <f t="shared" si="28"/>
        <v>351308.22784810129</v>
      </c>
      <c r="Y67" s="117"/>
      <c r="Z67" s="77"/>
      <c r="AA67" s="77"/>
      <c r="AB67" s="78">
        <f t="shared" si="13"/>
        <v>0</v>
      </c>
      <c r="AC67" s="79">
        <f t="shared" si="14"/>
        <v>0</v>
      </c>
      <c r="AD67" s="81">
        <f t="shared" si="15"/>
        <v>0</v>
      </c>
      <c r="AE67" s="50"/>
      <c r="AF67" s="50"/>
      <c r="AG67" s="131" t="s">
        <v>260</v>
      </c>
      <c r="AH67" s="131" t="s">
        <v>245</v>
      </c>
      <c r="AI67" s="131"/>
      <c r="AJ67" s="131"/>
      <c r="AK67" s="131"/>
      <c r="AL67" s="131"/>
      <c r="AM67" s="131"/>
      <c r="AN67" s="131"/>
      <c r="AP67" s="50"/>
    </row>
    <row r="68" spans="1:42" s="61" customFormat="1" ht="135">
      <c r="A68" s="50" t="s">
        <v>97</v>
      </c>
      <c r="B68" s="50" t="s">
        <v>98</v>
      </c>
      <c r="C68" s="61" t="s">
        <v>99</v>
      </c>
      <c r="D68" s="89" t="s">
        <v>54</v>
      </c>
      <c r="E68" s="50" t="s">
        <v>121</v>
      </c>
      <c r="F68" s="103">
        <v>2292950</v>
      </c>
      <c r="G68" s="71">
        <v>320650</v>
      </c>
      <c r="H68" s="50"/>
      <c r="J68" s="50"/>
      <c r="K68" s="70" t="s">
        <v>167</v>
      </c>
      <c r="L68" s="70">
        <f t="shared" si="36"/>
        <v>2613600</v>
      </c>
      <c r="M68" s="72">
        <f t="shared" si="19"/>
        <v>2617100</v>
      </c>
      <c r="N68" s="74">
        <f t="shared" si="20"/>
        <v>371200</v>
      </c>
      <c r="O68" s="74">
        <f t="shared" si="21"/>
        <v>0</v>
      </c>
      <c r="P68" s="74">
        <f t="shared" si="22"/>
        <v>0</v>
      </c>
      <c r="Q68" s="71">
        <f t="shared" si="23"/>
        <v>2617100</v>
      </c>
      <c r="R68" s="74">
        <f t="shared" si="24"/>
        <v>371200</v>
      </c>
      <c r="S68" s="76">
        <v>2617100</v>
      </c>
      <c r="T68" s="74">
        <f t="shared" si="29"/>
        <v>372374.68354430381</v>
      </c>
      <c r="U68" s="76">
        <f t="shared" si="26"/>
        <v>0</v>
      </c>
      <c r="V68" s="74">
        <v>0</v>
      </c>
      <c r="W68" s="76">
        <f t="shared" si="27"/>
        <v>2617100</v>
      </c>
      <c r="X68" s="74">
        <f t="shared" si="28"/>
        <v>372374.68354430381</v>
      </c>
      <c r="Y68" s="77">
        <f t="shared" ref="Y68:Y70" si="37">138.2/130*S68</f>
        <v>2782178.6153846155</v>
      </c>
      <c r="Z68" s="78">
        <f t="shared" ref="Z68:Z70" si="38">131.5/126.8*T68</f>
        <v>386177.21518987342</v>
      </c>
      <c r="AA68" s="78">
        <f t="shared" si="12"/>
        <v>0</v>
      </c>
      <c r="AB68" s="78">
        <f t="shared" si="13"/>
        <v>0</v>
      </c>
      <c r="AC68" s="79">
        <f t="shared" si="14"/>
        <v>2782178.6153846155</v>
      </c>
      <c r="AD68" s="81">
        <f t="shared" si="15"/>
        <v>386177.21518987342</v>
      </c>
      <c r="AE68" s="50"/>
      <c r="AF68" s="50"/>
      <c r="AG68" s="131" t="s">
        <v>260</v>
      </c>
      <c r="AH68" s="131" t="s">
        <v>245</v>
      </c>
      <c r="AI68" s="131"/>
      <c r="AJ68" s="131"/>
      <c r="AK68" s="131"/>
      <c r="AL68" s="131"/>
      <c r="AM68" s="131"/>
      <c r="AN68" s="131"/>
      <c r="AO68" s="61" t="s">
        <v>330</v>
      </c>
      <c r="AP68" s="50" t="s">
        <v>285</v>
      </c>
    </row>
    <row r="69" spans="1:42" s="61" customFormat="1" ht="30">
      <c r="A69" s="50" t="s">
        <v>97</v>
      </c>
      <c r="B69" s="50" t="s">
        <v>98</v>
      </c>
      <c r="C69" s="61" t="s">
        <v>99</v>
      </c>
      <c r="D69" s="89" t="s">
        <v>54</v>
      </c>
      <c r="E69" s="50" t="s">
        <v>125</v>
      </c>
      <c r="F69" s="103"/>
      <c r="G69" s="71"/>
      <c r="H69" s="70">
        <v>133100</v>
      </c>
      <c r="J69" s="50"/>
      <c r="K69" s="50"/>
      <c r="L69" s="70">
        <f t="shared" si="36"/>
        <v>133100</v>
      </c>
      <c r="M69" s="72">
        <f t="shared" si="19"/>
        <v>0</v>
      </c>
      <c r="N69" s="74">
        <f t="shared" si="20"/>
        <v>0</v>
      </c>
      <c r="O69" s="74">
        <f t="shared" si="21"/>
        <v>154100</v>
      </c>
      <c r="P69" s="74">
        <f t="shared" si="22"/>
        <v>0</v>
      </c>
      <c r="Q69" s="71">
        <f t="shared" si="23"/>
        <v>0</v>
      </c>
      <c r="R69" s="74">
        <f t="shared" si="24"/>
        <v>154100</v>
      </c>
      <c r="S69" s="76">
        <v>0</v>
      </c>
      <c r="T69" s="74">
        <f t="shared" si="29"/>
        <v>0</v>
      </c>
      <c r="U69" s="76">
        <f t="shared" si="26"/>
        <v>154587.65822784809</v>
      </c>
      <c r="V69" s="74">
        <v>0</v>
      </c>
      <c r="W69" s="76">
        <f t="shared" si="27"/>
        <v>0</v>
      </c>
      <c r="X69" s="74">
        <f t="shared" si="28"/>
        <v>154587.65822784809</v>
      </c>
      <c r="Y69" s="77">
        <f t="shared" si="37"/>
        <v>0</v>
      </c>
      <c r="Z69" s="78">
        <f t="shared" si="38"/>
        <v>0</v>
      </c>
      <c r="AA69" s="78">
        <f t="shared" si="12"/>
        <v>160317.64240506329</v>
      </c>
      <c r="AB69" s="78">
        <f t="shared" si="13"/>
        <v>0</v>
      </c>
      <c r="AC69" s="79">
        <f t="shared" si="14"/>
        <v>0</v>
      </c>
      <c r="AD69" s="81">
        <f t="shared" si="15"/>
        <v>160317.64240506329</v>
      </c>
      <c r="AE69" s="50"/>
      <c r="AF69" s="50"/>
      <c r="AG69" s="131" t="s">
        <v>260</v>
      </c>
      <c r="AH69" s="131" t="s">
        <v>245</v>
      </c>
      <c r="AI69" s="131"/>
      <c r="AJ69" s="131"/>
      <c r="AK69" s="131"/>
      <c r="AL69" s="131"/>
      <c r="AM69" s="131"/>
      <c r="AN69" s="131"/>
      <c r="AP69" s="50"/>
    </row>
    <row r="70" spans="1:42" s="61" customFormat="1" ht="135">
      <c r="A70" s="50" t="s">
        <v>87</v>
      </c>
      <c r="B70" s="50" t="s">
        <v>100</v>
      </c>
      <c r="C70" s="61" t="s">
        <v>101</v>
      </c>
      <c r="D70" s="89" t="s">
        <v>54</v>
      </c>
      <c r="E70" s="50" t="s">
        <v>121</v>
      </c>
      <c r="F70" s="103">
        <v>949850</v>
      </c>
      <c r="G70" s="71">
        <v>96800</v>
      </c>
      <c r="H70" s="50"/>
      <c r="J70" s="50"/>
      <c r="K70" s="50"/>
      <c r="L70" s="70">
        <f t="shared" si="36"/>
        <v>1046650</v>
      </c>
      <c r="M70" s="72">
        <f t="shared" si="19"/>
        <v>1084200</v>
      </c>
      <c r="N70" s="74">
        <f t="shared" si="20"/>
        <v>112100</v>
      </c>
      <c r="O70" s="74">
        <f t="shared" si="21"/>
        <v>0</v>
      </c>
      <c r="P70" s="74">
        <f t="shared" si="22"/>
        <v>0</v>
      </c>
      <c r="Q70" s="71">
        <f t="shared" si="23"/>
        <v>1084200</v>
      </c>
      <c r="R70" s="74">
        <f t="shared" si="24"/>
        <v>112100</v>
      </c>
      <c r="S70" s="76">
        <v>1084200</v>
      </c>
      <c r="T70" s="74">
        <f t="shared" si="29"/>
        <v>112454.74683544305</v>
      </c>
      <c r="U70" s="76">
        <f t="shared" si="26"/>
        <v>0</v>
      </c>
      <c r="V70" s="74">
        <v>0</v>
      </c>
      <c r="W70" s="76">
        <f t="shared" si="27"/>
        <v>1084200</v>
      </c>
      <c r="X70" s="74">
        <f t="shared" si="28"/>
        <v>112454.74683544305</v>
      </c>
      <c r="Y70" s="77">
        <f t="shared" si="37"/>
        <v>1152588</v>
      </c>
      <c r="Z70" s="78">
        <f t="shared" si="38"/>
        <v>116623.02215189874</v>
      </c>
      <c r="AA70" s="78">
        <f t="shared" si="12"/>
        <v>0</v>
      </c>
      <c r="AB70" s="78">
        <f t="shared" si="13"/>
        <v>0</v>
      </c>
      <c r="AC70" s="79">
        <f t="shared" si="14"/>
        <v>1152588</v>
      </c>
      <c r="AD70" s="81">
        <f t="shared" si="15"/>
        <v>116623.02215189874</v>
      </c>
      <c r="AE70" s="50" t="s">
        <v>271</v>
      </c>
      <c r="AF70" s="50"/>
      <c r="AG70" s="131" t="s">
        <v>260</v>
      </c>
      <c r="AH70" s="131" t="s">
        <v>245</v>
      </c>
      <c r="AI70" s="131"/>
      <c r="AJ70" s="131"/>
      <c r="AK70" s="131"/>
      <c r="AL70" s="131"/>
      <c r="AM70" s="131"/>
      <c r="AN70" s="131"/>
      <c r="AO70" s="61" t="s">
        <v>330</v>
      </c>
      <c r="AP70" s="50"/>
    </row>
    <row r="71" spans="1:42" s="61" customFormat="1" ht="210">
      <c r="A71" s="50" t="s">
        <v>114</v>
      </c>
      <c r="B71" s="50" t="s">
        <v>102</v>
      </c>
      <c r="C71" s="61" t="s">
        <v>101</v>
      </c>
      <c r="D71" s="89" t="s">
        <v>54</v>
      </c>
      <c r="E71" s="50" t="s">
        <v>121</v>
      </c>
      <c r="F71" s="103">
        <v>3285150</v>
      </c>
      <c r="G71" s="71">
        <v>496100</v>
      </c>
      <c r="H71" s="50"/>
      <c r="J71" s="50"/>
      <c r="K71" s="70" t="s">
        <v>167</v>
      </c>
      <c r="L71" s="70">
        <f t="shared" si="36"/>
        <v>3781250</v>
      </c>
      <c r="M71" s="72">
        <f t="shared" si="19"/>
        <v>3749600</v>
      </c>
      <c r="N71" s="74">
        <f t="shared" si="20"/>
        <v>574300</v>
      </c>
      <c r="O71" s="74">
        <f t="shared" si="21"/>
        <v>0</v>
      </c>
      <c r="P71" s="74">
        <f t="shared" si="22"/>
        <v>0</v>
      </c>
      <c r="Q71" s="71">
        <f t="shared" si="23"/>
        <v>3749600</v>
      </c>
      <c r="R71" s="74">
        <f t="shared" si="24"/>
        <v>574300</v>
      </c>
      <c r="S71" s="76">
        <v>3749600</v>
      </c>
      <c r="T71" s="74">
        <f t="shared" si="29"/>
        <v>576117.4050632912</v>
      </c>
      <c r="U71" s="76">
        <f t="shared" si="26"/>
        <v>0</v>
      </c>
      <c r="V71" s="74">
        <v>0</v>
      </c>
      <c r="W71" s="76">
        <f t="shared" si="27"/>
        <v>3749600</v>
      </c>
      <c r="X71" s="74">
        <f t="shared" si="28"/>
        <v>576117.4050632912</v>
      </c>
      <c r="Y71" s="78">
        <f>138.2/130*S71</f>
        <v>3986113.2307692305</v>
      </c>
      <c r="Z71" s="78">
        <f>(131.5/126.8)*(T71+15202)</f>
        <v>613237.39562951727</v>
      </c>
      <c r="AA71" s="78">
        <f t="shared" si="12"/>
        <v>0</v>
      </c>
      <c r="AB71" s="78">
        <f t="shared" si="13"/>
        <v>0</v>
      </c>
      <c r="AC71" s="79">
        <f t="shared" si="14"/>
        <v>3986113.2307692305</v>
      </c>
      <c r="AD71" s="81">
        <f t="shared" si="15"/>
        <v>613237.39562951727</v>
      </c>
      <c r="AE71" s="70" t="s">
        <v>323</v>
      </c>
      <c r="AF71" s="50"/>
      <c r="AG71" s="131" t="s">
        <v>260</v>
      </c>
      <c r="AH71" s="131" t="s">
        <v>245</v>
      </c>
      <c r="AI71" s="150"/>
      <c r="AJ71" s="150" t="s">
        <v>260</v>
      </c>
      <c r="AK71" s="131"/>
      <c r="AL71" s="131"/>
      <c r="AM71" s="131"/>
      <c r="AN71" s="131"/>
      <c r="AO71" s="61" t="s">
        <v>330</v>
      </c>
      <c r="AP71" s="50" t="s">
        <v>331</v>
      </c>
    </row>
    <row r="72" spans="1:42" s="61" customFormat="1" ht="30">
      <c r="A72" s="50" t="s">
        <v>114</v>
      </c>
      <c r="B72" s="50" t="s">
        <v>102</v>
      </c>
      <c r="C72" s="61" t="s">
        <v>101</v>
      </c>
      <c r="D72" s="89" t="s">
        <v>54</v>
      </c>
      <c r="E72" s="50" t="s">
        <v>125</v>
      </c>
      <c r="F72" s="103"/>
      <c r="G72" s="71"/>
      <c r="H72" s="70">
        <v>338800</v>
      </c>
      <c r="J72" s="50"/>
      <c r="K72" s="50"/>
      <c r="L72" s="70">
        <f t="shared" si="36"/>
        <v>338800</v>
      </c>
      <c r="M72" s="72">
        <f t="shared" si="19"/>
        <v>0</v>
      </c>
      <c r="N72" s="74">
        <f t="shared" si="20"/>
        <v>0</v>
      </c>
      <c r="O72" s="74">
        <f t="shared" si="21"/>
        <v>392200</v>
      </c>
      <c r="P72" s="74">
        <f t="shared" si="22"/>
        <v>0</v>
      </c>
      <c r="Q72" s="71">
        <f t="shared" si="23"/>
        <v>0</v>
      </c>
      <c r="R72" s="74">
        <f t="shared" si="24"/>
        <v>392200</v>
      </c>
      <c r="S72" s="76">
        <v>0</v>
      </c>
      <c r="T72" s="74">
        <f t="shared" si="29"/>
        <v>0</v>
      </c>
      <c r="U72" s="76">
        <f t="shared" si="26"/>
        <v>393441.13924050634</v>
      </c>
      <c r="V72" s="74">
        <v>0</v>
      </c>
      <c r="W72" s="76">
        <f t="shared" si="27"/>
        <v>0</v>
      </c>
      <c r="X72" s="74">
        <f t="shared" si="28"/>
        <v>393441.13924050634</v>
      </c>
      <c r="Y72" s="78"/>
      <c r="Z72" s="78"/>
      <c r="AA72" s="78">
        <f>131.5/126.8*(U72+28552)</f>
        <v>437634.84077386896</v>
      </c>
      <c r="AB72" s="78">
        <f t="shared" si="13"/>
        <v>0</v>
      </c>
      <c r="AC72" s="79">
        <f t="shared" si="14"/>
        <v>0</v>
      </c>
      <c r="AD72" s="81">
        <f t="shared" si="15"/>
        <v>437634.84077386896</v>
      </c>
      <c r="AE72" s="50"/>
      <c r="AF72" s="50"/>
      <c r="AG72" s="131" t="s">
        <v>260</v>
      </c>
      <c r="AH72" s="131" t="s">
        <v>245</v>
      </c>
      <c r="AI72" s="131"/>
      <c r="AJ72" s="131"/>
      <c r="AK72" s="131"/>
      <c r="AL72" s="131"/>
      <c r="AM72" s="131"/>
      <c r="AN72" s="131"/>
      <c r="AP72" s="50"/>
    </row>
    <row r="73" spans="1:42" s="61" customFormat="1" ht="150">
      <c r="A73" s="50" t="s">
        <v>115</v>
      </c>
      <c r="B73" s="50" t="s">
        <v>103</v>
      </c>
      <c r="C73" s="61" t="s">
        <v>104</v>
      </c>
      <c r="D73" s="89" t="s">
        <v>54</v>
      </c>
      <c r="E73" s="50" t="s">
        <v>121</v>
      </c>
      <c r="F73" s="103">
        <v>2105400</v>
      </c>
      <c r="G73" s="71">
        <v>290400</v>
      </c>
      <c r="H73" s="50"/>
      <c r="J73" s="50"/>
      <c r="K73" s="70" t="s">
        <v>167</v>
      </c>
      <c r="L73" s="70">
        <f t="shared" si="36"/>
        <v>2395800</v>
      </c>
      <c r="M73" s="72">
        <f t="shared" si="19"/>
        <v>2403100</v>
      </c>
      <c r="N73" s="74">
        <f t="shared" si="20"/>
        <v>336200</v>
      </c>
      <c r="O73" s="74">
        <f t="shared" si="21"/>
        <v>0</v>
      </c>
      <c r="P73" s="74">
        <f t="shared" si="22"/>
        <v>0</v>
      </c>
      <c r="Q73" s="71">
        <f t="shared" si="23"/>
        <v>2403100</v>
      </c>
      <c r="R73" s="74">
        <f t="shared" si="24"/>
        <v>336200</v>
      </c>
      <c r="S73" s="76">
        <v>2403100</v>
      </c>
      <c r="T73" s="74">
        <f t="shared" si="29"/>
        <v>337263.92405063292</v>
      </c>
      <c r="U73" s="76">
        <f t="shared" si="26"/>
        <v>0</v>
      </c>
      <c r="V73" s="74">
        <v>0</v>
      </c>
      <c r="W73" s="76">
        <f t="shared" si="27"/>
        <v>2403100</v>
      </c>
      <c r="X73" s="74">
        <f t="shared" si="28"/>
        <v>337263.92405063292</v>
      </c>
      <c r="Y73" s="77">
        <f t="shared" ref="Y73:Y75" si="39">138.2/130*S73</f>
        <v>2554680.1538461535</v>
      </c>
      <c r="Z73" s="78">
        <f t="shared" ref="Z73:Z74" si="40">131.5/126.8*T73</f>
        <v>349765.0316455696</v>
      </c>
      <c r="AA73" s="78">
        <f t="shared" si="12"/>
        <v>0</v>
      </c>
      <c r="AB73" s="78">
        <f t="shared" si="13"/>
        <v>0</v>
      </c>
      <c r="AC73" s="79">
        <f t="shared" si="14"/>
        <v>2554680.1538461535</v>
      </c>
      <c r="AD73" s="81">
        <f t="shared" si="15"/>
        <v>349765.0316455696</v>
      </c>
      <c r="AE73" s="70" t="s">
        <v>323</v>
      </c>
      <c r="AF73" s="50"/>
      <c r="AG73" s="131" t="s">
        <v>260</v>
      </c>
      <c r="AH73" s="131" t="s">
        <v>245</v>
      </c>
      <c r="AI73" s="131" t="s">
        <v>260</v>
      </c>
      <c r="AJ73" s="131" t="s">
        <v>260</v>
      </c>
      <c r="AK73" s="131"/>
      <c r="AL73" s="131"/>
      <c r="AM73" s="131"/>
      <c r="AN73" s="131"/>
      <c r="AP73" s="50" t="s">
        <v>341</v>
      </c>
    </row>
    <row r="74" spans="1:42" s="61" customFormat="1">
      <c r="A74" s="50" t="s">
        <v>115</v>
      </c>
      <c r="B74" s="50" t="s">
        <v>103</v>
      </c>
      <c r="C74" s="61" t="s">
        <v>104</v>
      </c>
      <c r="D74" s="89" t="s">
        <v>54</v>
      </c>
      <c r="E74" s="50" t="s">
        <v>125</v>
      </c>
      <c r="F74" s="103"/>
      <c r="G74" s="71"/>
      <c r="H74" s="70">
        <v>187550</v>
      </c>
      <c r="J74" s="50"/>
      <c r="K74" s="50"/>
      <c r="L74" s="70">
        <f t="shared" si="36"/>
        <v>187550</v>
      </c>
      <c r="M74" s="72">
        <f t="shared" si="19"/>
        <v>0</v>
      </c>
      <c r="N74" s="74">
        <f t="shared" si="20"/>
        <v>0</v>
      </c>
      <c r="O74" s="74">
        <f t="shared" si="21"/>
        <v>217100</v>
      </c>
      <c r="P74" s="74">
        <f t="shared" si="22"/>
        <v>0</v>
      </c>
      <c r="Q74" s="71">
        <f t="shared" si="23"/>
        <v>0</v>
      </c>
      <c r="R74" s="74">
        <f t="shared" si="24"/>
        <v>217100</v>
      </c>
      <c r="S74" s="76">
        <v>0</v>
      </c>
      <c r="T74" s="74">
        <f t="shared" si="29"/>
        <v>0</v>
      </c>
      <c r="U74" s="76">
        <f t="shared" si="26"/>
        <v>217787.02531645569</v>
      </c>
      <c r="V74" s="74">
        <v>0</v>
      </c>
      <c r="W74" s="76">
        <f t="shared" si="27"/>
        <v>0</v>
      </c>
      <c r="X74" s="74">
        <f t="shared" si="28"/>
        <v>217787.02531645569</v>
      </c>
      <c r="Y74" s="77">
        <f t="shared" si="39"/>
        <v>0</v>
      </c>
      <c r="Z74" s="78">
        <f t="shared" si="40"/>
        <v>0</v>
      </c>
      <c r="AA74" s="78">
        <f t="shared" si="12"/>
        <v>225859.57278481012</v>
      </c>
      <c r="AB74" s="78">
        <f t="shared" si="13"/>
        <v>0</v>
      </c>
      <c r="AC74" s="79">
        <f t="shared" si="14"/>
        <v>0</v>
      </c>
      <c r="AD74" s="81">
        <f t="shared" si="15"/>
        <v>225859.57278481012</v>
      </c>
      <c r="AE74" s="50"/>
      <c r="AF74" s="50"/>
      <c r="AG74" s="131" t="s">
        <v>260</v>
      </c>
      <c r="AH74" s="131" t="s">
        <v>245</v>
      </c>
      <c r="AI74" s="131"/>
      <c r="AJ74" s="131"/>
      <c r="AK74" s="131"/>
      <c r="AL74" s="131"/>
      <c r="AM74" s="131"/>
      <c r="AN74" s="131"/>
      <c r="AP74" s="50"/>
    </row>
    <row r="75" spans="1:42" s="61" customFormat="1" ht="90">
      <c r="A75" s="50" t="s">
        <v>116</v>
      </c>
      <c r="B75" s="50" t="s">
        <v>105</v>
      </c>
      <c r="C75" s="61" t="s">
        <v>106</v>
      </c>
      <c r="D75" s="89" t="s">
        <v>54</v>
      </c>
      <c r="E75" s="50" t="s">
        <v>121</v>
      </c>
      <c r="F75" s="103">
        <v>3545300</v>
      </c>
      <c r="G75" s="71">
        <v>296450</v>
      </c>
      <c r="H75" s="50"/>
      <c r="J75" s="50"/>
      <c r="K75" s="70" t="s">
        <v>167</v>
      </c>
      <c r="L75" s="70">
        <f t="shared" si="36"/>
        <v>3841750</v>
      </c>
      <c r="M75" s="72">
        <f t="shared" si="19"/>
        <v>4046500</v>
      </c>
      <c r="N75" s="74">
        <f t="shared" si="20"/>
        <v>343200</v>
      </c>
      <c r="O75" s="74">
        <f t="shared" si="21"/>
        <v>0</v>
      </c>
      <c r="P75" s="74">
        <f t="shared" si="22"/>
        <v>0</v>
      </c>
      <c r="Q75" s="71">
        <f t="shared" si="23"/>
        <v>4046500</v>
      </c>
      <c r="R75" s="74">
        <f t="shared" si="24"/>
        <v>343200</v>
      </c>
      <c r="S75" s="76">
        <v>4046500</v>
      </c>
      <c r="T75" s="74">
        <f t="shared" si="29"/>
        <v>344286.07594936708</v>
      </c>
      <c r="U75" s="76">
        <f t="shared" si="26"/>
        <v>0</v>
      </c>
      <c r="V75" s="74">
        <v>0</v>
      </c>
      <c r="W75" s="76">
        <f t="shared" si="27"/>
        <v>4046500</v>
      </c>
      <c r="X75" s="74">
        <f t="shared" si="28"/>
        <v>344286.07594936708</v>
      </c>
      <c r="Y75" s="77">
        <f t="shared" si="39"/>
        <v>4301740.769230769</v>
      </c>
      <c r="Z75" s="78"/>
      <c r="AA75" s="78">
        <f t="shared" si="12"/>
        <v>0</v>
      </c>
      <c r="AB75" s="78">
        <f t="shared" si="13"/>
        <v>0</v>
      </c>
      <c r="AC75" s="79">
        <f t="shared" si="14"/>
        <v>4301740.769230769</v>
      </c>
      <c r="AD75" s="81"/>
      <c r="AE75" s="50" t="s">
        <v>284</v>
      </c>
      <c r="AF75" s="50"/>
      <c r="AG75" s="131" t="s">
        <v>260</v>
      </c>
      <c r="AH75" s="131" t="s">
        <v>245</v>
      </c>
      <c r="AI75" s="150"/>
      <c r="AJ75" s="150"/>
      <c r="AK75" s="131"/>
      <c r="AL75" s="131"/>
      <c r="AM75" s="131" t="s">
        <v>260</v>
      </c>
      <c r="AN75" s="131"/>
      <c r="AO75" s="61" t="s">
        <v>326</v>
      </c>
      <c r="AP75" s="50"/>
    </row>
    <row r="76" spans="1:42" s="61" customFormat="1" ht="30">
      <c r="A76" s="50" t="s">
        <v>116</v>
      </c>
      <c r="B76" s="50" t="s">
        <v>105</v>
      </c>
      <c r="C76" s="61" t="s">
        <v>106</v>
      </c>
      <c r="D76" s="89" t="s">
        <v>54</v>
      </c>
      <c r="E76" s="50" t="s">
        <v>125</v>
      </c>
      <c r="F76" s="103"/>
      <c r="G76" s="71"/>
      <c r="H76" s="70">
        <v>496100</v>
      </c>
      <c r="J76" s="50"/>
      <c r="K76" s="50"/>
      <c r="L76" s="70">
        <f t="shared" si="36"/>
        <v>496100</v>
      </c>
      <c r="M76" s="72">
        <f t="shared" si="19"/>
        <v>0</v>
      </c>
      <c r="N76" s="74">
        <f t="shared" si="20"/>
        <v>0</v>
      </c>
      <c r="O76" s="74">
        <f t="shared" si="21"/>
        <v>574300</v>
      </c>
      <c r="P76" s="74">
        <f t="shared" si="22"/>
        <v>0</v>
      </c>
      <c r="Q76" s="71">
        <f t="shared" si="23"/>
        <v>0</v>
      </c>
      <c r="R76" s="74">
        <f t="shared" si="24"/>
        <v>574300</v>
      </c>
      <c r="S76" s="76">
        <v>0</v>
      </c>
      <c r="T76" s="74">
        <f t="shared" si="29"/>
        <v>0</v>
      </c>
      <c r="U76" s="76">
        <f t="shared" si="26"/>
        <v>576117.4050632912</v>
      </c>
      <c r="V76" s="74">
        <v>0</v>
      </c>
      <c r="W76" s="76">
        <f t="shared" si="27"/>
        <v>0</v>
      </c>
      <c r="X76" s="74">
        <f t="shared" si="28"/>
        <v>576117.4050632912</v>
      </c>
      <c r="Y76" s="78"/>
      <c r="Z76" s="78"/>
      <c r="AA76" s="78"/>
      <c r="AB76" s="78">
        <f t="shared" ref="AB76:AB90" si="41">138.2/130*V76</f>
        <v>0</v>
      </c>
      <c r="AC76" s="79">
        <f t="shared" ref="AC76:AC90" si="42">Y76+AB76</f>
        <v>0</v>
      </c>
      <c r="AD76" s="81"/>
      <c r="AE76" s="50"/>
      <c r="AF76" s="131" t="s">
        <v>233</v>
      </c>
      <c r="AG76" s="131" t="s">
        <v>260</v>
      </c>
      <c r="AH76" s="131" t="s">
        <v>245</v>
      </c>
      <c r="AI76" s="131"/>
      <c r="AJ76" s="131"/>
      <c r="AK76" s="131"/>
      <c r="AL76" s="131"/>
      <c r="AM76" s="131"/>
      <c r="AN76" s="131"/>
      <c r="AO76" s="81" t="s">
        <v>325</v>
      </c>
      <c r="AP76" s="50"/>
    </row>
    <row r="77" spans="1:42" s="61" customFormat="1" ht="120">
      <c r="A77" s="50" t="s">
        <v>87</v>
      </c>
      <c r="B77" s="50" t="s">
        <v>107</v>
      </c>
      <c r="C77" s="61" t="s">
        <v>108</v>
      </c>
      <c r="D77" s="89" t="s">
        <v>54</v>
      </c>
      <c r="E77" s="50" t="s">
        <v>11</v>
      </c>
      <c r="F77" s="103">
        <v>943800</v>
      </c>
      <c r="G77" s="71">
        <v>96800</v>
      </c>
      <c r="H77" s="50"/>
      <c r="J77" s="50"/>
      <c r="K77" s="50"/>
      <c r="L77" s="70">
        <f t="shared" si="36"/>
        <v>1040600</v>
      </c>
      <c r="M77" s="72">
        <f t="shared" si="19"/>
        <v>1077300</v>
      </c>
      <c r="N77" s="74">
        <f t="shared" si="20"/>
        <v>112100</v>
      </c>
      <c r="O77" s="74">
        <f t="shared" si="21"/>
        <v>0</v>
      </c>
      <c r="P77" s="74">
        <f t="shared" si="22"/>
        <v>0</v>
      </c>
      <c r="Q77" s="71">
        <f t="shared" si="23"/>
        <v>1077300</v>
      </c>
      <c r="R77" s="74">
        <f t="shared" si="24"/>
        <v>112100</v>
      </c>
      <c r="S77" s="76">
        <v>1077300</v>
      </c>
      <c r="T77" s="74">
        <f t="shared" si="29"/>
        <v>112454.74683544305</v>
      </c>
      <c r="U77" s="76">
        <f t="shared" si="26"/>
        <v>0</v>
      </c>
      <c r="V77" s="74">
        <v>0</v>
      </c>
      <c r="W77" s="76">
        <f t="shared" si="27"/>
        <v>1077300</v>
      </c>
      <c r="X77" s="74">
        <f t="shared" si="28"/>
        <v>112454.74683544305</v>
      </c>
      <c r="Y77" s="77">
        <f t="shared" ref="Y77:Y88" si="43">138.2/130*S77</f>
        <v>1145252.7692307692</v>
      </c>
      <c r="Z77" s="78"/>
      <c r="AA77" s="78">
        <f t="shared" si="12"/>
        <v>0</v>
      </c>
      <c r="AB77" s="78">
        <f t="shared" si="41"/>
        <v>0</v>
      </c>
      <c r="AC77" s="79">
        <f t="shared" si="42"/>
        <v>1145252.7692307692</v>
      </c>
      <c r="AD77" s="81">
        <f t="shared" ref="AD77:AD90" si="44">Z77+AA77</f>
        <v>0</v>
      </c>
      <c r="AE77" s="50" t="s">
        <v>343</v>
      </c>
      <c r="AF77" s="50"/>
      <c r="AG77" s="131" t="s">
        <v>260</v>
      </c>
      <c r="AH77" s="131" t="s">
        <v>245</v>
      </c>
      <c r="AI77" s="131"/>
      <c r="AJ77" s="131"/>
      <c r="AK77" s="131"/>
      <c r="AL77" s="131"/>
      <c r="AM77" s="131" t="s">
        <v>260</v>
      </c>
      <c r="AN77" s="131"/>
      <c r="AO77" s="61" t="s">
        <v>342</v>
      </c>
      <c r="AP77" s="50"/>
    </row>
    <row r="78" spans="1:42" s="61" customFormat="1" ht="30">
      <c r="A78" s="50" t="s">
        <v>252</v>
      </c>
      <c r="B78" s="50" t="s">
        <v>109</v>
      </c>
      <c r="C78" s="61" t="s">
        <v>110</v>
      </c>
      <c r="D78" s="89" t="s">
        <v>78</v>
      </c>
      <c r="E78" s="50" t="s">
        <v>121</v>
      </c>
      <c r="F78" s="103">
        <v>6040320</v>
      </c>
      <c r="G78" s="71">
        <v>1210000</v>
      </c>
      <c r="H78" s="50"/>
      <c r="J78" s="50"/>
      <c r="K78" s="50"/>
      <c r="L78" s="70">
        <f t="shared" si="36"/>
        <v>7250320</v>
      </c>
      <c r="M78" s="72">
        <f t="shared" si="19"/>
        <v>6894200</v>
      </c>
      <c r="N78" s="74">
        <f t="shared" si="20"/>
        <v>1400600</v>
      </c>
      <c r="O78" s="74">
        <f t="shared" si="21"/>
        <v>0</v>
      </c>
      <c r="P78" s="74">
        <f t="shared" si="22"/>
        <v>0</v>
      </c>
      <c r="Q78" s="71">
        <f t="shared" si="23"/>
        <v>6894200</v>
      </c>
      <c r="R78" s="74">
        <f t="shared" si="24"/>
        <v>1400600</v>
      </c>
      <c r="S78" s="76">
        <v>6894200</v>
      </c>
      <c r="T78" s="74">
        <f t="shared" si="29"/>
        <v>1405032.2784810127</v>
      </c>
      <c r="U78" s="76">
        <f t="shared" si="26"/>
        <v>0</v>
      </c>
      <c r="V78" s="74">
        <v>0</v>
      </c>
      <c r="W78" s="76">
        <f t="shared" si="27"/>
        <v>6894200</v>
      </c>
      <c r="X78" s="74">
        <f t="shared" si="28"/>
        <v>1405032.2784810127</v>
      </c>
      <c r="Y78" s="77">
        <f t="shared" si="43"/>
        <v>7329064.923076923</v>
      </c>
      <c r="Z78" s="78">
        <f t="shared" ref="Z78:AA90" si="45">131.5/126.8*T78</f>
        <v>1457111.5506329115</v>
      </c>
      <c r="AA78" s="78">
        <f t="shared" si="45"/>
        <v>0</v>
      </c>
      <c r="AB78" s="78">
        <f t="shared" si="41"/>
        <v>0</v>
      </c>
      <c r="AC78" s="79">
        <f t="shared" si="42"/>
        <v>7329064.923076923</v>
      </c>
      <c r="AD78" s="81">
        <f t="shared" si="44"/>
        <v>1457111.5506329115</v>
      </c>
      <c r="AE78" s="50" t="s">
        <v>283</v>
      </c>
      <c r="AF78" s="50"/>
      <c r="AG78" s="131" t="s">
        <v>260</v>
      </c>
      <c r="AH78" s="131" t="s">
        <v>245</v>
      </c>
      <c r="AI78" s="131"/>
      <c r="AJ78" s="131"/>
      <c r="AK78" s="131"/>
      <c r="AL78" s="131" t="s">
        <v>260</v>
      </c>
      <c r="AM78" s="131"/>
      <c r="AN78" s="131"/>
      <c r="AP78" s="49" t="s">
        <v>333</v>
      </c>
    </row>
    <row r="79" spans="1:42" s="61" customFormat="1" ht="45">
      <c r="A79" s="50" t="s">
        <v>252</v>
      </c>
      <c r="B79" s="50" t="s">
        <v>109</v>
      </c>
      <c r="C79" s="61" t="s">
        <v>110</v>
      </c>
      <c r="D79" s="89" t="s">
        <v>78</v>
      </c>
      <c r="E79" s="50" t="s">
        <v>11</v>
      </c>
      <c r="F79" s="103"/>
      <c r="G79" s="71"/>
      <c r="H79" s="50"/>
      <c r="I79" s="71">
        <v>130680</v>
      </c>
      <c r="J79" s="50"/>
      <c r="K79" s="50" t="s">
        <v>179</v>
      </c>
      <c r="L79" s="70">
        <f t="shared" si="36"/>
        <v>130680</v>
      </c>
      <c r="M79" s="72">
        <f t="shared" si="19"/>
        <v>0</v>
      </c>
      <c r="N79" s="74">
        <f t="shared" si="20"/>
        <v>0</v>
      </c>
      <c r="O79" s="74">
        <f t="shared" si="21"/>
        <v>0</v>
      </c>
      <c r="P79" s="74">
        <f t="shared" si="22"/>
        <v>149200</v>
      </c>
      <c r="Q79" s="71">
        <f t="shared" si="23"/>
        <v>149200</v>
      </c>
      <c r="R79" s="74">
        <f t="shared" si="24"/>
        <v>0</v>
      </c>
      <c r="S79" s="76">
        <v>0</v>
      </c>
      <c r="T79" s="74">
        <f t="shared" si="29"/>
        <v>0</v>
      </c>
      <c r="U79" s="76">
        <f t="shared" si="26"/>
        <v>0</v>
      </c>
      <c r="V79" s="74">
        <v>149200</v>
      </c>
      <c r="W79" s="76">
        <f t="shared" si="27"/>
        <v>149200</v>
      </c>
      <c r="X79" s="74">
        <f t="shared" si="28"/>
        <v>0</v>
      </c>
      <c r="Y79" s="77">
        <f t="shared" si="43"/>
        <v>0</v>
      </c>
      <c r="Z79" s="78">
        <f t="shared" si="45"/>
        <v>0</v>
      </c>
      <c r="AA79" s="78">
        <f t="shared" si="45"/>
        <v>0</v>
      </c>
      <c r="AB79" s="78">
        <f t="shared" si="41"/>
        <v>158611.07692307691</v>
      </c>
      <c r="AC79" s="79">
        <f t="shared" si="42"/>
        <v>158611.07692307691</v>
      </c>
      <c r="AD79" s="81">
        <f t="shared" si="44"/>
        <v>0</v>
      </c>
      <c r="AE79" s="50"/>
      <c r="AF79" s="50"/>
      <c r="AG79" s="131" t="s">
        <v>260</v>
      </c>
      <c r="AH79" s="131" t="s">
        <v>245</v>
      </c>
      <c r="AI79" s="131"/>
      <c r="AJ79" s="131"/>
      <c r="AK79" s="131"/>
      <c r="AL79" s="131"/>
      <c r="AM79" s="131"/>
      <c r="AN79" s="131"/>
      <c r="AP79" s="50"/>
    </row>
    <row r="80" spans="1:42" s="61" customFormat="1" ht="30">
      <c r="A80" s="50" t="s">
        <v>252</v>
      </c>
      <c r="B80" s="50" t="s">
        <v>109</v>
      </c>
      <c r="C80" s="61" t="s">
        <v>110</v>
      </c>
      <c r="D80" s="89" t="s">
        <v>54</v>
      </c>
      <c r="E80" s="50" t="s">
        <v>125</v>
      </c>
      <c r="F80" s="103"/>
      <c r="G80" s="71"/>
      <c r="H80" s="70">
        <v>314600</v>
      </c>
      <c r="J80" s="50"/>
      <c r="K80" s="50"/>
      <c r="L80" s="70">
        <f t="shared" si="36"/>
        <v>314600</v>
      </c>
      <c r="M80" s="72">
        <f t="shared" si="19"/>
        <v>0</v>
      </c>
      <c r="N80" s="74">
        <f t="shared" si="20"/>
        <v>0</v>
      </c>
      <c r="O80" s="74">
        <v>376865</v>
      </c>
      <c r="P80" s="74">
        <f t="shared" si="22"/>
        <v>0</v>
      </c>
      <c r="Q80" s="71">
        <f t="shared" si="23"/>
        <v>0</v>
      </c>
      <c r="R80" s="74">
        <f t="shared" si="24"/>
        <v>376865</v>
      </c>
      <c r="S80" s="76">
        <v>0</v>
      </c>
      <c r="T80" s="74">
        <f t="shared" si="29"/>
        <v>0</v>
      </c>
      <c r="U80" s="109">
        <f t="shared" si="26"/>
        <v>378057.61075949366</v>
      </c>
      <c r="V80" s="74">
        <v>0</v>
      </c>
      <c r="W80" s="76">
        <f t="shared" si="27"/>
        <v>0</v>
      </c>
      <c r="X80" s="74">
        <f t="shared" si="28"/>
        <v>378057.61075949366</v>
      </c>
      <c r="Y80" s="77">
        <f t="shared" si="43"/>
        <v>0</v>
      </c>
      <c r="Z80" s="78">
        <f t="shared" si="45"/>
        <v>0</v>
      </c>
      <c r="AA80" s="78">
        <f t="shared" si="45"/>
        <v>392070.78718354431</v>
      </c>
      <c r="AB80" s="78">
        <f t="shared" si="41"/>
        <v>0</v>
      </c>
      <c r="AC80" s="79">
        <f t="shared" si="42"/>
        <v>0</v>
      </c>
      <c r="AD80" s="81">
        <f t="shared" si="44"/>
        <v>392070.78718354431</v>
      </c>
      <c r="AE80" s="91"/>
      <c r="AF80" s="50"/>
      <c r="AG80" s="131" t="s">
        <v>260</v>
      </c>
      <c r="AH80" s="131" t="s">
        <v>245</v>
      </c>
      <c r="AI80" s="131"/>
      <c r="AJ80" s="131"/>
      <c r="AK80" s="131"/>
      <c r="AL80" s="131"/>
      <c r="AM80" s="131"/>
      <c r="AN80" s="131"/>
      <c r="AP80" s="50"/>
    </row>
    <row r="81" spans="1:43" s="61" customFormat="1" ht="30">
      <c r="A81" s="50" t="s">
        <v>253</v>
      </c>
      <c r="B81" s="50" t="s">
        <v>109</v>
      </c>
      <c r="C81" s="61" t="s">
        <v>110</v>
      </c>
      <c r="D81" s="89" t="s">
        <v>54</v>
      </c>
      <c r="E81" s="50" t="s">
        <v>121</v>
      </c>
      <c r="F81" s="103">
        <v>21550100</v>
      </c>
      <c r="G81" s="71">
        <v>4271300</v>
      </c>
      <c r="H81" s="50"/>
      <c r="J81" s="50"/>
      <c r="K81" s="50"/>
      <c r="L81" s="70">
        <f t="shared" si="36"/>
        <v>25821400</v>
      </c>
      <c r="M81" s="72">
        <f t="shared" si="19"/>
        <v>24596300</v>
      </c>
      <c r="N81" s="74">
        <f t="shared" si="20"/>
        <v>4944100</v>
      </c>
      <c r="O81" s="74">
        <f t="shared" si="21"/>
        <v>0</v>
      </c>
      <c r="P81" s="74">
        <f t="shared" si="22"/>
        <v>0</v>
      </c>
      <c r="Q81" s="71">
        <f t="shared" si="23"/>
        <v>24596300</v>
      </c>
      <c r="R81" s="74">
        <f t="shared" si="24"/>
        <v>4944100</v>
      </c>
      <c r="S81" s="76">
        <v>24596300</v>
      </c>
      <c r="T81" s="74">
        <f t="shared" ref="T81:T82" si="46">126.8/126.4*N81</f>
        <v>4959745.8860759493</v>
      </c>
      <c r="U81" s="76">
        <f t="shared" si="26"/>
        <v>0</v>
      </c>
      <c r="V81" s="74">
        <v>0</v>
      </c>
      <c r="W81" s="76">
        <f t="shared" si="27"/>
        <v>24596300</v>
      </c>
      <c r="X81" s="74">
        <f t="shared" si="28"/>
        <v>4959745.8860759493</v>
      </c>
      <c r="Y81" s="77">
        <f t="shared" si="43"/>
        <v>26147758.92307692</v>
      </c>
      <c r="Z81" s="78">
        <f t="shared" si="45"/>
        <v>5143585.047468354</v>
      </c>
      <c r="AA81" s="78">
        <f t="shared" si="45"/>
        <v>0</v>
      </c>
      <c r="AB81" s="78">
        <f t="shared" si="41"/>
        <v>0</v>
      </c>
      <c r="AC81" s="79">
        <f t="shared" si="42"/>
        <v>26147758.92307692</v>
      </c>
      <c r="AD81" s="81">
        <f t="shared" si="44"/>
        <v>5143585.047468354</v>
      </c>
      <c r="AE81" s="50" t="s">
        <v>281</v>
      </c>
      <c r="AF81" s="50"/>
      <c r="AG81" s="131" t="s">
        <v>260</v>
      </c>
      <c r="AH81" s="131" t="s">
        <v>245</v>
      </c>
      <c r="AI81" s="131" t="s">
        <v>260</v>
      </c>
      <c r="AJ81" s="131" t="s">
        <v>260</v>
      </c>
      <c r="AK81" s="131"/>
      <c r="AL81" s="131" t="s">
        <v>260</v>
      </c>
      <c r="AM81" s="131"/>
      <c r="AN81" s="131"/>
      <c r="AO81" s="61" t="s">
        <v>282</v>
      </c>
      <c r="AP81" s="49" t="s">
        <v>333</v>
      </c>
    </row>
    <row r="82" spans="1:43" s="61" customFormat="1" ht="45">
      <c r="A82" s="50" t="s">
        <v>253</v>
      </c>
      <c r="B82" s="50" t="s">
        <v>109</v>
      </c>
      <c r="C82" s="61" t="s">
        <v>110</v>
      </c>
      <c r="D82" s="89" t="s">
        <v>54</v>
      </c>
      <c r="E82" s="50" t="s">
        <v>125</v>
      </c>
      <c r="F82" s="103"/>
      <c r="G82" s="71"/>
      <c r="H82" s="70">
        <v>1766600</v>
      </c>
      <c r="J82" s="50"/>
      <c r="K82" s="50" t="s">
        <v>168</v>
      </c>
      <c r="L82" s="70">
        <f t="shared" si="36"/>
        <v>1766600</v>
      </c>
      <c r="M82" s="72">
        <f t="shared" si="19"/>
        <v>0</v>
      </c>
      <c r="N82" s="74">
        <f t="shared" si="20"/>
        <v>0</v>
      </c>
      <c r="O82" s="74">
        <v>2059550</v>
      </c>
      <c r="P82" s="74">
        <f t="shared" si="22"/>
        <v>0</v>
      </c>
      <c r="Q82" s="71">
        <f t="shared" si="23"/>
        <v>0</v>
      </c>
      <c r="R82" s="74">
        <f t="shared" si="24"/>
        <v>2059550</v>
      </c>
      <c r="S82" s="76">
        <v>0</v>
      </c>
      <c r="T82" s="74">
        <f t="shared" si="46"/>
        <v>0</v>
      </c>
      <c r="U82" s="109">
        <f t="shared" si="26"/>
        <v>2066067.5632911392</v>
      </c>
      <c r="V82" s="74">
        <v>0</v>
      </c>
      <c r="W82" s="76">
        <f t="shared" si="27"/>
        <v>0</v>
      </c>
      <c r="X82" s="74">
        <f>T82+U82</f>
        <v>2066067.5632911392</v>
      </c>
      <c r="Y82" s="77">
        <f t="shared" si="43"/>
        <v>0</v>
      </c>
      <c r="Z82" s="78">
        <f t="shared" si="45"/>
        <v>0</v>
      </c>
      <c r="AA82" s="78">
        <f t="shared" si="45"/>
        <v>2142648.9319620254</v>
      </c>
      <c r="AB82" s="78">
        <f t="shared" si="41"/>
        <v>0</v>
      </c>
      <c r="AC82" s="79">
        <f t="shared" si="42"/>
        <v>0</v>
      </c>
      <c r="AD82" s="81">
        <f t="shared" si="44"/>
        <v>2142648.9319620254</v>
      </c>
      <c r="AE82" s="91"/>
      <c r="AF82" s="50"/>
      <c r="AG82" s="131" t="s">
        <v>260</v>
      </c>
      <c r="AH82" s="131" t="s">
        <v>245</v>
      </c>
      <c r="AI82" s="131"/>
      <c r="AJ82" s="131"/>
      <c r="AK82" s="131"/>
      <c r="AL82" s="131"/>
      <c r="AM82" s="131"/>
      <c r="AN82" s="131"/>
      <c r="AP82" s="49"/>
    </row>
    <row r="83" spans="1:43" s="61" customFormat="1" ht="45">
      <c r="A83" s="50" t="s">
        <v>254</v>
      </c>
      <c r="B83" s="50" t="s">
        <v>109</v>
      </c>
      <c r="C83" s="61" t="s">
        <v>110</v>
      </c>
      <c r="D83" s="89" t="s">
        <v>54</v>
      </c>
      <c r="E83" s="50" t="s">
        <v>125</v>
      </c>
      <c r="F83" s="103"/>
      <c r="G83" s="71"/>
      <c r="H83" s="50"/>
      <c r="I83" s="76">
        <v>435600</v>
      </c>
      <c r="J83" s="50"/>
      <c r="K83" s="50" t="s">
        <v>171</v>
      </c>
      <c r="L83" s="74">
        <f>SUM(I83)</f>
        <v>435600</v>
      </c>
      <c r="M83" s="72">
        <f t="shared" si="19"/>
        <v>0</v>
      </c>
      <c r="N83" s="74">
        <f t="shared" si="20"/>
        <v>0</v>
      </c>
      <c r="O83" s="74">
        <f t="shared" si="21"/>
        <v>0</v>
      </c>
      <c r="P83" s="74">
        <f t="shared" si="22"/>
        <v>497200</v>
      </c>
      <c r="Q83" s="71">
        <f t="shared" si="23"/>
        <v>497200</v>
      </c>
      <c r="R83" s="74">
        <f t="shared" si="24"/>
        <v>0</v>
      </c>
      <c r="S83" s="76">
        <v>0</v>
      </c>
      <c r="T83" s="74">
        <f t="shared" ref="T83:T88" si="47">126.8/126.4*N83</f>
        <v>0</v>
      </c>
      <c r="U83" s="76">
        <f t="shared" si="26"/>
        <v>0</v>
      </c>
      <c r="V83" s="74">
        <v>497200</v>
      </c>
      <c r="W83" s="76">
        <f t="shared" si="27"/>
        <v>497200</v>
      </c>
      <c r="X83" s="74">
        <f t="shared" si="28"/>
        <v>0</v>
      </c>
      <c r="Y83" s="77">
        <f t="shared" si="43"/>
        <v>0</v>
      </c>
      <c r="Z83" s="78">
        <f t="shared" si="45"/>
        <v>0</v>
      </c>
      <c r="AA83" s="78">
        <f t="shared" si="45"/>
        <v>0</v>
      </c>
      <c r="AB83" s="78">
        <f t="shared" si="41"/>
        <v>528561.84615384613</v>
      </c>
      <c r="AC83" s="79">
        <f t="shared" si="42"/>
        <v>528561.84615384613</v>
      </c>
      <c r="AD83" s="81">
        <f t="shared" si="44"/>
        <v>0</v>
      </c>
      <c r="AE83" s="49"/>
      <c r="AF83" s="50"/>
      <c r="AG83" s="131" t="s">
        <v>260</v>
      </c>
      <c r="AH83" s="131" t="s">
        <v>245</v>
      </c>
      <c r="AI83" s="131"/>
      <c r="AJ83" s="131"/>
      <c r="AK83" s="131"/>
      <c r="AL83" s="131"/>
      <c r="AM83" s="131"/>
      <c r="AN83" s="131"/>
      <c r="AP83" s="50"/>
    </row>
    <row r="84" spans="1:43" s="61" customFormat="1" ht="75">
      <c r="A84" s="50" t="s">
        <v>111</v>
      </c>
      <c r="B84" s="50" t="s">
        <v>112</v>
      </c>
      <c r="C84" s="61" t="s">
        <v>113</v>
      </c>
      <c r="D84" s="89" t="s">
        <v>54</v>
      </c>
      <c r="E84" s="50" t="s">
        <v>11</v>
      </c>
      <c r="F84" s="103">
        <v>1082950</v>
      </c>
      <c r="G84" s="71"/>
      <c r="H84" s="50"/>
      <c r="J84" s="50"/>
      <c r="K84" s="50" t="s">
        <v>170</v>
      </c>
      <c r="L84" s="70">
        <f>SUM(F84:I84)</f>
        <v>1082950</v>
      </c>
      <c r="M84" s="72">
        <f t="shared" si="19"/>
        <v>1236100</v>
      </c>
      <c r="N84" s="74">
        <f t="shared" si="20"/>
        <v>0</v>
      </c>
      <c r="O84" s="74">
        <f t="shared" si="21"/>
        <v>0</v>
      </c>
      <c r="P84" s="74">
        <f t="shared" si="22"/>
        <v>0</v>
      </c>
      <c r="Q84" s="71">
        <f t="shared" si="23"/>
        <v>1236100</v>
      </c>
      <c r="R84" s="74">
        <f t="shared" si="24"/>
        <v>0</v>
      </c>
      <c r="S84" s="76">
        <v>1236100</v>
      </c>
      <c r="T84" s="74">
        <f t="shared" si="47"/>
        <v>0</v>
      </c>
      <c r="U84" s="76">
        <f t="shared" si="26"/>
        <v>0</v>
      </c>
      <c r="V84" s="74">
        <v>0</v>
      </c>
      <c r="W84" s="76">
        <f t="shared" si="27"/>
        <v>1236100</v>
      </c>
      <c r="X84" s="74">
        <f t="shared" si="28"/>
        <v>0</v>
      </c>
      <c r="Y84" s="77">
        <f t="shared" si="43"/>
        <v>1314069.3846153845</v>
      </c>
      <c r="Z84" s="78">
        <f t="shared" si="45"/>
        <v>0</v>
      </c>
      <c r="AA84" s="78">
        <f t="shared" si="45"/>
        <v>0</v>
      </c>
      <c r="AB84" s="78">
        <f t="shared" si="41"/>
        <v>0</v>
      </c>
      <c r="AC84" s="79">
        <f t="shared" si="42"/>
        <v>1314069.3846153845</v>
      </c>
      <c r="AD84" s="81">
        <f t="shared" si="44"/>
        <v>0</v>
      </c>
      <c r="AE84" s="50" t="s">
        <v>280</v>
      </c>
      <c r="AF84" s="50"/>
      <c r="AG84" s="131" t="s">
        <v>260</v>
      </c>
      <c r="AH84" s="131" t="s">
        <v>245</v>
      </c>
      <c r="AI84" s="131"/>
      <c r="AJ84" s="131"/>
      <c r="AK84" s="131"/>
      <c r="AL84" s="131" t="s">
        <v>260</v>
      </c>
      <c r="AM84" s="131"/>
      <c r="AN84" s="131"/>
      <c r="AP84" s="50"/>
    </row>
    <row r="85" spans="1:43" s="56" customFormat="1" ht="90">
      <c r="A85" s="50" t="s">
        <v>169</v>
      </c>
      <c r="B85" s="56" t="s">
        <v>112</v>
      </c>
      <c r="C85" s="50" t="s">
        <v>113</v>
      </c>
      <c r="D85" s="56" t="s">
        <v>54</v>
      </c>
      <c r="E85" s="50" t="s">
        <v>11</v>
      </c>
      <c r="F85" s="110">
        <v>966790</v>
      </c>
      <c r="G85" s="70"/>
      <c r="H85" s="89"/>
      <c r="I85" s="89"/>
      <c r="J85" s="89"/>
      <c r="K85" s="89" t="s">
        <v>180</v>
      </c>
      <c r="L85" s="111">
        <f>SUM(F85:I85)</f>
        <v>966790</v>
      </c>
      <c r="M85" s="112">
        <f t="shared" si="19"/>
        <v>1103500</v>
      </c>
      <c r="N85" s="73">
        <f t="shared" si="20"/>
        <v>0</v>
      </c>
      <c r="O85" s="73">
        <f t="shared" si="21"/>
        <v>0</v>
      </c>
      <c r="P85" s="73">
        <f t="shared" si="22"/>
        <v>0</v>
      </c>
      <c r="Q85" s="111">
        <f t="shared" si="23"/>
        <v>1103500</v>
      </c>
      <c r="R85" s="73">
        <f t="shared" si="24"/>
        <v>0</v>
      </c>
      <c r="S85" s="73">
        <v>1103500</v>
      </c>
      <c r="T85" s="74">
        <f t="shared" si="47"/>
        <v>0</v>
      </c>
      <c r="U85" s="76">
        <f t="shared" si="26"/>
        <v>0</v>
      </c>
      <c r="V85" s="74">
        <v>0</v>
      </c>
      <c r="W85" s="76">
        <f t="shared" si="27"/>
        <v>1103500</v>
      </c>
      <c r="X85" s="74">
        <f t="shared" si="28"/>
        <v>0</v>
      </c>
      <c r="Y85" s="77">
        <f t="shared" si="43"/>
        <v>1173105.3846153845</v>
      </c>
      <c r="Z85" s="78">
        <f t="shared" si="45"/>
        <v>0</v>
      </c>
      <c r="AA85" s="78">
        <f t="shared" si="45"/>
        <v>0</v>
      </c>
      <c r="AB85" s="78">
        <f t="shared" si="41"/>
        <v>0</v>
      </c>
      <c r="AC85" s="79">
        <f t="shared" si="42"/>
        <v>1173105.3846153845</v>
      </c>
      <c r="AD85" s="81">
        <f t="shared" si="44"/>
        <v>0</v>
      </c>
      <c r="AE85" s="50" t="s">
        <v>279</v>
      </c>
      <c r="AF85" s="50"/>
      <c r="AG85" s="131" t="s">
        <v>260</v>
      </c>
      <c r="AH85" s="131" t="s">
        <v>245</v>
      </c>
      <c r="AI85" s="131"/>
      <c r="AJ85" s="131"/>
      <c r="AK85" s="131"/>
      <c r="AL85" s="131"/>
      <c r="AM85" s="131"/>
      <c r="AN85" s="131"/>
      <c r="AO85" s="61"/>
      <c r="AP85" s="50"/>
    </row>
    <row r="86" spans="1:43" s="56" customFormat="1" ht="90">
      <c r="A86" s="50" t="s">
        <v>255</v>
      </c>
      <c r="B86" s="56" t="s">
        <v>207</v>
      </c>
      <c r="C86" s="50" t="s">
        <v>208</v>
      </c>
      <c r="D86" s="56" t="s">
        <v>10</v>
      </c>
      <c r="E86" s="50"/>
      <c r="F86" s="110"/>
      <c r="G86" s="70"/>
      <c r="H86" s="89"/>
      <c r="I86" s="89"/>
      <c r="J86" s="89"/>
      <c r="K86" s="89"/>
      <c r="L86" s="111"/>
      <c r="M86" s="113">
        <v>34291</v>
      </c>
      <c r="N86" s="73"/>
      <c r="O86" s="73"/>
      <c r="P86" s="73"/>
      <c r="Q86" s="111">
        <v>34291</v>
      </c>
      <c r="R86" s="74"/>
      <c r="S86" s="114">
        <v>34291</v>
      </c>
      <c r="T86" s="74">
        <f t="shared" si="47"/>
        <v>0</v>
      </c>
      <c r="U86" s="76">
        <f t="shared" si="26"/>
        <v>0</v>
      </c>
      <c r="V86" s="74"/>
      <c r="W86" s="76">
        <f t="shared" si="27"/>
        <v>34291</v>
      </c>
      <c r="X86" s="74">
        <f t="shared" si="28"/>
        <v>0</v>
      </c>
      <c r="Y86" s="77">
        <f t="shared" si="43"/>
        <v>36453.970769230771</v>
      </c>
      <c r="Z86" s="78">
        <f t="shared" si="45"/>
        <v>0</v>
      </c>
      <c r="AA86" s="78">
        <f t="shared" si="45"/>
        <v>0</v>
      </c>
      <c r="AB86" s="78">
        <f t="shared" si="41"/>
        <v>0</v>
      </c>
      <c r="AC86" s="79">
        <f t="shared" si="42"/>
        <v>36453.970769230771</v>
      </c>
      <c r="AD86" s="81">
        <f t="shared" si="44"/>
        <v>0</v>
      </c>
      <c r="AE86" s="91" t="s">
        <v>272</v>
      </c>
      <c r="AF86" s="50"/>
      <c r="AG86" s="131"/>
      <c r="AH86" s="131" t="s">
        <v>245</v>
      </c>
      <c r="AI86" s="131"/>
      <c r="AJ86" s="131"/>
      <c r="AK86" s="131"/>
      <c r="AL86" s="131"/>
      <c r="AM86" s="131"/>
      <c r="AN86" s="131"/>
      <c r="AO86" s="61"/>
      <c r="AP86" s="50"/>
    </row>
    <row r="87" spans="1:43" s="56" customFormat="1" ht="135">
      <c r="A87" s="50" t="s">
        <v>200</v>
      </c>
      <c r="B87" s="56" t="s">
        <v>201</v>
      </c>
      <c r="C87" s="50" t="s">
        <v>202</v>
      </c>
      <c r="D87" s="56" t="s">
        <v>92</v>
      </c>
      <c r="E87" s="50" t="s">
        <v>203</v>
      </c>
      <c r="F87" s="110"/>
      <c r="G87" s="70"/>
      <c r="H87" s="89"/>
      <c r="I87" s="89"/>
      <c r="J87" s="89"/>
      <c r="K87" s="89"/>
      <c r="L87" s="111"/>
      <c r="M87" s="113">
        <v>660000</v>
      </c>
      <c r="N87" s="73"/>
      <c r="O87" s="73"/>
      <c r="P87" s="73"/>
      <c r="Q87" s="111">
        <v>660000</v>
      </c>
      <c r="R87" s="74"/>
      <c r="S87" s="114">
        <v>660000</v>
      </c>
      <c r="T87" s="74">
        <f t="shared" si="47"/>
        <v>0</v>
      </c>
      <c r="U87" s="76">
        <f t="shared" si="26"/>
        <v>0</v>
      </c>
      <c r="V87" s="74"/>
      <c r="W87" s="76">
        <f t="shared" si="27"/>
        <v>660000</v>
      </c>
      <c r="X87" s="74">
        <f t="shared" si="28"/>
        <v>0</v>
      </c>
      <c r="Y87" s="77">
        <f>138.2/130*S87</f>
        <v>701630.76923076925</v>
      </c>
      <c r="Z87" s="78">
        <f t="shared" si="45"/>
        <v>0</v>
      </c>
      <c r="AA87" s="78">
        <f t="shared" si="45"/>
        <v>0</v>
      </c>
      <c r="AB87" s="78">
        <f t="shared" si="41"/>
        <v>0</v>
      </c>
      <c r="AC87" s="79">
        <f t="shared" si="42"/>
        <v>701630.76923076925</v>
      </c>
      <c r="AD87" s="81">
        <f t="shared" si="44"/>
        <v>0</v>
      </c>
      <c r="AE87" s="91" t="s">
        <v>278</v>
      </c>
      <c r="AF87" s="50"/>
      <c r="AG87" s="131" t="s">
        <v>260</v>
      </c>
      <c r="AH87" s="131" t="s">
        <v>238</v>
      </c>
      <c r="AI87" s="131"/>
      <c r="AJ87" s="131"/>
      <c r="AK87" s="131"/>
      <c r="AL87" s="131" t="s">
        <v>260</v>
      </c>
      <c r="AM87" s="131"/>
      <c r="AN87" s="131"/>
      <c r="AO87" s="61"/>
      <c r="AP87" s="50"/>
    </row>
    <row r="88" spans="1:43" s="61" customFormat="1" ht="90">
      <c r="A88" s="56" t="s">
        <v>204</v>
      </c>
      <c r="B88" s="50" t="s">
        <v>205</v>
      </c>
      <c r="C88" s="56" t="s">
        <v>206</v>
      </c>
      <c r="D88" s="89" t="s">
        <v>10</v>
      </c>
      <c r="E88" s="50" t="s">
        <v>203</v>
      </c>
      <c r="F88" s="56"/>
      <c r="G88" s="56"/>
      <c r="H88" s="56"/>
      <c r="I88" s="56"/>
      <c r="J88" s="56"/>
      <c r="K88" s="56"/>
      <c r="L88" s="110"/>
      <c r="M88" s="115">
        <v>475000</v>
      </c>
      <c r="N88" s="114"/>
      <c r="O88" s="114"/>
      <c r="P88" s="114"/>
      <c r="Q88" s="110">
        <v>475000</v>
      </c>
      <c r="R88" s="56"/>
      <c r="S88" s="73">
        <v>475000</v>
      </c>
      <c r="T88" s="73">
        <f t="shared" si="47"/>
        <v>0</v>
      </c>
      <c r="U88" s="73">
        <f t="shared" si="26"/>
        <v>0</v>
      </c>
      <c r="V88" s="73"/>
      <c r="W88" s="73">
        <f t="shared" si="27"/>
        <v>475000</v>
      </c>
      <c r="X88" s="74">
        <f t="shared" si="28"/>
        <v>0</v>
      </c>
      <c r="Y88" s="77">
        <f t="shared" si="43"/>
        <v>504961.53846153844</v>
      </c>
      <c r="Z88" s="78">
        <f t="shared" si="45"/>
        <v>0</v>
      </c>
      <c r="AA88" s="78">
        <f t="shared" si="45"/>
        <v>0</v>
      </c>
      <c r="AB88" s="78">
        <f t="shared" si="41"/>
        <v>0</v>
      </c>
      <c r="AC88" s="79">
        <f t="shared" si="42"/>
        <v>504961.53846153844</v>
      </c>
      <c r="AD88" s="81">
        <f t="shared" si="44"/>
        <v>0</v>
      </c>
      <c r="AE88" s="91" t="s">
        <v>277</v>
      </c>
      <c r="AF88" s="50"/>
      <c r="AG88" s="131" t="s">
        <v>260</v>
      </c>
      <c r="AH88" s="131" t="s">
        <v>238</v>
      </c>
      <c r="AI88" s="131"/>
      <c r="AJ88" s="131"/>
      <c r="AK88" s="131"/>
      <c r="AL88" s="131"/>
      <c r="AM88" s="131"/>
      <c r="AN88" s="131"/>
      <c r="AP88" s="50"/>
    </row>
    <row r="89" spans="1:43" s="61" customFormat="1" ht="120">
      <c r="A89" s="56" t="s">
        <v>216</v>
      </c>
      <c r="B89" s="50" t="s">
        <v>217</v>
      </c>
      <c r="C89" s="61" t="s">
        <v>218</v>
      </c>
      <c r="D89" s="50" t="s">
        <v>226</v>
      </c>
      <c r="E89" s="90" t="s">
        <v>219</v>
      </c>
      <c r="S89" s="74">
        <v>13067</v>
      </c>
      <c r="U89" s="50"/>
      <c r="W89" s="74">
        <f t="shared" si="27"/>
        <v>13067</v>
      </c>
      <c r="X89" s="74">
        <f>T89+U89</f>
        <v>0</v>
      </c>
      <c r="Y89" s="77">
        <f>138.2/130*S89</f>
        <v>13891.226153846153</v>
      </c>
      <c r="Z89" s="78">
        <f t="shared" si="45"/>
        <v>0</v>
      </c>
      <c r="AA89" s="78">
        <f t="shared" si="45"/>
        <v>0</v>
      </c>
      <c r="AB89" s="78">
        <f t="shared" si="41"/>
        <v>0</v>
      </c>
      <c r="AC89" s="79">
        <f t="shared" si="42"/>
        <v>13891.226153846153</v>
      </c>
      <c r="AD89" s="81">
        <f t="shared" si="44"/>
        <v>0</v>
      </c>
      <c r="AE89" s="50" t="s">
        <v>276</v>
      </c>
      <c r="AF89" s="50"/>
      <c r="AG89" s="131"/>
      <c r="AH89" s="131" t="s">
        <v>238</v>
      </c>
      <c r="AI89" s="131"/>
      <c r="AJ89" s="131"/>
      <c r="AK89" s="131"/>
      <c r="AL89" s="131"/>
      <c r="AM89" s="131"/>
      <c r="AN89" s="131"/>
      <c r="AO89" s="61" t="s">
        <v>335</v>
      </c>
      <c r="AP89" s="50"/>
    </row>
    <row r="90" spans="1:43" s="61" customFormat="1" ht="90">
      <c r="A90" s="56" t="s">
        <v>227</v>
      </c>
      <c r="B90" s="50" t="s">
        <v>228</v>
      </c>
      <c r="C90" s="61" t="s">
        <v>113</v>
      </c>
      <c r="D90" s="50" t="s">
        <v>226</v>
      </c>
      <c r="E90" s="90" t="s">
        <v>219</v>
      </c>
      <c r="S90" s="74">
        <v>3900000</v>
      </c>
      <c r="T90" s="76">
        <v>13016</v>
      </c>
      <c r="U90" s="50"/>
      <c r="W90" s="74">
        <f t="shared" si="27"/>
        <v>3900000</v>
      </c>
      <c r="X90" s="73">
        <f>T90+U90</f>
        <v>13016</v>
      </c>
      <c r="Y90" s="120">
        <f>138.2/130*S90</f>
        <v>4146000</v>
      </c>
      <c r="Z90" s="120">
        <f>131.5/126.8*T90</f>
        <v>13498.454258675079</v>
      </c>
      <c r="AA90" s="120">
        <f t="shared" si="45"/>
        <v>0</v>
      </c>
      <c r="AB90" s="120">
        <f t="shared" si="41"/>
        <v>0</v>
      </c>
      <c r="AC90" s="81">
        <f t="shared" si="42"/>
        <v>4146000</v>
      </c>
      <c r="AD90" s="79">
        <f t="shared" si="44"/>
        <v>13498.454258675079</v>
      </c>
      <c r="AE90" s="50" t="s">
        <v>327</v>
      </c>
      <c r="AF90" s="50"/>
      <c r="AG90" s="131"/>
      <c r="AH90" s="131" t="s">
        <v>245</v>
      </c>
      <c r="AI90" s="131" t="s">
        <v>260</v>
      </c>
      <c r="AJ90" s="131" t="s">
        <v>260</v>
      </c>
      <c r="AK90" s="131"/>
      <c r="AL90" s="131" t="s">
        <v>260</v>
      </c>
      <c r="AM90" s="131"/>
      <c r="AN90" s="131"/>
      <c r="AO90" s="61" t="s">
        <v>336</v>
      </c>
      <c r="AP90" s="50"/>
    </row>
    <row r="91" spans="1:43" s="61" customFormat="1">
      <c r="A91" s="56"/>
      <c r="B91" s="50"/>
      <c r="D91" s="50"/>
      <c r="Y91" s="119"/>
      <c r="Z91" s="119"/>
      <c r="AA91" s="119"/>
      <c r="AB91" s="119"/>
      <c r="AC91" s="89"/>
      <c r="AD91" s="50"/>
      <c r="AE91" s="50"/>
      <c r="AF91" s="50"/>
      <c r="AG91" s="131"/>
      <c r="AH91" s="131"/>
      <c r="AI91" s="131"/>
      <c r="AJ91" s="131"/>
      <c r="AK91" s="131"/>
      <c r="AL91" s="131"/>
      <c r="AM91" s="131"/>
      <c r="AN91" s="131"/>
      <c r="AP91" s="50"/>
    </row>
    <row r="92" spans="1:43" s="61" customFormat="1" ht="165">
      <c r="A92" s="56" t="s">
        <v>242</v>
      </c>
      <c r="B92" s="50" t="s">
        <v>243</v>
      </c>
      <c r="C92" s="61" t="s">
        <v>244</v>
      </c>
      <c r="D92" s="50" t="s">
        <v>54</v>
      </c>
      <c r="Y92" s="119"/>
      <c r="Z92" s="119"/>
      <c r="AA92" s="119"/>
      <c r="AB92" s="119"/>
      <c r="AC92" s="89"/>
      <c r="AD92" s="50"/>
      <c r="AE92" s="50" t="s">
        <v>275</v>
      </c>
      <c r="AF92" s="50"/>
      <c r="AG92" s="131"/>
      <c r="AH92" s="131"/>
      <c r="AI92" s="131" t="s">
        <v>260</v>
      </c>
      <c r="AJ92" s="131" t="s">
        <v>260</v>
      </c>
      <c r="AK92" s="131"/>
      <c r="AL92" s="131" t="s">
        <v>260</v>
      </c>
      <c r="AM92" s="131"/>
      <c r="AN92" s="131"/>
      <c r="AO92" s="61" t="s">
        <v>337</v>
      </c>
      <c r="AP92" s="50" t="s">
        <v>328</v>
      </c>
    </row>
    <row r="93" spans="1:43" s="59" customFormat="1">
      <c r="A93" s="93"/>
      <c r="B93" s="52"/>
      <c r="D93" s="52"/>
      <c r="Y93" s="118"/>
      <c r="Z93" s="118"/>
      <c r="AA93" s="118"/>
      <c r="AB93" s="118"/>
      <c r="AC93" s="118"/>
      <c r="AD93" s="52"/>
      <c r="AE93" s="52"/>
      <c r="AF93" s="52"/>
      <c r="AG93" s="132"/>
      <c r="AH93" s="132"/>
      <c r="AI93" s="132"/>
      <c r="AJ93" s="132"/>
      <c r="AK93" s="132"/>
      <c r="AL93" s="132"/>
      <c r="AM93" s="132"/>
      <c r="AN93" s="132"/>
      <c r="AP93" s="52"/>
    </row>
    <row r="94" spans="1:43" s="61" customFormat="1" ht="195">
      <c r="A94" s="61" t="s">
        <v>256</v>
      </c>
      <c r="B94" s="50" t="s">
        <v>257</v>
      </c>
      <c r="C94" s="61" t="s">
        <v>84</v>
      </c>
      <c r="D94" s="50" t="s">
        <v>78</v>
      </c>
      <c r="Y94" s="73">
        <v>2090578</v>
      </c>
      <c r="Z94" s="89"/>
      <c r="AA94" s="89"/>
      <c r="AB94" s="89"/>
      <c r="AC94" s="73">
        <v>2090578</v>
      </c>
      <c r="AD94" s="50"/>
      <c r="AE94" s="50" t="s">
        <v>338</v>
      </c>
      <c r="AF94" s="131" t="s">
        <v>230</v>
      </c>
      <c r="AG94" s="131" t="s">
        <v>260</v>
      </c>
      <c r="AH94" s="131" t="s">
        <v>245</v>
      </c>
      <c r="AI94" s="131"/>
      <c r="AJ94" s="131"/>
      <c r="AK94" s="131"/>
      <c r="AL94" s="131"/>
      <c r="AM94" s="131"/>
      <c r="AN94" s="131"/>
      <c r="AO94" s="61" t="s">
        <v>339</v>
      </c>
      <c r="AP94" s="50"/>
    </row>
    <row r="95" spans="1:43" s="59" customFormat="1">
      <c r="A95" s="146"/>
      <c r="B95" s="146"/>
      <c r="C95" s="60"/>
      <c r="D95" s="60"/>
      <c r="E95" s="60"/>
      <c r="F95" s="141"/>
      <c r="G95" s="141"/>
      <c r="H95" s="141"/>
      <c r="I95" s="141"/>
      <c r="J95" s="141"/>
      <c r="K95" s="141"/>
      <c r="L95" s="142"/>
      <c r="M95" s="143"/>
      <c r="N95" s="144"/>
      <c r="O95" s="144"/>
      <c r="P95" s="144"/>
      <c r="Q95" s="142"/>
      <c r="R95" s="141"/>
      <c r="S95" s="144"/>
      <c r="T95" s="144"/>
      <c r="U95" s="144"/>
      <c r="V95" s="144"/>
      <c r="W95" s="144"/>
      <c r="X95" s="144"/>
      <c r="Y95" s="147"/>
      <c r="Z95" s="147"/>
      <c r="AA95" s="145"/>
      <c r="AB95" s="145"/>
      <c r="AC95" s="144"/>
      <c r="AD95" s="145"/>
      <c r="AE95" s="97"/>
      <c r="AF95" s="60"/>
      <c r="AG95" s="135"/>
      <c r="AH95" s="135"/>
      <c r="AI95" s="135"/>
      <c r="AJ95" s="135"/>
      <c r="AK95" s="135"/>
      <c r="AL95" s="135"/>
      <c r="AM95" s="135"/>
      <c r="AN95" s="135"/>
      <c r="AO95" s="141"/>
      <c r="AP95" s="60"/>
      <c r="AQ95" s="61"/>
    </row>
    <row r="96" spans="1:43" s="59" customFormat="1" ht="30.75" thickBot="1">
      <c r="A96" s="59" t="s">
        <v>130</v>
      </c>
      <c r="F96" s="63">
        <f>SUM(F11:F85)</f>
        <v>96192715</v>
      </c>
      <c r="G96" s="63">
        <f>SUM(G11:G85)</f>
        <v>13854196</v>
      </c>
      <c r="H96" s="63">
        <f>SUM(H11:H85)</f>
        <v>4616150</v>
      </c>
      <c r="I96" s="63">
        <f>SUM(I11:I85)</f>
        <v>566280</v>
      </c>
      <c r="L96" s="63">
        <f t="shared" ref="L96:V96" si="48">SUM(L11:L88)</f>
        <v>115299929</v>
      </c>
      <c r="M96" s="98">
        <f t="shared" si="48"/>
        <v>110961391</v>
      </c>
      <c r="N96" s="98">
        <f t="shared" si="48"/>
        <v>16037700</v>
      </c>
      <c r="O96" s="98">
        <f t="shared" si="48"/>
        <v>5371015</v>
      </c>
      <c r="P96" s="98">
        <f t="shared" si="48"/>
        <v>646400</v>
      </c>
      <c r="Q96" s="98">
        <f t="shared" si="48"/>
        <v>111607791</v>
      </c>
      <c r="R96" s="98">
        <f t="shared" si="48"/>
        <v>21408715</v>
      </c>
      <c r="S96" s="92">
        <f t="shared" si="48"/>
        <v>110961391</v>
      </c>
      <c r="T96" s="92">
        <f t="shared" si="48"/>
        <v>16088452.215189874</v>
      </c>
      <c r="U96" s="92">
        <f t="shared" si="48"/>
        <v>5388011.8829113925</v>
      </c>
      <c r="V96" s="92">
        <f t="shared" si="48"/>
        <v>646400</v>
      </c>
      <c r="W96" s="92">
        <f ca="1">SUM(W11:W111)</f>
        <v>115520858</v>
      </c>
      <c r="X96" s="92">
        <f>SUM(X11:X88)</f>
        <v>21476464.098101266</v>
      </c>
      <c r="Y96" s="99">
        <f>SUM(Y11:Y95)</f>
        <v>124210963.35076927</v>
      </c>
      <c r="Z96" s="99">
        <f t="shared" ref="Z96:AD96" si="49">SUM(Z11:Z95)</f>
        <v>15834380.288304115</v>
      </c>
      <c r="AA96" s="99">
        <f t="shared" si="49"/>
        <v>4734435.8270899057</v>
      </c>
      <c r="AB96" s="99">
        <f t="shared" si="49"/>
        <v>687172.92307692301</v>
      </c>
      <c r="AC96" s="140">
        <f t="shared" si="49"/>
        <v>124898136.27384618</v>
      </c>
      <c r="AD96" s="140">
        <f t="shared" si="49"/>
        <v>20568816.115394022</v>
      </c>
      <c r="AG96" s="136"/>
    </row>
    <row r="97" spans="1:57" s="59" customFormat="1">
      <c r="M97" s="92"/>
      <c r="N97" s="66"/>
      <c r="O97" s="66"/>
      <c r="P97" s="66"/>
      <c r="AG97" s="136"/>
    </row>
    <row r="98" spans="1:57" s="59" customFormat="1" ht="30">
      <c r="A98" s="59" t="s">
        <v>185</v>
      </c>
      <c r="M98" s="92"/>
      <c r="N98" s="66"/>
      <c r="O98" s="66"/>
      <c r="P98" s="66"/>
      <c r="S98" s="66"/>
      <c r="T98" s="66"/>
      <c r="U98" s="66"/>
      <c r="Y98" s="100"/>
      <c r="Z98" s="100"/>
      <c r="AA98" s="66"/>
      <c r="AG98" s="136"/>
    </row>
    <row r="99" spans="1:57" s="59" customFormat="1" ht="30">
      <c r="A99" s="59" t="s">
        <v>186</v>
      </c>
      <c r="M99" s="92"/>
      <c r="N99" s="66"/>
      <c r="O99" s="66"/>
      <c r="P99" s="66"/>
      <c r="AG99" s="136"/>
    </row>
    <row r="100" spans="1:57" s="59" customFormat="1" ht="30">
      <c r="A100" s="59" t="s">
        <v>184</v>
      </c>
      <c r="M100" s="92"/>
      <c r="N100" s="66"/>
      <c r="O100" s="66"/>
      <c r="P100" s="66"/>
    </row>
    <row r="101" spans="1:57" s="59" customFormat="1" ht="30">
      <c r="A101" s="59" t="s">
        <v>259</v>
      </c>
      <c r="M101" s="92"/>
      <c r="N101" s="66"/>
      <c r="O101" s="66"/>
      <c r="P101" s="66"/>
    </row>
    <row r="102" spans="1:57" s="59" customFormat="1" ht="45">
      <c r="A102" s="59" t="s">
        <v>258</v>
      </c>
      <c r="M102" s="92"/>
      <c r="N102" s="66"/>
      <c r="O102" s="66"/>
      <c r="P102" s="66"/>
    </row>
    <row r="103" spans="1:57" s="59" customFormat="1">
      <c r="M103" s="92"/>
      <c r="N103" s="66"/>
      <c r="O103" s="66"/>
      <c r="P103" s="66"/>
    </row>
    <row r="104" spans="1:57" s="59" customFormat="1">
      <c r="M104" s="92"/>
      <c r="N104" s="66"/>
      <c r="O104" s="66"/>
      <c r="P104" s="66"/>
    </row>
    <row r="105" spans="1:57" s="59" customFormat="1">
      <c r="D105" s="93"/>
      <c r="E105" s="101"/>
      <c r="M105" s="92"/>
      <c r="N105" s="66"/>
      <c r="O105" s="66"/>
      <c r="P105" s="66"/>
      <c r="T105" s="66"/>
      <c r="U105" s="66"/>
    </row>
    <row r="106" spans="1:57" s="59" customFormat="1">
      <c r="M106" s="92"/>
      <c r="N106" s="66"/>
      <c r="O106" s="66"/>
      <c r="P106" s="66"/>
      <c r="T106" s="66"/>
      <c r="U106" s="66"/>
      <c r="X106" s="66"/>
      <c r="Y106" s="66"/>
      <c r="Z106" s="66"/>
      <c r="AA106" s="66"/>
      <c r="AB106" s="66"/>
      <c r="AC106" s="66"/>
      <c r="AD106" s="66"/>
    </row>
    <row r="107" spans="1:57" s="59" customFormat="1">
      <c r="C107" s="63"/>
      <c r="M107" s="92"/>
      <c r="N107" s="66"/>
      <c r="O107" s="66"/>
      <c r="P107" s="66"/>
      <c r="T107" s="66"/>
      <c r="U107" s="66"/>
      <c r="X107" s="66"/>
      <c r="Y107" s="66"/>
      <c r="Z107" s="66"/>
      <c r="AA107" s="66"/>
      <c r="AB107" s="66"/>
      <c r="AC107" s="66"/>
      <c r="AD107" s="66"/>
    </row>
    <row r="108" spans="1:57" s="59" customFormat="1">
      <c r="C108" s="63"/>
      <c r="M108" s="92"/>
      <c r="N108" s="66"/>
      <c r="O108" s="66"/>
      <c r="P108" s="66"/>
      <c r="T108" s="66"/>
      <c r="U108" s="66"/>
      <c r="X108" s="66"/>
      <c r="Y108" s="66"/>
      <c r="Z108" s="66"/>
      <c r="AA108" s="66"/>
      <c r="AB108" s="66"/>
      <c r="AC108" s="66"/>
      <c r="AD108" s="66"/>
    </row>
    <row r="109" spans="1:57" s="59" customFormat="1">
      <c r="C109" s="63"/>
      <c r="M109" s="92"/>
      <c r="N109" s="66"/>
      <c r="O109" s="66"/>
      <c r="P109" s="66"/>
      <c r="T109" s="66"/>
      <c r="U109" s="66"/>
      <c r="X109" s="66"/>
      <c r="Y109" s="66"/>
      <c r="Z109" s="66"/>
      <c r="AA109" s="66"/>
      <c r="AB109" s="66"/>
      <c r="AC109" s="66"/>
      <c r="AD109" s="66"/>
    </row>
    <row r="110" spans="1:57" s="59" customFormat="1">
      <c r="A110" s="93"/>
      <c r="B110" s="93"/>
      <c r="C110" s="93"/>
      <c r="D110" s="93"/>
      <c r="E110" s="93"/>
      <c r="F110" s="93"/>
      <c r="G110" s="93"/>
      <c r="H110" s="93"/>
      <c r="I110" s="93"/>
      <c r="J110" s="93"/>
      <c r="K110" s="93"/>
      <c r="L110" s="94"/>
      <c r="M110" s="96"/>
      <c r="N110" s="95"/>
      <c r="O110" s="95"/>
      <c r="P110" s="95"/>
      <c r="Q110" s="94"/>
      <c r="R110" s="93"/>
      <c r="S110" s="95"/>
      <c r="T110" s="95"/>
      <c r="U110" s="95"/>
      <c r="V110" s="95"/>
      <c r="W110" s="95"/>
      <c r="X110" s="95"/>
      <c r="Y110" s="95"/>
      <c r="Z110" s="95"/>
      <c r="AA110" s="95"/>
      <c r="AB110" s="95"/>
      <c r="AC110" s="95"/>
      <c r="AD110" s="95"/>
      <c r="AE110" s="102"/>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row>
    <row r="111" spans="1:57" s="59" customFormat="1">
      <c r="A111" s="93"/>
      <c r="B111" s="93"/>
      <c r="C111" s="93"/>
      <c r="D111" s="93"/>
      <c r="E111" s="93"/>
      <c r="F111" s="93"/>
      <c r="G111" s="93"/>
      <c r="H111" s="93"/>
      <c r="I111" s="93"/>
      <c r="J111" s="93"/>
      <c r="K111" s="93"/>
      <c r="L111" s="94"/>
      <c r="M111" s="96"/>
      <c r="N111" s="95"/>
      <c r="O111" s="95"/>
      <c r="P111" s="95"/>
      <c r="Q111" s="94"/>
      <c r="R111" s="93"/>
      <c r="S111" s="95"/>
      <c r="T111" s="95"/>
      <c r="U111" s="95"/>
      <c r="V111" s="95"/>
      <c r="W111" s="95"/>
      <c r="X111" s="95"/>
      <c r="Y111" s="95"/>
      <c r="Z111" s="95"/>
      <c r="AA111" s="95"/>
      <c r="AB111" s="95"/>
      <c r="AC111" s="95"/>
      <c r="AD111" s="95"/>
      <c r="AE111" s="102"/>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row>
    <row r="112" spans="1:57" s="59" customFormat="1">
      <c r="M112" s="92"/>
      <c r="N112" s="66"/>
      <c r="O112" s="66"/>
      <c r="P112" s="66"/>
    </row>
    <row r="113" spans="13:16" s="59" customFormat="1">
      <c r="M113" s="92"/>
      <c r="N113" s="66"/>
      <c r="O113" s="66"/>
      <c r="P113" s="66"/>
    </row>
    <row r="114" spans="13:16" s="59" customFormat="1">
      <c r="M114" s="92"/>
      <c r="N114" s="66"/>
      <c r="O114" s="66"/>
      <c r="P114" s="66"/>
    </row>
    <row r="115" spans="13:16" s="59" customFormat="1">
      <c r="M115" s="92"/>
      <c r="N115" s="66"/>
      <c r="O115" s="66"/>
      <c r="P115" s="66"/>
    </row>
    <row r="116" spans="13:16" s="59" customFormat="1">
      <c r="M116" s="92"/>
      <c r="N116" s="66"/>
      <c r="O116" s="66"/>
      <c r="P116" s="66"/>
    </row>
    <row r="117" spans="13:16" s="59" customFormat="1">
      <c r="M117" s="92"/>
      <c r="N117" s="66"/>
      <c r="O117" s="66"/>
      <c r="P117" s="66"/>
    </row>
    <row r="118" spans="13:16" s="59" customFormat="1">
      <c r="M118" s="92"/>
      <c r="N118" s="66"/>
      <c r="O118" s="66"/>
      <c r="P118" s="66"/>
    </row>
    <row r="119" spans="13:16" s="59" customFormat="1">
      <c r="M119" s="92"/>
      <c r="N119" s="66"/>
      <c r="O119" s="66"/>
      <c r="P119" s="66"/>
    </row>
    <row r="120" spans="13:16" s="59" customFormat="1">
      <c r="M120" s="92"/>
      <c r="N120" s="66"/>
      <c r="O120" s="66"/>
      <c r="P120" s="66"/>
    </row>
    <row r="121" spans="13:16" s="59" customFormat="1">
      <c r="M121" s="92"/>
      <c r="N121" s="66"/>
      <c r="O121" s="66"/>
      <c r="P121" s="66"/>
    </row>
    <row r="122" spans="13:16" s="59" customFormat="1">
      <c r="M122" s="92"/>
      <c r="N122" s="66"/>
      <c r="O122" s="66"/>
      <c r="P122" s="66"/>
    </row>
    <row r="123" spans="13:16" s="59" customFormat="1">
      <c r="M123" s="92"/>
      <c r="N123" s="66"/>
      <c r="O123" s="66"/>
      <c r="P123" s="66"/>
    </row>
    <row r="124" spans="13:16" s="59" customFormat="1">
      <c r="M124" s="92"/>
      <c r="N124" s="66"/>
      <c r="O124" s="66"/>
      <c r="P124" s="66"/>
    </row>
    <row r="125" spans="13:16" s="59" customFormat="1">
      <c r="M125" s="92"/>
      <c r="N125" s="66"/>
      <c r="O125" s="66"/>
      <c r="P125" s="66"/>
    </row>
    <row r="126" spans="13:16" s="59" customFormat="1">
      <c r="M126" s="92"/>
      <c r="N126" s="66"/>
      <c r="O126" s="66"/>
      <c r="P126" s="66"/>
    </row>
    <row r="127" spans="13:16" s="59" customFormat="1">
      <c r="M127" s="92"/>
      <c r="N127" s="66"/>
      <c r="O127" s="66"/>
      <c r="P127" s="66"/>
    </row>
    <row r="128" spans="13:16" s="59" customFormat="1">
      <c r="M128" s="92"/>
      <c r="N128" s="66"/>
      <c r="O128" s="66"/>
      <c r="P128" s="66"/>
    </row>
    <row r="129" spans="1:16" s="59" customFormat="1">
      <c r="M129" s="92"/>
      <c r="N129" s="66"/>
      <c r="O129" s="66"/>
      <c r="P129" s="66"/>
    </row>
    <row r="130" spans="1:16" s="59" customFormat="1">
      <c r="M130" s="92"/>
      <c r="N130" s="66"/>
      <c r="O130" s="66"/>
      <c r="P130" s="66"/>
    </row>
    <row r="131" spans="1:16" s="59" customFormat="1">
      <c r="M131" s="92"/>
      <c r="N131" s="66"/>
      <c r="O131" s="66"/>
      <c r="P131" s="66"/>
    </row>
    <row r="132" spans="1:16" s="59" customFormat="1">
      <c r="M132" s="92"/>
      <c r="N132" s="66"/>
      <c r="O132" s="66"/>
      <c r="P132" s="66"/>
    </row>
    <row r="133" spans="1:16" s="59" customFormat="1">
      <c r="M133" s="92"/>
      <c r="N133" s="66"/>
      <c r="O133" s="66"/>
      <c r="P133" s="66"/>
    </row>
    <row r="134" spans="1:16" s="59" customFormat="1">
      <c r="M134" s="92"/>
      <c r="N134" s="66"/>
      <c r="O134" s="66"/>
      <c r="P134" s="66"/>
    </row>
    <row r="135" spans="1:16" s="8" customFormat="1">
      <c r="B135" s="5"/>
      <c r="C135" s="5"/>
      <c r="D135" s="5"/>
      <c r="E135" s="5"/>
      <c r="F135" s="5"/>
      <c r="G135" s="5"/>
      <c r="H135" s="5"/>
      <c r="I135" s="5"/>
      <c r="J135" s="5"/>
      <c r="K135" s="5"/>
      <c r="L135" s="5"/>
      <c r="M135" s="28"/>
      <c r="N135" s="20"/>
      <c r="O135" s="7"/>
      <c r="P135" s="7"/>
    </row>
    <row r="136" spans="1:16" s="9" customFormat="1">
      <c r="A136" s="8"/>
      <c r="B136" s="4"/>
      <c r="C136" s="4"/>
      <c r="D136" s="4"/>
      <c r="E136" s="4"/>
      <c r="F136" s="4"/>
      <c r="G136" s="4"/>
      <c r="H136" s="4"/>
      <c r="I136" s="4"/>
      <c r="J136" s="4"/>
      <c r="K136" s="4"/>
      <c r="L136" s="4"/>
      <c r="M136" s="29"/>
      <c r="N136" s="21"/>
      <c r="O136" s="19"/>
      <c r="P136" s="19"/>
    </row>
    <row r="137" spans="1:16" s="9" customFormat="1">
      <c r="A137" s="8"/>
      <c r="B137" s="4"/>
      <c r="C137" s="4"/>
      <c r="D137" s="4"/>
      <c r="E137" s="4"/>
      <c r="F137" s="4"/>
      <c r="G137" s="4"/>
      <c r="H137" s="4"/>
      <c r="I137" s="4"/>
      <c r="J137" s="4"/>
      <c r="K137" s="4"/>
      <c r="L137" s="4"/>
      <c r="M137" s="29"/>
      <c r="N137" s="21"/>
      <c r="O137" s="19"/>
      <c r="P137" s="19"/>
    </row>
    <row r="138" spans="1:16" s="9" customFormat="1">
      <c r="A138" s="8"/>
      <c r="B138" s="4"/>
      <c r="C138" s="4"/>
      <c r="D138" s="4"/>
      <c r="E138" s="4"/>
      <c r="F138" s="4"/>
      <c r="G138" s="4"/>
      <c r="H138" s="4"/>
      <c r="I138" s="4"/>
      <c r="J138" s="4"/>
      <c r="K138" s="4"/>
      <c r="L138" s="4"/>
      <c r="M138" s="29"/>
      <c r="N138" s="21"/>
      <c r="O138" s="19"/>
      <c r="P138" s="19"/>
    </row>
    <row r="139" spans="1:16" s="9" customFormat="1">
      <c r="A139" s="8"/>
      <c r="B139" s="4"/>
      <c r="C139" s="4"/>
      <c r="D139" s="4"/>
      <c r="E139" s="4"/>
      <c r="F139" s="4"/>
      <c r="G139" s="4"/>
      <c r="H139" s="4"/>
      <c r="I139" s="4"/>
      <c r="J139" s="4"/>
      <c r="K139" s="4"/>
      <c r="L139" s="4"/>
      <c r="M139" s="29"/>
      <c r="N139" s="21"/>
      <c r="O139" s="19"/>
      <c r="P139" s="19"/>
    </row>
    <row r="140" spans="1:16" s="9" customFormat="1">
      <c r="A140" s="8"/>
      <c r="B140" s="4"/>
      <c r="C140" s="4"/>
      <c r="D140" s="4"/>
      <c r="E140" s="4"/>
      <c r="F140" s="4"/>
      <c r="G140" s="4"/>
      <c r="H140" s="4"/>
      <c r="I140" s="4"/>
      <c r="J140" s="4"/>
      <c r="K140" s="4"/>
      <c r="L140" s="4"/>
      <c r="M140" s="29"/>
      <c r="N140" s="21"/>
      <c r="O140" s="19"/>
      <c r="P140" s="19"/>
    </row>
    <row r="141" spans="1:16" s="9" customFormat="1">
      <c r="A141" s="8"/>
      <c r="B141" s="4"/>
      <c r="C141" s="4"/>
      <c r="D141" s="4"/>
      <c r="E141" s="4"/>
      <c r="F141" s="4"/>
      <c r="G141" s="4"/>
      <c r="H141" s="4"/>
      <c r="I141" s="4"/>
      <c r="J141" s="4"/>
      <c r="K141" s="4"/>
      <c r="L141" s="4"/>
      <c r="M141" s="29"/>
      <c r="N141" s="21"/>
      <c r="O141" s="19"/>
      <c r="P141" s="19"/>
    </row>
    <row r="142" spans="1:16" s="9" customFormat="1">
      <c r="A142" s="8"/>
      <c r="B142" s="4"/>
      <c r="C142" s="4"/>
      <c r="D142" s="4"/>
      <c r="E142" s="4"/>
      <c r="F142" s="4"/>
      <c r="G142" s="4"/>
      <c r="H142" s="4"/>
      <c r="I142" s="4"/>
      <c r="J142" s="4"/>
      <c r="K142" s="4"/>
      <c r="L142" s="4"/>
      <c r="M142" s="29"/>
      <c r="N142" s="21"/>
      <c r="O142" s="19"/>
      <c r="P142" s="19"/>
    </row>
    <row r="143" spans="1:16" s="9" customFormat="1">
      <c r="A143" s="8"/>
      <c r="B143" s="4"/>
      <c r="C143" s="4"/>
      <c r="D143" s="4"/>
      <c r="E143" s="4"/>
      <c r="F143" s="4"/>
      <c r="G143" s="4"/>
      <c r="H143" s="4"/>
      <c r="I143" s="4"/>
      <c r="J143" s="4"/>
      <c r="K143" s="4"/>
      <c r="L143" s="4"/>
      <c r="M143" s="29"/>
      <c r="N143" s="21"/>
      <c r="O143" s="19"/>
      <c r="P143" s="19"/>
    </row>
    <row r="144" spans="1:16" s="9" customFormat="1">
      <c r="A144" s="8"/>
      <c r="B144" s="4"/>
      <c r="C144" s="4"/>
      <c r="D144" s="4"/>
      <c r="E144" s="4"/>
      <c r="F144" s="4"/>
      <c r="G144" s="4"/>
      <c r="H144" s="4"/>
      <c r="I144" s="4"/>
      <c r="J144" s="4"/>
      <c r="K144" s="4"/>
      <c r="L144" s="4"/>
      <c r="M144" s="29"/>
      <c r="N144" s="21"/>
      <c r="O144" s="19"/>
      <c r="P144" s="19"/>
    </row>
    <row r="145" spans="1:16" s="9" customFormat="1">
      <c r="A145" s="8"/>
      <c r="B145" s="4"/>
      <c r="C145" s="4"/>
      <c r="D145" s="4"/>
      <c r="E145" s="4"/>
      <c r="F145" s="4"/>
      <c r="G145" s="4"/>
      <c r="H145" s="4"/>
      <c r="I145" s="4"/>
      <c r="J145" s="4"/>
      <c r="K145" s="4"/>
      <c r="L145" s="4"/>
      <c r="M145" s="29"/>
      <c r="N145" s="21"/>
      <c r="O145" s="19"/>
      <c r="P145" s="19"/>
    </row>
    <row r="146" spans="1:16" s="9" customFormat="1">
      <c r="A146" s="8"/>
      <c r="B146" s="4"/>
      <c r="C146" s="4"/>
      <c r="D146" s="4"/>
      <c r="E146" s="4"/>
      <c r="F146" s="4"/>
      <c r="G146" s="4"/>
      <c r="H146" s="4"/>
      <c r="I146" s="4"/>
      <c r="J146" s="4"/>
      <c r="K146" s="4"/>
      <c r="L146" s="4"/>
      <c r="M146" s="29"/>
      <c r="N146" s="21"/>
      <c r="O146" s="19"/>
      <c r="P146" s="19"/>
    </row>
    <row r="147" spans="1:16" s="9" customFormat="1">
      <c r="A147" s="8"/>
      <c r="B147" s="4"/>
      <c r="C147" s="4"/>
      <c r="D147" s="4"/>
      <c r="E147" s="4"/>
      <c r="F147" s="4"/>
      <c r="G147" s="4"/>
      <c r="H147" s="4"/>
      <c r="I147" s="4"/>
      <c r="J147" s="4"/>
      <c r="K147" s="4"/>
      <c r="L147" s="4"/>
      <c r="M147" s="29"/>
      <c r="N147" s="21"/>
      <c r="O147" s="19"/>
      <c r="P147" s="19"/>
    </row>
    <row r="148" spans="1:16" s="9" customFormat="1">
      <c r="A148" s="8"/>
      <c r="B148" s="4"/>
      <c r="C148" s="4"/>
      <c r="D148" s="4"/>
      <c r="E148" s="4"/>
      <c r="F148" s="4"/>
      <c r="G148" s="4"/>
      <c r="H148" s="4"/>
      <c r="I148" s="4"/>
      <c r="J148" s="4"/>
      <c r="K148" s="4"/>
      <c r="L148" s="4"/>
      <c r="M148" s="29"/>
      <c r="N148" s="21"/>
      <c r="O148" s="19"/>
      <c r="P148" s="19"/>
    </row>
    <row r="149" spans="1:16" s="9" customFormat="1">
      <c r="A149" s="8"/>
      <c r="B149" s="4"/>
      <c r="C149" s="4"/>
      <c r="D149" s="4"/>
      <c r="E149" s="4"/>
      <c r="F149" s="4"/>
      <c r="G149" s="4"/>
      <c r="H149" s="4"/>
      <c r="I149" s="4"/>
      <c r="J149" s="4"/>
      <c r="K149" s="4"/>
      <c r="L149" s="4"/>
      <c r="M149" s="29"/>
      <c r="N149" s="21"/>
      <c r="O149" s="19"/>
      <c r="P149" s="19"/>
    </row>
    <row r="150" spans="1:16" s="9" customFormat="1">
      <c r="A150" s="8"/>
      <c r="B150" s="4"/>
      <c r="C150" s="4"/>
      <c r="D150" s="4"/>
      <c r="E150" s="4"/>
      <c r="F150" s="4"/>
      <c r="G150" s="4"/>
      <c r="H150" s="4"/>
      <c r="I150" s="4"/>
      <c r="J150" s="4"/>
      <c r="K150" s="4"/>
      <c r="L150" s="4"/>
      <c r="M150" s="29"/>
      <c r="N150" s="21"/>
      <c r="O150" s="19"/>
      <c r="P150" s="19"/>
    </row>
    <row r="151" spans="1:16" s="9" customFormat="1">
      <c r="A151" s="8"/>
      <c r="B151" s="4"/>
      <c r="C151" s="4"/>
      <c r="D151" s="4"/>
      <c r="E151" s="4"/>
      <c r="F151" s="4"/>
      <c r="G151" s="4"/>
      <c r="H151" s="4"/>
      <c r="I151" s="4"/>
      <c r="J151" s="4"/>
      <c r="K151" s="4"/>
      <c r="L151" s="4"/>
      <c r="M151" s="29"/>
      <c r="N151" s="21"/>
      <c r="O151" s="19"/>
      <c r="P151" s="19"/>
    </row>
    <row r="152" spans="1:16" s="9" customFormat="1">
      <c r="A152" s="8"/>
      <c r="B152" s="4"/>
      <c r="C152" s="4"/>
      <c r="D152" s="4"/>
      <c r="E152" s="4"/>
      <c r="F152" s="4"/>
      <c r="G152" s="4"/>
      <c r="H152" s="4"/>
      <c r="I152" s="4"/>
      <c r="J152" s="4"/>
      <c r="K152" s="4"/>
      <c r="L152" s="4"/>
      <c r="M152" s="29"/>
      <c r="N152" s="21"/>
      <c r="O152" s="19"/>
      <c r="P152" s="19"/>
    </row>
    <row r="153" spans="1:16" s="9" customFormat="1">
      <c r="A153" s="8"/>
      <c r="B153" s="4"/>
      <c r="C153" s="4"/>
      <c r="D153" s="4"/>
      <c r="E153" s="4"/>
      <c r="F153" s="4"/>
      <c r="G153" s="4"/>
      <c r="H153" s="4"/>
      <c r="I153" s="4"/>
      <c r="J153" s="4"/>
      <c r="K153" s="4"/>
      <c r="L153" s="4"/>
      <c r="M153" s="29"/>
      <c r="N153" s="21"/>
      <c r="O153" s="19"/>
      <c r="P153" s="19"/>
    </row>
    <row r="154" spans="1:16" s="9" customFormat="1">
      <c r="A154" s="8"/>
      <c r="B154" s="4"/>
      <c r="C154" s="4"/>
      <c r="D154" s="4"/>
      <c r="E154" s="4"/>
      <c r="F154" s="4"/>
      <c r="G154" s="4"/>
      <c r="H154" s="4"/>
      <c r="I154" s="4"/>
      <c r="J154" s="4"/>
      <c r="K154" s="4"/>
      <c r="L154" s="4"/>
      <c r="M154" s="29"/>
      <c r="N154" s="21"/>
      <c r="O154" s="19"/>
      <c r="P154" s="19"/>
    </row>
    <row r="155" spans="1:16" s="9" customFormat="1">
      <c r="A155" s="8"/>
      <c r="B155" s="4"/>
      <c r="C155" s="4"/>
      <c r="D155" s="4"/>
      <c r="E155" s="4"/>
      <c r="F155" s="4"/>
      <c r="G155" s="4"/>
      <c r="H155" s="4"/>
      <c r="I155" s="4"/>
      <c r="J155" s="4"/>
      <c r="K155" s="4"/>
      <c r="L155" s="4"/>
      <c r="M155" s="29"/>
      <c r="N155" s="21"/>
      <c r="O155" s="19"/>
      <c r="P155" s="19"/>
    </row>
    <row r="156" spans="1:16">
      <c r="A156" s="1"/>
      <c r="B156" s="4"/>
      <c r="C156" s="4"/>
      <c r="D156" s="4"/>
      <c r="E156" s="4"/>
      <c r="F156" s="4"/>
      <c r="G156" s="4"/>
      <c r="H156" s="4"/>
      <c r="I156" s="4"/>
      <c r="J156" s="4"/>
      <c r="K156" s="4"/>
      <c r="L156" s="4"/>
      <c r="M156" s="29"/>
      <c r="O156" s="19"/>
      <c r="P156" s="19"/>
    </row>
    <row r="157" spans="1:16">
      <c r="A157" s="1"/>
      <c r="B157" s="4"/>
      <c r="C157" s="4"/>
      <c r="D157" s="4"/>
      <c r="E157" s="4"/>
      <c r="F157" s="4"/>
      <c r="G157" s="4"/>
      <c r="H157" s="4"/>
      <c r="I157" s="4"/>
      <c r="J157" s="4"/>
      <c r="K157" s="4"/>
      <c r="L157" s="4"/>
      <c r="M157" s="29"/>
      <c r="O157" s="19"/>
      <c r="P157" s="19"/>
    </row>
    <row r="158" spans="1:16">
      <c r="A158" s="1"/>
      <c r="B158" s="4"/>
      <c r="C158" s="4"/>
      <c r="D158" s="4"/>
      <c r="E158" s="4"/>
      <c r="F158" s="4"/>
      <c r="G158" s="4"/>
      <c r="H158" s="4"/>
      <c r="I158" s="4"/>
      <c r="J158" s="4"/>
      <c r="K158" s="4"/>
      <c r="L158" s="4"/>
      <c r="M158" s="29"/>
      <c r="O158" s="19"/>
      <c r="P158" s="19"/>
    </row>
    <row r="159" spans="1:16">
      <c r="A159" s="1"/>
      <c r="B159" s="4"/>
      <c r="C159" s="4"/>
      <c r="D159" s="4"/>
      <c r="E159" s="4"/>
      <c r="F159" s="4"/>
      <c r="G159" s="4"/>
      <c r="H159" s="4"/>
      <c r="I159" s="4"/>
      <c r="J159" s="4"/>
      <c r="K159" s="4"/>
      <c r="L159" s="4"/>
      <c r="M159" s="29"/>
      <c r="O159" s="19"/>
      <c r="P159" s="19"/>
    </row>
    <row r="160" spans="1:16">
      <c r="A160" s="1"/>
      <c r="B160" s="4"/>
      <c r="C160" s="4"/>
      <c r="D160" s="4"/>
      <c r="E160" s="4"/>
      <c r="F160" s="4"/>
      <c r="G160" s="4"/>
      <c r="H160" s="4"/>
      <c r="I160" s="4"/>
      <c r="J160" s="4"/>
      <c r="K160" s="4"/>
      <c r="L160" s="4"/>
      <c r="M160" s="29"/>
      <c r="O160" s="19"/>
      <c r="P160" s="19"/>
    </row>
    <row r="161" spans="1:16">
      <c r="A161" s="1"/>
      <c r="B161" s="4"/>
      <c r="C161" s="4"/>
      <c r="D161" s="4"/>
      <c r="E161" s="4"/>
      <c r="F161" s="4"/>
      <c r="G161" s="4"/>
      <c r="H161" s="4"/>
      <c r="I161" s="4"/>
      <c r="J161" s="4"/>
      <c r="K161" s="4"/>
      <c r="L161" s="4"/>
      <c r="M161" s="29"/>
      <c r="O161" s="19"/>
      <c r="P161" s="19"/>
    </row>
    <row r="162" spans="1:16">
      <c r="A162" s="1"/>
    </row>
    <row r="163" spans="1:16">
      <c r="A163" s="1"/>
    </row>
  </sheetData>
  <mergeCells count="2">
    <mergeCell ref="S3:V3"/>
    <mergeCell ref="A3:D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Geertruidenberg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Jeannette Lensvelt</dc:creator>
  <cp:lastModifiedBy>John van der Woude</cp:lastModifiedBy>
  <dcterms:created xsi:type="dcterms:W3CDTF">2023-03-14T06:16:40Z</dcterms:created>
  <dcterms:modified xsi:type="dcterms:W3CDTF">2025-09-25T07:00:32Z</dcterms:modified>
</cp:coreProperties>
</file>