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oneu-my.sharepoint.com/personal/nina_hollander_aon_nl/Documents/Europese Aanbestedingen/Stichting/Stichting Groen Onderwijs Oost-Nederland - Zone.College/Bijlage 6 Object Specificatie/"/>
    </mc:Choice>
  </mc:AlternateContent>
  <xr:revisionPtr revIDLastSave="0" documentId="8_{D5E567A5-A7A2-4C4F-9579-80402145C053}" xr6:coauthVersionLast="47" xr6:coauthVersionMax="47" xr10:uidLastSave="{00000000-0000-0000-0000-000000000000}"/>
  <bookViews>
    <workbookView xWindow="-110" yWindow="-110" windowWidth="19420" windowHeight="10300" xr2:uid="{28B53227-AF5D-4630-BCD9-932EB0590974}"/>
  </bookViews>
  <sheets>
    <sheet name="Blad1" sheetId="1" r:id="rId1"/>
  </sheets>
  <externalReferences>
    <externalReference r:id="rId2"/>
  </externalReferences>
  <definedNames>
    <definedName name="Bouwaard">#REF!</definedName>
    <definedName name="Interest">#REF!</definedName>
    <definedName name="Taxati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0" i="1" l="1"/>
  <c r="N40" i="1"/>
  <c r="R39" i="1"/>
  <c r="P39" i="1"/>
  <c r="O39" i="1"/>
  <c r="R38" i="1"/>
  <c r="P38" i="1"/>
  <c r="O38" i="1"/>
  <c r="R37" i="1"/>
  <c r="P37" i="1" s="1"/>
  <c r="O37" i="1" s="1"/>
  <c r="R36" i="1"/>
  <c r="P36" i="1"/>
  <c r="O36" i="1"/>
  <c r="R35" i="1"/>
  <c r="P35" i="1"/>
  <c r="O35" i="1" s="1"/>
  <c r="R34" i="1"/>
  <c r="P34" i="1"/>
  <c r="O34" i="1"/>
  <c r="R33" i="1"/>
  <c r="P33" i="1"/>
  <c r="O33" i="1"/>
  <c r="R32" i="1"/>
  <c r="P32" i="1" s="1"/>
  <c r="O32" i="1" s="1"/>
  <c r="R31" i="1"/>
  <c r="P31" i="1"/>
  <c r="O31" i="1"/>
  <c r="R30" i="1"/>
  <c r="P30" i="1"/>
  <c r="O30" i="1"/>
  <c r="R29" i="1"/>
  <c r="P29" i="1"/>
  <c r="O29" i="1"/>
  <c r="R28" i="1"/>
  <c r="P28" i="1"/>
  <c r="O28" i="1"/>
  <c r="R27" i="1"/>
  <c r="P27" i="1"/>
  <c r="O27" i="1" s="1"/>
  <c r="R26" i="1"/>
  <c r="P26" i="1"/>
  <c r="O26" i="1"/>
  <c r="R25" i="1"/>
  <c r="P25" i="1"/>
  <c r="O25" i="1"/>
  <c r="R24" i="1"/>
  <c r="P24" i="1" s="1"/>
  <c r="O24" i="1" s="1"/>
  <c r="R23" i="1"/>
  <c r="P23" i="1"/>
  <c r="O23" i="1"/>
  <c r="R22" i="1"/>
  <c r="P22" i="1"/>
  <c r="O22" i="1"/>
  <c r="R21" i="1"/>
  <c r="P21" i="1"/>
  <c r="O21" i="1"/>
  <c r="R20" i="1"/>
  <c r="P20" i="1"/>
  <c r="O20" i="1"/>
  <c r="R19" i="1"/>
  <c r="P19" i="1"/>
  <c r="O19" i="1" s="1"/>
  <c r="R18" i="1"/>
  <c r="P18" i="1"/>
  <c r="O18" i="1"/>
  <c r="R17" i="1"/>
  <c r="P17" i="1"/>
  <c r="O17" i="1"/>
  <c r="R16" i="1"/>
  <c r="P16" i="1" s="1"/>
  <c r="O16" i="1" s="1"/>
  <c r="R15" i="1"/>
  <c r="P15" i="1"/>
  <c r="O15" i="1"/>
  <c r="R14" i="1"/>
  <c r="P14" i="1"/>
  <c r="O14" i="1"/>
  <c r="R13" i="1"/>
  <c r="P13" i="1"/>
  <c r="O13" i="1"/>
  <c r="R12" i="1"/>
  <c r="P12" i="1"/>
  <c r="O12" i="1"/>
  <c r="R11" i="1"/>
  <c r="R40" i="1" s="1"/>
  <c r="P11" i="1"/>
  <c r="P40" i="1" l="1"/>
  <c r="O11" i="1"/>
  <c r="O40" i="1" s="1"/>
</calcChain>
</file>

<file path=xl/sharedStrings.xml><?xml version="1.0" encoding="utf-8"?>
<sst xmlns="http://schemas.openxmlformats.org/spreadsheetml/2006/main" count="305" uniqueCount="87">
  <si>
    <t>Mutaties</t>
  </si>
  <si>
    <t>Situatie voorgaande polis</t>
  </si>
  <si>
    <t>Aanhangsel 2.1</t>
  </si>
  <si>
    <t>Verzekeringsnemer Stichting Groen Onderwijs Oost Nederland</t>
  </si>
  <si>
    <t>VNAB-nummer  638.492.907</t>
  </si>
  <si>
    <t>Periode</t>
  </si>
  <si>
    <t>Tot</t>
  </si>
  <si>
    <t>Verzekerde</t>
  </si>
  <si>
    <t>Certificaat</t>
  </si>
  <si>
    <t>Sub</t>
  </si>
  <si>
    <t>Verzekerde interest</t>
  </si>
  <si>
    <t>Bestemming</t>
  </si>
  <si>
    <t>Omschrijving</t>
  </si>
  <si>
    <t>Schadevergoedingstermijn</t>
  </si>
  <si>
    <t>Bouwaard</t>
  </si>
  <si>
    <t>Getaxeerd?</t>
  </si>
  <si>
    <t>Adres</t>
  </si>
  <si>
    <t>Postcode</t>
  </si>
  <si>
    <t>Plaats</t>
  </si>
  <si>
    <t>Land</t>
  </si>
  <si>
    <t>Vorkbedrag</t>
  </si>
  <si>
    <t>Premiegrondslag</t>
  </si>
  <si>
    <t>Verzekerde waarde</t>
  </si>
  <si>
    <t>Index nieuw</t>
  </si>
  <si>
    <t>Verz. Waarde Oud:</t>
  </si>
  <si>
    <t>Index oud</t>
  </si>
  <si>
    <t>Ja/Nee</t>
  </si>
  <si>
    <t>inclusief mutaties</t>
  </si>
  <si>
    <t>Getaxeerd</t>
  </si>
  <si>
    <t>Verzekerde Waarde</t>
  </si>
  <si>
    <t>St. Groen Onderwijs Oost Nederland</t>
  </si>
  <si>
    <t>Gebouwen</t>
  </si>
  <si>
    <t>School</t>
  </si>
  <si>
    <t>Inclusief funderingen</t>
  </si>
  <si>
    <t>-</t>
  </si>
  <si>
    <t>Nee</t>
  </si>
  <si>
    <t>Gezellenlaan 14</t>
  </si>
  <si>
    <t>7005 AZ</t>
  </si>
  <si>
    <t>Doetinchem</t>
  </si>
  <si>
    <t>Nederland</t>
  </si>
  <si>
    <t>Bedrijfsuitrusting</t>
  </si>
  <si>
    <t>7006 AZ</t>
  </si>
  <si>
    <t>Gezellenlaan 16</t>
  </si>
  <si>
    <t>Bornerbroeksestraat 348</t>
  </si>
  <si>
    <t>7609 PH</t>
  </si>
  <si>
    <t xml:space="preserve">Almelo </t>
  </si>
  <si>
    <t>Ruurloseweg 35</t>
  </si>
  <si>
    <t>7271 RS</t>
  </si>
  <si>
    <t xml:space="preserve">Borculo </t>
  </si>
  <si>
    <t>Ja</t>
  </si>
  <si>
    <t>Hengelosestraat 481</t>
  </si>
  <si>
    <t>7521 AG</t>
  </si>
  <si>
    <t xml:space="preserve">Enschede </t>
  </si>
  <si>
    <t>Hoeflingweg 9</t>
  </si>
  <si>
    <t xml:space="preserve">7241 CJ </t>
  </si>
  <si>
    <t>Lochem</t>
  </si>
  <si>
    <t>Meester Zwiersweg 4</t>
  </si>
  <si>
    <t>7391 HD</t>
  </si>
  <si>
    <t>Twello</t>
  </si>
  <si>
    <t>Gildenbroederslaan 3</t>
  </si>
  <si>
    <t>7005 BM</t>
  </si>
  <si>
    <t>Nye Allee 7</t>
  </si>
  <si>
    <t xml:space="preserve">7609 ZG </t>
  </si>
  <si>
    <t>Vermeersweg 61</t>
  </si>
  <si>
    <t>7391 JM</t>
  </si>
  <si>
    <t>Koggelaan 7</t>
  </si>
  <si>
    <t>Zwolle</t>
  </si>
  <si>
    <t>Hollewandseweg 15-C</t>
  </si>
  <si>
    <t>Meester-Brasweg 1</t>
  </si>
  <si>
    <t>Loozen</t>
  </si>
  <si>
    <t>Parkweg 1 2A</t>
  </si>
  <si>
    <t>Hardenberg</t>
  </si>
  <si>
    <t>Niet zelfrijdend werkmaterieel</t>
  </si>
  <si>
    <t>Diverse adressen</t>
  </si>
  <si>
    <t xml:space="preserve">Alle locaties </t>
  </si>
  <si>
    <t>Reconstructiekosten</t>
  </si>
  <si>
    <t>zijnde het maximum bedrag per gebeurtenis als premier risque tot dekking van reconstructiekosten (als
omschreven in clausule  Reconstructiekostendekking BM031-013/2)</t>
  </si>
  <si>
    <t>156 weken</t>
  </si>
  <si>
    <t>Bijzondere kosten</t>
  </si>
  <si>
    <t>zijnde het maximum bedrag per gebeurtenis als premier risque tot dekking van bijzondere kosten (als omschreven in clausule Bijzondere kosten BM021-016)</t>
  </si>
  <si>
    <t>Exploitatiekosten</t>
  </si>
  <si>
    <t>zijnde het maximum bedrag per gebeurtenis als premier risque tot dekking van exploitatiekosten conform
clausule B 051-028/2 verzekering van exploitatiekosten</t>
  </si>
  <si>
    <t>104 weken</t>
  </si>
  <si>
    <t>inclusief funderingen</t>
  </si>
  <si>
    <t>Ruurloseweg 24</t>
  </si>
  <si>
    <t>7271 RT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</si>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</sst>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i/>
      <sz val="12"/>
      <color theme="1"/>
      <name val="Verdana Pro Cond"/>
      <family val="2"/>
    </font>
    <font>
      <i/>
      <sz val="12"/>
      <color theme="1"/>
      <name val="Verdana Pro Cond"/>
      <family val="2"/>
    </font>
    <font>
      <b/>
      <i/>
      <sz val="10"/>
      <color theme="1"/>
      <name val="Verdana Pro Cond"/>
      <family val="2"/>
    </font>
    <font>
      <sz val="10"/>
      <color theme="1"/>
      <name val="Verdana Pro Cond"/>
      <family val="2"/>
    </font>
    <font>
      <sz val="10"/>
      <name val="Verdana Pro Cond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2" borderId="3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2" borderId="5" xfId="0" applyFont="1" applyFill="1" applyBorder="1"/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6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5" xfId="0" applyFont="1" applyFill="1" applyBorder="1" applyAlignment="1" applyProtection="1">
      <alignment vertical="top"/>
      <protection locked="0"/>
    </xf>
    <xf numFmtId="0" fontId="2" fillId="2" borderId="6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vertical="top"/>
    </xf>
    <xf numFmtId="14" fontId="2" fillId="2" borderId="0" xfId="0" applyNumberFormat="1" applyFont="1" applyFill="1"/>
    <xf numFmtId="14" fontId="2" fillId="2" borderId="0" xfId="0" applyNumberFormat="1" applyFont="1" applyFill="1" applyAlignment="1">
      <alignment vertical="top"/>
    </xf>
    <xf numFmtId="0" fontId="4" fillId="3" borderId="8" xfId="0" applyFont="1" applyFill="1" applyBorder="1" applyAlignment="1" applyProtection="1">
      <alignment vertical="top"/>
      <protection locked="0"/>
    </xf>
    <xf numFmtId="0" fontId="4" fillId="3" borderId="9" xfId="0" applyFont="1" applyFill="1" applyBorder="1" applyAlignment="1" applyProtection="1">
      <alignment vertical="top"/>
      <protection locked="0"/>
    </xf>
    <xf numFmtId="0" fontId="4" fillId="3" borderId="10" xfId="0" applyFont="1" applyFill="1" applyBorder="1" applyAlignment="1">
      <alignment vertical="top"/>
    </xf>
    <xf numFmtId="0" fontId="4" fillId="3" borderId="10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4" fillId="5" borderId="1" xfId="0" applyFont="1" applyFill="1" applyBorder="1" applyAlignment="1">
      <alignment vertical="top"/>
    </xf>
    <xf numFmtId="0" fontId="4" fillId="5" borderId="11" xfId="0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4" fillId="3" borderId="12" xfId="0" applyFont="1" applyFill="1" applyBorder="1" applyAlignment="1" applyProtection="1">
      <alignment vertical="top"/>
      <protection locked="0"/>
    </xf>
    <xf numFmtId="0" fontId="4" fillId="3" borderId="13" xfId="0" applyFont="1" applyFill="1" applyBorder="1" applyAlignment="1" applyProtection="1">
      <alignment vertical="top"/>
      <protection locked="0"/>
    </xf>
    <xf numFmtId="0" fontId="4" fillId="3" borderId="14" xfId="0" applyFont="1" applyFill="1" applyBorder="1" applyAlignment="1">
      <alignment vertical="top"/>
    </xf>
    <xf numFmtId="0" fontId="4" fillId="3" borderId="14" xfId="0" applyFont="1" applyFill="1" applyBorder="1" applyAlignment="1">
      <alignment vertical="top" wrapText="1"/>
    </xf>
    <xf numFmtId="0" fontId="4" fillId="3" borderId="0" xfId="0" applyFont="1" applyFill="1" applyAlignment="1">
      <alignment vertical="top"/>
    </xf>
    <xf numFmtId="0" fontId="4" fillId="4" borderId="12" xfId="0" applyFont="1" applyFill="1" applyBorder="1" applyAlignment="1">
      <alignment vertical="top"/>
    </xf>
    <xf numFmtId="0" fontId="4" fillId="4" borderId="15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4" fillId="5" borderId="5" xfId="0" applyFont="1" applyFill="1" applyBorder="1" applyAlignment="1">
      <alignment vertical="top"/>
    </xf>
    <xf numFmtId="0" fontId="4" fillId="5" borderId="15" xfId="0" applyFont="1" applyFill="1" applyBorder="1" applyAlignment="1">
      <alignment vertical="top"/>
    </xf>
    <xf numFmtId="0" fontId="5" fillId="3" borderId="12" xfId="0" applyFont="1" applyFill="1" applyBorder="1" applyAlignment="1" applyProtection="1">
      <alignment vertical="top"/>
      <protection locked="0"/>
    </xf>
    <xf numFmtId="0" fontId="5" fillId="3" borderId="13" xfId="0" applyFont="1" applyFill="1" applyBorder="1" applyAlignment="1" applyProtection="1">
      <alignment vertical="top"/>
      <protection locked="0"/>
    </xf>
    <xf numFmtId="0" fontId="5" fillId="3" borderId="14" xfId="0" applyFont="1" applyFill="1" applyBorder="1" applyAlignment="1">
      <alignment vertical="top"/>
    </xf>
    <xf numFmtId="0" fontId="5" fillId="3" borderId="14" xfId="0" applyFont="1" applyFill="1" applyBorder="1" applyAlignment="1">
      <alignment vertical="top" wrapText="1"/>
    </xf>
    <xf numFmtId="0" fontId="5" fillId="3" borderId="0" xfId="0" applyFont="1" applyFill="1" applyAlignment="1">
      <alignment vertical="top"/>
    </xf>
    <xf numFmtId="0" fontId="5" fillId="4" borderId="12" xfId="0" applyFont="1" applyFill="1" applyBorder="1" applyAlignment="1">
      <alignment vertical="top"/>
    </xf>
    <xf numFmtId="0" fontId="5" fillId="4" borderId="15" xfId="0" applyFont="1" applyFill="1" applyBorder="1" applyAlignment="1">
      <alignment vertical="top"/>
    </xf>
    <xf numFmtId="0" fontId="5" fillId="4" borderId="13" xfId="0" applyFont="1" applyFill="1" applyBorder="1" applyAlignment="1">
      <alignment vertical="top"/>
    </xf>
    <xf numFmtId="0" fontId="5" fillId="5" borderId="5" xfId="0" applyFont="1" applyFill="1" applyBorder="1" applyAlignment="1">
      <alignment vertical="top"/>
    </xf>
    <xf numFmtId="0" fontId="5" fillId="5" borderId="15" xfId="0" applyFont="1" applyFill="1" applyBorder="1" applyAlignment="1">
      <alignment vertical="top"/>
    </xf>
    <xf numFmtId="0" fontId="5" fillId="0" borderId="0" xfId="0" applyFont="1" applyAlignment="1">
      <alignment vertical="top"/>
    </xf>
    <xf numFmtId="0" fontId="4" fillId="0" borderId="12" xfId="0" applyFont="1" applyBorder="1" applyAlignment="1" applyProtection="1">
      <alignment vertical="top"/>
      <protection locked="0"/>
    </xf>
    <xf numFmtId="0" fontId="4" fillId="0" borderId="13" xfId="0" applyFont="1" applyBorder="1" applyAlignment="1" applyProtection="1">
      <alignment vertical="top"/>
      <protection locked="0"/>
    </xf>
    <xf numFmtId="0" fontId="4" fillId="0" borderId="14" xfId="0" applyFont="1" applyBorder="1" applyAlignment="1">
      <alignment vertical="top"/>
    </xf>
    <xf numFmtId="0" fontId="4" fillId="0" borderId="14" xfId="0" applyFont="1" applyBorder="1" applyAlignment="1">
      <alignment vertical="top" wrapText="1"/>
    </xf>
    <xf numFmtId="0" fontId="4" fillId="0" borderId="12" xfId="0" applyFont="1" applyBorder="1" applyAlignment="1">
      <alignment vertical="top"/>
    </xf>
    <xf numFmtId="0" fontId="4" fillId="0" borderId="15" xfId="0" applyFont="1" applyBorder="1" applyAlignment="1">
      <alignment vertical="top"/>
    </xf>
    <xf numFmtId="0" fontId="4" fillId="0" borderId="13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164" fontId="5" fillId="0" borderId="16" xfId="0" applyNumberFormat="1" applyFont="1" applyBorder="1" applyAlignment="1" applyProtection="1">
      <alignment vertical="top"/>
      <protection locked="0"/>
    </xf>
    <xf numFmtId="0" fontId="5" fillId="0" borderId="17" xfId="0" applyFont="1" applyBorder="1" applyAlignment="1" applyProtection="1">
      <alignment horizontal="center" vertical="top"/>
      <protection locked="0"/>
    </xf>
    <xf numFmtId="164" fontId="5" fillId="0" borderId="17" xfId="0" quotePrefix="1" applyNumberFormat="1" applyFont="1" applyBorder="1" applyAlignment="1" applyProtection="1">
      <alignment horizontal="center" vertical="top"/>
      <protection locked="0"/>
    </xf>
    <xf numFmtId="0" fontId="5" fillId="0" borderId="17" xfId="0" applyFont="1" applyBorder="1" applyAlignment="1" applyProtection="1">
      <alignment vertical="top"/>
      <protection locked="0"/>
    </xf>
    <xf numFmtId="0" fontId="6" fillId="0" borderId="17" xfId="0" applyFont="1" applyBorder="1" applyAlignment="1">
      <alignment vertical="top"/>
    </xf>
    <xf numFmtId="0" fontId="6" fillId="0" borderId="17" xfId="0" applyFont="1" applyBorder="1" applyAlignment="1">
      <alignment vertical="top" wrapText="1"/>
    </xf>
    <xf numFmtId="0" fontId="5" fillId="0" borderId="17" xfId="0" applyFont="1" applyBorder="1" applyAlignment="1" applyProtection="1">
      <alignment vertical="top" wrapText="1"/>
      <protection locked="0"/>
    </xf>
    <xf numFmtId="0" fontId="6" fillId="0" borderId="17" xfId="0" applyFont="1" applyBorder="1" applyAlignment="1">
      <alignment horizontal="left" vertical="top"/>
    </xf>
    <xf numFmtId="44" fontId="5" fillId="0" borderId="17" xfId="1" applyFont="1" applyFill="1" applyBorder="1" applyAlignment="1" applyProtection="1">
      <alignment vertical="top"/>
      <protection locked="0"/>
    </xf>
    <xf numFmtId="44" fontId="5" fillId="0" borderId="17" xfId="1" applyFont="1" applyFill="1" applyBorder="1" applyAlignment="1">
      <alignment vertical="top"/>
    </xf>
    <xf numFmtId="44" fontId="5" fillId="0" borderId="17" xfId="0" applyNumberFormat="1" applyFont="1" applyBorder="1" applyAlignment="1" applyProtection="1">
      <alignment vertical="top"/>
      <protection locked="0"/>
    </xf>
    <xf numFmtId="0" fontId="6" fillId="0" borderId="17" xfId="0" applyFont="1" applyBorder="1" applyAlignment="1">
      <alignment horizontal="left" vertical="top" wrapText="1"/>
    </xf>
    <xf numFmtId="0" fontId="5" fillId="0" borderId="18" xfId="0" applyFont="1" applyBorder="1" applyAlignment="1" applyProtection="1">
      <alignment vertical="top"/>
      <protection locked="0"/>
    </xf>
    <xf numFmtId="0" fontId="5" fillId="0" borderId="19" xfId="0" applyFont="1" applyBorder="1" applyAlignment="1" applyProtection="1">
      <alignment vertical="top"/>
      <protection locked="0"/>
    </xf>
    <xf numFmtId="0" fontId="5" fillId="0" borderId="20" xfId="0" applyFont="1" applyBorder="1" applyAlignment="1" applyProtection="1">
      <alignment horizontal="center" vertical="top"/>
      <protection locked="0"/>
    </xf>
    <xf numFmtId="0" fontId="5" fillId="0" borderId="20" xfId="0" applyFont="1" applyBorder="1" applyAlignment="1" applyProtection="1">
      <alignment vertical="top"/>
      <protection locked="0"/>
    </xf>
    <xf numFmtId="0" fontId="5" fillId="0" borderId="20" xfId="0" applyFont="1" applyBorder="1" applyAlignment="1" applyProtection="1">
      <alignment vertical="top" wrapText="1"/>
      <protection locked="0"/>
    </xf>
    <xf numFmtId="0" fontId="5" fillId="0" borderId="21" xfId="0" applyFont="1" applyBorder="1" applyAlignment="1" applyProtection="1">
      <alignment vertical="top"/>
      <protection locked="0"/>
    </xf>
    <xf numFmtId="44" fontId="5" fillId="0" borderId="18" xfId="0" applyNumberFormat="1" applyFont="1" applyBorder="1" applyAlignment="1" applyProtection="1">
      <alignment vertical="top"/>
      <protection locked="0"/>
    </xf>
    <xf numFmtId="0" fontId="5" fillId="0" borderId="22" xfId="0" applyFont="1" applyBorder="1" applyAlignment="1" applyProtection="1">
      <alignment vertical="top"/>
      <protection locked="0"/>
    </xf>
    <xf numFmtId="44" fontId="5" fillId="0" borderId="23" xfId="0" applyNumberFormat="1" applyFont="1" applyBorder="1" applyAlignment="1">
      <alignment vertical="top"/>
    </xf>
    <xf numFmtId="0" fontId="5" fillId="0" borderId="0" xfId="0" applyFont="1" applyAlignment="1">
      <alignment vertical="top" wrapText="1"/>
    </xf>
    <xf numFmtId="44" fontId="5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</cellXfs>
  <cellStyles count="2">
    <cellStyle name="Standaard" xfId="0" builtinId="0"/>
    <cellStyle name="Valuta" xfId="1" builtinId="4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numFmt numFmtId="34" formatCode="_ &quot;€&quot;\ * #,##0.00_ ;_ &quot;€&quot;\ * \-#,##0.00_ ;_ &quot;€&quot;\ * &quot;-&quot;??_ ;_ @_ 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numFmt numFmtId="34" formatCode="_ &quot;€&quot;\ * #,##0.00_ ;_ &quot;€&quot;\ * \-#,##0.00_ ;_ &quot;€&quot;\ * &quot;-&quot;??_ ;_ @_ 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numFmt numFmtId="34" formatCode="_ &quot;€&quot;\ * #,##0.00_ ;_ &quot;€&quot;\ * \-#,##0.00_ ;_ &quot;€&quot;\ * &quot;-&quot;??_ ;_ @_ 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numFmt numFmtId="34" formatCode="_ &quot;€&quot;\ * #,##0.00_ ;_ &quot;€&quot;\ * \-#,##0.00_ ;_ &quot;€&quot;\ * &quot;-&quot;??_ ;_ @_ 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numFmt numFmtId="34" formatCode="_ &quot;€&quot;\ * #,##0.00_ ;_ &quot;€&quot;\ * \-#,##0.00_ ;_ &quot;€&quot;\ * &quot;-&quot;??_ ;_ @_ 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alignment horizontal="general" vertical="top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numFmt numFmtId="164" formatCode="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numFmt numFmtId="0" formatCode="General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numFmt numFmtId="164" formatCode="0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aoneu-my.sharepoint.com/personal/nina_hollander_aon_nl/Documents/Europese%20Aanbestedingen/Stichting/Stichting%20Groen%20Onderwijs%20Oost-Nederland%20-%20Zone.College/Bijlage%206%20Object%20Specificatie/Bijlage%206%20Object%20specificatie%20(meerdere%20tabs).xlsx" TargetMode="External"/><Relationship Id="rId2" Type="http://schemas.microsoft.com/office/2019/04/relationships/externalLinkLongPath" Target="Bijlage%206%20Object%20specificatie%20(meerdere%20tabs).xlsx?EF766D23" TargetMode="External"/><Relationship Id="rId1" Type="http://schemas.openxmlformats.org/officeDocument/2006/relationships/externalLinkPath" Target="file:///\\EF766D23\Bijlage%206%20Object%20specificatie%20(meerdere%20tab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Specificatie"/>
      <sheetName val="Taxaties"/>
      <sheetName val="Mutaties"/>
      <sheetName val="Data"/>
      <sheetName val="Bijlage 6 Object specificatie (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D9111E2-1B77-4B51-A81E-F88088234129}" name="Table3" displayName="Table3" ref="A10:T40" totalsRowCount="1" headerRowDxfId="42" dataDxfId="41" tableBorderDxfId="40">
  <autoFilter ref="A10:T39" xr:uid="{6D9111E2-1B77-4B51-A81E-F88088234129}"/>
  <tableColumns count="20">
    <tableColumn id="1" xr3:uid="{BBB44275-7C2B-4DA8-9963-68BD0A9E4194}" name="Verzekerde" totalsRowLabel="Total" dataDxfId="39" totalsRowDxfId="38"/>
    <tableColumn id="35" xr3:uid="{E4791A3D-AA75-4F8A-90F0-0CD5D75E6A5D}" name="Certificaat" dataDxfId="37" totalsRowDxfId="36"/>
    <tableColumn id="3" xr3:uid="{5D591004-D556-4E70-A781-842289B9FAD9}" name="Sub" dataDxfId="35" totalsRowDxfId="34"/>
    <tableColumn id="4" xr3:uid="{5FA2C785-4CA2-40F9-A6B4-0D54403A8BC6}" name="Verzekerde interest" dataDxfId="33" totalsRowDxfId="32"/>
    <tableColumn id="5" xr3:uid="{024095D7-BFE8-4701-BBA9-D05FD6BCBB2B}" name="Bestemming" dataDxfId="31" totalsRowDxfId="30"/>
    <tableColumn id="6" xr3:uid="{4258199E-E097-456D-BF5A-A0900F17F4B4}" name="Omschrijving" dataDxfId="29" totalsRowDxfId="28"/>
    <tableColumn id="2" xr3:uid="{8335CEAC-0F48-4407-B2C8-142A1A4B0B2A}" name="Schadevergoedingstermijn" dataDxfId="27" totalsRowDxfId="26"/>
    <tableColumn id="7" xr3:uid="{977EC27E-F498-44C2-A3B5-DE581AA2605C}" name="Bouwaard" dataDxfId="25" totalsRowDxfId="24"/>
    <tableColumn id="8" xr3:uid="{8FD040F0-2529-410F-AD64-5FFE5E26D987}" name="Getaxeerd" dataDxfId="23" totalsRowDxfId="22"/>
    <tableColumn id="11" xr3:uid="{8863F8CC-5D3B-4FB7-801B-F64A27C5189A}" name="Adres" dataDxfId="21" totalsRowDxfId="20"/>
    <tableColumn id="12" xr3:uid="{684CD806-DE85-440E-88EC-9231E52726C5}" name="Postcode" dataDxfId="19" totalsRowDxfId="18"/>
    <tableColumn id="13" xr3:uid="{7C46877F-C9D8-4ACB-8B84-AD260F941870}" name="Plaats" dataDxfId="17" totalsRowDxfId="16"/>
    <tableColumn id="27" xr3:uid="{0F3C1DF4-77AD-468A-B864-F4D7AAF682B0}" name="Land" dataDxfId="15" totalsRowDxfId="14"/>
    <tableColumn id="14" xr3:uid="{0DA10E74-F452-4EDF-B104-CB648CAD7C07}" name="Vorkbedrag" totalsRowFunction="sum" dataDxfId="13" totalsRowDxfId="12"/>
    <tableColumn id="15" xr3:uid="{6ECCDE65-2A08-41EB-9A4B-A79D274933C5}" name="Premiegrondslag" totalsRowFunction="sum" dataDxfId="11" totalsRowDxfId="10">
      <calculatedColumnFormula>IF(N11=0,P11,(P11+N11)/2)</calculatedColumnFormula>
    </tableColumn>
    <tableColumn id="16" xr3:uid="{3FBEA775-4D31-48E2-9655-A6B8DEE3BA0C}" name="Verzekerde Waarde" totalsRowFunction="sum" dataDxfId="9" totalsRowDxfId="8">
      <calculatedColumnFormula>IF(Q11=T11,R11,ROUNDUP(R11/T11*Q11,-3))</calculatedColumnFormula>
    </tableColumn>
    <tableColumn id="17" xr3:uid="{3222E4FD-C6F3-42EF-8D55-96DBEDB869CC}" name="Index nieuw" dataDxfId="7" totalsRowDxfId="6"/>
    <tableColumn id="18" xr3:uid="{7E6C5493-66CA-4321-9616-6DAFA1B20A7B}" name="Mutaties" totalsRowFunction="sum" dataDxfId="5" totalsRowDxfId="4">
      <calculatedColumnFormula>S11+SUMIF([1]!Table4[Subnummer],Table3[[#This Row],[Sub]],[1]!Table4[Som mutaties])</calculatedColumnFormula>
    </tableColumn>
    <tableColumn id="19" xr3:uid="{C7EC4551-E28A-41E8-9928-25605B389F9E}" name="Verz. Waarde Oud:" totalsRowFunction="sum" dataDxfId="3" totalsRowDxfId="2"/>
    <tableColumn id="20" xr3:uid="{6593977D-DD51-4D4E-AEA9-DAFBDB4EBCF7}" name="Index oud" dataDxfId="1" totalsRow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9B871-709E-42A7-AC41-E768EF1FFD37}">
  <dimension ref="A1:T43"/>
  <sheetViews>
    <sheetView tabSelected="1" topLeftCell="F37" workbookViewId="0">
      <selection activeCell="J4" sqref="J4"/>
    </sheetView>
  </sheetViews>
  <sheetFormatPr defaultColWidth="16" defaultRowHeight="13.5" x14ac:dyDescent="0.35"/>
  <cols>
    <col min="1" max="1" width="31.81640625" style="50" bestFit="1" customWidth="1"/>
    <col min="2" max="2" width="23.453125" style="50" hidden="1" customWidth="1"/>
    <col min="3" max="3" width="6.26953125" style="81" customWidth="1"/>
    <col min="4" max="4" width="19.453125" style="81" customWidth="1"/>
    <col min="5" max="5" width="18.7265625" style="81" customWidth="1"/>
    <col min="6" max="6" width="32.7265625" style="81" customWidth="1"/>
    <col min="7" max="7" width="28.453125" style="81" customWidth="1"/>
    <col min="8" max="8" width="18.7265625" style="81" hidden="1" customWidth="1"/>
    <col min="9" max="9" width="12.54296875" style="81" customWidth="1"/>
    <col min="10" max="10" width="26" style="50" customWidth="1"/>
    <col min="11" max="11" width="13.54296875" style="50" bestFit="1" customWidth="1"/>
    <col min="12" max="12" width="18.7265625" style="50" customWidth="1"/>
    <col min="13" max="13" width="9.26953125" style="50" bestFit="1" customWidth="1"/>
    <col min="14" max="14" width="15.26953125" style="50" hidden="1" customWidth="1"/>
    <col min="15" max="15" width="20.81640625" style="50" hidden="1" customWidth="1"/>
    <col min="16" max="16" width="21.453125" style="50" bestFit="1" customWidth="1"/>
    <col min="17" max="17" width="14.54296875" style="50" bestFit="1" customWidth="1"/>
    <col min="18" max="18" width="22.54296875" style="50" hidden="1" customWidth="1"/>
    <col min="19" max="19" width="30.26953125" style="50" hidden="1" customWidth="1"/>
    <col min="20" max="20" width="13.81640625" style="83" hidden="1" customWidth="1"/>
    <col min="21" max="16384" width="16" style="50"/>
  </cols>
  <sheetData>
    <row r="1" spans="1:20" s="8" customFormat="1" ht="15.75" customHeight="1" x14ac:dyDescent="0.3">
      <c r="A1" s="1"/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5" t="s">
        <v>0</v>
      </c>
      <c r="S1" s="6" t="s">
        <v>1</v>
      </c>
      <c r="T1" s="7"/>
    </row>
    <row r="2" spans="1:20" s="8" customFormat="1" ht="15" x14ac:dyDescent="0.3">
      <c r="A2" s="9"/>
      <c r="B2" s="10"/>
      <c r="C2" s="11"/>
      <c r="D2" s="10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2"/>
      <c r="R2" s="13"/>
      <c r="S2" s="14" t="s">
        <v>2</v>
      </c>
      <c r="T2" s="15"/>
    </row>
    <row r="3" spans="1:20" s="8" customFormat="1" ht="15" x14ac:dyDescent="0.3">
      <c r="A3" s="9"/>
      <c r="B3" s="10"/>
      <c r="C3" s="11"/>
      <c r="D3" s="10" t="s">
        <v>3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R3" s="13"/>
      <c r="S3" s="16"/>
      <c r="T3" s="15"/>
    </row>
    <row r="4" spans="1:20" s="8" customFormat="1" ht="15" x14ac:dyDescent="0.3">
      <c r="A4" s="9"/>
      <c r="B4" s="10"/>
      <c r="C4" s="11"/>
      <c r="D4" s="10" t="s">
        <v>4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2"/>
      <c r="R4" s="13"/>
      <c r="S4" s="16"/>
      <c r="T4" s="15"/>
    </row>
    <row r="5" spans="1:20" s="8" customFormat="1" ht="15.5" thickBot="1" x14ac:dyDescent="0.35">
      <c r="A5" s="9"/>
      <c r="B5" s="17"/>
      <c r="C5" s="18"/>
      <c r="D5" s="17" t="s">
        <v>5</v>
      </c>
      <c r="E5" s="18"/>
      <c r="F5" s="18"/>
      <c r="G5" s="18"/>
      <c r="H5" s="18"/>
      <c r="I5" s="11"/>
      <c r="J5" s="18">
        <v>45658</v>
      </c>
      <c r="K5" s="18" t="s">
        <v>6</v>
      </c>
      <c r="L5" s="18">
        <v>46023</v>
      </c>
      <c r="M5" s="11"/>
      <c r="N5" s="11"/>
      <c r="O5" s="11"/>
      <c r="P5" s="11"/>
      <c r="Q5" s="12"/>
      <c r="R5" s="13"/>
      <c r="S5" s="16"/>
      <c r="T5" s="15"/>
    </row>
    <row r="6" spans="1:20" s="29" customFormat="1" x14ac:dyDescent="0.35">
      <c r="A6" s="19" t="s">
        <v>7</v>
      </c>
      <c r="B6" s="20" t="s">
        <v>8</v>
      </c>
      <c r="C6" s="21" t="s">
        <v>9</v>
      </c>
      <c r="D6" s="21" t="s">
        <v>10</v>
      </c>
      <c r="E6" s="21" t="s">
        <v>11</v>
      </c>
      <c r="F6" s="22" t="s">
        <v>12</v>
      </c>
      <c r="G6" s="22" t="s">
        <v>13</v>
      </c>
      <c r="H6" s="22" t="s">
        <v>14</v>
      </c>
      <c r="I6" s="22" t="s">
        <v>15</v>
      </c>
      <c r="J6" s="22" t="s">
        <v>16</v>
      </c>
      <c r="K6" s="21" t="s">
        <v>17</v>
      </c>
      <c r="L6" s="21" t="s">
        <v>18</v>
      </c>
      <c r="M6" s="23" t="s">
        <v>19</v>
      </c>
      <c r="N6" s="24" t="s">
        <v>20</v>
      </c>
      <c r="O6" s="25" t="s">
        <v>21</v>
      </c>
      <c r="P6" s="26" t="s">
        <v>22</v>
      </c>
      <c r="Q6" s="25" t="s">
        <v>23</v>
      </c>
      <c r="R6" s="27" t="s">
        <v>22</v>
      </c>
      <c r="S6" s="27" t="s">
        <v>24</v>
      </c>
      <c r="T6" s="28" t="s">
        <v>25</v>
      </c>
    </row>
    <row r="7" spans="1:20" s="29" customFormat="1" x14ac:dyDescent="0.35">
      <c r="A7" s="30"/>
      <c r="B7" s="31"/>
      <c r="C7" s="32"/>
      <c r="D7" s="32"/>
      <c r="E7" s="32"/>
      <c r="F7" s="33"/>
      <c r="G7" s="33"/>
      <c r="H7" s="33"/>
      <c r="I7" s="33" t="s">
        <v>26</v>
      </c>
      <c r="J7" s="33"/>
      <c r="K7" s="32"/>
      <c r="L7" s="32"/>
      <c r="M7" s="34"/>
      <c r="N7" s="35"/>
      <c r="O7" s="36"/>
      <c r="P7" s="37"/>
      <c r="Q7" s="36"/>
      <c r="R7" s="38" t="s">
        <v>27</v>
      </c>
      <c r="S7" s="38"/>
      <c r="T7" s="39"/>
    </row>
    <row r="8" spans="1:20" s="29" customFormat="1" x14ac:dyDescent="0.35">
      <c r="A8" s="30"/>
      <c r="B8" s="31"/>
      <c r="C8" s="32"/>
      <c r="D8" s="32"/>
      <c r="E8" s="32"/>
      <c r="F8" s="33"/>
      <c r="G8" s="33"/>
      <c r="H8" s="33"/>
      <c r="I8" s="33"/>
      <c r="J8" s="33"/>
      <c r="K8" s="32"/>
      <c r="L8" s="32"/>
      <c r="M8" s="34"/>
      <c r="N8" s="35"/>
      <c r="O8" s="36"/>
      <c r="P8" s="37"/>
      <c r="Q8" s="36"/>
      <c r="R8" s="38"/>
      <c r="S8" s="38"/>
      <c r="T8" s="39"/>
    </row>
    <row r="9" spans="1:20" x14ac:dyDescent="0.35">
      <c r="A9" s="40"/>
      <c r="B9" s="41"/>
      <c r="C9" s="42"/>
      <c r="D9" s="42"/>
      <c r="E9" s="42"/>
      <c r="F9" s="43"/>
      <c r="G9" s="43"/>
      <c r="H9" s="43"/>
      <c r="I9" s="43"/>
      <c r="J9" s="43"/>
      <c r="K9" s="42"/>
      <c r="L9" s="42"/>
      <c r="M9" s="44"/>
      <c r="N9" s="45"/>
      <c r="O9" s="46"/>
      <c r="P9" s="47"/>
      <c r="Q9" s="46"/>
      <c r="R9" s="48"/>
      <c r="S9" s="48"/>
      <c r="T9" s="49"/>
    </row>
    <row r="10" spans="1:20" x14ac:dyDescent="0.35">
      <c r="A10" s="51" t="s">
        <v>7</v>
      </c>
      <c r="B10" s="52" t="s">
        <v>8</v>
      </c>
      <c r="C10" s="53" t="s">
        <v>9</v>
      </c>
      <c r="D10" s="53" t="s">
        <v>10</v>
      </c>
      <c r="E10" s="53" t="s">
        <v>11</v>
      </c>
      <c r="F10" s="54" t="s">
        <v>12</v>
      </c>
      <c r="G10" s="54" t="s">
        <v>13</v>
      </c>
      <c r="H10" s="54" t="s">
        <v>14</v>
      </c>
      <c r="I10" s="54" t="s">
        <v>28</v>
      </c>
      <c r="J10" s="54" t="s">
        <v>16</v>
      </c>
      <c r="K10" s="53" t="s">
        <v>17</v>
      </c>
      <c r="L10" s="53" t="s">
        <v>18</v>
      </c>
      <c r="M10" s="29" t="s">
        <v>19</v>
      </c>
      <c r="N10" s="55" t="s">
        <v>20</v>
      </c>
      <c r="O10" s="56" t="s">
        <v>21</v>
      </c>
      <c r="P10" s="57" t="s">
        <v>29</v>
      </c>
      <c r="Q10" s="56" t="s">
        <v>23</v>
      </c>
      <c r="R10" s="58" t="s">
        <v>0</v>
      </c>
      <c r="S10" s="59" t="s">
        <v>24</v>
      </c>
      <c r="T10" s="56" t="s">
        <v>25</v>
      </c>
    </row>
    <row r="11" spans="1:20" x14ac:dyDescent="0.35">
      <c r="A11" s="60" t="s">
        <v>30</v>
      </c>
      <c r="B11" s="61">
        <v>0</v>
      </c>
      <c r="C11" s="62">
        <v>1</v>
      </c>
      <c r="D11" s="63" t="s">
        <v>31</v>
      </c>
      <c r="E11" s="64" t="s">
        <v>32</v>
      </c>
      <c r="F11" s="65" t="s">
        <v>33</v>
      </c>
      <c r="G11" s="66"/>
      <c r="H11" s="66" t="s">
        <v>34</v>
      </c>
      <c r="I11" s="66" t="s">
        <v>35</v>
      </c>
      <c r="J11" s="67" t="s">
        <v>36</v>
      </c>
      <c r="K11" s="67" t="s">
        <v>37</v>
      </c>
      <c r="L11" s="67" t="s">
        <v>38</v>
      </c>
      <c r="M11" s="63" t="s">
        <v>39</v>
      </c>
      <c r="N11" s="68">
        <v>0</v>
      </c>
      <c r="O11" s="69">
        <f>IF(N11=0,P11,(P11+N11)/2)</f>
        <v>26705000</v>
      </c>
      <c r="P11" s="69">
        <f t="shared" ref="P11:P39" si="0">IF(Q11=T11,R11,ROUNDUP(R11/T11*Q11,-3))</f>
        <v>26705000</v>
      </c>
      <c r="Q11" s="63">
        <v>133.4</v>
      </c>
      <c r="R11" s="69">
        <f>S11+SUMIF([1]!Table4[Subnummer],Table3[[#This Row],[Sub]],[1]!Table4[Som mutaties])</f>
        <v>25704000</v>
      </c>
      <c r="S11" s="70">
        <v>25704000</v>
      </c>
      <c r="T11" s="63">
        <v>128.4</v>
      </c>
    </row>
    <row r="12" spans="1:20" x14ac:dyDescent="0.35">
      <c r="A12" s="60" t="s">
        <v>30</v>
      </c>
      <c r="B12" s="61">
        <v>0</v>
      </c>
      <c r="C12" s="62">
        <v>2</v>
      </c>
      <c r="D12" s="63" t="s">
        <v>40</v>
      </c>
      <c r="E12" s="64" t="s">
        <v>32</v>
      </c>
      <c r="F12" s="65" t="s">
        <v>33</v>
      </c>
      <c r="G12" s="66"/>
      <c r="H12" s="66" t="s">
        <v>34</v>
      </c>
      <c r="I12" s="66" t="s">
        <v>35</v>
      </c>
      <c r="J12" s="67" t="s">
        <v>36</v>
      </c>
      <c r="K12" s="67" t="s">
        <v>41</v>
      </c>
      <c r="L12" s="67" t="s">
        <v>38</v>
      </c>
      <c r="M12" s="63" t="s">
        <v>39</v>
      </c>
      <c r="N12" s="68">
        <v>0</v>
      </c>
      <c r="O12" s="69">
        <f t="shared" ref="O12:O39" si="1">IF(N12=0,P12,(P12+N12)/2)</f>
        <v>4510000</v>
      </c>
      <c r="P12" s="69">
        <f t="shared" si="0"/>
        <v>4510000</v>
      </c>
      <c r="Q12" s="63">
        <v>129.6</v>
      </c>
      <c r="R12" s="69">
        <f>S12+SUMIF([1]!Table4[Subnummer],Table3[[#This Row],[Sub]],[1]!Table4[Som mutaties])</f>
        <v>4329000</v>
      </c>
      <c r="S12" s="70">
        <v>4329000</v>
      </c>
      <c r="T12" s="63">
        <v>124.4</v>
      </c>
    </row>
    <row r="13" spans="1:20" x14ac:dyDescent="0.35">
      <c r="A13" s="60" t="s">
        <v>30</v>
      </c>
      <c r="B13" s="61">
        <v>0</v>
      </c>
      <c r="C13" s="62">
        <v>3</v>
      </c>
      <c r="D13" s="63" t="s">
        <v>40</v>
      </c>
      <c r="E13" s="64" t="s">
        <v>32</v>
      </c>
      <c r="F13" s="64"/>
      <c r="G13" s="66"/>
      <c r="H13" s="66" t="s">
        <v>34</v>
      </c>
      <c r="I13" s="66" t="s">
        <v>35</v>
      </c>
      <c r="J13" s="71" t="s">
        <v>42</v>
      </c>
      <c r="K13" s="67" t="s">
        <v>41</v>
      </c>
      <c r="L13" s="67" t="s">
        <v>38</v>
      </c>
      <c r="M13" s="63" t="s">
        <v>39</v>
      </c>
      <c r="N13" s="68">
        <v>0</v>
      </c>
      <c r="O13" s="69">
        <f t="shared" si="1"/>
        <v>2077000</v>
      </c>
      <c r="P13" s="69">
        <f t="shared" si="0"/>
        <v>2077000</v>
      </c>
      <c r="Q13" s="63">
        <v>129.6</v>
      </c>
      <c r="R13" s="69">
        <f>S13+SUMIF([1]!Table4[Subnummer],Table3[[#This Row],[Sub]],[1]!Table4[Som mutaties])</f>
        <v>1993000</v>
      </c>
      <c r="S13" s="70">
        <v>1993000</v>
      </c>
      <c r="T13" s="63">
        <v>124.4</v>
      </c>
    </row>
    <row r="14" spans="1:20" x14ac:dyDescent="0.35">
      <c r="A14" s="60" t="s">
        <v>30</v>
      </c>
      <c r="B14" s="61">
        <v>0</v>
      </c>
      <c r="C14" s="62">
        <v>4</v>
      </c>
      <c r="D14" s="63" t="s">
        <v>31</v>
      </c>
      <c r="E14" s="64" t="s">
        <v>32</v>
      </c>
      <c r="F14" s="64"/>
      <c r="G14" s="66"/>
      <c r="H14" s="66" t="s">
        <v>34</v>
      </c>
      <c r="I14" s="66" t="s">
        <v>35</v>
      </c>
      <c r="J14" s="67" t="s">
        <v>43</v>
      </c>
      <c r="K14" s="67" t="s">
        <v>44</v>
      </c>
      <c r="L14" s="63" t="s">
        <v>45</v>
      </c>
      <c r="M14" s="63" t="s">
        <v>39</v>
      </c>
      <c r="N14" s="68">
        <v>0</v>
      </c>
      <c r="O14" s="69">
        <f t="shared" si="1"/>
        <v>29606000</v>
      </c>
      <c r="P14" s="69">
        <f t="shared" si="0"/>
        <v>29606000</v>
      </c>
      <c r="Q14" s="63">
        <v>133.4</v>
      </c>
      <c r="R14" s="69">
        <f>S14+SUMIF([1]!Table4[Subnummer],Table3[[#This Row],[Sub]],[1]!Table4[Som mutaties])</f>
        <v>28496000</v>
      </c>
      <c r="S14" s="70">
        <v>28496000</v>
      </c>
      <c r="T14" s="63">
        <v>128.4</v>
      </c>
    </row>
    <row r="15" spans="1:20" x14ac:dyDescent="0.35">
      <c r="A15" s="60" t="s">
        <v>30</v>
      </c>
      <c r="B15" s="61">
        <v>0</v>
      </c>
      <c r="C15" s="62">
        <v>5</v>
      </c>
      <c r="D15" s="63" t="s">
        <v>40</v>
      </c>
      <c r="E15" s="64" t="s">
        <v>32</v>
      </c>
      <c r="F15" s="64"/>
      <c r="G15" s="66"/>
      <c r="H15" s="66" t="s">
        <v>34</v>
      </c>
      <c r="I15" s="66" t="s">
        <v>35</v>
      </c>
      <c r="J15" s="67" t="s">
        <v>43</v>
      </c>
      <c r="K15" s="67" t="s">
        <v>44</v>
      </c>
      <c r="L15" s="63" t="s">
        <v>45</v>
      </c>
      <c r="M15" s="63" t="s">
        <v>39</v>
      </c>
      <c r="N15" s="68">
        <v>0</v>
      </c>
      <c r="O15" s="69">
        <f t="shared" si="1"/>
        <v>7480000</v>
      </c>
      <c r="P15" s="69">
        <f t="shared" si="0"/>
        <v>7480000</v>
      </c>
      <c r="Q15" s="63">
        <v>129.6</v>
      </c>
      <c r="R15" s="69">
        <f>S15+SUMIF([1]!Table4[Subnummer],Table3[[#This Row],[Sub]],[1]!Table4[Som mutaties])</f>
        <v>7179000</v>
      </c>
      <c r="S15" s="70">
        <v>7179000</v>
      </c>
      <c r="T15" s="63">
        <v>124.4</v>
      </c>
    </row>
    <row r="16" spans="1:20" x14ac:dyDescent="0.35">
      <c r="A16" s="60" t="s">
        <v>30</v>
      </c>
      <c r="B16" s="61">
        <v>0</v>
      </c>
      <c r="C16" s="62">
        <v>6</v>
      </c>
      <c r="D16" s="63" t="s">
        <v>31</v>
      </c>
      <c r="E16" s="64" t="s">
        <v>32</v>
      </c>
      <c r="F16" s="64"/>
      <c r="G16" s="66"/>
      <c r="H16" s="66" t="s">
        <v>34</v>
      </c>
      <c r="I16" s="66" t="s">
        <v>35</v>
      </c>
      <c r="J16" s="67" t="s">
        <v>46</v>
      </c>
      <c r="K16" s="67" t="s">
        <v>47</v>
      </c>
      <c r="L16" s="63" t="s">
        <v>48</v>
      </c>
      <c r="M16" s="63" t="s">
        <v>39</v>
      </c>
      <c r="N16" s="68">
        <v>0</v>
      </c>
      <c r="O16" s="69">
        <f t="shared" si="1"/>
        <v>8744000</v>
      </c>
      <c r="P16" s="69">
        <f t="shared" si="0"/>
        <v>8744000</v>
      </c>
      <c r="Q16" s="63">
        <v>133.4</v>
      </c>
      <c r="R16" s="69">
        <f>S16+SUMIF([1]!Table4[Subnummer],Table3[[#This Row],[Sub]],[1]!Table4[Som mutaties])</f>
        <v>8416000</v>
      </c>
      <c r="S16" s="70">
        <v>8416000</v>
      </c>
      <c r="T16" s="63">
        <v>128.4</v>
      </c>
    </row>
    <row r="17" spans="1:20" x14ac:dyDescent="0.35">
      <c r="A17" s="60" t="s">
        <v>30</v>
      </c>
      <c r="B17" s="61">
        <v>0</v>
      </c>
      <c r="C17" s="62">
        <v>7</v>
      </c>
      <c r="D17" s="63" t="s">
        <v>40</v>
      </c>
      <c r="E17" s="64" t="s">
        <v>32</v>
      </c>
      <c r="F17" s="64"/>
      <c r="G17" s="66"/>
      <c r="H17" s="66" t="s">
        <v>34</v>
      </c>
      <c r="I17" s="66" t="s">
        <v>35</v>
      </c>
      <c r="J17" s="67" t="s">
        <v>46</v>
      </c>
      <c r="K17" s="67" t="s">
        <v>47</v>
      </c>
      <c r="L17" s="63" t="s">
        <v>48</v>
      </c>
      <c r="M17" s="63" t="s">
        <v>39</v>
      </c>
      <c r="N17" s="68">
        <v>0</v>
      </c>
      <c r="O17" s="69">
        <f t="shared" si="1"/>
        <v>2637000</v>
      </c>
      <c r="P17" s="69">
        <f t="shared" si="0"/>
        <v>2637000</v>
      </c>
      <c r="Q17" s="63">
        <v>129.6</v>
      </c>
      <c r="R17" s="69">
        <f>S17+SUMIF([1]!Table4[Subnummer],Table3[[#This Row],[Sub]],[1]!Table4[Som mutaties])</f>
        <v>2531000</v>
      </c>
      <c r="S17" s="70">
        <v>2531000</v>
      </c>
      <c r="T17" s="63">
        <v>124.4</v>
      </c>
    </row>
    <row r="18" spans="1:20" x14ac:dyDescent="0.35">
      <c r="A18" s="60" t="s">
        <v>30</v>
      </c>
      <c r="B18" s="61">
        <v>0</v>
      </c>
      <c r="C18" s="62">
        <v>8</v>
      </c>
      <c r="D18" s="63" t="s">
        <v>31</v>
      </c>
      <c r="E18" s="64" t="s">
        <v>32</v>
      </c>
      <c r="F18" s="64"/>
      <c r="G18" s="66"/>
      <c r="H18" s="66" t="s">
        <v>34</v>
      </c>
      <c r="I18" s="66" t="s">
        <v>49</v>
      </c>
      <c r="J18" s="67" t="s">
        <v>50</v>
      </c>
      <c r="K18" s="67" t="s">
        <v>51</v>
      </c>
      <c r="L18" s="63" t="s">
        <v>52</v>
      </c>
      <c r="M18" s="63" t="s">
        <v>39</v>
      </c>
      <c r="N18" s="68">
        <v>0</v>
      </c>
      <c r="O18" s="69">
        <f t="shared" si="1"/>
        <v>20543000</v>
      </c>
      <c r="P18" s="69">
        <f t="shared" si="0"/>
        <v>20543000</v>
      </c>
      <c r="Q18" s="63">
        <v>133.4</v>
      </c>
      <c r="R18" s="69">
        <f>S18+SUMIF([1]!Table4[Subnummer],Table3[[#This Row],[Sub]],[1]!Table4[Som mutaties])</f>
        <v>19773000</v>
      </c>
      <c r="S18" s="70">
        <v>19773000</v>
      </c>
      <c r="T18" s="63">
        <v>128.4</v>
      </c>
    </row>
    <row r="19" spans="1:20" x14ac:dyDescent="0.35">
      <c r="A19" s="60" t="s">
        <v>30</v>
      </c>
      <c r="B19" s="61">
        <v>0</v>
      </c>
      <c r="C19" s="62">
        <v>9</v>
      </c>
      <c r="D19" s="63" t="s">
        <v>40</v>
      </c>
      <c r="E19" s="64" t="s">
        <v>32</v>
      </c>
      <c r="F19" s="64"/>
      <c r="G19" s="66"/>
      <c r="H19" s="66" t="s">
        <v>34</v>
      </c>
      <c r="I19" s="66" t="s">
        <v>35</v>
      </c>
      <c r="J19" s="67" t="s">
        <v>50</v>
      </c>
      <c r="K19" s="67" t="s">
        <v>51</v>
      </c>
      <c r="L19" s="63" t="s">
        <v>52</v>
      </c>
      <c r="M19" s="63" t="s">
        <v>39</v>
      </c>
      <c r="N19" s="68">
        <v>0</v>
      </c>
      <c r="O19" s="69">
        <f t="shared" si="1"/>
        <v>4953000</v>
      </c>
      <c r="P19" s="69">
        <f t="shared" si="0"/>
        <v>4953000</v>
      </c>
      <c r="Q19" s="63">
        <v>129.6</v>
      </c>
      <c r="R19" s="69">
        <f>S19+SUMIF([1]!Table4[Subnummer],Table3[[#This Row],[Sub]],[1]!Table4[Som mutaties])</f>
        <v>4754000</v>
      </c>
      <c r="S19" s="70">
        <v>4754000</v>
      </c>
      <c r="T19" s="63">
        <v>124.4</v>
      </c>
    </row>
    <row r="20" spans="1:20" x14ac:dyDescent="0.35">
      <c r="A20" s="60" t="s">
        <v>30</v>
      </c>
      <c r="B20" s="61">
        <v>0</v>
      </c>
      <c r="C20" s="62">
        <v>10</v>
      </c>
      <c r="D20" s="63" t="s">
        <v>31</v>
      </c>
      <c r="E20" s="64" t="s">
        <v>32</v>
      </c>
      <c r="F20" s="64"/>
      <c r="G20" s="66"/>
      <c r="H20" s="66" t="s">
        <v>34</v>
      </c>
      <c r="I20" s="66" t="s">
        <v>35</v>
      </c>
      <c r="J20" s="67" t="s">
        <v>53</v>
      </c>
      <c r="K20" s="67" t="s">
        <v>54</v>
      </c>
      <c r="L20" s="63" t="s">
        <v>55</v>
      </c>
      <c r="M20" s="63" t="s">
        <v>39</v>
      </c>
      <c r="N20" s="68">
        <v>0</v>
      </c>
      <c r="O20" s="69">
        <f t="shared" si="1"/>
        <v>5500000</v>
      </c>
      <c r="P20" s="69">
        <f t="shared" si="0"/>
        <v>5500000</v>
      </c>
      <c r="Q20" s="63">
        <v>133.4</v>
      </c>
      <c r="R20" s="69">
        <f>S20+SUMIF([1]!Table4[Subnummer],Table3[[#This Row],[Sub]],[1]!Table4[Som mutaties])</f>
        <v>5293000</v>
      </c>
      <c r="S20" s="70">
        <v>5293000</v>
      </c>
      <c r="T20" s="63">
        <v>128.4</v>
      </c>
    </row>
    <row r="21" spans="1:20" x14ac:dyDescent="0.35">
      <c r="A21" s="60" t="s">
        <v>30</v>
      </c>
      <c r="B21" s="61">
        <v>0</v>
      </c>
      <c r="C21" s="62">
        <v>11</v>
      </c>
      <c r="D21" s="63" t="s">
        <v>40</v>
      </c>
      <c r="E21" s="64" t="s">
        <v>32</v>
      </c>
      <c r="F21" s="64"/>
      <c r="G21" s="66"/>
      <c r="H21" s="66" t="s">
        <v>34</v>
      </c>
      <c r="I21" s="66" t="s">
        <v>35</v>
      </c>
      <c r="J21" s="67" t="s">
        <v>53</v>
      </c>
      <c r="K21" s="67" t="s">
        <v>54</v>
      </c>
      <c r="L21" s="63" t="s">
        <v>55</v>
      </c>
      <c r="M21" s="63" t="s">
        <v>39</v>
      </c>
      <c r="N21" s="68">
        <v>0</v>
      </c>
      <c r="O21" s="69">
        <f t="shared" si="1"/>
        <v>1683000</v>
      </c>
      <c r="P21" s="69">
        <f t="shared" si="0"/>
        <v>1683000</v>
      </c>
      <c r="Q21" s="63">
        <v>129.6</v>
      </c>
      <c r="R21" s="69">
        <f>S21+SUMIF([1]!Table4[Subnummer],Table3[[#This Row],[Sub]],[1]!Table4[Som mutaties])</f>
        <v>1615000</v>
      </c>
      <c r="S21" s="70">
        <v>1615000</v>
      </c>
      <c r="T21" s="63">
        <v>124.4</v>
      </c>
    </row>
    <row r="22" spans="1:20" x14ac:dyDescent="0.35">
      <c r="A22" s="60" t="s">
        <v>30</v>
      </c>
      <c r="B22" s="61">
        <v>0</v>
      </c>
      <c r="C22" s="62">
        <v>12</v>
      </c>
      <c r="D22" s="63" t="s">
        <v>31</v>
      </c>
      <c r="E22" s="64" t="s">
        <v>32</v>
      </c>
      <c r="F22" s="64"/>
      <c r="G22" s="66"/>
      <c r="H22" s="66" t="s">
        <v>34</v>
      </c>
      <c r="I22" s="66" t="s">
        <v>35</v>
      </c>
      <c r="J22" s="67" t="s">
        <v>56</v>
      </c>
      <c r="K22" s="67" t="s">
        <v>57</v>
      </c>
      <c r="L22" s="63" t="s">
        <v>58</v>
      </c>
      <c r="M22" s="63" t="s">
        <v>39</v>
      </c>
      <c r="N22" s="68">
        <v>0</v>
      </c>
      <c r="O22" s="69">
        <f t="shared" si="1"/>
        <v>21631000</v>
      </c>
      <c r="P22" s="69">
        <f t="shared" si="0"/>
        <v>21631000</v>
      </c>
      <c r="Q22" s="63">
        <v>133.4</v>
      </c>
      <c r="R22" s="69">
        <f>S22+SUMIF([1]!Table4[Subnummer],Table3[[#This Row],[Sub]],[1]!Table4[Som mutaties])</f>
        <v>20820000</v>
      </c>
      <c r="S22" s="70">
        <v>20820000</v>
      </c>
      <c r="T22" s="63">
        <v>128.4</v>
      </c>
    </row>
    <row r="23" spans="1:20" x14ac:dyDescent="0.35">
      <c r="A23" s="60" t="s">
        <v>30</v>
      </c>
      <c r="B23" s="61">
        <v>0</v>
      </c>
      <c r="C23" s="62">
        <v>13</v>
      </c>
      <c r="D23" s="63" t="s">
        <v>40</v>
      </c>
      <c r="E23" s="64" t="s">
        <v>32</v>
      </c>
      <c r="F23" s="64"/>
      <c r="G23" s="66"/>
      <c r="H23" s="66" t="s">
        <v>34</v>
      </c>
      <c r="I23" s="66" t="s">
        <v>35</v>
      </c>
      <c r="J23" s="67" t="s">
        <v>56</v>
      </c>
      <c r="K23" s="67" t="s">
        <v>57</v>
      </c>
      <c r="L23" s="63" t="s">
        <v>58</v>
      </c>
      <c r="M23" s="63" t="s">
        <v>39</v>
      </c>
      <c r="N23" s="68">
        <v>0</v>
      </c>
      <c r="O23" s="69">
        <f t="shared" si="1"/>
        <v>5114000</v>
      </c>
      <c r="P23" s="69">
        <f t="shared" si="0"/>
        <v>5114000</v>
      </c>
      <c r="Q23" s="63">
        <v>129.6</v>
      </c>
      <c r="R23" s="69">
        <f>S23+SUMIF([1]!Table4[Subnummer],Table3[[#This Row],[Sub]],[1]!Table4[Som mutaties])</f>
        <v>4908000</v>
      </c>
      <c r="S23" s="70">
        <v>4908000</v>
      </c>
      <c r="T23" s="63">
        <v>124.4</v>
      </c>
    </row>
    <row r="24" spans="1:20" x14ac:dyDescent="0.35">
      <c r="A24" s="60" t="s">
        <v>30</v>
      </c>
      <c r="B24" s="61">
        <v>0</v>
      </c>
      <c r="C24" s="62">
        <v>14</v>
      </c>
      <c r="D24" s="63" t="s">
        <v>31</v>
      </c>
      <c r="E24" s="64" t="s">
        <v>32</v>
      </c>
      <c r="F24" s="64"/>
      <c r="G24" s="66"/>
      <c r="H24" s="66" t="s">
        <v>34</v>
      </c>
      <c r="I24" s="66" t="s">
        <v>35</v>
      </c>
      <c r="J24" s="67" t="s">
        <v>59</v>
      </c>
      <c r="K24" s="67" t="s">
        <v>60</v>
      </c>
      <c r="L24" s="63" t="s">
        <v>38</v>
      </c>
      <c r="M24" s="63" t="s">
        <v>39</v>
      </c>
      <c r="N24" s="68">
        <v>0</v>
      </c>
      <c r="O24" s="69">
        <f t="shared" si="1"/>
        <v>11601000</v>
      </c>
      <c r="P24" s="69">
        <f t="shared" si="0"/>
        <v>11601000</v>
      </c>
      <c r="Q24" s="63">
        <v>133.4</v>
      </c>
      <c r="R24" s="69">
        <f>S24+SUMIF([1]!Table4[Subnummer],Table3[[#This Row],[Sub]],[1]!Table4[Som mutaties])</f>
        <v>11166000</v>
      </c>
      <c r="S24" s="70">
        <v>11166000</v>
      </c>
      <c r="T24" s="63">
        <v>128.4</v>
      </c>
    </row>
    <row r="25" spans="1:20" x14ac:dyDescent="0.35">
      <c r="A25" s="60" t="s">
        <v>30</v>
      </c>
      <c r="B25" s="61">
        <v>0</v>
      </c>
      <c r="C25" s="62">
        <v>15</v>
      </c>
      <c r="D25" s="63" t="s">
        <v>40</v>
      </c>
      <c r="E25" s="64" t="s">
        <v>32</v>
      </c>
      <c r="F25" s="64"/>
      <c r="G25" s="66"/>
      <c r="H25" s="66" t="s">
        <v>34</v>
      </c>
      <c r="I25" s="66" t="s">
        <v>35</v>
      </c>
      <c r="J25" s="67" t="s">
        <v>59</v>
      </c>
      <c r="K25" s="67" t="s">
        <v>60</v>
      </c>
      <c r="L25" s="63" t="s">
        <v>38</v>
      </c>
      <c r="M25" s="63" t="s">
        <v>39</v>
      </c>
      <c r="N25" s="68">
        <v>0</v>
      </c>
      <c r="O25" s="69">
        <f t="shared" si="1"/>
        <v>2287000</v>
      </c>
      <c r="P25" s="69">
        <f t="shared" si="0"/>
        <v>2287000</v>
      </c>
      <c r="Q25" s="63">
        <v>129.6</v>
      </c>
      <c r="R25" s="69">
        <f>S25+SUMIF([1]!Table4[Subnummer],Table3[[#This Row],[Sub]],[1]!Table4[Som mutaties])</f>
        <v>2195000</v>
      </c>
      <c r="S25" s="70">
        <v>2195000</v>
      </c>
      <c r="T25" s="63">
        <v>124.4</v>
      </c>
    </row>
    <row r="26" spans="1:20" x14ac:dyDescent="0.35">
      <c r="A26" s="60" t="s">
        <v>30</v>
      </c>
      <c r="B26" s="61">
        <v>0</v>
      </c>
      <c r="C26" s="62">
        <v>16</v>
      </c>
      <c r="D26" s="63" t="s">
        <v>31</v>
      </c>
      <c r="E26" s="64" t="s">
        <v>32</v>
      </c>
      <c r="F26" s="64"/>
      <c r="G26" s="66"/>
      <c r="H26" s="66" t="s">
        <v>34</v>
      </c>
      <c r="I26" s="66" t="s">
        <v>35</v>
      </c>
      <c r="J26" s="67" t="s">
        <v>61</v>
      </c>
      <c r="K26" s="67" t="s">
        <v>62</v>
      </c>
      <c r="L26" s="63" t="s">
        <v>45</v>
      </c>
      <c r="M26" s="63" t="s">
        <v>39</v>
      </c>
      <c r="N26" s="68">
        <v>0</v>
      </c>
      <c r="O26" s="69">
        <f t="shared" si="1"/>
        <v>730000</v>
      </c>
      <c r="P26" s="69">
        <f t="shared" si="0"/>
        <v>730000</v>
      </c>
      <c r="Q26" s="63">
        <v>133.4</v>
      </c>
      <c r="R26" s="69">
        <f>S26+SUMIF([1]!Table4[Subnummer],Table3[[#This Row],[Sub]],[1]!Table4[Som mutaties])</f>
        <v>702000</v>
      </c>
      <c r="S26" s="70">
        <v>702000</v>
      </c>
      <c r="T26" s="63">
        <v>128.4</v>
      </c>
    </row>
    <row r="27" spans="1:20" x14ac:dyDescent="0.35">
      <c r="A27" s="60" t="s">
        <v>30</v>
      </c>
      <c r="B27" s="61">
        <v>0</v>
      </c>
      <c r="C27" s="62">
        <v>17</v>
      </c>
      <c r="D27" s="63" t="s">
        <v>40</v>
      </c>
      <c r="E27" s="64" t="s">
        <v>32</v>
      </c>
      <c r="F27" s="64"/>
      <c r="G27" s="66"/>
      <c r="H27" s="66" t="s">
        <v>34</v>
      </c>
      <c r="I27" s="66" t="s">
        <v>35</v>
      </c>
      <c r="J27" s="67" t="s">
        <v>61</v>
      </c>
      <c r="K27" s="67" t="s">
        <v>62</v>
      </c>
      <c r="L27" s="63" t="s">
        <v>45</v>
      </c>
      <c r="M27" s="63" t="s">
        <v>39</v>
      </c>
      <c r="N27" s="68">
        <v>0</v>
      </c>
      <c r="O27" s="69">
        <f t="shared" si="1"/>
        <v>236000</v>
      </c>
      <c r="P27" s="69">
        <f t="shared" si="0"/>
        <v>236000</v>
      </c>
      <c r="Q27" s="63">
        <v>129.6</v>
      </c>
      <c r="R27" s="69">
        <f>S27+SUMIF([1]!Table4[Subnummer],Table3[[#This Row],[Sub]],[1]!Table4[Som mutaties])</f>
        <v>226000</v>
      </c>
      <c r="S27" s="70">
        <v>226000</v>
      </c>
      <c r="T27" s="63">
        <v>124.4</v>
      </c>
    </row>
    <row r="28" spans="1:20" x14ac:dyDescent="0.35">
      <c r="A28" s="60" t="s">
        <v>30</v>
      </c>
      <c r="B28" s="61">
        <v>0</v>
      </c>
      <c r="C28" s="62">
        <v>18</v>
      </c>
      <c r="D28" s="63" t="s">
        <v>40</v>
      </c>
      <c r="E28" s="64" t="s">
        <v>32</v>
      </c>
      <c r="F28" s="64"/>
      <c r="G28" s="66"/>
      <c r="H28" s="66" t="s">
        <v>34</v>
      </c>
      <c r="I28" s="66" t="s">
        <v>35</v>
      </c>
      <c r="J28" s="67" t="s">
        <v>63</v>
      </c>
      <c r="K28" s="67" t="s">
        <v>64</v>
      </c>
      <c r="L28" s="63" t="s">
        <v>58</v>
      </c>
      <c r="M28" s="63" t="s">
        <v>39</v>
      </c>
      <c r="N28" s="68">
        <v>0</v>
      </c>
      <c r="O28" s="69">
        <f t="shared" si="1"/>
        <v>16000</v>
      </c>
      <c r="P28" s="69">
        <f t="shared" si="0"/>
        <v>16000</v>
      </c>
      <c r="Q28" s="63">
        <v>129.6</v>
      </c>
      <c r="R28" s="69">
        <f>S28+SUMIF([1]!Table4[Subnummer],Table3[[#This Row],[Sub]],[1]!Table4[Som mutaties])</f>
        <v>15000</v>
      </c>
      <c r="S28" s="70">
        <v>15000</v>
      </c>
      <c r="T28" s="63">
        <v>124.4</v>
      </c>
    </row>
    <row r="29" spans="1:20" x14ac:dyDescent="0.35">
      <c r="A29" s="60" t="s">
        <v>30</v>
      </c>
      <c r="B29" s="61">
        <v>0</v>
      </c>
      <c r="C29" s="62">
        <v>19</v>
      </c>
      <c r="D29" s="63" t="s">
        <v>31</v>
      </c>
      <c r="E29" s="64" t="s">
        <v>32</v>
      </c>
      <c r="F29" s="64"/>
      <c r="G29" s="66"/>
      <c r="H29" s="66" t="s">
        <v>34</v>
      </c>
      <c r="I29" s="66" t="s">
        <v>35</v>
      </c>
      <c r="J29" s="67" t="s">
        <v>65</v>
      </c>
      <c r="K29" s="63"/>
      <c r="L29" s="63" t="s">
        <v>66</v>
      </c>
      <c r="M29" s="63" t="s">
        <v>39</v>
      </c>
      <c r="N29" s="68">
        <v>0</v>
      </c>
      <c r="O29" s="69">
        <f t="shared" si="1"/>
        <v>41085000</v>
      </c>
      <c r="P29" s="69">
        <f t="shared" si="0"/>
        <v>41085000</v>
      </c>
      <c r="Q29" s="63">
        <v>133.4</v>
      </c>
      <c r="R29" s="69">
        <f>S29+SUMIF([1]!Table4[Subnummer],Table3[[#This Row],[Sub]],[1]!Table4[Som mutaties])</f>
        <v>39545000</v>
      </c>
      <c r="S29" s="70">
        <v>39545000</v>
      </c>
      <c r="T29" s="63">
        <v>128.4</v>
      </c>
    </row>
    <row r="30" spans="1:20" x14ac:dyDescent="0.35">
      <c r="A30" s="60" t="s">
        <v>30</v>
      </c>
      <c r="B30" s="61">
        <v>0</v>
      </c>
      <c r="C30" s="62">
        <v>20</v>
      </c>
      <c r="D30" s="63" t="s">
        <v>40</v>
      </c>
      <c r="E30" s="64" t="s">
        <v>32</v>
      </c>
      <c r="F30" s="64"/>
      <c r="G30" s="66"/>
      <c r="H30" s="66" t="s">
        <v>34</v>
      </c>
      <c r="I30" s="66" t="s">
        <v>35</v>
      </c>
      <c r="J30" s="67" t="s">
        <v>65</v>
      </c>
      <c r="K30" s="63"/>
      <c r="L30" s="63" t="s">
        <v>66</v>
      </c>
      <c r="M30" s="63" t="s">
        <v>39</v>
      </c>
      <c r="N30" s="68">
        <v>0</v>
      </c>
      <c r="O30" s="69">
        <f t="shared" si="1"/>
        <v>7984000</v>
      </c>
      <c r="P30" s="69">
        <f t="shared" si="0"/>
        <v>7984000</v>
      </c>
      <c r="Q30" s="63">
        <v>129.6</v>
      </c>
      <c r="R30" s="69">
        <f>S30+SUMIF([1]!Table4[Subnummer],Table3[[#This Row],[Sub]],[1]!Table4[Som mutaties])</f>
        <v>7663000</v>
      </c>
      <c r="S30" s="70">
        <v>7663000</v>
      </c>
      <c r="T30" s="63">
        <v>124.4</v>
      </c>
    </row>
    <row r="31" spans="1:20" x14ac:dyDescent="0.35">
      <c r="A31" s="60" t="s">
        <v>30</v>
      </c>
      <c r="B31" s="61">
        <v>0</v>
      </c>
      <c r="C31" s="62">
        <v>21</v>
      </c>
      <c r="D31" s="63" t="s">
        <v>40</v>
      </c>
      <c r="E31" s="64" t="s">
        <v>32</v>
      </c>
      <c r="F31" s="64"/>
      <c r="G31" s="66"/>
      <c r="H31" s="66" t="s">
        <v>34</v>
      </c>
      <c r="I31" s="66" t="s">
        <v>35</v>
      </c>
      <c r="J31" s="67" t="s">
        <v>67</v>
      </c>
      <c r="K31" s="63"/>
      <c r="L31" s="63" t="s">
        <v>66</v>
      </c>
      <c r="M31" s="63" t="s">
        <v>39</v>
      </c>
      <c r="N31" s="68">
        <v>0</v>
      </c>
      <c r="O31" s="69">
        <f t="shared" si="1"/>
        <v>408000</v>
      </c>
      <c r="P31" s="69">
        <f t="shared" si="0"/>
        <v>408000</v>
      </c>
      <c r="Q31" s="63">
        <v>129.6</v>
      </c>
      <c r="R31" s="69">
        <f>S31+SUMIF([1]!Table4[Subnummer],Table3[[#This Row],[Sub]],[1]!Table4[Som mutaties])</f>
        <v>391000</v>
      </c>
      <c r="S31" s="70">
        <v>391000</v>
      </c>
      <c r="T31" s="63">
        <v>124.4</v>
      </c>
    </row>
    <row r="32" spans="1:20" x14ac:dyDescent="0.35">
      <c r="A32" s="60" t="s">
        <v>30</v>
      </c>
      <c r="B32" s="61">
        <v>0</v>
      </c>
      <c r="C32" s="62">
        <v>22</v>
      </c>
      <c r="D32" s="63" t="s">
        <v>31</v>
      </c>
      <c r="E32" s="64" t="s">
        <v>32</v>
      </c>
      <c r="F32" s="64"/>
      <c r="G32" s="66"/>
      <c r="H32" s="66" t="s">
        <v>34</v>
      </c>
      <c r="I32" s="66" t="s">
        <v>35</v>
      </c>
      <c r="J32" s="67" t="s">
        <v>68</v>
      </c>
      <c r="K32" s="63"/>
      <c r="L32" s="63" t="s">
        <v>69</v>
      </c>
      <c r="M32" s="63" t="s">
        <v>39</v>
      </c>
      <c r="N32" s="68">
        <v>0</v>
      </c>
      <c r="O32" s="69">
        <f t="shared" si="1"/>
        <v>243000</v>
      </c>
      <c r="P32" s="69">
        <f t="shared" si="0"/>
        <v>243000</v>
      </c>
      <c r="Q32" s="63">
        <v>133.4</v>
      </c>
      <c r="R32" s="69">
        <f>S32+SUMIF([1]!Table4[Subnummer],Table3[[#This Row],[Sub]],[1]!Table4[Som mutaties])</f>
        <v>233000</v>
      </c>
      <c r="S32" s="70">
        <v>233000</v>
      </c>
      <c r="T32" s="63">
        <v>128.4</v>
      </c>
    </row>
    <row r="33" spans="1:20" x14ac:dyDescent="0.35">
      <c r="A33" s="60" t="s">
        <v>30</v>
      </c>
      <c r="B33" s="61">
        <v>0</v>
      </c>
      <c r="C33" s="62">
        <v>23</v>
      </c>
      <c r="D33" s="63" t="s">
        <v>40</v>
      </c>
      <c r="E33" s="64" t="s">
        <v>32</v>
      </c>
      <c r="F33" s="64"/>
      <c r="G33" s="66"/>
      <c r="H33" s="66" t="s">
        <v>34</v>
      </c>
      <c r="I33" s="66" t="s">
        <v>35</v>
      </c>
      <c r="J33" s="67" t="s">
        <v>68</v>
      </c>
      <c r="K33" s="63"/>
      <c r="L33" s="63" t="s">
        <v>69</v>
      </c>
      <c r="M33" s="63" t="s">
        <v>39</v>
      </c>
      <c r="N33" s="68">
        <v>0</v>
      </c>
      <c r="O33" s="69">
        <f t="shared" si="1"/>
        <v>16000</v>
      </c>
      <c r="P33" s="69">
        <f t="shared" si="0"/>
        <v>16000</v>
      </c>
      <c r="Q33" s="63">
        <v>129.6</v>
      </c>
      <c r="R33" s="69">
        <f>S33+SUMIF([1]!Table4[Subnummer],Table3[[#This Row],[Sub]],[1]!Table4[Som mutaties])</f>
        <v>15000</v>
      </c>
      <c r="S33" s="70">
        <v>15000</v>
      </c>
      <c r="T33" s="63">
        <v>124.4</v>
      </c>
    </row>
    <row r="34" spans="1:20" x14ac:dyDescent="0.35">
      <c r="A34" s="60" t="s">
        <v>30</v>
      </c>
      <c r="B34" s="61">
        <v>0</v>
      </c>
      <c r="C34" s="62">
        <v>24</v>
      </c>
      <c r="D34" s="63" t="s">
        <v>40</v>
      </c>
      <c r="E34" s="64" t="s">
        <v>32</v>
      </c>
      <c r="F34" s="64"/>
      <c r="G34" s="66"/>
      <c r="H34" s="66" t="s">
        <v>34</v>
      </c>
      <c r="I34" s="66" t="s">
        <v>35</v>
      </c>
      <c r="J34" s="67" t="s">
        <v>70</v>
      </c>
      <c r="K34" s="63"/>
      <c r="L34" s="63" t="s">
        <v>71</v>
      </c>
      <c r="M34" s="63" t="s">
        <v>39</v>
      </c>
      <c r="N34" s="68">
        <v>0</v>
      </c>
      <c r="O34" s="69">
        <f t="shared" si="1"/>
        <v>1393000</v>
      </c>
      <c r="P34" s="69">
        <f t="shared" si="0"/>
        <v>1393000</v>
      </c>
      <c r="Q34" s="63">
        <v>129.6</v>
      </c>
      <c r="R34" s="69">
        <f>S34+SUMIF([1]!Table4[Subnummer],Table3[[#This Row],[Sub]],[1]!Table4[Som mutaties])</f>
        <v>1337000</v>
      </c>
      <c r="S34" s="70">
        <v>1337000</v>
      </c>
      <c r="T34" s="63">
        <v>124.4</v>
      </c>
    </row>
    <row r="35" spans="1:20" x14ac:dyDescent="0.35">
      <c r="A35" s="60" t="s">
        <v>30</v>
      </c>
      <c r="B35" s="61">
        <v>0</v>
      </c>
      <c r="C35" s="62">
        <v>25</v>
      </c>
      <c r="D35" s="63" t="s">
        <v>40</v>
      </c>
      <c r="E35" s="63"/>
      <c r="F35" s="66" t="s">
        <v>72</v>
      </c>
      <c r="G35" s="66"/>
      <c r="H35" s="66" t="s">
        <v>34</v>
      </c>
      <c r="I35" s="66" t="s">
        <v>35</v>
      </c>
      <c r="J35" s="66" t="s">
        <v>73</v>
      </c>
      <c r="K35" s="63"/>
      <c r="L35" s="63" t="s">
        <v>74</v>
      </c>
      <c r="M35" s="63" t="s">
        <v>39</v>
      </c>
      <c r="N35" s="68">
        <v>0</v>
      </c>
      <c r="O35" s="69">
        <f t="shared" si="1"/>
        <v>176000</v>
      </c>
      <c r="P35" s="69">
        <f t="shared" si="0"/>
        <v>176000</v>
      </c>
      <c r="Q35" s="63">
        <v>129.6</v>
      </c>
      <c r="R35" s="69">
        <f>S35+SUMIF([1]!Table4[Subnummer],Table3[[#This Row],[Sub]],[1]!Table4[Som mutaties])</f>
        <v>168000</v>
      </c>
      <c r="S35" s="70">
        <v>168000</v>
      </c>
      <c r="T35" s="63">
        <v>124.4</v>
      </c>
    </row>
    <row r="36" spans="1:20" ht="81" x14ac:dyDescent="0.35">
      <c r="A36" s="60" t="s">
        <v>30</v>
      </c>
      <c r="B36" s="61">
        <v>0</v>
      </c>
      <c r="C36" s="62">
        <v>26</v>
      </c>
      <c r="D36" s="63" t="s">
        <v>75</v>
      </c>
      <c r="E36" s="63"/>
      <c r="F36" s="66" t="s">
        <v>76</v>
      </c>
      <c r="G36" s="66" t="s">
        <v>77</v>
      </c>
      <c r="H36" s="66" t="s">
        <v>34</v>
      </c>
      <c r="I36" s="66" t="s">
        <v>34</v>
      </c>
      <c r="J36" s="66" t="s">
        <v>73</v>
      </c>
      <c r="K36" s="63"/>
      <c r="L36" s="63" t="s">
        <v>74</v>
      </c>
      <c r="M36" s="63" t="s">
        <v>39</v>
      </c>
      <c r="N36" s="68">
        <v>0</v>
      </c>
      <c r="O36" s="69">
        <f t="shared" si="1"/>
        <v>1000000</v>
      </c>
      <c r="P36" s="69">
        <f t="shared" si="0"/>
        <v>1000000</v>
      </c>
      <c r="Q36" s="63"/>
      <c r="R36" s="69">
        <f>S36+SUMIF([1]!Table4[Subnummer],Table3[[#This Row],[Sub]],[1]!Table4[Som mutaties])</f>
        <v>1000000</v>
      </c>
      <c r="S36" s="70">
        <v>1000000</v>
      </c>
      <c r="T36" s="63"/>
    </row>
    <row r="37" spans="1:20" ht="67.5" x14ac:dyDescent="0.35">
      <c r="A37" s="60" t="s">
        <v>30</v>
      </c>
      <c r="B37" s="61">
        <v>0</v>
      </c>
      <c r="C37" s="62">
        <v>27</v>
      </c>
      <c r="D37" s="63" t="s">
        <v>78</v>
      </c>
      <c r="E37" s="63"/>
      <c r="F37" s="66" t="s">
        <v>79</v>
      </c>
      <c r="G37" s="66" t="s">
        <v>77</v>
      </c>
      <c r="H37" s="66" t="s">
        <v>34</v>
      </c>
      <c r="I37" s="66" t="s">
        <v>34</v>
      </c>
      <c r="J37" s="66" t="s">
        <v>73</v>
      </c>
      <c r="K37" s="63"/>
      <c r="L37" s="63" t="s">
        <v>74</v>
      </c>
      <c r="M37" s="63" t="s">
        <v>39</v>
      </c>
      <c r="N37" s="68">
        <v>0</v>
      </c>
      <c r="O37" s="69">
        <f t="shared" si="1"/>
        <v>5000000</v>
      </c>
      <c r="P37" s="69">
        <f t="shared" si="0"/>
        <v>5000000</v>
      </c>
      <c r="Q37" s="70"/>
      <c r="R37" s="69">
        <f>S37+SUMIF([1]!Table4[Subnummer],Table3[[#This Row],[Sub]],[1]!Table4[Som mutaties])</f>
        <v>5000000</v>
      </c>
      <c r="S37" s="70">
        <v>5000000</v>
      </c>
      <c r="T37" s="63"/>
    </row>
    <row r="38" spans="1:20" ht="67.5" x14ac:dyDescent="0.35">
      <c r="A38" s="60" t="s">
        <v>30</v>
      </c>
      <c r="B38" s="61">
        <v>0</v>
      </c>
      <c r="C38" s="62">
        <v>28</v>
      </c>
      <c r="D38" s="63" t="s">
        <v>80</v>
      </c>
      <c r="E38" s="63"/>
      <c r="F38" s="66" t="s">
        <v>81</v>
      </c>
      <c r="G38" s="66" t="s">
        <v>82</v>
      </c>
      <c r="H38" s="66" t="s">
        <v>34</v>
      </c>
      <c r="I38" s="66" t="s">
        <v>34</v>
      </c>
      <c r="J38" s="66" t="s">
        <v>73</v>
      </c>
      <c r="K38" s="63"/>
      <c r="L38" s="63" t="s">
        <v>74</v>
      </c>
      <c r="M38" s="63" t="s">
        <v>39</v>
      </c>
      <c r="N38" s="68">
        <v>0</v>
      </c>
      <c r="O38" s="69">
        <f t="shared" si="1"/>
        <v>2000000</v>
      </c>
      <c r="P38" s="69">
        <f t="shared" si="0"/>
        <v>2000000</v>
      </c>
      <c r="Q38" s="63"/>
      <c r="R38" s="69">
        <f>S38+SUMIF([1]!Table4[Subnummer],Table3[[#This Row],[Sub]],[1]!Table4[Som mutaties])</f>
        <v>2000000</v>
      </c>
      <c r="S38" s="70">
        <v>2000000</v>
      </c>
      <c r="T38" s="63"/>
    </row>
    <row r="39" spans="1:20" ht="42" customHeight="1" x14ac:dyDescent="0.35">
      <c r="A39" s="60" t="s">
        <v>30</v>
      </c>
      <c r="B39" s="61">
        <v>0</v>
      </c>
      <c r="C39" s="62">
        <v>29</v>
      </c>
      <c r="D39" s="63" t="s">
        <v>31</v>
      </c>
      <c r="E39" s="63"/>
      <c r="F39" s="66" t="s">
        <v>83</v>
      </c>
      <c r="G39" s="66"/>
      <c r="H39" s="66"/>
      <c r="I39" s="66" t="s">
        <v>49</v>
      </c>
      <c r="J39" s="66" t="s">
        <v>84</v>
      </c>
      <c r="K39" s="63" t="s">
        <v>85</v>
      </c>
      <c r="L39" s="63" t="s">
        <v>48</v>
      </c>
      <c r="M39" s="63" t="s">
        <v>39</v>
      </c>
      <c r="N39" s="68">
        <v>0</v>
      </c>
      <c r="O39" s="69">
        <f t="shared" si="1"/>
        <v>745000</v>
      </c>
      <c r="P39" s="69">
        <f t="shared" si="0"/>
        <v>745000</v>
      </c>
      <c r="Q39" s="63">
        <v>131.80000000000001</v>
      </c>
      <c r="R39" s="69">
        <f>S39+SUMIF([1]!Table4[Subnummer],Table3[[#This Row],[Sub]],[1]!Table4[Som mutaties])</f>
        <v>745000</v>
      </c>
      <c r="S39" s="70"/>
      <c r="T39" s="63">
        <v>131.80000000000001</v>
      </c>
    </row>
    <row r="40" spans="1:20" ht="14" thickBot="1" x14ac:dyDescent="0.4">
      <c r="A40" s="72" t="s">
        <v>86</v>
      </c>
      <c r="B40" s="73"/>
      <c r="C40" s="74"/>
      <c r="D40" s="75"/>
      <c r="E40" s="75"/>
      <c r="F40" s="76"/>
      <c r="G40" s="76"/>
      <c r="H40" s="76"/>
      <c r="I40" s="76"/>
      <c r="J40" s="76"/>
      <c r="K40" s="75"/>
      <c r="L40" s="75"/>
      <c r="M40" s="77"/>
      <c r="N40" s="78">
        <f>SUBTOTAL(109,Table3[Vorkbedrag])</f>
        <v>0</v>
      </c>
      <c r="O40" s="78">
        <f>SUBTOTAL(109,Table3[Premiegrondslag])</f>
        <v>216103000</v>
      </c>
      <c r="P40" s="78">
        <f>SUBTOTAL(109,Table3[Verzekerde Waarde])</f>
        <v>216103000</v>
      </c>
      <c r="Q40" s="79"/>
      <c r="R40" s="80">
        <f>SUBTOTAL(109,Table3[Mutaties])</f>
        <v>208212000</v>
      </c>
      <c r="S40" s="78">
        <f>SUBTOTAL(109,Table3[Verz. Waarde Oud:])</f>
        <v>207467000</v>
      </c>
      <c r="T40" s="79"/>
    </row>
    <row r="43" spans="1:20" x14ac:dyDescent="0.35">
      <c r="Q43" s="82"/>
    </row>
  </sheetData>
  <dataValidations count="3">
    <dataValidation type="list" allowBlank="1" showInputMessage="1" showErrorMessage="1" sqref="I11:I39" xr:uid="{9976C430-FC9A-47C3-A894-825FB5F8AFBB}">
      <formula1>Taxatie</formula1>
    </dataValidation>
    <dataValidation type="list" allowBlank="1" showInputMessage="1" showErrorMessage="1" sqref="H11:H39" xr:uid="{3BA9F431-0C8A-4B73-922C-2852553694B9}">
      <formula1>Bouwaard</formula1>
    </dataValidation>
    <dataValidation type="list" allowBlank="1" showInputMessage="1" showErrorMessage="1" sqref="D11:D39" xr:uid="{06F68672-B0A5-4AD9-8AA6-0678484E24D0}">
      <formula1>Interest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Aon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Hollander</dc:creator>
  <cp:lastModifiedBy>Nina Hollander</cp:lastModifiedBy>
  <dcterms:created xsi:type="dcterms:W3CDTF">2025-10-22T10:40:40Z</dcterms:created>
  <dcterms:modified xsi:type="dcterms:W3CDTF">2025-10-24T12:40:11Z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3f10a-881e-4653-a55e-02ca2cc829dc_Enabled">
    <vt:lpwstr>true</vt:lpwstr>
  </property>
  <property fmtid="{D5CDD505-2E9C-101B-9397-08002B2CF9AE}" pid="3" name="MSIP_Label_9043f10a-881e-4653-a55e-02ca2cc829dc_SetDate">
    <vt:lpwstr>2025-10-24T12:36:32Z</vt:lpwstr>
  </property>
  <property fmtid="{D5CDD505-2E9C-101B-9397-08002B2CF9AE}" pid="4" name="MSIP_Label_9043f10a-881e-4653-a55e-02ca2cc829dc_Method">
    <vt:lpwstr>Standard</vt:lpwstr>
  </property>
  <property fmtid="{D5CDD505-2E9C-101B-9397-08002B2CF9AE}" pid="5" name="MSIP_Label_9043f10a-881e-4653-a55e-02ca2cc829dc_Name">
    <vt:lpwstr>ADC_class_200</vt:lpwstr>
  </property>
  <property fmtid="{D5CDD505-2E9C-101B-9397-08002B2CF9AE}" pid="6" name="MSIP_Label_9043f10a-881e-4653-a55e-02ca2cc829dc_SiteId">
    <vt:lpwstr>94cfddbc-0627-494a-ad7a-29aea3aea832</vt:lpwstr>
  </property>
  <property fmtid="{D5CDD505-2E9C-101B-9397-08002B2CF9AE}" pid="7" name="MSIP_Label_9043f10a-881e-4653-a55e-02ca2cc829dc_ActionId">
    <vt:lpwstr>51a71562-7e0e-49ee-ac6b-5850beb7d4bb</vt:lpwstr>
  </property>
  <property fmtid="{D5CDD505-2E9C-101B-9397-08002B2CF9AE}" pid="8" name="MSIP_Label_9043f10a-881e-4653-a55e-02ca2cc829dc_ContentBits">
    <vt:lpwstr>0</vt:lpwstr>
  </property>
  <property fmtid="{D5CDD505-2E9C-101B-9397-08002B2CF9AE}" pid="9" name="MSIP_Label_9043f10a-881e-4653-a55e-02ca2cc829dc_Tag">
    <vt:lpwstr>10, 3, 0, 1</vt:lpwstr>
  </property>
</Properties>
</file>