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ttps://utrechtcloud.sharepoint.com/sites/WITeamInkoop-enContractmanagement_WIBVIPMBEH/Gedeelde documenten/Team Contractmanagement/5. Aanbestedingen/2023/Woonvoorzieningen/Europese aanbesteding/Aanbestedingsdocumenten/"/>
    </mc:Choice>
  </mc:AlternateContent>
  <xr:revisionPtr revIDLastSave="36" documentId="8_{7E16CBD7-A6D1-44E6-90B1-30D6D5C1508B}" xr6:coauthVersionLast="47" xr6:coauthVersionMax="47" xr10:uidLastSave="{A90F5376-C471-4457-9DF7-646BBC71B6FE}"/>
  <bookViews>
    <workbookView xWindow="-120" yWindow="-120" windowWidth="29040" windowHeight="15720" firstSheet="2" activeTab="2" xr2:uid="{5328A87F-182F-4FDF-87AA-DE1263026D28}"/>
  </bookViews>
  <sheets>
    <sheet name="1. Instructie" sheetId="14" r:id="rId1"/>
    <sheet name="2. Omschrijving voorzieningen" sheetId="13" r:id="rId2"/>
    <sheet name="2.1 Prijzenblad percelen" sheetId="12" r:id="rId3"/>
    <sheet name="2.2 GU percelen" sheetId="11" r:id="rId4"/>
  </sheets>
  <definedNames>
    <definedName name="_xlnm._FilterDatabase" localSheetId="1" hidden="1">'2. Omschrijving voorzieningen'!$A$1:$C$20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9" i="12" l="1"/>
  <c r="E55" i="12"/>
  <c r="D55" i="12"/>
  <c r="J55" i="12" s="1"/>
  <c r="K55" i="12" s="1"/>
  <c r="J81" i="12"/>
  <c r="K81" i="12" s="1"/>
  <c r="J79" i="12"/>
  <c r="K79" i="12" s="1"/>
  <c r="J56" i="12"/>
  <c r="K56" i="12" s="1"/>
  <c r="J54" i="12"/>
  <c r="K54" i="12" s="1"/>
  <c r="J52" i="12"/>
  <c r="K52" i="12" s="1"/>
  <c r="F28" i="11"/>
  <c r="N55" i="12"/>
  <c r="J3" i="12"/>
  <c r="M55" i="12" l="1"/>
  <c r="F20" i="11"/>
  <c r="F16" i="11"/>
  <c r="G84" i="12" l="1"/>
  <c r="G74" i="12"/>
  <c r="G59" i="12"/>
  <c r="G47" i="12"/>
  <c r="E16" i="12"/>
  <c r="N16" i="12" s="1"/>
  <c r="D16" i="12"/>
  <c r="F29" i="11"/>
  <c r="F26" i="11"/>
  <c r="F24" i="11"/>
  <c r="D14" i="12"/>
  <c r="E14" i="12"/>
  <c r="N14" i="12" s="1"/>
  <c r="E13" i="12"/>
  <c r="N13" i="12" s="1"/>
  <c r="D13" i="12"/>
  <c r="E58" i="12"/>
  <c r="N58" i="12" s="1"/>
  <c r="D58" i="12"/>
  <c r="E57" i="12"/>
  <c r="N57" i="12" s="1"/>
  <c r="D57" i="12"/>
  <c r="E12" i="12"/>
  <c r="N12" i="12" s="1"/>
  <c r="D12" i="12"/>
  <c r="E72" i="12"/>
  <c r="N72" i="12" s="1"/>
  <c r="D72" i="12"/>
  <c r="E70" i="12"/>
  <c r="N70" i="12" s="1"/>
  <c r="D70" i="12"/>
  <c r="E68" i="12"/>
  <c r="N68" i="12" s="1"/>
  <c r="D68" i="12"/>
  <c r="E67" i="12"/>
  <c r="N67" i="12" s="1"/>
  <c r="D67" i="12"/>
  <c r="E66" i="12"/>
  <c r="N66" i="12" s="1"/>
  <c r="D66" i="12"/>
  <c r="E65" i="12"/>
  <c r="N65" i="12" s="1"/>
  <c r="D65" i="12"/>
  <c r="E64" i="12"/>
  <c r="N64" i="12" s="1"/>
  <c r="D64" i="12"/>
  <c r="E63" i="12"/>
  <c r="N63" i="12" s="1"/>
  <c r="D63" i="12"/>
  <c r="E53" i="12"/>
  <c r="N53" i="12" s="1"/>
  <c r="D53" i="12"/>
  <c r="E51" i="12"/>
  <c r="N51" i="12" s="1"/>
  <c r="D51" i="12"/>
  <c r="E43" i="12"/>
  <c r="N43" i="12" s="1"/>
  <c r="D43" i="12"/>
  <c r="E46" i="12"/>
  <c r="N46" i="12" s="1"/>
  <c r="D46" i="12"/>
  <c r="E45" i="12"/>
  <c r="N45" i="12" s="1"/>
  <c r="D45" i="12"/>
  <c r="E44" i="12"/>
  <c r="N44" i="12" s="1"/>
  <c r="D44" i="12"/>
  <c r="E20" i="12"/>
  <c r="N20" i="12" s="1"/>
  <c r="D20" i="12"/>
  <c r="E19" i="12"/>
  <c r="N19" i="12" s="1"/>
  <c r="D19" i="12"/>
  <c r="E18" i="12"/>
  <c r="N18" i="12" s="1"/>
  <c r="D18" i="12"/>
  <c r="E17" i="12"/>
  <c r="N17" i="12" s="1"/>
  <c r="D17" i="12"/>
  <c r="E15" i="12"/>
  <c r="N15" i="12" s="1"/>
  <c r="D15" i="12"/>
  <c r="E42" i="12"/>
  <c r="N42" i="12" s="1"/>
  <c r="D42" i="12"/>
  <c r="E41" i="12"/>
  <c r="N41" i="12" s="1"/>
  <c r="D41" i="12"/>
  <c r="E40" i="12"/>
  <c r="N40" i="12" s="1"/>
  <c r="D40" i="12"/>
  <c r="E39" i="12"/>
  <c r="N39" i="12" s="1"/>
  <c r="D39" i="12"/>
  <c r="E38" i="12"/>
  <c r="N38" i="12" s="1"/>
  <c r="D38" i="12"/>
  <c r="E37" i="12"/>
  <c r="N37" i="12" s="1"/>
  <c r="D37" i="12"/>
  <c r="E36" i="12"/>
  <c r="N36" i="12" s="1"/>
  <c r="D36" i="12"/>
  <c r="E35" i="12"/>
  <c r="N35" i="12" s="1"/>
  <c r="D35" i="12"/>
  <c r="E34" i="12"/>
  <c r="N34" i="12" s="1"/>
  <c r="D34" i="12"/>
  <c r="E33" i="12"/>
  <c r="N33" i="12" s="1"/>
  <c r="D33" i="12"/>
  <c r="E32" i="12"/>
  <c r="N32" i="12" s="1"/>
  <c r="D32" i="12"/>
  <c r="E31" i="12"/>
  <c r="N31" i="12" s="1"/>
  <c r="D31" i="12"/>
  <c r="E30" i="12"/>
  <c r="N30" i="12" s="1"/>
  <c r="D30" i="12"/>
  <c r="E29" i="12"/>
  <c r="N29" i="12" s="1"/>
  <c r="D29" i="12"/>
  <c r="E28" i="12"/>
  <c r="N28" i="12" s="1"/>
  <c r="D28" i="12"/>
  <c r="E27" i="12"/>
  <c r="N27" i="12" s="1"/>
  <c r="D27" i="12"/>
  <c r="E26" i="12"/>
  <c r="N26" i="12" s="1"/>
  <c r="D26" i="12"/>
  <c r="E25" i="12"/>
  <c r="N25" i="12" s="1"/>
  <c r="D25" i="12"/>
  <c r="E24" i="12"/>
  <c r="N24" i="12" s="1"/>
  <c r="D24" i="12"/>
  <c r="E23" i="12"/>
  <c r="N23" i="12" s="1"/>
  <c r="D23" i="12"/>
  <c r="E22" i="12"/>
  <c r="N22" i="12" s="1"/>
  <c r="D22" i="12"/>
  <c r="E21" i="12"/>
  <c r="N21" i="12" s="1"/>
  <c r="D21" i="12"/>
  <c r="E11" i="12"/>
  <c r="N11" i="12" s="1"/>
  <c r="D11" i="12"/>
  <c r="E10" i="12"/>
  <c r="N10" i="12" s="1"/>
  <c r="D10" i="12"/>
  <c r="E9" i="12"/>
  <c r="N9" i="12" s="1"/>
  <c r="D9" i="12"/>
  <c r="E83" i="12"/>
  <c r="N83" i="12" s="1"/>
  <c r="D83" i="12"/>
  <c r="E82" i="12"/>
  <c r="N82" i="12" s="1"/>
  <c r="D82" i="12"/>
  <c r="E78" i="12"/>
  <c r="N80" i="12" s="1"/>
  <c r="D78" i="12"/>
  <c r="E80" i="12"/>
  <c r="N78" i="12" s="1"/>
  <c r="D80" i="12"/>
  <c r="J11" i="12" l="1"/>
  <c r="K11" i="12" s="1"/>
  <c r="M11" i="12"/>
  <c r="M32" i="12"/>
  <c r="J32" i="12"/>
  <c r="K32" i="12" s="1"/>
  <c r="J17" i="12"/>
  <c r="K17" i="12" s="1"/>
  <c r="M17" i="12"/>
  <c r="M72" i="12"/>
  <c r="J72" i="12"/>
  <c r="K72" i="12" s="1"/>
  <c r="J78" i="12"/>
  <c r="K78" i="12" s="1"/>
  <c r="M78" i="12"/>
  <c r="J25" i="12"/>
  <c r="K25" i="12" s="1"/>
  <c r="M25" i="12"/>
  <c r="M37" i="12"/>
  <c r="J37" i="12"/>
  <c r="K37" i="12" s="1"/>
  <c r="J41" i="12"/>
  <c r="K41" i="12" s="1"/>
  <c r="M41" i="12"/>
  <c r="J46" i="12"/>
  <c r="K46" i="12" s="1"/>
  <c r="M46" i="12"/>
  <c r="M67" i="12"/>
  <c r="J67" i="12"/>
  <c r="K67" i="12" s="1"/>
  <c r="M13" i="12"/>
  <c r="J13" i="12"/>
  <c r="K13" i="12" s="1"/>
  <c r="N74" i="12"/>
  <c r="J33" i="12"/>
  <c r="K33" i="12" s="1"/>
  <c r="M33" i="12"/>
  <c r="J18" i="12"/>
  <c r="K18" i="12" s="1"/>
  <c r="M18" i="12"/>
  <c r="J63" i="12"/>
  <c r="K63" i="12" s="1"/>
  <c r="M63" i="12"/>
  <c r="J9" i="12"/>
  <c r="K9" i="12" s="1"/>
  <c r="J26" i="12"/>
  <c r="K26" i="12" s="1"/>
  <c r="M26" i="12"/>
  <c r="M30" i="12"/>
  <c r="J30" i="12"/>
  <c r="K30" i="12" s="1"/>
  <c r="J34" i="12"/>
  <c r="K34" i="12" s="1"/>
  <c r="M34" i="12"/>
  <c r="M38" i="12"/>
  <c r="J38" i="12"/>
  <c r="K38" i="12" s="1"/>
  <c r="J42" i="12"/>
  <c r="K42" i="12" s="1"/>
  <c r="M42" i="12"/>
  <c r="J19" i="12"/>
  <c r="K19" i="12" s="1"/>
  <c r="M19" i="12"/>
  <c r="J43" i="12"/>
  <c r="K43" i="12" s="1"/>
  <c r="M43" i="12"/>
  <c r="J64" i="12"/>
  <c r="K64" i="12" s="1"/>
  <c r="M64" i="12"/>
  <c r="J68" i="12"/>
  <c r="K68" i="12" s="1"/>
  <c r="M68" i="12"/>
  <c r="M12" i="12"/>
  <c r="J12" i="12"/>
  <c r="K12" i="12" s="1"/>
  <c r="M83" i="12"/>
  <c r="J83" i="12"/>
  <c r="K83" i="12" s="1"/>
  <c r="M24" i="12"/>
  <c r="J24" i="12"/>
  <c r="K24" i="12" s="1"/>
  <c r="J36" i="12"/>
  <c r="K36" i="12" s="1"/>
  <c r="M36" i="12"/>
  <c r="J44" i="12"/>
  <c r="K44" i="12" s="1"/>
  <c r="M44" i="12"/>
  <c r="J66" i="12"/>
  <c r="K66" i="12" s="1"/>
  <c r="M66" i="12"/>
  <c r="M29" i="12"/>
  <c r="J29" i="12"/>
  <c r="K29" i="12" s="1"/>
  <c r="J45" i="12"/>
  <c r="K45" i="12" s="1"/>
  <c r="M45" i="12"/>
  <c r="M80" i="12"/>
  <c r="J80" i="12"/>
  <c r="K80" i="12" s="1"/>
  <c r="M22" i="12"/>
  <c r="J22" i="12"/>
  <c r="K22" i="12" s="1"/>
  <c r="N84" i="12"/>
  <c r="N47" i="12"/>
  <c r="J82" i="12"/>
  <c r="K82" i="12" s="1"/>
  <c r="M82" i="12"/>
  <c r="J10" i="12"/>
  <c r="K10" i="12" s="1"/>
  <c r="M10" i="12"/>
  <c r="M23" i="12"/>
  <c r="J23" i="12"/>
  <c r="K23" i="12" s="1"/>
  <c r="M27" i="12"/>
  <c r="J27" i="12"/>
  <c r="K27" i="12" s="1"/>
  <c r="M31" i="12"/>
  <c r="J31" i="12"/>
  <c r="K31" i="12" s="1"/>
  <c r="M35" i="12"/>
  <c r="J35" i="12"/>
  <c r="K35" i="12" s="1"/>
  <c r="M39" i="12"/>
  <c r="J39" i="12"/>
  <c r="K39" i="12" s="1"/>
  <c r="M15" i="12"/>
  <c r="J15" i="12"/>
  <c r="K15" i="12" s="1"/>
  <c r="M20" i="12"/>
  <c r="J20" i="12"/>
  <c r="K20" i="12" s="1"/>
  <c r="J51" i="12"/>
  <c r="K51" i="12" s="1"/>
  <c r="M51" i="12"/>
  <c r="J65" i="12"/>
  <c r="K65" i="12" s="1"/>
  <c r="M65" i="12"/>
  <c r="M70" i="12"/>
  <c r="J70" i="12"/>
  <c r="K70" i="12" s="1"/>
  <c r="J57" i="12"/>
  <c r="K57" i="12" s="1"/>
  <c r="M57" i="12"/>
  <c r="M16" i="12"/>
  <c r="J16" i="12"/>
  <c r="K16" i="12" s="1"/>
  <c r="M28" i="12"/>
  <c r="J28" i="12"/>
  <c r="K28" i="12" s="1"/>
  <c r="J40" i="12"/>
  <c r="K40" i="12" s="1"/>
  <c r="M40" i="12"/>
  <c r="J53" i="12"/>
  <c r="K53" i="12" s="1"/>
  <c r="M53" i="12"/>
  <c r="J58" i="12"/>
  <c r="K58" i="12" s="1"/>
  <c r="M58" i="12"/>
  <c r="J21" i="12"/>
  <c r="K21" i="12" s="1"/>
  <c r="M21" i="12"/>
  <c r="N59" i="12"/>
  <c r="J14" i="12"/>
  <c r="K14" i="12" s="1"/>
  <c r="M14" i="12"/>
  <c r="K59" i="12" l="1"/>
  <c r="K74" i="12"/>
  <c r="K84" i="12"/>
  <c r="K47" i="12"/>
  <c r="M59" i="12"/>
  <c r="M47" i="12"/>
  <c r="M84" i="12"/>
  <c r="M74" i="12"/>
</calcChain>
</file>

<file path=xl/sharedStrings.xml><?xml version="1.0" encoding="utf-8"?>
<sst xmlns="http://schemas.openxmlformats.org/spreadsheetml/2006/main" count="336" uniqueCount="265">
  <si>
    <t>Uitleg per kolom prijzenblad percelen (tabblad 2.1)</t>
  </si>
  <si>
    <t>Kolom B</t>
  </si>
  <si>
    <t xml:space="preserve">De nummering van de voorzieningen. </t>
  </si>
  <si>
    <t>Kolom C</t>
  </si>
  <si>
    <r>
      <t xml:space="preserve">Hierin wordt aangegeven voor welke voorziening een prijsopgave wordt gevraagd. Voor een aantal voorzieningen is een nadere omschrijving gegeven onder </t>
    </r>
    <r>
      <rPr>
        <i/>
        <sz val="12"/>
        <color theme="1"/>
        <rFont val="Calibri"/>
        <family val="2"/>
        <scheme val="minor"/>
      </rPr>
      <t>tabblad 2. Omschrijving voorzieningen</t>
    </r>
    <r>
      <rPr>
        <sz val="12"/>
        <color theme="1"/>
        <rFont val="Calibri"/>
        <family val="2"/>
        <scheme val="minor"/>
      </rPr>
      <t>.  Dit geldt voor de voorzieningen waarbij het vakje met nummering gekleurd is.</t>
    </r>
  </si>
  <si>
    <t xml:space="preserve">Kolom D </t>
  </si>
  <si>
    <r>
      <t xml:space="preserve">Minimum prijs per voorziening (exclusief BTW). </t>
    </r>
    <r>
      <rPr>
        <i/>
        <sz val="12"/>
        <color theme="1"/>
        <rFont val="Calibri"/>
        <family val="2"/>
        <scheme val="minor"/>
      </rPr>
      <t xml:space="preserve">N.b. niet voor alle voorzieningen alsmede de terugkoopbedragen geldt een minimum en maximum prijs. Dit wijst zich op het formulier verder uit. </t>
    </r>
  </si>
  <si>
    <t>Kolom E</t>
  </si>
  <si>
    <t>Maximum prijs per voorziening (exclusief BTW)</t>
  </si>
  <si>
    <t>Kolom G</t>
  </si>
  <si>
    <t>Vermenigvuldigingsfactor, de vermenigvuldigingsfactor van een product is gebaseerd op vier jaar.</t>
  </si>
  <si>
    <t>Kolom H</t>
  </si>
  <si>
    <t>Inschrijver geeft per voorziening een prijsopgave (exclusief BTW) op van het perceel of de percelen waarop wordt ingeschreven.</t>
  </si>
  <si>
    <t xml:space="preserve">LET OP! Prijsopgave per voorziening dient -indien van toepassing- binnen de bandbreedte te vallen. Indien de prijsopgave buiten de bandbreedte valt, wordt de inschrijving prijzenblad bijlage 4 ter zijde gelegd. </t>
  </si>
  <si>
    <t>Kolom I</t>
  </si>
  <si>
    <t>Het percentage BTW dat bij de voorziening geheven wordt</t>
  </si>
  <si>
    <t>Kolom J regel 99</t>
  </si>
  <si>
    <t xml:space="preserve">Controle inschrijfprijs, de opgegeven inschrijfprijs in Kolom H wordt in Kolom I getoetst of deze binnen de bandbreedte van Kolom D en Kolom E valt. </t>
  </si>
  <si>
    <t>Kolom K</t>
  </si>
  <si>
    <t xml:space="preserve">Waarde, de uitkomst van Kolom G en Kolom H </t>
  </si>
  <si>
    <t>Kolom K regel 99</t>
  </si>
  <si>
    <t xml:space="preserve">Totale waarde inschrijfprijs. Dit is de inschrijfprijs waarbij de formule voor gunningscriterium prijs wordt toegepast. </t>
  </si>
  <si>
    <t>Hoe vult u het prijzenblad in?</t>
  </si>
  <si>
    <t>Vul alle gevraagde velden van kolom H en I.</t>
  </si>
  <si>
    <t xml:space="preserve">Beoordeling </t>
  </si>
  <si>
    <t>De ingediende all-in prijzen per voorziening wordt beoordeeld als totale inschrijfprijs</t>
  </si>
  <si>
    <t>Per perceel wordt de totale inschrijfprijs als volgt vastgesteld:</t>
  </si>
  <si>
    <t>Het  totaal van alle opgegeven prijzen maal de daarbij behorende vermeningvuldigingsfactor per voorziening. minus het totaal van de alle terugkoopprijzen maal vermenigvuldigingsfactor per voorziening.</t>
  </si>
  <si>
    <t>Ondertekening</t>
  </si>
  <si>
    <t>Bovenaan het prijzenblad dient het formulier ondertekend te worden door een tekenbevoegde functionaris van uw organisatie.</t>
  </si>
  <si>
    <t>Toelichting</t>
  </si>
  <si>
    <t>Inschrijver dient de gevraagde prijs per voorziening in te vullen.</t>
  </si>
  <si>
    <t>Iedere ingevulde prijs moet binnen de aangegeven bandbreedte vallen. Als niet iedere ingeschreven prijs binnen de bandbreedte valt, is de inschrijving ongeldig</t>
  </si>
  <si>
    <t>Inschrijver dient de bijlage 4 prijzenblad in te vullen en te uploaden in Tenderned.</t>
  </si>
  <si>
    <t>De prijzen die u opgeeft zijn inclusief alle kosten voor:</t>
  </si>
  <si>
    <t>Voor perceel 1</t>
  </si>
  <si>
    <t xml:space="preserve"> levering, plaatsing/ installate en het afvoeren van bouwmateriaal zoals en voor zover van toepassing, maar niet uitputtend: uitvoering, nazorg, overhead, reis- en andere kosten.</t>
  </si>
  <si>
    <t>Voor perceel 2</t>
  </si>
  <si>
    <t>levering, plaatsing en verwijdering na einde gebruik, alsmede het jaarlijks onderhoud zoals en voor zover van toepassing, maar niet uitputtend: uitvoering, nazorg, overhead, reis- en andere kosten</t>
  </si>
  <si>
    <t>Voor perceel 3</t>
  </si>
  <si>
    <t xml:space="preserve"> levering, plaatsing en verwijdering na einde gebruik zoals en voor zover van toepassing, maar niet uitputtend: uitvoering, nazorg, overhead, reis- en andere kosten.</t>
  </si>
  <si>
    <t>Voor perceel 4</t>
  </si>
  <si>
    <r>
      <t xml:space="preserve"> levering, plaatsing en verwijdering na einde gebruik alsmede noodzakelijk</t>
    </r>
    <r>
      <rPr>
        <i/>
        <sz val="12"/>
        <color theme="1"/>
        <rFont val="Calibri"/>
        <family val="2"/>
      </rPr>
      <t xml:space="preserve">  </t>
    </r>
    <r>
      <rPr>
        <sz val="12"/>
        <color theme="1"/>
        <rFont val="Calibri"/>
        <family val="2"/>
      </rPr>
      <t>onderhoud</t>
    </r>
    <r>
      <rPr>
        <i/>
        <sz val="12"/>
        <color theme="1"/>
        <rFont val="Calibri"/>
        <family val="2"/>
      </rPr>
      <t xml:space="preserve"> en </t>
    </r>
    <r>
      <rPr>
        <sz val="12"/>
        <color theme="1"/>
        <rFont val="Calibri"/>
        <family val="2"/>
      </rPr>
      <t>de storingservice, zoals en voor zover van toepassing, maar niet uitputtend: uitvoering, nazorg, overhead, reis- en andere kosten</t>
    </r>
  </si>
  <si>
    <t>Voor perceel 5</t>
  </si>
  <si>
    <t>levering, plaatsing, aansluiting, verwijdering na einde gebruik, de kosten voor onderhoud en de storingsservice voor zover van toepassing, maar niet uitputtend:uitvoering, nazorg, overheadkosten, reis- en andere kosten. Verder worden benodigde variaties in grootte (aantal vierkante meters) verdisconteert in uw standaard prijs voor de 1- en 2 persoons units</t>
  </si>
  <si>
    <t>PVE</t>
  </si>
  <si>
    <t>1.4</t>
  </si>
  <si>
    <t>Deuren verbreden</t>
  </si>
  <si>
    <t xml:space="preserve">Verbreden binnendeur of boxdeur tot een geschikte breedte. De opdracht is inclusief het plaatsen van een nieuw kozijn, deur en stolpels.  Indien van toepassing inclusief verplaatsen aanwezige elektra, aanhelen vloer en indien nodig vervanging hang- en sluitwerk. </t>
  </si>
  <si>
    <t>1.6</t>
  </si>
  <si>
    <t>Douchezitje aan de wand (opklapbaar)</t>
  </si>
  <si>
    <r>
      <rPr>
        <sz val="10"/>
        <rFont val="Corbel"/>
        <family val="2"/>
      </rPr>
      <t>Het leveren en plaatsen van een douchezitje met rugleuning en armleuningen, en indien nodig een hulppoot.</t>
    </r>
    <r>
      <rPr>
        <sz val="10"/>
        <color rgb="FFFF0000"/>
        <rFont val="Corbel"/>
        <family val="2"/>
      </rPr>
      <t xml:space="preserve"> </t>
    </r>
    <r>
      <rPr>
        <sz val="10"/>
        <rFont val="Corbel"/>
        <family val="2"/>
      </rPr>
      <t xml:space="preserve">Het zitje is vervaardigd staal met een witte coating, terwijl de zitting is gemaakt van wit ABS-materiaal. </t>
    </r>
  </si>
  <si>
    <t>1.10</t>
  </si>
  <si>
    <t>Onderrijdbare wastafel</t>
  </si>
  <si>
    <r>
      <t>Een</t>
    </r>
    <r>
      <rPr>
        <i/>
        <sz val="10"/>
        <rFont val="Corbel"/>
        <family val="2"/>
      </rPr>
      <t xml:space="preserve"> </t>
    </r>
    <r>
      <rPr>
        <sz val="10"/>
        <rFont val="Corbel"/>
        <family val="2"/>
      </rPr>
      <t>wastafel die onderrijdbaar is, inclusief een sifon met plugbeker die tegen de wand wordt geplaatst. Indien nodig wordt hierbij een console gebruikt. Er moet rekening gehouden worden dat de spiegel geschikt is voor zittend en staand gebruik. incl arbeid en btw</t>
    </r>
  </si>
  <si>
    <t>1.13</t>
  </si>
  <si>
    <t xml:space="preserve">Wastafelspiegel </t>
  </si>
  <si>
    <t>Plaatsen grote wastafelspiegel 50 cm breed en 90cm hoog en plancet verplaatsen.</t>
  </si>
  <si>
    <t>1.14</t>
  </si>
  <si>
    <t>Wastafelbeugel</t>
  </si>
  <si>
    <t xml:space="preserve">Plaatsen van een wastafelbeugel RVS gecoat kleur wit. </t>
  </si>
  <si>
    <t>1.15 -1.20</t>
  </si>
  <si>
    <t>Opklapbare toiletbeugel (diverse afmetingen)</t>
  </si>
  <si>
    <t>Het leveren en plaatsen van een closetzitting, al dan niet met 6 cm verhoging, met opklapbare armsteunen (toiletbeugelset) of met opklabare wandbeugel, RVS gecoat, kleur wit tot 15 cem voor de toiletpot uitstekend. Indien nodig inclusief hulppoot of een vloerstatief.</t>
  </si>
  <si>
    <t>1.28</t>
  </si>
  <si>
    <t>Opstahulp (pak/grijppaal)</t>
  </si>
  <si>
    <t xml:space="preserve">Het plaatsen van een verplaatsbare stalen grijppaal met bovenplaat en voetplaat die tussen vloer en plafond wordt geklemd. Voorzien van een papegaai en draaibare beugel. Inclusief eventuele bouwkundige kosten. </t>
  </si>
  <si>
    <t>1.36-1.37</t>
  </si>
  <si>
    <t>Oplaadpunt in de eigen woon- boxruimte</t>
  </si>
  <si>
    <t>Het plaatsen en aanlsuiten van een elektrapunt met gebruik van een geeard stopcontact van 230V (ongeacht de lengte van de kabel) in de eigen boxruimte (of eigen woonruimte) , inclusief een plankje voor de oplader. Indien nodig een kWh-tussenmeter plaatsen.</t>
  </si>
  <si>
    <t>2.1</t>
  </si>
  <si>
    <t>Toiletzitting met doucheföhninstallatie</t>
  </si>
  <si>
    <r>
      <rPr>
        <sz val="10"/>
        <color rgb="FF000000"/>
        <rFont val="Corbel"/>
      </rPr>
      <t>Levering , plaatsing en aansluiting (op water en elektra) van douche-wc met bidetfunctie, ladydouche, instelbare watertemperatuur, warmeluchtdroger en afstandsbediening . Past op iede</t>
    </r>
    <r>
      <rPr>
        <sz val="10"/>
        <rFont val="Corbel"/>
        <family val="2"/>
      </rPr>
      <t xml:space="preserve">re bestaande </t>
    </r>
    <r>
      <rPr>
        <sz val="10"/>
        <color rgb="FF000000"/>
        <rFont val="Corbel"/>
      </rPr>
      <t>toiletpot en bestand tegen schuifkrachten en een draagvermogen tot</t>
    </r>
    <r>
      <rPr>
        <b/>
        <sz val="10"/>
        <color rgb="FF000000"/>
        <rFont val="Corbel"/>
      </rPr>
      <t xml:space="preserve"> 120kg</t>
    </r>
    <r>
      <rPr>
        <sz val="10"/>
        <color rgb="FF000000"/>
        <rFont val="Corbel"/>
      </rPr>
      <t xml:space="preserve">.  Indien een een ruimere zitting gevraagd wordt, een 3 cm verlengd model toepassen. Standaard met afstandsbediening te leveren. Verwarming uitschakelen indien dit standaard op de installatie zit. Wanneer de  verlenging van 3 cm leidt tot het vervangen van de closetpot, dan is dat inclusief de closetpot. </t>
    </r>
  </si>
  <si>
    <t>2.2</t>
  </si>
  <si>
    <t>Toiletzitting met doucheföhninstallatie voor inwoners met obesitas</t>
  </si>
  <si>
    <r>
      <t xml:space="preserve">Levering, plaatsing en aansluiting (op water en electra) van douche-wc met bidetfunctie, ladydouche, instelbare watertemperatuur, warmeluchtdroger en afstandsbediening met robuuste brede zitting die geschikt is voor gebruiker met een gewicht van </t>
    </r>
    <r>
      <rPr>
        <b/>
        <sz val="10"/>
        <rFont val="Corbel"/>
        <family val="2"/>
      </rPr>
      <t>120 kg tot 150kg</t>
    </r>
    <r>
      <rPr>
        <sz val="10"/>
        <rFont val="Corbel"/>
        <family val="2"/>
      </rPr>
      <t>, een breder postuur en zijwaartse transfer. Verwarming uitschakelen indien dit standaard op de installatie zit.</t>
    </r>
  </si>
  <si>
    <t>2.4</t>
  </si>
  <si>
    <t>Onderrijdbare keuken met verstelbaar een aan te passen aanrechtblad</t>
  </si>
  <si>
    <t>Het leveren, plaatsen en aansluiten van een mechanisch onderrijdbare keuken, inclusief het verwijderen van de bestaande keuken. De keuken is voorzien van een onderrijdbaar werkvlak en een onderrijdbaar gedeelte met uitsparing voor een kookplaat een een hittebestendig afzetvlak naast de kookplaat. De prijs in inclusief het aansluiten van de kookplaat, het leidingwerk, het eventueel verplaatsen van stopcontacten, het aanhelen van  het wandwerk en vloerbedekking. Onder de werkzaamheden voor verwijdering van de bestaande keuken vallen  ook  het afwerken van de wand achter de keuken en het aanhelen van de vloerbedekking .</t>
  </si>
  <si>
    <t>2.5</t>
  </si>
  <si>
    <t>Onderrijdbare keuken met elektrisch verstelbaar aanrechtblad</t>
  </si>
  <si>
    <t>Het leveren, plaatsen en aansluiten van een elektrisch onderrijdbare keuken, inclusief het verwijderen van de bestaande keuken. De keuken is voorzien van een onderrijdbaar werkvlak en een onderrijdbaar gedeelte met uitsparing voor een kookplaat een een hittebestendig afzetvlak naast de kookplaat. De prijs in inclusief het aansluiten van de kookplaat, het leidingwerk, het eventueel verplaatsen van stopcontacten, het aanhelen van  het wandwerk en vloerbedekking. Onder de werkzaamheden voor verwijdering van de bestaande keuken vallen  ook  het afwerken van de wand achter de keuken en het aanhelen van de vloerbedekking .</t>
  </si>
  <si>
    <t>3.1</t>
  </si>
  <si>
    <t xml:space="preserve">Verhogen balkon incl balustrade </t>
  </si>
  <si>
    <t>Het verhogen van het balkon, ongeacht hoe groot het balkon is. De prijs is inclusief verhogen balustrade. Materiaal vloer: gerecycled kunststof met een gelamineerde rubberlaag met noppenstructuur. Gesloten oppervlak, dat ook aan de zijkanten is afgesloten. Materiaal balustradeverhoging: aluminium leuning met klembevestiging op bestaand balkonhek. Indien er een dubbele drempel aanwezig is, is het plaatsen van een extra drempelhulp boven op de set (de overbrugging) inclusief.</t>
  </si>
  <si>
    <t>3.3</t>
  </si>
  <si>
    <t>Tussentrede</t>
  </si>
  <si>
    <t>Levering en plaatsing tussentrede aan de binnenzijde of aan de buitenzijde van de woning. Materiaal: aan de binnenzijde: geschilderd hout, aan de buitenzijde:  gerecycled kunststof met een gelamineerde rubberlaag met noppenstructuur.Er mag ook een noppenplaat gebruikt mag worden. Maatvoering: minimaal voetlengte (30 cm) diepte. Prijs is per trede. Een traptrede valt hier niet onder.  Het plaatsten van een tussentrede van noppenplaat aan beide zijden van de deur is toegestaan.</t>
  </si>
  <si>
    <t>3.4</t>
  </si>
  <si>
    <t>Verlagen onderdorpel buitendeur en verlengen aanwezige deur</t>
  </si>
  <si>
    <t xml:space="preserve">Het verlagen van een onderdorpel buitendeur en verlengen aanwezige deur, Inclusief schilderwerk (kleur overeenkomend met bestaand kozijn), tochtwering (door middel van valdorpel) en waterdichte afwerking. De dorpel kan verlaagd worden door verwijdering en herplaatsen lagere dorpel, of afschaven aanwezige onderdorpel. </t>
  </si>
  <si>
    <t>3.5</t>
  </si>
  <si>
    <t>Stofdorpel verwijderen en plaatsen afdekstrip</t>
  </si>
  <si>
    <t>Houten dorpels verwijderen en plaatsen aluminium antislip dorpelstrip. De prijs is per stuk.</t>
  </si>
  <si>
    <t>3.7</t>
  </si>
  <si>
    <t>Drempelhulp eenvoudig en wegneembaar</t>
  </si>
  <si>
    <r>
      <t>Het leveren en  plaatsen van een drempelhulp tot 5 cm bij een drempel om toegankelijkheid voor cliënt met rollator, rolsloel of scootmobiel op een veilige manier mogelijk te maken. Ongeacht binnen of buiten de woning en type/locatie van de deur. Indien nodig, voorzien van schuine zijkanten. Materiaal: rubber of gerecycled kunststof met een gelamineerde rubberlaag met noppenstructuur, kleur grijs.  Bij een hoogte tot 50mm dient rekening gehouden te worden met een hellinghoek van 1:6. (</t>
    </r>
    <r>
      <rPr>
        <i/>
        <sz val="10"/>
        <rFont val="Corbel"/>
        <family val="2"/>
      </rPr>
      <t>Ergonomische normen Hellingshoeken overgenomen uit Mens en Maat van Maarten Wijk, 2010, Stili Novi</t>
    </r>
    <r>
      <rPr>
        <sz val="10"/>
        <rFont val="Corbel"/>
        <family val="2"/>
      </rPr>
      <t xml:space="preserve">)
</t>
    </r>
  </si>
  <si>
    <t>3.8</t>
  </si>
  <si>
    <t>Drempelhulp voordeur-achterdeur 2 t/m 9 cm</t>
  </si>
  <si>
    <r>
      <t>Het leveren en plaatsen van een drempelhulp bij een drempel van 2 tot en met 9 cm om toegankelijkheid voor cliënt met rollator, rolsloel of scootmobiel op een veilige manier mogelijk te maken.  Indien nodig, voorzien van schuine zijkanten. Materiaal: rubber of gerecycled kunststof met een gelamineerde rubberlaag met noppenstructuur, kleur grijs. Bij een hoogte tot 20 cm dient rekening gehouden te worden met een hellinghoek van 1:12. (</t>
    </r>
    <r>
      <rPr>
        <i/>
        <sz val="10"/>
        <rFont val="Corbel"/>
        <family val="2"/>
      </rPr>
      <t>Ergonomische normen Hellingshoeken overgenomen uit Mens en Maat van Maarten Wijk, 2010, Stili Novi</t>
    </r>
    <r>
      <rPr>
        <sz val="10"/>
        <rFont val="Corbel"/>
        <family val="2"/>
      </rPr>
      <t xml:space="preserve">)
</t>
    </r>
  </si>
  <si>
    <t>3.9</t>
  </si>
  <si>
    <t>Drempelhulp voordeur/achterdeur 10 cm tot en met  20 cm</t>
  </si>
  <si>
    <r>
      <t>Het plaatsen van een drempelhulp bij een drempel van 10 tot en met 20cm om toegankelijkheid voor cliënt met rollator, rolsloel of scootmobiel op een veilige manier mogelijk te maken. Indien nodig, voorzien van schuine zijkanten. Materiaal: rubber of gerecycled kunststof met een gelamineerde rubberlaag met noppenstructuur, kleur grijs. Bij een hoogte tot 100mm dient rekening gehouden te worden met een hellinghoek van 1:10. (</t>
    </r>
    <r>
      <rPr>
        <i/>
        <sz val="10"/>
        <rFont val="Corbel"/>
        <family val="2"/>
      </rPr>
      <t>Ergonomische normen Hellingshoeken overgenomen uit Mens en Maat van Maarten Wijk, 2010, Stili Novi</t>
    </r>
    <r>
      <rPr>
        <sz val="10"/>
        <rFont val="Corbel"/>
        <family val="2"/>
      </rPr>
      <t>)</t>
    </r>
  </si>
  <si>
    <t>4.1</t>
  </si>
  <si>
    <t>Elektrische deuropener binnendeur</t>
  </si>
  <si>
    <r>
      <rPr>
        <sz val="10"/>
        <color rgb="FF000000"/>
        <rFont val="Corbel"/>
        <family val="2"/>
      </rPr>
      <t xml:space="preserve">Het leveren en plaatsen van een deuropener op een binnendeur passend op de bovendorpel of de binnenwand boven de deur. Aan te sluiten op elektra 230V voeding. De deuropener voldoet aan EN16005 norm. Bij toepasing van een Low Energy , dient de deuropener voorzien te zijn van “Low Energy” uitvoering (tot 67 newton) met lage snelheid. Bij afsluitbare deuren dient er buiten een sleutelschakelaar met gelijksluitende cilinder en binnen een elleboogschakelaar geplaatst te worden. In andere gevallen een elleboogschakelaar binnen en buiten. Inclusief verhuisstand. De prijs is inclusief alle nodige bouwkundige kosten, denk aan een montageplaat, aanpassen plafond, elektrische sluitplaat en ongeacht waar de elektra vandaan moet komen. Op elke geleverde deurautomaat wordt een servicesticker geplaatst. De sticker dient minimaal het clientnummer, bedrijfsnaam en telefoonnummer van opdrachtnemer te bevatten.  Bij een zware of afwijkend type deur of weinig ruimte boven de deurstijl, dient u een ander type automaat te plaatsen dat passend is, voor dezelfde prijs.  </t>
    </r>
    <r>
      <rPr>
        <sz val="10"/>
        <color rgb="FFFF0000"/>
        <rFont val="Corbel"/>
        <family val="2"/>
      </rPr>
      <t xml:space="preserve">
</t>
    </r>
  </si>
  <si>
    <t>4.2</t>
  </si>
  <si>
    <t>Elektrische deuropener buitendeur</t>
  </si>
  <si>
    <t xml:space="preserve">Het leveren, plaatsen  en aansluiten van een elektrische deuropener in combinatie met een elektrisch motorslot op een woningtoegangsdeur, (ongeacht het type deursluiting (1, 3 punts of opdekslot). Inclusief het leveren van 2 handzenders. Moet voldoen aan veiligheidsnorm NE 14846) De deurautomaat komt op de binnenzijde van de deur passend op de bovendorpel of de binnenwand boven de deur. Aan te sluiten op elektra 230V voeding. De automaat dient voorzien te zijn van “Low Energy” uitvoering  (tot 67 newton)  met lage snelheid. Bij afsluitbare deuren dient er buiten een sleutelschakelaar met gelijksluitende cilinder en binnen een elleboogschakelaar geplaatst te worden. In andere gevallen een elleboogschakelaar binnen en buiten. inclusief Verhuisstand. De prijs is inclusief alle nodige bouwkundige kosten, denk aan een montageplaat, aanpassen plafond, elektrische sluitplaat en ongeacht waar de elektra vandaan moet komen.  Op elke geleverde deurautomaat wordt een servicesticker geplaatst. De sticker dient minimaal het clientnummer, bedrijfsnaam en telefoonummer van opdrachtnemer te bevatten.  
Bij een zware of afwijkend type deur of weinig ruimte boven de deurstijl, dient u een ander type automaat te plaatsen dat passend is, voor dezelfde prijs. Dit is exclusief onderhoudscontract.
</t>
  </si>
  <si>
    <t>4.3</t>
  </si>
  <si>
    <t>Extra bedieningspunt voor bestaande spreek-/luisterverbinding</t>
  </si>
  <si>
    <t>Extra bedieningspunt met spreekluisterverbinding en deurontgrendeling op bestaande halofoon of videofoon. Het bedieningspunt wordt aan de muur bevestigd of is inclusief een tafelvoet.</t>
  </si>
  <si>
    <t>5.2</t>
  </si>
  <si>
    <t>1-persoons zorgunit</t>
  </si>
  <si>
    <t>De 1-persoons zorgunit is standaard voorzien van centrale verwarming, airco, toilet, de mogelijkheid tot het plaatsen van een 1-persoonsbed, voldoende stroompunten en voorbereid op plaatsing van een plafondlift en/of spoelföhninstallatie.</t>
  </si>
  <si>
    <t>5.3</t>
  </si>
  <si>
    <t>2-persoons zorgunit</t>
  </si>
  <si>
    <t xml:space="preserve"> De 2-persoonsunit is standaard voorzien van centrale verwarming, airco, toilet en de mogelijkheid tot plaatsing van 2 1-persoonsbedden, voldoende stroompunten en voorbereid  op plaatsing plafondlift en/of spoelföhninstallatie</t>
  </si>
  <si>
    <t>Prijzenblad Woonvoorzieningen Gemeente Utrecht</t>
  </si>
  <si>
    <t>Datum</t>
  </si>
  <si>
    <t>Naam</t>
  </si>
  <si>
    <t>Handtekening</t>
  </si>
  <si>
    <t>Perceel 1</t>
  </si>
  <si>
    <t>bandbreedte</t>
  </si>
  <si>
    <t>aantallen Utrecht</t>
  </si>
  <si>
    <t>Inschrijfprijs per product</t>
  </si>
  <si>
    <t>percentage BTW</t>
  </si>
  <si>
    <t xml:space="preserve">controle inschrijfprijs </t>
  </si>
  <si>
    <t>Waarde</t>
  </si>
  <si>
    <t>totaal miniumprijs</t>
  </si>
  <si>
    <t>totaal maximumprijs</t>
  </si>
  <si>
    <t>minimum prijs</t>
  </si>
  <si>
    <t>maximumprijs</t>
  </si>
  <si>
    <t>Vermenigvuldigingsfactor *</t>
  </si>
  <si>
    <t>binnen/boven bandbreedte</t>
  </si>
  <si>
    <t>1.1</t>
  </si>
  <si>
    <t>Binnendeur / buitendeur draairichting omzetten van links naar rechts of v.v.</t>
  </si>
  <si>
    <t>1.2</t>
  </si>
  <si>
    <t>Binnendeur / buitendeur draairichting omzetten van binnen naar buiten of v.v.</t>
  </si>
  <si>
    <t>1.3</t>
  </si>
  <si>
    <t>Buitendeur in stenen muur verbreden met 10-15cm, bestaand deurbeslag hergebruiken</t>
  </si>
  <si>
    <t>Binnendeur verbreden</t>
  </si>
  <si>
    <t>1.5</t>
  </si>
  <si>
    <t>Traphek/balustrade als er geen muur is (nieuw bouwbesluit bij traplift) zonder afwerking</t>
  </si>
  <si>
    <t>1.7</t>
  </si>
  <si>
    <t xml:space="preserve">Hulppootset voor opklapbaar douchezitje, voor lichaamsgewicht tot 100 kg </t>
  </si>
  <si>
    <t>1.8</t>
  </si>
  <si>
    <t>Hulppootset voor opklapbaar douchezitje, voor lichaamsgewicht tot 250 kg</t>
  </si>
  <si>
    <t>1.9</t>
  </si>
  <si>
    <t>Bestaand wastafel verhogen of verlagen (vaste hoogte), toe en afvoer aanpassen</t>
  </si>
  <si>
    <t>Onderrijdbare wastafel plaatsen (vaste hoogte), inclusief flexibele aan en afvoergarnituur</t>
  </si>
  <si>
    <t>1.11</t>
  </si>
  <si>
    <t>In hoogte verstelbare module inclusief montage (handmatig)</t>
  </si>
  <si>
    <t>1.12</t>
  </si>
  <si>
    <t>Eenhendelmengkraan met lange hendel voor onderrijdbare wastafel</t>
  </si>
  <si>
    <t>Wastafelspiegel (met kantelgarnituur)</t>
  </si>
  <si>
    <t>1.15</t>
  </si>
  <si>
    <t>Opklapbare toiletbeugel 60 cm</t>
  </si>
  <si>
    <t>1.16</t>
  </si>
  <si>
    <t>Opklapbare toiletbeugel 60 cm, 2 stuks</t>
  </si>
  <si>
    <t>1.17</t>
  </si>
  <si>
    <t>Opklapbare toiletbeugel 80 cm</t>
  </si>
  <si>
    <t>1.18</t>
  </si>
  <si>
    <t>Opklapbare toiletbeugel 80 cm, 2 stuks</t>
  </si>
  <si>
    <t>1.19</t>
  </si>
  <si>
    <t>Opklapbare toiletbeugel 90 cm</t>
  </si>
  <si>
    <t>1.20</t>
  </si>
  <si>
    <t>Opklapbare toiletbeugel 90 cm, 2 stuks</t>
  </si>
  <si>
    <t>1.21</t>
  </si>
  <si>
    <t>hulppootset voor opklapbare toiletbeugel, per stuk</t>
  </si>
  <si>
    <t>1.22</t>
  </si>
  <si>
    <t>Voorsteun of ficatie tussen twee opklapbare beugels</t>
  </si>
  <si>
    <t>1.23</t>
  </si>
  <si>
    <t>Zachte toiletzittng voor toiletpot, comfort Seat</t>
  </si>
  <si>
    <t>1.24</t>
  </si>
  <si>
    <t>Fonteintje, wasbakje, verwijderen en leidingwerk afdoppen, overbodige gaten dicht kitten</t>
  </si>
  <si>
    <t>1.25</t>
  </si>
  <si>
    <t>Fonteintje, wasbakje, verplaatsen en leidingwerk aanpassen, overbodige gaten dicht kitten</t>
  </si>
  <si>
    <t>1.26</t>
  </si>
  <si>
    <t>Wegzwenkbare papegaai, muurbevestiging</t>
  </si>
  <si>
    <t>1.27</t>
  </si>
  <si>
    <t>Triangel (papegaai) plafondbevestiging</t>
  </si>
  <si>
    <t>Opstahulp (pak- grijppaal)</t>
  </si>
  <si>
    <t>1.29</t>
  </si>
  <si>
    <t>Douchebak vervangen door lage douchebak (90x100) plaatsen, opstap max. 6 cm wandtegels aanhelen (excl douchezitje, geschikt voor gebruik douchezitje)</t>
  </si>
  <si>
    <t>1.30</t>
  </si>
  <si>
    <t>Douchebak verwijderen, vloertegels (antislip) aanbr op afschot naar doucheput, wandtegels aanhelen</t>
  </si>
  <si>
    <t>1.31</t>
  </si>
  <si>
    <t>Bad verwijderen bij een betonvloer en vloertegels (antislip) aanbrengen op afschot naar doucheput en wandtegels aanhelen en standaard douchemengkraan plaatsen, leidingwerk aanpassen</t>
  </si>
  <si>
    <t>1.32</t>
  </si>
  <si>
    <t>Bad verwijderen bij houten vloer, en vloertegels (antislip) aanbrengen op afschot naar doucheput, wandtegels aanhelen en standaard douchemengkraan plaatsen, leidingwerk aanpassen</t>
  </si>
  <si>
    <t>1.33</t>
  </si>
  <si>
    <t>Radiator verwijderen om ruimte te creëren</t>
  </si>
  <si>
    <t>1.34</t>
  </si>
  <si>
    <t>Radiator verplaatsen</t>
  </si>
  <si>
    <t>1.35</t>
  </si>
  <si>
    <t>Levering en plaatsing muuranker (om scootm of fiets vast te zetten. Excl kabel of beugelslot)</t>
  </si>
  <si>
    <t>1.36</t>
  </si>
  <si>
    <t>Oplaadpunt aan de muur in de eigen woon- of boxruimte (inclusief graaf en freeswerk)</t>
  </si>
  <si>
    <t>1.37</t>
  </si>
  <si>
    <t>Oplaadpunt aan de muur in eigen woon- of boxruimte(zonder graaf en frees werk)</t>
  </si>
  <si>
    <t>1.38</t>
  </si>
  <si>
    <t>Plaatsing geaarde wandcontactdoos 230V voor opladen vervoervoorziening nabij meterkast</t>
  </si>
  <si>
    <t>Perceel 2</t>
  </si>
  <si>
    <t>controle inschrijfprijs</t>
  </si>
  <si>
    <t>Toiletzitting met douche/fӧhnfunctie</t>
  </si>
  <si>
    <t>Terugkoopbedrag</t>
  </si>
  <si>
    <t>Toiletzitting met douche/fӧhnfunctie voor inwoners met obesitas</t>
  </si>
  <si>
    <t>2.3</t>
  </si>
  <si>
    <t xml:space="preserve">Plafondlift </t>
  </si>
  <si>
    <t>Onderrijdbare keuken met mechanisch verstelbaar aanrechtblad</t>
  </si>
  <si>
    <t>Perceel 3</t>
  </si>
  <si>
    <t xml:space="preserve">Verhogen balkon/galerij incl balustrade </t>
  </si>
  <si>
    <t>Stofdorpel verwijderen en aluminium strip plaatsen</t>
  </si>
  <si>
    <t>3.6</t>
  </si>
  <si>
    <t>Badkamer dorpel verwijderen en kunststeen rolstoeldorpel (rond) aanbrengen</t>
  </si>
  <si>
    <t xml:space="preserve">Drempelhulp eenvoudig en wegneembaar </t>
  </si>
  <si>
    <t>Gemiddeld terugkoopbedrag drempel</t>
  </si>
  <si>
    <t>Drempelhulp voordeur/achterdeur 2 t/m 9 cm voor aanpassing in eigen tuin.</t>
  </si>
  <si>
    <t>Gemiddeld terugkoopbedrag drempelhulp</t>
  </si>
  <si>
    <t>Drempelhulp voordeur/achterdeur 10 t/m 20 cm voor aanpassing in eigen tuin</t>
  </si>
  <si>
    <t>Perceel 4</t>
  </si>
  <si>
    <t>Toegang</t>
  </si>
  <si>
    <t>Elektrische deuropener binnendeur aanbrengen met elektra incl. ellenboogschakelaar</t>
  </si>
  <si>
    <t>Elektrische deuropener buitendeur aanbrengen met elektra incl. ellenboogschakelaar en/ of motorslot</t>
  </si>
  <si>
    <t>Afstandsbediening voor elektrische deuropener, compacte handzender (+ontvanger), de prijs voor deze handzender geldt alleen bij gelijktijdige levering van een nieuw te plaatsen  deurautomaat</t>
  </si>
  <si>
    <t>4.4</t>
  </si>
  <si>
    <t>Extra bedieningspunt voor bestaande spreek/luisterverbinding</t>
  </si>
  <si>
    <t>woonvoorziening</t>
  </si>
  <si>
    <t>omschrijving</t>
  </si>
  <si>
    <t>aantal verstrekkingen</t>
  </si>
  <si>
    <t>Totaal</t>
  </si>
  <si>
    <t>Over 4 jaar (fictief)</t>
  </si>
  <si>
    <t>Aanbouw/verbouwing</t>
  </si>
  <si>
    <t>(denk aan aanbouw woning, veranderen opstelling badkamer of toilet, deuren verbreden, wegbreken van een muur, creëren van een badkamer in een andere ruimte, samenvoegen van een badkamer en toilet, verwijderen drempels </t>
  </si>
  <si>
    <t>bouwkundig ergonomisch advies</t>
  </si>
  <si>
    <t xml:space="preserve">Douchebak/badkuip verwijderen/vloer op afschot </t>
  </si>
  <si>
    <t>(hoge douchebak of een badkuip verwijderen, aanhelen tegels en een vloer op afschot.)</t>
  </si>
  <si>
    <t>Geluiddempende/akoestische materialen</t>
  </si>
  <si>
    <t>(denk aan.een geluid isolerende ruimte dit kan een hele slaapkamer, woonkamer, hal of ander kamer in een woning betreffen.) </t>
  </si>
  <si>
    <t>F.T. woningaanpassing</t>
  </si>
  <si>
    <t>Stalling aanpassen</t>
  </si>
  <si>
    <t>toiletruimte aanpassen</t>
  </si>
  <si>
    <t>woonkamer aanpassen</t>
  </si>
  <si>
    <t>aangepaste wasbak</t>
  </si>
  <si>
    <t>doucheraam opklapbaar incl. montage</t>
  </si>
  <si>
    <t>deuren verbreden</t>
  </si>
  <si>
    <t>doucheruimte aanpassen</t>
  </si>
  <si>
    <t>Aangepaste keuken</t>
  </si>
  <si>
    <t>(denk aan een onder rijdbare keuken al dan niet in hoogte verstelbaar met onderkastjes) </t>
  </si>
  <si>
    <t>​Plafondlift</t>
  </si>
  <si>
    <t>(plafondlift op maat zodat dit steeds maatwerk kan zijn. Het in depot nemen zodat hergebruik (al dan niet met kleine aanpassingen) mogelijk is) </t>
  </si>
  <si>
    <t xml:space="preserve">​Spoel föhn installatie </t>
  </si>
  <si>
    <t xml:space="preserve"> inclusief de bouwkundige aanpassingen die hiervoor noodzakelijk zijn</t>
  </si>
  <si>
    <t>Balkon ophogen</t>
  </si>
  <si>
    <t>(Denk aan het ophogen van het balkon en hekwerk, ophogen portiek wanneer een drempelhulp niet mogelijk is. Het in depot nemen zodat hergebruik (al dan niet met kleine aanpassingen) mogelijk is.) </t>
  </si>
  <si>
    <t>​Drempelhulpen</t>
  </si>
  <si>
    <t>(denk aan een drempel bij de voor- en achterdeur of in de woning die hoog is. Het betreft alleen de voordeur als deze niet gelijk uitkomt op de openbare weg. Het in depot nemen zodat hergebruik (al dan niet met kleine aanpassingen) mogelijk is.) </t>
  </si>
  <si>
    <t>Drempels verwijderen</t>
  </si>
  <si>
    <t>Elektrische deuropeners</t>
  </si>
  <si>
    <t>een elektrische deuropener op zowel binnen als buitendeuren. Mogelijkheden om deze met een knop, sleutel of afstandsbediening. Als er een aanpassing noodzakelijk is aan het slot dan moet dit ook opgelost kunnen worden zonder tussenkomst van de Wmo</t>
  </si>
  <si>
    <t>Perceel 5</t>
  </si>
  <si>
    <t>Woon- Zorg Unit wel op maat en de mogelijkheid om aan te passen</t>
  </si>
  <si>
    <t>ook de mogelijkheid om later ter plaatste alsnog een plafondlift in te bouwen of andere aanpassingen te veranderen. Denk aan het toilet verwijderen zodra personen dit niet meer gebruiken zodat er meer ruimte ontstaat. Dit alles moet wel zelf te installeren zijn met leidingen, verwarming etc zonder tussenkomst van een aannemer die de Wmo moet inschakelen. Het in depot nemen zodat hergebruik (al dan niet met kleine aanpassingen) mogelijk is. </t>
  </si>
  <si>
    <t>Totaal alle percelen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</si>
</sst>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quot;€&quot;\ * #,##0.00_ ;_ &quot;€&quot;\ * \-#,##0.00_ ;_ &quot;€&quot;\ * &quot;-&quot;??_ ;_ @_ "/>
    <numFmt numFmtId="43" formatCode="_ * #,##0.00_ ;_ * \-#,##0.00_ ;_ * &quot;-&quot;??_ ;_ @_ "/>
    <numFmt numFmtId="164" formatCode="&quot;€&quot;\ #,##0"/>
    <numFmt numFmtId="165" formatCode="&quot;€&quot;\ #,##0.00"/>
    <numFmt numFmtId="166" formatCode="_ * #,##0_ ;_ * \-#,##0_ ;_ * &quot;-&quot;??_ ;_ @_ "/>
    <numFmt numFmtId="167" formatCode="_ &quot;€&quot;\ * #,##0_ ;_ &quot;€&quot;\ * \-#,##0_ ;_ &quot;€&quot;\ * &quot;-&quot;??_ ;_ @_ "/>
    <numFmt numFmtId="168" formatCode="_ [$€-2]\ * #,##0.00_ ;_ [$€-2]\ * \-#,##0.00_ ;_ [$€-2]\ * &quot;-&quot;??_ ;_ @_ "/>
  </numFmts>
  <fonts count="38" x14ac:knownFonts="1">
    <font>
      <sz val="11"/>
      <color theme="1"/>
      <name val="Calibri"/>
      <family val="2"/>
      <scheme val="minor"/>
    </font>
    <font>
      <b/>
      <sz val="11"/>
      <color theme="1"/>
      <name val="Calibri"/>
      <family val="2"/>
      <scheme val="minor"/>
    </font>
    <font>
      <sz val="11"/>
      <color theme="1"/>
      <name val="Calibri"/>
      <family val="2"/>
    </font>
    <font>
      <sz val="10"/>
      <name val="Corbel"/>
      <family val="2"/>
    </font>
    <font>
      <b/>
      <i/>
      <sz val="11"/>
      <color theme="0"/>
      <name val="Corbel"/>
      <family val="2"/>
    </font>
    <font>
      <b/>
      <sz val="10"/>
      <name val="Corbel"/>
      <family val="2"/>
    </font>
    <font>
      <i/>
      <sz val="10"/>
      <name val="Corbel"/>
      <family val="2"/>
    </font>
    <font>
      <sz val="10"/>
      <color theme="1"/>
      <name val="Calibri"/>
      <family val="2"/>
      <scheme val="minor"/>
    </font>
    <font>
      <sz val="10"/>
      <color rgb="FF7030A0"/>
      <name val="Corbel"/>
      <family val="2"/>
    </font>
    <font>
      <sz val="10"/>
      <color rgb="FFFF0000"/>
      <name val="Corbel"/>
      <family val="2"/>
    </font>
    <font>
      <sz val="10"/>
      <name val="Calibri"/>
      <family val="2"/>
      <scheme val="minor"/>
    </font>
    <font>
      <b/>
      <sz val="12"/>
      <color theme="0"/>
      <name val="Calibri"/>
      <family val="2"/>
      <scheme val="minor"/>
    </font>
    <font>
      <sz val="12"/>
      <name val="Calibri"/>
      <family val="2"/>
      <scheme val="minor"/>
    </font>
    <font>
      <sz val="12"/>
      <color theme="1"/>
      <name val="Calibri"/>
      <family val="2"/>
      <scheme val="minor"/>
    </font>
    <font>
      <b/>
      <sz val="12"/>
      <color theme="0"/>
      <name val="Calibri"/>
      <family val="2"/>
    </font>
    <font>
      <sz val="12"/>
      <color theme="1"/>
      <name val="Calibri"/>
      <family val="2"/>
    </font>
    <font>
      <sz val="12"/>
      <color theme="1"/>
      <name val="Corbel"/>
      <family val="2"/>
    </font>
    <font>
      <sz val="8"/>
      <color theme="1"/>
      <name val="Calibri"/>
      <family val="2"/>
      <scheme val="minor"/>
    </font>
    <font>
      <b/>
      <sz val="8"/>
      <color theme="1"/>
      <name val="Calibri"/>
      <family val="2"/>
      <scheme val="minor"/>
    </font>
    <font>
      <sz val="11"/>
      <color theme="1"/>
      <name val="Calibri"/>
      <family val="2"/>
      <scheme val="minor"/>
    </font>
    <font>
      <b/>
      <sz val="10"/>
      <color theme="1"/>
      <name val="Calibri"/>
      <family val="2"/>
      <scheme val="minor"/>
    </font>
    <font>
      <sz val="10"/>
      <color rgb="FF000000"/>
      <name val="Calibri"/>
      <family val="2"/>
      <scheme val="minor"/>
    </font>
    <font>
      <b/>
      <sz val="10"/>
      <color rgb="FF000000"/>
      <name val="Calibri"/>
      <family val="2"/>
      <scheme val="minor"/>
    </font>
    <font>
      <sz val="8"/>
      <name val="Calibri"/>
      <family val="2"/>
      <scheme val="minor"/>
    </font>
    <font>
      <sz val="8"/>
      <color rgb="FFFF0000"/>
      <name val="Calibri"/>
      <family val="2"/>
      <scheme val="minor"/>
    </font>
    <font>
      <sz val="8"/>
      <color rgb="FF000000"/>
      <name val="Calibri"/>
      <scheme val="minor"/>
    </font>
    <font>
      <sz val="10"/>
      <color rgb="FF000000"/>
      <name val="Corbel"/>
    </font>
    <font>
      <b/>
      <sz val="10"/>
      <color rgb="FF000000"/>
      <name val="Corbel"/>
    </font>
    <font>
      <sz val="10"/>
      <color rgb="FF000000"/>
      <name val="Corbel"/>
      <family val="2"/>
    </font>
    <font>
      <sz val="12"/>
      <color rgb="FFFF0000"/>
      <name val="Calibri"/>
      <family val="2"/>
    </font>
    <font>
      <sz val="12"/>
      <color rgb="FFFF0000"/>
      <name val="Corbel"/>
      <family val="2"/>
    </font>
    <font>
      <sz val="10"/>
      <color rgb="FF192527"/>
      <name val="Segoe UI"/>
      <family val="2"/>
    </font>
    <font>
      <i/>
      <sz val="8"/>
      <name val="Calibri"/>
      <family val="2"/>
      <scheme val="minor"/>
    </font>
    <font>
      <i/>
      <sz val="12"/>
      <color theme="1"/>
      <name val="Calibri"/>
      <family val="2"/>
      <scheme val="minor"/>
    </font>
    <font>
      <b/>
      <i/>
      <sz val="12"/>
      <color theme="1"/>
      <name val="Calibri"/>
      <family val="2"/>
      <scheme val="minor"/>
    </font>
    <font>
      <sz val="12"/>
      <color rgb="FF000000"/>
      <name val="Calibri"/>
      <family val="2"/>
    </font>
    <font>
      <sz val="12"/>
      <name val="Calibri"/>
      <family val="2"/>
    </font>
    <font>
      <i/>
      <sz val="12"/>
      <color theme="1"/>
      <name val="Calibri"/>
      <family val="2"/>
    </font>
  </fonts>
  <fills count="14">
    <fill>
      <patternFill patternType="none"/>
    </fill>
    <fill>
      <patternFill patternType="gray125"/>
    </fill>
    <fill>
      <patternFill patternType="solid">
        <fgColor theme="2" tint="-9.9978637043366805E-2"/>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theme="9" tint="0.59999389629810485"/>
        <bgColor indexed="64"/>
      </patternFill>
    </fill>
    <fill>
      <patternFill patternType="solid">
        <fgColor theme="0"/>
        <bgColor indexed="64"/>
      </patternFill>
    </fill>
    <fill>
      <patternFill patternType="solid">
        <fgColor rgb="FFFF0000"/>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4" tint="0.59999389629810485"/>
        <bgColor indexed="64"/>
      </patternFill>
    </fill>
  </fills>
  <borders count="63">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right style="medium">
        <color indexed="64"/>
      </right>
      <top/>
      <bottom style="medium">
        <color indexed="64"/>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top style="medium">
        <color rgb="FF000000"/>
      </top>
      <bottom style="medium">
        <color rgb="FF000000"/>
      </bottom>
      <diagonal/>
    </border>
    <border>
      <left style="medium">
        <color rgb="FF000000"/>
      </left>
      <right/>
      <top style="medium">
        <color rgb="FF000000"/>
      </top>
      <bottom/>
      <diagonal/>
    </border>
    <border>
      <left style="medium">
        <color indexed="64"/>
      </left>
      <right style="medium">
        <color indexed="64"/>
      </right>
      <top style="medium">
        <color indexed="64"/>
      </top>
      <bottom style="thin">
        <color indexed="64"/>
      </bottom>
      <diagonal/>
    </border>
    <border>
      <left/>
      <right/>
      <top style="medium">
        <color rgb="FF000000"/>
      </top>
      <bottom/>
      <diagonal/>
    </border>
    <border>
      <left style="medium">
        <color indexed="64"/>
      </left>
      <right style="medium">
        <color indexed="64"/>
      </right>
      <top style="medium">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style="medium">
        <color rgb="FF000000"/>
      </left>
      <right/>
      <top/>
      <bottom/>
      <diagonal/>
    </border>
    <border>
      <left style="medium">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0000"/>
      </left>
      <right style="thin">
        <color rgb="FF000000"/>
      </right>
      <top style="thin">
        <color rgb="FF000000"/>
      </top>
      <bottom/>
      <diagonal/>
    </border>
    <border>
      <left style="thin">
        <color rgb="FF000000"/>
      </left>
      <right/>
      <top style="thin">
        <color rgb="FF000000"/>
      </top>
      <bottom/>
      <diagonal/>
    </border>
    <border>
      <left style="medium">
        <color rgb="FF000000"/>
      </left>
      <right/>
      <top/>
      <bottom style="medium">
        <color rgb="FF000000"/>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style="thin">
        <color rgb="FF000000"/>
      </left>
      <right/>
      <top style="medium">
        <color rgb="FF000000"/>
      </top>
      <bottom style="medium">
        <color rgb="FF000000"/>
      </bottom>
      <diagonal/>
    </border>
    <border>
      <left/>
      <right style="thin">
        <color rgb="FF000000"/>
      </right>
      <top style="medium">
        <color rgb="FF000000"/>
      </top>
      <bottom/>
      <diagonal/>
    </border>
    <border>
      <left style="thin">
        <color rgb="FF000000"/>
      </left>
      <right style="thin">
        <color rgb="FF000000"/>
      </right>
      <top style="medium">
        <color rgb="FF000000"/>
      </top>
      <bottom style="medium">
        <color rgb="FF000000"/>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medium">
        <color indexed="64"/>
      </bottom>
      <diagonal/>
    </border>
    <border>
      <left style="medium">
        <color indexed="64"/>
      </left>
      <right/>
      <top/>
      <bottom/>
      <diagonal/>
    </border>
    <border>
      <left/>
      <right style="medium">
        <color indexed="64"/>
      </right>
      <top/>
      <bottom/>
      <diagonal/>
    </border>
    <border>
      <left/>
      <right style="thin">
        <color indexed="64"/>
      </right>
      <top style="thin">
        <color indexed="64"/>
      </top>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right style="medium">
        <color indexed="64"/>
      </right>
      <top style="thin">
        <color indexed="64"/>
      </top>
      <bottom style="thin">
        <color indexed="64"/>
      </bottom>
      <diagonal/>
    </border>
  </borders>
  <cellStyleXfs count="4">
    <xf numFmtId="0" fontId="0" fillId="0" borderId="0"/>
    <xf numFmtId="0" fontId="2" fillId="0" borderId="0"/>
    <xf numFmtId="43" fontId="19" fillId="0" borderId="0" applyFont="0" applyFill="0" applyBorder="0" applyAlignment="0" applyProtection="0"/>
    <xf numFmtId="44" fontId="19" fillId="0" borderId="0" applyFont="0" applyFill="0" applyBorder="0" applyAlignment="0" applyProtection="0"/>
  </cellStyleXfs>
  <cellXfs count="243">
    <xf numFmtId="0" fontId="0" fillId="0" borderId="0" xfId="0"/>
    <xf numFmtId="0" fontId="1" fillId="0" borderId="0" xfId="0" applyFont="1"/>
    <xf numFmtId="0" fontId="3" fillId="0" borderId="6" xfId="0" applyFont="1" applyBorder="1" applyAlignment="1">
      <alignment wrapText="1"/>
    </xf>
    <xf numFmtId="0" fontId="3" fillId="0" borderId="6" xfId="0" applyFont="1" applyBorder="1" applyAlignment="1">
      <alignment vertical="center" wrapText="1"/>
    </xf>
    <xf numFmtId="0" fontId="3" fillId="0" borderId="6" xfId="0" applyFont="1" applyBorder="1" applyAlignment="1">
      <alignment vertical="top" wrapText="1"/>
    </xf>
    <xf numFmtId="0" fontId="3" fillId="0" borderId="6" xfId="0" applyFont="1" applyBorder="1" applyAlignment="1">
      <alignment horizontal="left" vertical="center" wrapText="1"/>
    </xf>
    <xf numFmtId="0" fontId="7" fillId="0" borderId="0" xfId="0" applyFont="1"/>
    <xf numFmtId="0" fontId="11" fillId="7" borderId="0" xfId="1" applyFont="1" applyFill="1"/>
    <xf numFmtId="14" fontId="12" fillId="7" borderId="0" xfId="1" applyNumberFormat="1" applyFont="1" applyFill="1"/>
    <xf numFmtId="0" fontId="13" fillId="0" borderId="0" xfId="0" applyFont="1"/>
    <xf numFmtId="14" fontId="12" fillId="0" borderId="0" xfId="1" applyNumberFormat="1" applyFont="1"/>
    <xf numFmtId="0" fontId="12" fillId="0" borderId="0" xfId="1" applyFont="1"/>
    <xf numFmtId="0" fontId="14" fillId="7" borderId="0" xfId="1" applyFont="1" applyFill="1"/>
    <xf numFmtId="0" fontId="2" fillId="7" borderId="0" xfId="1" applyFill="1"/>
    <xf numFmtId="0" fontId="2" fillId="0" borderId="0" xfId="1"/>
    <xf numFmtId="0" fontId="15" fillId="0" borderId="0" xfId="1" applyFont="1"/>
    <xf numFmtId="0" fontId="15" fillId="0" borderId="0" xfId="1" applyFont="1" applyAlignment="1">
      <alignment vertical="center"/>
    </xf>
    <xf numFmtId="0" fontId="11" fillId="7" borderId="0" xfId="1" applyFont="1" applyFill="1" applyAlignment="1">
      <alignment horizontal="left" vertical="top" wrapText="1" readingOrder="1"/>
    </xf>
    <xf numFmtId="0" fontId="12" fillId="7" borderId="0" xfId="1" applyFont="1" applyFill="1" applyAlignment="1">
      <alignment horizontal="left" vertical="top" wrapText="1" readingOrder="1"/>
    </xf>
    <xf numFmtId="0" fontId="14" fillId="7" borderId="0" xfId="1" applyFont="1" applyFill="1" applyAlignment="1">
      <alignment vertical="center"/>
    </xf>
    <xf numFmtId="0" fontId="15" fillId="7" borderId="0" xfId="1" applyFont="1" applyFill="1"/>
    <xf numFmtId="0" fontId="16" fillId="0" borderId="0" xfId="1" applyFont="1"/>
    <xf numFmtId="0" fontId="17" fillId="0" borderId="0" xfId="0" applyFont="1"/>
    <xf numFmtId="0" fontId="17" fillId="0" borderId="6" xfId="0" applyFont="1" applyBorder="1"/>
    <xf numFmtId="165" fontId="17" fillId="0" borderId="11" xfId="0" applyNumberFormat="1" applyFont="1" applyBorder="1" applyProtection="1">
      <protection hidden="1"/>
    </xf>
    <xf numFmtId="0" fontId="17" fillId="0" borderId="0" xfId="0" applyFont="1" applyProtection="1">
      <protection hidden="1"/>
    </xf>
    <xf numFmtId="0" fontId="17" fillId="0" borderId="9" xfId="0" applyFont="1" applyBorder="1" applyProtection="1">
      <protection hidden="1"/>
    </xf>
    <xf numFmtId="165" fontId="17" fillId="0" borderId="0" xfId="0" applyNumberFormat="1" applyFont="1" applyProtection="1">
      <protection hidden="1"/>
    </xf>
    <xf numFmtId="0" fontId="13" fillId="0" borderId="6" xfId="0" applyFont="1" applyBorder="1"/>
    <xf numFmtId="165" fontId="17" fillId="0" borderId="0" xfId="0" applyNumberFormat="1" applyFont="1"/>
    <xf numFmtId="0" fontId="20" fillId="0" borderId="25" xfId="0" applyFont="1" applyBorder="1"/>
    <xf numFmtId="0" fontId="20" fillId="0" borderId="26" xfId="0" applyFont="1" applyBorder="1"/>
    <xf numFmtId="0" fontId="20" fillId="0" borderId="27" xfId="0" applyFont="1" applyBorder="1"/>
    <xf numFmtId="0" fontId="20" fillId="0" borderId="28" xfId="0" applyFont="1" applyBorder="1"/>
    <xf numFmtId="0" fontId="7" fillId="0" borderId="30" xfId="0" applyFont="1" applyBorder="1"/>
    <xf numFmtId="0" fontId="7" fillId="0" borderId="32" xfId="0" applyFont="1" applyBorder="1"/>
    <xf numFmtId="0" fontId="20" fillId="0" borderId="29" xfId="0" applyFont="1" applyBorder="1" applyAlignment="1">
      <alignment vertical="top"/>
    </xf>
    <xf numFmtId="0" fontId="21" fillId="0" borderId="33" xfId="0" applyFont="1" applyBorder="1" applyAlignment="1">
      <alignment vertical="top"/>
    </xf>
    <xf numFmtId="0" fontId="21" fillId="0" borderId="34" xfId="0" applyFont="1" applyBorder="1" applyAlignment="1">
      <alignment wrapText="1"/>
    </xf>
    <xf numFmtId="0" fontId="20" fillId="0" borderId="35" xfId="0" applyFont="1" applyBorder="1" applyAlignment="1">
      <alignment vertical="top"/>
    </xf>
    <xf numFmtId="0" fontId="21" fillId="0" borderId="36" xfId="0" applyFont="1" applyBorder="1" applyAlignment="1">
      <alignment vertical="top"/>
    </xf>
    <xf numFmtId="0" fontId="10" fillId="0" borderId="37" xfId="0" applyFont="1" applyBorder="1" applyAlignment="1">
      <alignment wrapText="1"/>
    </xf>
    <xf numFmtId="0" fontId="21" fillId="0" borderId="37" xfId="0" applyFont="1" applyBorder="1" applyAlignment="1">
      <alignment wrapText="1"/>
    </xf>
    <xf numFmtId="0" fontId="7" fillId="0" borderId="37" xfId="0" applyFont="1" applyBorder="1"/>
    <xf numFmtId="0" fontId="21" fillId="0" borderId="38" xfId="0" applyFont="1" applyBorder="1" applyAlignment="1">
      <alignment vertical="top"/>
    </xf>
    <xf numFmtId="0" fontId="21" fillId="0" borderId="39" xfId="0" applyFont="1" applyBorder="1" applyAlignment="1">
      <alignment wrapText="1"/>
    </xf>
    <xf numFmtId="0" fontId="22" fillId="0" borderId="25" xfId="0" applyFont="1" applyBorder="1" applyAlignment="1">
      <alignment vertical="top"/>
    </xf>
    <xf numFmtId="0" fontId="21" fillId="0" borderId="27" xfId="0" applyFont="1" applyBorder="1" applyAlignment="1">
      <alignment wrapText="1"/>
    </xf>
    <xf numFmtId="0" fontId="21" fillId="0" borderId="41" xfId="0" applyFont="1" applyBorder="1" applyAlignment="1">
      <alignment vertical="top"/>
    </xf>
    <xf numFmtId="0" fontId="21" fillId="0" borderId="42" xfId="0" applyFont="1" applyBorder="1" applyAlignment="1">
      <alignment vertical="top"/>
    </xf>
    <xf numFmtId="0" fontId="21" fillId="0" borderId="44" xfId="0" applyFont="1" applyBorder="1" applyAlignment="1">
      <alignment vertical="top"/>
    </xf>
    <xf numFmtId="0" fontId="7" fillId="0" borderId="27" xfId="0" applyFont="1" applyBorder="1"/>
    <xf numFmtId="0" fontId="21" fillId="0" borderId="25" xfId="0" applyFont="1" applyBorder="1" applyAlignment="1">
      <alignment horizontal="left" vertical="top"/>
    </xf>
    <xf numFmtId="0" fontId="20" fillId="0" borderId="40" xfId="0" applyFont="1" applyBorder="1" applyAlignment="1">
      <alignment vertical="top"/>
    </xf>
    <xf numFmtId="0" fontId="22" fillId="0" borderId="29" xfId="0" applyFont="1" applyBorder="1" applyAlignment="1">
      <alignment horizontal="left" vertical="top"/>
    </xf>
    <xf numFmtId="0" fontId="21" fillId="0" borderId="31" xfId="0" applyFont="1" applyBorder="1" applyAlignment="1">
      <alignment wrapText="1"/>
    </xf>
    <xf numFmtId="0" fontId="20" fillId="0" borderId="17" xfId="0" applyFont="1" applyBorder="1" applyAlignment="1">
      <alignment vertical="top"/>
    </xf>
    <xf numFmtId="0" fontId="21" fillId="0" borderId="17" xfId="0" applyFont="1" applyBorder="1" applyAlignment="1">
      <alignment vertical="top" wrapText="1"/>
    </xf>
    <xf numFmtId="0" fontId="20" fillId="0" borderId="43" xfId="0" applyFont="1" applyBorder="1"/>
    <xf numFmtId="0" fontId="20" fillId="0" borderId="47" xfId="0" applyFont="1" applyBorder="1"/>
    <xf numFmtId="0" fontId="20" fillId="0" borderId="48" xfId="0" applyFont="1" applyBorder="1"/>
    <xf numFmtId="0" fontId="20" fillId="0" borderId="0" xfId="0" applyFont="1"/>
    <xf numFmtId="168" fontId="20" fillId="0" borderId="0" xfId="0" applyNumberFormat="1" applyFont="1"/>
    <xf numFmtId="167" fontId="7" fillId="0" borderId="0" xfId="3" applyNumberFormat="1" applyFont="1"/>
    <xf numFmtId="0" fontId="21" fillId="0" borderId="37" xfId="0" applyFont="1" applyBorder="1" applyAlignment="1">
      <alignment vertical="top" wrapText="1"/>
    </xf>
    <xf numFmtId="0" fontId="21" fillId="0" borderId="45" xfId="0" applyFont="1" applyBorder="1" applyAlignment="1">
      <alignment vertical="top" wrapText="1"/>
    </xf>
    <xf numFmtId="0" fontId="21" fillId="0" borderId="3" xfId="0" applyFont="1" applyBorder="1" applyAlignment="1">
      <alignment horizontal="left" vertical="top" wrapText="1"/>
    </xf>
    <xf numFmtId="0" fontId="7" fillId="0" borderId="46" xfId="0" applyFont="1" applyBorder="1"/>
    <xf numFmtId="166" fontId="7" fillId="0" borderId="1" xfId="2" applyNumberFormat="1" applyFont="1" applyBorder="1"/>
    <xf numFmtId="167" fontId="7" fillId="0" borderId="18" xfId="3" applyNumberFormat="1" applyFont="1" applyBorder="1"/>
    <xf numFmtId="166" fontId="7" fillId="0" borderId="7" xfId="2" applyNumberFormat="1" applyFont="1" applyBorder="1"/>
    <xf numFmtId="167" fontId="7" fillId="0" borderId="22" xfId="3" applyNumberFormat="1" applyFont="1" applyBorder="1"/>
    <xf numFmtId="166" fontId="7" fillId="0" borderId="19" xfId="2" applyNumberFormat="1" applyFont="1" applyBorder="1"/>
    <xf numFmtId="167" fontId="7" fillId="0" borderId="23" xfId="3" applyNumberFormat="1" applyFont="1" applyBorder="1"/>
    <xf numFmtId="166" fontId="7" fillId="0" borderId="12" xfId="2" applyNumberFormat="1" applyFont="1" applyBorder="1"/>
    <xf numFmtId="167" fontId="7" fillId="0" borderId="49" xfId="3" applyNumberFormat="1" applyFont="1" applyBorder="1"/>
    <xf numFmtId="166" fontId="20" fillId="0" borderId="13" xfId="2" applyNumberFormat="1" applyFont="1" applyBorder="1"/>
    <xf numFmtId="167" fontId="7" fillId="0" borderId="21" xfId="3" applyNumberFormat="1" applyFont="1" applyBorder="1"/>
    <xf numFmtId="166" fontId="20" fillId="8" borderId="13" xfId="2" applyNumberFormat="1" applyFont="1" applyFill="1" applyBorder="1"/>
    <xf numFmtId="166" fontId="7" fillId="0" borderId="20" xfId="2" applyNumberFormat="1" applyFont="1" applyBorder="1"/>
    <xf numFmtId="167" fontId="7" fillId="0" borderId="50" xfId="3" applyNumberFormat="1" applyFont="1" applyBorder="1"/>
    <xf numFmtId="0" fontId="21" fillId="0" borderId="45" xfId="0" applyFont="1" applyBorder="1" applyAlignment="1">
      <alignment wrapText="1"/>
    </xf>
    <xf numFmtId="0" fontId="7" fillId="0" borderId="37" xfId="0" applyFont="1" applyBorder="1" applyAlignment="1">
      <alignment wrapText="1"/>
    </xf>
    <xf numFmtId="165" fontId="24" fillId="0" borderId="6" xfId="0" applyNumberFormat="1" applyFont="1" applyBorder="1" applyProtection="1">
      <protection hidden="1"/>
    </xf>
    <xf numFmtId="165" fontId="23" fillId="0" borderId="6" xfId="0" applyNumberFormat="1" applyFont="1" applyBorder="1" applyProtection="1">
      <protection hidden="1"/>
    </xf>
    <xf numFmtId="1" fontId="23" fillId="0" borderId="22" xfId="0" applyNumberFormat="1" applyFont="1" applyBorder="1" applyProtection="1">
      <protection hidden="1"/>
    </xf>
    <xf numFmtId="165" fontId="23" fillId="0" borderId="11" xfId="0" applyNumberFormat="1" applyFont="1" applyBorder="1" applyProtection="1">
      <protection hidden="1"/>
    </xf>
    <xf numFmtId="165" fontId="23" fillId="0" borderId="8" xfId="0" applyNumberFormat="1" applyFont="1" applyBorder="1" applyProtection="1">
      <protection hidden="1"/>
    </xf>
    <xf numFmtId="0" fontId="23" fillId="0" borderId="15" xfId="0" applyFont="1" applyBorder="1" applyAlignment="1">
      <alignment horizontal="left" vertical="top" wrapText="1"/>
    </xf>
    <xf numFmtId="0" fontId="23" fillId="0" borderId="15" xfId="0" applyFont="1" applyBorder="1" applyProtection="1">
      <protection hidden="1"/>
    </xf>
    <xf numFmtId="0" fontId="17" fillId="0" borderId="6" xfId="0" applyFont="1" applyBorder="1" applyAlignment="1">
      <alignment horizontal="right"/>
    </xf>
    <xf numFmtId="0" fontId="0" fillId="0" borderId="0" xfId="0" applyAlignment="1">
      <alignment horizontal="right"/>
    </xf>
    <xf numFmtId="0" fontId="23" fillId="0" borderId="15" xfId="0" applyFont="1" applyBorder="1" applyAlignment="1" applyProtection="1">
      <alignment wrapText="1"/>
      <protection hidden="1"/>
    </xf>
    <xf numFmtId="0" fontId="8" fillId="0" borderId="6" xfId="0" applyFont="1" applyBorder="1" applyAlignment="1">
      <alignment vertical="top" wrapText="1"/>
    </xf>
    <xf numFmtId="0" fontId="23" fillId="0" borderId="6" xfId="0" applyFont="1" applyBorder="1" applyProtection="1">
      <protection hidden="1"/>
    </xf>
    <xf numFmtId="1" fontId="23" fillId="0" borderId="6" xfId="0" applyNumberFormat="1" applyFont="1" applyBorder="1" applyProtection="1">
      <protection hidden="1"/>
    </xf>
    <xf numFmtId="1" fontId="17" fillId="0" borderId="6" xfId="0" applyNumberFormat="1" applyFont="1" applyBorder="1" applyProtection="1">
      <protection hidden="1"/>
    </xf>
    <xf numFmtId="0" fontId="23" fillId="0" borderId="6" xfId="0" applyFont="1" applyBorder="1" applyAlignment="1" applyProtection="1">
      <alignment wrapText="1"/>
      <protection hidden="1"/>
    </xf>
    <xf numFmtId="44" fontId="23" fillId="3" borderId="6" xfId="3" applyFont="1" applyFill="1" applyBorder="1" applyProtection="1">
      <protection hidden="1"/>
    </xf>
    <xf numFmtId="44" fontId="23" fillId="0" borderId="6" xfId="3" applyFont="1" applyBorder="1" applyProtection="1">
      <protection hidden="1"/>
    </xf>
    <xf numFmtId="0" fontId="23" fillId="0" borderId="16" xfId="0" applyFont="1" applyBorder="1" applyProtection="1">
      <protection hidden="1"/>
    </xf>
    <xf numFmtId="165" fontId="24" fillId="0" borderId="11" xfId="0" applyNumberFormat="1" applyFont="1" applyBorder="1" applyProtection="1">
      <protection hidden="1"/>
    </xf>
    <xf numFmtId="1" fontId="23" fillId="0" borderId="49" xfId="0" applyNumberFormat="1" applyFont="1" applyBorder="1" applyProtection="1">
      <protection hidden="1"/>
    </xf>
    <xf numFmtId="44" fontId="23" fillId="3" borderId="11" xfId="3" applyFont="1" applyFill="1" applyBorder="1" applyProtection="1">
      <protection hidden="1"/>
    </xf>
    <xf numFmtId="44" fontId="23" fillId="0" borderId="11" xfId="3" applyFont="1" applyBorder="1" applyProtection="1">
      <protection hidden="1"/>
    </xf>
    <xf numFmtId="0" fontId="18" fillId="2" borderId="1" xfId="0" applyFont="1" applyFill="1" applyBorder="1" applyAlignment="1">
      <alignment horizontal="center"/>
    </xf>
    <xf numFmtId="0" fontId="17" fillId="2" borderId="2" xfId="0" applyFont="1" applyFill="1" applyBorder="1" applyAlignment="1">
      <alignment horizontal="center"/>
    </xf>
    <xf numFmtId="0" fontId="18" fillId="0" borderId="9" xfId="0" applyFont="1" applyBorder="1" applyAlignment="1">
      <alignment horizontal="center"/>
    </xf>
    <xf numFmtId="164" fontId="17" fillId="0" borderId="10" xfId="0" applyNumberFormat="1" applyFont="1" applyBorder="1"/>
    <xf numFmtId="0" fontId="17" fillId="0" borderId="10" xfId="0" applyFont="1" applyBorder="1"/>
    <xf numFmtId="0" fontId="17" fillId="0" borderId="10" xfId="0" applyFont="1" applyBorder="1" applyAlignment="1">
      <alignment horizontal="center"/>
    </xf>
    <xf numFmtId="1" fontId="17" fillId="0" borderId="10" xfId="0" applyNumberFormat="1" applyFont="1" applyBorder="1"/>
    <xf numFmtId="1" fontId="17" fillId="0" borderId="51" xfId="0" applyNumberFormat="1" applyFont="1" applyBorder="1"/>
    <xf numFmtId="0" fontId="23" fillId="0" borderId="9" xfId="0" applyFont="1" applyBorder="1" applyProtection="1">
      <protection hidden="1"/>
    </xf>
    <xf numFmtId="164" fontId="23" fillId="0" borderId="10" xfId="0" applyNumberFormat="1" applyFont="1" applyBorder="1"/>
    <xf numFmtId="0" fontId="23" fillId="0" borderId="10" xfId="0" applyFont="1" applyBorder="1"/>
    <xf numFmtId="0" fontId="23" fillId="0" borderId="10" xfId="0" applyFont="1" applyBorder="1" applyAlignment="1">
      <alignment horizontal="center"/>
    </xf>
    <xf numFmtId="0" fontId="23" fillId="0" borderId="11" xfId="0" applyFont="1" applyBorder="1" applyProtection="1">
      <protection hidden="1"/>
    </xf>
    <xf numFmtId="1" fontId="23" fillId="0" borderId="11" xfId="0" applyNumberFormat="1" applyFont="1" applyBorder="1" applyProtection="1">
      <protection hidden="1"/>
    </xf>
    <xf numFmtId="0" fontId="18" fillId="6" borderId="9" xfId="0" applyFont="1" applyFill="1" applyBorder="1" applyAlignment="1">
      <alignment horizontal="center"/>
    </xf>
    <xf numFmtId="166" fontId="7" fillId="3" borderId="7" xfId="2" applyNumberFormat="1" applyFont="1" applyFill="1" applyBorder="1"/>
    <xf numFmtId="0" fontId="25" fillId="0" borderId="15" xfId="0" applyFont="1" applyBorder="1" applyAlignment="1" applyProtection="1">
      <alignment wrapText="1"/>
      <protection hidden="1"/>
    </xf>
    <xf numFmtId="44" fontId="24" fillId="0" borderId="6" xfId="3" applyFont="1" applyBorder="1" applyProtection="1">
      <protection hidden="1"/>
    </xf>
    <xf numFmtId="0" fontId="10" fillId="0" borderId="33" xfId="0" applyFont="1" applyBorder="1"/>
    <xf numFmtId="44" fontId="23" fillId="6" borderId="11" xfId="3" applyFont="1" applyFill="1" applyBorder="1" applyProtection="1">
      <protection hidden="1"/>
    </xf>
    <xf numFmtId="0" fontId="12" fillId="0" borderId="0" xfId="1" applyFont="1" applyAlignment="1">
      <alignment horizontal="left" vertical="top" wrapText="1" readingOrder="1"/>
    </xf>
    <xf numFmtId="1" fontId="17" fillId="0" borderId="10" xfId="0" applyNumberFormat="1" applyFont="1" applyBorder="1" applyAlignment="1">
      <alignment horizontal="left"/>
    </xf>
    <xf numFmtId="0" fontId="17" fillId="9" borderId="2" xfId="0" applyFont="1" applyFill="1" applyBorder="1" applyAlignment="1">
      <alignment horizontal="left"/>
    </xf>
    <xf numFmtId="0" fontId="17" fillId="9" borderId="2" xfId="0" applyFont="1" applyFill="1" applyBorder="1"/>
    <xf numFmtId="0" fontId="17" fillId="9" borderId="18" xfId="0" applyFont="1" applyFill="1" applyBorder="1"/>
    <xf numFmtId="0" fontId="29" fillId="0" borderId="0" xfId="1" applyFont="1"/>
    <xf numFmtId="0" fontId="30" fillId="0" borderId="0" xfId="1" applyFont="1"/>
    <xf numFmtId="0" fontId="31" fillId="0" borderId="0" xfId="0" applyFont="1"/>
    <xf numFmtId="0" fontId="23" fillId="9" borderId="52" xfId="0" applyFont="1" applyFill="1" applyBorder="1"/>
    <xf numFmtId="0" fontId="23" fillId="9" borderId="53" xfId="0" applyFont="1" applyFill="1" applyBorder="1"/>
    <xf numFmtId="0" fontId="17" fillId="0" borderId="54" xfId="0" applyFont="1" applyBorder="1"/>
    <xf numFmtId="0" fontId="17" fillId="0" borderId="24" xfId="0" applyFont="1" applyBorder="1"/>
    <xf numFmtId="0" fontId="17" fillId="0" borderId="55" xfId="0" applyFont="1" applyBorder="1"/>
    <xf numFmtId="0" fontId="17" fillId="0" borderId="56" xfId="0" applyFont="1" applyBorder="1"/>
    <xf numFmtId="165" fontId="17" fillId="0" borderId="6" xfId="0" applyNumberFormat="1" applyFont="1" applyBorder="1"/>
    <xf numFmtId="165" fontId="17" fillId="0" borderId="1" xfId="0" applyNumberFormat="1" applyFont="1" applyBorder="1"/>
    <xf numFmtId="165" fontId="17" fillId="0" borderId="18" xfId="0" applyNumberFormat="1" applyFont="1" applyBorder="1"/>
    <xf numFmtId="165" fontId="17" fillId="0" borderId="7" xfId="0" applyNumberFormat="1" applyFont="1" applyBorder="1"/>
    <xf numFmtId="165" fontId="17" fillId="0" borderId="22" xfId="0" applyNumberFormat="1" applyFont="1" applyBorder="1"/>
    <xf numFmtId="165" fontId="17" fillId="0" borderId="9" xfId="0" applyNumberFormat="1" applyFont="1" applyBorder="1"/>
    <xf numFmtId="165" fontId="17" fillId="0" borderId="51" xfId="0" applyNumberFormat="1" applyFont="1" applyBorder="1"/>
    <xf numFmtId="165" fontId="17" fillId="0" borderId="19" xfId="0" applyNumberFormat="1" applyFont="1" applyBorder="1"/>
    <xf numFmtId="165" fontId="17" fillId="0" borderId="23" xfId="0" applyNumberFormat="1" applyFont="1" applyBorder="1"/>
    <xf numFmtId="165" fontId="17" fillId="0" borderId="11" xfId="0" applyNumberFormat="1" applyFont="1" applyBorder="1"/>
    <xf numFmtId="165" fontId="17" fillId="0" borderId="4" xfId="0" applyNumberFormat="1" applyFont="1" applyBorder="1"/>
    <xf numFmtId="165" fontId="18" fillId="4" borderId="13" xfId="0" applyNumberFormat="1" applyFont="1" applyFill="1" applyBorder="1"/>
    <xf numFmtId="165" fontId="18" fillId="4" borderId="21" xfId="0" applyNumberFormat="1" applyFont="1" applyFill="1" applyBorder="1"/>
    <xf numFmtId="0" fontId="23" fillId="0" borderId="57" xfId="0" applyFont="1" applyBorder="1" applyAlignment="1" applyProtection="1">
      <alignment wrapText="1"/>
      <protection hidden="1"/>
    </xf>
    <xf numFmtId="165" fontId="23" fillId="0" borderId="4" xfId="0" applyNumberFormat="1" applyFont="1" applyBorder="1" applyProtection="1">
      <protection hidden="1"/>
    </xf>
    <xf numFmtId="165" fontId="24" fillId="0" borderId="4" xfId="0" applyNumberFormat="1" applyFont="1" applyBorder="1" applyProtection="1">
      <protection hidden="1"/>
    </xf>
    <xf numFmtId="1" fontId="23" fillId="0" borderId="23" xfId="0" applyNumberFormat="1" applyFont="1" applyBorder="1" applyProtection="1">
      <protection hidden="1"/>
    </xf>
    <xf numFmtId="44" fontId="23" fillId="3" borderId="4" xfId="3" applyFont="1" applyFill="1" applyBorder="1" applyProtection="1">
      <protection hidden="1"/>
    </xf>
    <xf numFmtId="44" fontId="23" fillId="0" borderId="4" xfId="3" applyFont="1" applyBorder="1" applyProtection="1">
      <protection hidden="1"/>
    </xf>
    <xf numFmtId="0" fontId="17" fillId="4" borderId="13" xfId="0" applyFont="1" applyFill="1" applyBorder="1" applyProtection="1">
      <protection hidden="1"/>
    </xf>
    <xf numFmtId="165" fontId="17" fillId="4" borderId="14" xfId="0" applyNumberFormat="1" applyFont="1" applyFill="1" applyBorder="1" applyProtection="1">
      <protection hidden="1"/>
    </xf>
    <xf numFmtId="165" fontId="17" fillId="4" borderId="58" xfId="0" applyNumberFormat="1" applyFont="1" applyFill="1" applyBorder="1" applyProtection="1">
      <protection hidden="1"/>
    </xf>
    <xf numFmtId="165" fontId="17" fillId="4" borderId="59" xfId="0" applyNumberFormat="1" applyFont="1" applyFill="1" applyBorder="1" applyProtection="1">
      <protection hidden="1"/>
    </xf>
    <xf numFmtId="1" fontId="17" fillId="4" borderId="60" xfId="0" applyNumberFormat="1" applyFont="1" applyFill="1" applyBorder="1" applyProtection="1">
      <protection hidden="1"/>
    </xf>
    <xf numFmtId="44" fontId="18" fillId="4" borderId="60" xfId="3" applyFont="1" applyFill="1" applyBorder="1" applyProtection="1">
      <protection hidden="1"/>
    </xf>
    <xf numFmtId="0" fontId="23" fillId="0" borderId="57" xfId="0" applyFont="1" applyBorder="1" applyProtection="1">
      <protection hidden="1"/>
    </xf>
    <xf numFmtId="1" fontId="23" fillId="0" borderId="4" xfId="0" applyNumberFormat="1" applyFont="1" applyBorder="1" applyProtection="1">
      <protection hidden="1"/>
    </xf>
    <xf numFmtId="44" fontId="17" fillId="4" borderId="60" xfId="3" applyFont="1" applyFill="1" applyBorder="1" applyProtection="1">
      <protection hidden="1"/>
    </xf>
    <xf numFmtId="165" fontId="17" fillId="0" borderId="12" xfId="0" applyNumberFormat="1" applyFont="1" applyBorder="1"/>
    <xf numFmtId="165" fontId="17" fillId="0" borderId="49" xfId="0" applyNumberFormat="1" applyFont="1" applyBorder="1"/>
    <xf numFmtId="44" fontId="23" fillId="3" borderId="61" xfId="3" applyFont="1" applyFill="1" applyBorder="1" applyProtection="1">
      <protection hidden="1"/>
    </xf>
    <xf numFmtId="44" fontId="23" fillId="9" borderId="11" xfId="3" applyFont="1" applyFill="1" applyBorder="1" applyProtection="1">
      <protection hidden="1"/>
    </xf>
    <xf numFmtId="0" fontId="32" fillId="0" borderId="11" xfId="0" applyFont="1" applyBorder="1" applyProtection="1">
      <protection hidden="1"/>
    </xf>
    <xf numFmtId="1" fontId="32" fillId="0" borderId="11" xfId="0" applyNumberFormat="1" applyFont="1" applyBorder="1" applyProtection="1">
      <protection hidden="1"/>
    </xf>
    <xf numFmtId="0" fontId="32" fillId="0" borderId="6" xfId="0" applyFont="1" applyBorder="1" applyProtection="1">
      <protection hidden="1"/>
    </xf>
    <xf numFmtId="0" fontId="17" fillId="6" borderId="0" xfId="0" applyFont="1" applyFill="1"/>
    <xf numFmtId="0" fontId="3" fillId="5" borderId="11" xfId="0" applyFont="1" applyFill="1" applyBorder="1" applyAlignment="1">
      <alignment vertical="center" wrapText="1"/>
    </xf>
    <xf numFmtId="0" fontId="32" fillId="0" borderId="15" xfId="0" applyFont="1" applyBorder="1" applyAlignment="1">
      <alignment horizontal="left" vertical="top" wrapText="1"/>
    </xf>
    <xf numFmtId="0" fontId="32" fillId="0" borderId="15" xfId="0" applyFont="1" applyBorder="1" applyProtection="1">
      <protection hidden="1"/>
    </xf>
    <xf numFmtId="0" fontId="3" fillId="0" borderId="4" xfId="0" applyFont="1" applyBorder="1" applyAlignment="1">
      <alignment vertical="top" wrapText="1"/>
    </xf>
    <xf numFmtId="0" fontId="3" fillId="5" borderId="10" xfId="0" applyFont="1" applyFill="1" applyBorder="1" applyAlignment="1">
      <alignment vertical="center" wrapText="1"/>
    </xf>
    <xf numFmtId="0" fontId="7" fillId="0" borderId="51" xfId="0" applyFont="1" applyBorder="1" applyAlignment="1">
      <alignment vertical="center" wrapText="1"/>
    </xf>
    <xf numFmtId="0" fontId="7" fillId="0" borderId="49" xfId="0" applyFont="1" applyBorder="1" applyAlignment="1">
      <alignment vertical="center" wrapText="1"/>
    </xf>
    <xf numFmtId="0" fontId="28" fillId="0" borderId="22" xfId="0" applyFont="1" applyBorder="1" applyAlignment="1">
      <alignment vertical="center" wrapText="1"/>
    </xf>
    <xf numFmtId="0" fontId="3" fillId="0" borderId="51" xfId="0" applyFont="1" applyBorder="1" applyAlignment="1">
      <alignment vertical="top" wrapText="1"/>
    </xf>
    <xf numFmtId="0" fontId="3" fillId="10" borderId="2" xfId="0" applyFont="1" applyFill="1" applyBorder="1" applyAlignment="1">
      <alignment vertical="top" wrapText="1"/>
    </xf>
    <xf numFmtId="0" fontId="3" fillId="10" borderId="6" xfId="0" applyFont="1" applyFill="1" applyBorder="1" applyAlignment="1">
      <alignment vertical="top" wrapText="1"/>
    </xf>
    <xf numFmtId="0" fontId="3" fillId="10" borderId="10" xfId="0" applyFont="1" applyFill="1" applyBorder="1" applyAlignment="1">
      <alignment horizontal="left" vertical="top" wrapText="1"/>
    </xf>
    <xf numFmtId="0" fontId="3" fillId="0" borderId="18" xfId="0" applyFont="1" applyBorder="1" applyAlignment="1">
      <alignment vertical="top" wrapText="1"/>
    </xf>
    <xf numFmtId="0" fontId="3" fillId="8" borderId="6" xfId="0" applyFont="1" applyFill="1" applyBorder="1" applyAlignment="1">
      <alignment horizontal="left" vertical="top" wrapText="1"/>
    </xf>
    <xf numFmtId="0" fontId="32" fillId="0" borderId="15" xfId="0" applyFont="1" applyBorder="1" applyAlignment="1" applyProtection="1">
      <alignment wrapText="1"/>
      <protection hidden="1"/>
    </xf>
    <xf numFmtId="0" fontId="32" fillId="0" borderId="57" xfId="0" applyFont="1" applyBorder="1" applyAlignment="1" applyProtection="1">
      <alignment wrapText="1"/>
      <protection hidden="1"/>
    </xf>
    <xf numFmtId="44" fontId="23" fillId="8" borderId="11" xfId="3" applyFont="1" applyFill="1" applyBorder="1" applyProtection="1">
      <protection hidden="1"/>
    </xf>
    <xf numFmtId="44" fontId="23" fillId="8" borderId="6" xfId="3" applyFont="1" applyFill="1" applyBorder="1" applyProtection="1">
      <protection hidden="1"/>
    </xf>
    <xf numFmtId="0" fontId="3" fillId="11" borderId="6" xfId="0" applyFont="1" applyFill="1" applyBorder="1" applyAlignment="1">
      <alignment vertical="center" wrapText="1"/>
    </xf>
    <xf numFmtId="0" fontId="3" fillId="11" borderId="6" xfId="0" applyFont="1" applyFill="1" applyBorder="1" applyAlignment="1">
      <alignment vertical="top" wrapText="1"/>
    </xf>
    <xf numFmtId="0" fontId="17" fillId="6" borderId="6" xfId="0" applyFont="1" applyFill="1" applyBorder="1" applyAlignment="1">
      <alignment horizontal="right"/>
    </xf>
    <xf numFmtId="0" fontId="17" fillId="12" borderId="6" xfId="0" applyFont="1" applyFill="1" applyBorder="1"/>
    <xf numFmtId="0" fontId="3" fillId="9" borderId="6" xfId="0" applyFont="1" applyFill="1" applyBorder="1" applyAlignment="1">
      <alignment horizontal="left" vertical="top" wrapText="1"/>
    </xf>
    <xf numFmtId="0" fontId="3" fillId="9" borderId="6" xfId="0" applyFont="1" applyFill="1" applyBorder="1" applyAlignment="1">
      <alignment vertical="center" wrapText="1"/>
    </xf>
    <xf numFmtId="0" fontId="4" fillId="6" borderId="5" xfId="0" applyFont="1" applyFill="1" applyBorder="1" applyAlignment="1">
      <alignment horizontal="left" vertical="top" wrapText="1"/>
    </xf>
    <xf numFmtId="0" fontId="17" fillId="13" borderId="6" xfId="0" applyFont="1" applyFill="1" applyBorder="1" applyAlignment="1">
      <alignment horizontal="right"/>
    </xf>
    <xf numFmtId="0" fontId="17" fillId="8" borderId="6" xfId="0" applyFont="1" applyFill="1" applyBorder="1" applyAlignment="1">
      <alignment horizontal="right"/>
    </xf>
    <xf numFmtId="0" fontId="3" fillId="11" borderId="4" xfId="0" applyFont="1" applyFill="1" applyBorder="1" applyAlignment="1">
      <alignment vertical="top" wrapText="1"/>
    </xf>
    <xf numFmtId="0" fontId="3" fillId="8" borderId="2" xfId="0" applyFont="1" applyFill="1" applyBorder="1" applyAlignment="1">
      <alignment vertical="top" wrapText="1"/>
    </xf>
    <xf numFmtId="0" fontId="3" fillId="0" borderId="18" xfId="0" applyFont="1" applyBorder="1" applyAlignment="1">
      <alignment horizontal="left" vertical="center" wrapText="1"/>
    </xf>
    <xf numFmtId="0" fontId="3" fillId="0" borderId="62" xfId="0" applyFont="1" applyBorder="1" applyAlignment="1">
      <alignment vertical="top" wrapText="1"/>
    </xf>
    <xf numFmtId="0" fontId="28" fillId="0" borderId="62" xfId="0" applyFont="1" applyBorder="1" applyAlignment="1">
      <alignment vertical="center" wrapText="1"/>
    </xf>
    <xf numFmtId="0" fontId="3" fillId="0" borderId="22" xfId="0" applyFont="1" applyBorder="1" applyAlignment="1">
      <alignment vertical="top" wrapText="1"/>
    </xf>
    <xf numFmtId="0" fontId="3" fillId="8" borderId="10" xfId="0" applyFont="1" applyFill="1" applyBorder="1" applyAlignment="1">
      <alignment horizontal="left" vertical="top" wrapText="1"/>
    </xf>
    <xf numFmtId="0" fontId="3" fillId="0" borderId="51" xfId="0" applyFont="1" applyBorder="1" applyAlignment="1">
      <alignment vertical="center" wrapText="1"/>
    </xf>
    <xf numFmtId="0" fontId="17" fillId="9" borderId="6" xfId="0" applyFont="1" applyFill="1" applyBorder="1" applyAlignment="1">
      <alignment horizontal="right"/>
    </xf>
    <xf numFmtId="0" fontId="3" fillId="9" borderId="6" xfId="0" applyFont="1" applyFill="1" applyBorder="1" applyAlignment="1">
      <alignment vertical="top" wrapText="1"/>
    </xf>
    <xf numFmtId="0" fontId="13" fillId="0" borderId="6" xfId="0" applyFont="1" applyBorder="1" applyAlignment="1">
      <alignment vertical="top"/>
    </xf>
    <xf numFmtId="0" fontId="13" fillId="0" borderId="6" xfId="0" applyFont="1" applyBorder="1" applyAlignment="1">
      <alignment vertical="top" wrapText="1"/>
    </xf>
    <xf numFmtId="0" fontId="0" fillId="11" borderId="6" xfId="0" applyFill="1" applyBorder="1" applyAlignment="1">
      <alignment vertical="top"/>
    </xf>
    <xf numFmtId="0" fontId="0" fillId="11" borderId="4" xfId="0" applyFill="1" applyBorder="1" applyAlignment="1">
      <alignment vertical="top"/>
    </xf>
    <xf numFmtId="0" fontId="0" fillId="8" borderId="1" xfId="0" applyFill="1" applyBorder="1" applyAlignment="1">
      <alignment vertical="top"/>
    </xf>
    <xf numFmtId="0" fontId="0" fillId="8" borderId="7" xfId="0" applyFill="1" applyBorder="1" applyAlignment="1">
      <alignment vertical="top"/>
    </xf>
    <xf numFmtId="0" fontId="0" fillId="8" borderId="9" xfId="0" applyFill="1" applyBorder="1" applyAlignment="1">
      <alignment vertical="top"/>
    </xf>
    <xf numFmtId="0" fontId="0" fillId="10" borderId="1" xfId="0" applyFill="1" applyBorder="1" applyAlignment="1">
      <alignment vertical="top" wrapText="1"/>
    </xf>
    <xf numFmtId="0" fontId="0" fillId="10" borderId="7" xfId="0" applyFill="1" applyBorder="1" applyAlignment="1">
      <alignment vertical="top"/>
    </xf>
    <xf numFmtId="0" fontId="0" fillId="10" borderId="9" xfId="0" applyFill="1" applyBorder="1" applyAlignment="1">
      <alignment vertical="top"/>
    </xf>
    <xf numFmtId="0" fontId="0" fillId="5" borderId="12" xfId="0" applyFill="1" applyBorder="1" applyAlignment="1">
      <alignment vertical="top"/>
    </xf>
    <xf numFmtId="0" fontId="0" fillId="5" borderId="9" xfId="0" applyFill="1" applyBorder="1" applyAlignment="1">
      <alignment vertical="top"/>
    </xf>
    <xf numFmtId="16" fontId="0" fillId="9" borderId="0" xfId="0" applyNumberFormat="1" applyFill="1" applyAlignment="1">
      <alignment vertical="top"/>
    </xf>
    <xf numFmtId="0" fontId="0" fillId="9" borderId="0" xfId="0" applyFill="1" applyAlignment="1">
      <alignment vertical="top"/>
    </xf>
    <xf numFmtId="0" fontId="0" fillId="9" borderId="0" xfId="0" applyFill="1" applyAlignment="1">
      <alignment vertical="top" wrapText="1"/>
    </xf>
    <xf numFmtId="14" fontId="12" fillId="6" borderId="6" xfId="1" applyNumberFormat="1" applyFont="1" applyFill="1" applyBorder="1" applyAlignment="1">
      <alignment vertical="top"/>
    </xf>
    <xf numFmtId="0" fontId="34" fillId="0" borderId="6" xfId="0" applyFont="1" applyBorder="1" applyAlignment="1">
      <alignment vertical="top" wrapText="1"/>
    </xf>
    <xf numFmtId="0" fontId="12" fillId="6" borderId="6" xfId="1" applyFont="1" applyFill="1" applyBorder="1" applyAlignment="1">
      <alignment vertical="top" wrapText="1"/>
    </xf>
    <xf numFmtId="0" fontId="15" fillId="0" borderId="0" xfId="1" applyFont="1" applyAlignment="1">
      <alignment vertical="top"/>
    </xf>
    <xf numFmtId="0" fontId="35" fillId="0" borderId="0" xfId="0" applyFont="1" applyAlignment="1">
      <alignment vertical="top" wrapText="1"/>
    </xf>
    <xf numFmtId="0" fontId="36" fillId="0" borderId="0" xfId="1" applyFont="1" applyAlignment="1">
      <alignment vertical="top" wrapText="1"/>
    </xf>
    <xf numFmtId="0" fontId="15" fillId="0" borderId="0" xfId="0" applyFont="1" applyAlignment="1">
      <alignment vertical="top" wrapText="1"/>
    </xf>
    <xf numFmtId="0" fontId="36" fillId="0" borderId="0" xfId="1" applyFont="1"/>
    <xf numFmtId="0" fontId="13" fillId="0" borderId="0" xfId="0" applyFont="1" applyAlignment="1">
      <alignment vertical="top" wrapText="1"/>
    </xf>
    <xf numFmtId="0" fontId="0" fillId="0" borderId="0" xfId="0" applyAlignment="1">
      <alignment vertical="top" wrapText="1"/>
    </xf>
    <xf numFmtId="0" fontId="13" fillId="0" borderId="0" xfId="0" applyFont="1" applyAlignment="1">
      <alignment vertical="top"/>
    </xf>
    <xf numFmtId="0" fontId="35" fillId="0" borderId="0" xfId="0" applyFont="1" applyAlignment="1">
      <alignment horizontal="left" vertical="top" wrapText="1" indent="6"/>
    </xf>
    <xf numFmtId="0" fontId="17" fillId="10" borderId="6" xfId="0" applyFont="1" applyFill="1" applyBorder="1" applyAlignment="1">
      <alignment horizontal="right"/>
    </xf>
    <xf numFmtId="165" fontId="24" fillId="6" borderId="6" xfId="0" applyNumberFormat="1" applyFont="1" applyFill="1" applyBorder="1" applyProtection="1">
      <protection hidden="1"/>
    </xf>
    <xf numFmtId="0" fontId="12" fillId="0" borderId="0" xfId="1" applyFont="1" applyAlignment="1">
      <alignment horizontal="left" vertical="top" wrapText="1" readingOrder="1"/>
    </xf>
    <xf numFmtId="0" fontId="17" fillId="2" borderId="2" xfId="0" applyFont="1" applyFill="1" applyBorder="1" applyAlignment="1">
      <alignment horizontal="center"/>
    </xf>
  </cellXfs>
  <cellStyles count="4">
    <cellStyle name="Komma" xfId="2" builtinId="3"/>
    <cellStyle name="Standaard" xfId="0" builtinId="0"/>
    <cellStyle name="Standaard 2" xfId="1" xr:uid="{C9632A1B-04D2-4710-A4AE-00E36548E55C}"/>
    <cellStyle name="Valuta" xfId="3" builtinId="4"/>
  </cellStyles>
  <dxfs count="1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F47F24-FD6F-42F9-84CA-C863C41A7E53}">
  <dimension ref="A1:I35"/>
  <sheetViews>
    <sheetView topLeftCell="A14" workbookViewId="0">
      <selection activeCell="B4" sqref="B4"/>
    </sheetView>
  </sheetViews>
  <sheetFormatPr defaultRowHeight="14.4" x14ac:dyDescent="0.3"/>
  <cols>
    <col min="1" max="1" width="20.44140625" customWidth="1"/>
    <col min="2" max="2" width="170.109375" customWidth="1"/>
    <col min="5" max="5" width="96.5546875" customWidth="1"/>
  </cols>
  <sheetData>
    <row r="1" spans="1:9" ht="15.6" x14ac:dyDescent="0.3">
      <c r="A1" s="7" t="s">
        <v>0</v>
      </c>
      <c r="B1" s="8"/>
    </row>
    <row r="2" spans="1:9" ht="15.6" x14ac:dyDescent="0.3">
      <c r="A2" s="229" t="s">
        <v>1</v>
      </c>
      <c r="B2" s="227" t="s">
        <v>2</v>
      </c>
    </row>
    <row r="3" spans="1:9" ht="34.35" customHeight="1" x14ac:dyDescent="0.3">
      <c r="A3" s="213" t="s">
        <v>3</v>
      </c>
      <c r="B3" s="213" t="s">
        <v>4</v>
      </c>
      <c r="C3" s="9"/>
      <c r="D3" s="9"/>
      <c r="E3" s="9"/>
      <c r="F3" s="9"/>
      <c r="G3" s="9"/>
      <c r="H3" s="9"/>
      <c r="I3" s="9"/>
    </row>
    <row r="4" spans="1:9" ht="31.2" x14ac:dyDescent="0.3">
      <c r="A4" s="213" t="s">
        <v>5</v>
      </c>
      <c r="B4" s="213" t="s">
        <v>6</v>
      </c>
      <c r="C4" s="9"/>
      <c r="D4" s="9"/>
      <c r="E4" s="9"/>
      <c r="F4" s="9"/>
      <c r="G4" s="9"/>
      <c r="H4" s="9"/>
      <c r="I4" s="9"/>
    </row>
    <row r="5" spans="1:9" ht="15.6" x14ac:dyDescent="0.3">
      <c r="A5" s="213" t="s">
        <v>7</v>
      </c>
      <c r="B5" s="212" t="s">
        <v>8</v>
      </c>
      <c r="C5" s="9"/>
      <c r="D5" s="9"/>
      <c r="E5" s="9"/>
      <c r="F5" s="9"/>
      <c r="G5" s="9"/>
      <c r="H5" s="9"/>
      <c r="I5" s="9"/>
    </row>
    <row r="6" spans="1:9" ht="15.6" x14ac:dyDescent="0.3">
      <c r="A6" s="213" t="s">
        <v>9</v>
      </c>
      <c r="B6" s="212" t="s">
        <v>10</v>
      </c>
      <c r="C6" s="9"/>
      <c r="D6" s="9"/>
      <c r="E6" s="9"/>
      <c r="F6" s="9"/>
      <c r="G6" s="9"/>
      <c r="H6" s="9"/>
      <c r="I6" s="9"/>
    </row>
    <row r="7" spans="1:9" ht="15.6" x14ac:dyDescent="0.3">
      <c r="A7" s="213" t="s">
        <v>11</v>
      </c>
      <c r="B7" s="212" t="s">
        <v>12</v>
      </c>
      <c r="C7" s="9"/>
      <c r="D7" s="9"/>
      <c r="E7" s="9"/>
      <c r="F7" s="9"/>
      <c r="G7" s="9"/>
      <c r="H7" s="9"/>
      <c r="I7" s="9"/>
    </row>
    <row r="8" spans="1:9" ht="31.2" x14ac:dyDescent="0.3">
      <c r="A8" s="213"/>
      <c r="B8" s="228" t="s">
        <v>13</v>
      </c>
      <c r="C8" s="9"/>
      <c r="D8" s="9"/>
      <c r="E8" s="9"/>
      <c r="F8" s="9"/>
      <c r="G8" s="9"/>
      <c r="H8" s="9"/>
      <c r="I8" s="9"/>
    </row>
    <row r="9" spans="1:9" ht="15.6" x14ac:dyDescent="0.3">
      <c r="A9" s="213" t="s">
        <v>14</v>
      </c>
      <c r="B9" s="212" t="s">
        <v>15</v>
      </c>
      <c r="C9" s="9"/>
      <c r="D9" s="9"/>
      <c r="E9" s="9"/>
      <c r="F9" s="9"/>
      <c r="G9" s="9"/>
      <c r="H9" s="9"/>
      <c r="I9" s="9"/>
    </row>
    <row r="10" spans="1:9" ht="15.6" x14ac:dyDescent="0.3">
      <c r="A10" s="213" t="s">
        <v>16</v>
      </c>
      <c r="B10" s="212" t="s">
        <v>17</v>
      </c>
      <c r="C10" s="9"/>
      <c r="D10" s="9"/>
      <c r="E10" s="9"/>
      <c r="F10" s="9"/>
      <c r="G10" s="9"/>
      <c r="H10" s="9"/>
      <c r="I10" s="9"/>
    </row>
    <row r="11" spans="1:9" ht="15.6" x14ac:dyDescent="0.3">
      <c r="A11" s="213" t="s">
        <v>18</v>
      </c>
      <c r="B11" s="212" t="s">
        <v>19</v>
      </c>
      <c r="C11" s="9"/>
      <c r="D11" s="9"/>
      <c r="E11" s="9"/>
      <c r="F11" s="9"/>
      <c r="G11" s="9"/>
      <c r="H11" s="9"/>
      <c r="I11" s="9"/>
    </row>
    <row r="12" spans="1:9" ht="15.6" x14ac:dyDescent="0.3">
      <c r="A12" s="213"/>
      <c r="B12" s="212"/>
      <c r="C12" s="9"/>
      <c r="D12" s="9"/>
      <c r="E12" s="9"/>
      <c r="F12" s="9"/>
      <c r="G12" s="9"/>
      <c r="H12" s="9"/>
      <c r="I12" s="9"/>
    </row>
    <row r="13" spans="1:9" ht="15.6" x14ac:dyDescent="0.3">
      <c r="A13" s="213" t="s">
        <v>20</v>
      </c>
      <c r="B13" s="212" t="s">
        <v>21</v>
      </c>
      <c r="C13" s="9"/>
      <c r="D13" s="9"/>
      <c r="E13" s="9"/>
      <c r="F13" s="9"/>
      <c r="G13" s="9"/>
      <c r="H13" s="9"/>
      <c r="I13" s="9"/>
    </row>
    <row r="16" spans="1:9" ht="15.6" x14ac:dyDescent="0.3">
      <c r="A16" s="7" t="s">
        <v>22</v>
      </c>
      <c r="B16" s="8"/>
      <c r="C16" s="10"/>
      <c r="D16" s="11"/>
      <c r="E16" s="11"/>
    </row>
    <row r="17" spans="1:5" ht="15.6" x14ac:dyDescent="0.3">
      <c r="A17" s="11" t="s">
        <v>23</v>
      </c>
      <c r="B17" s="10"/>
      <c r="C17" s="10"/>
      <c r="D17" s="11"/>
      <c r="E17" s="11"/>
    </row>
    <row r="18" spans="1:5" ht="15.6" x14ac:dyDescent="0.3">
      <c r="A18" s="12" t="s">
        <v>24</v>
      </c>
      <c r="B18" s="13"/>
      <c r="C18" s="14"/>
      <c r="D18" s="14"/>
      <c r="E18" s="14"/>
    </row>
    <row r="19" spans="1:5" ht="15.6" x14ac:dyDescent="0.3">
      <c r="A19" s="15" t="s">
        <v>25</v>
      </c>
      <c r="B19" s="14"/>
      <c r="C19" s="14"/>
      <c r="D19" s="14"/>
      <c r="E19" s="14"/>
    </row>
    <row r="20" spans="1:5" ht="15.6" x14ac:dyDescent="0.3">
      <c r="A20" s="15" t="s">
        <v>26</v>
      </c>
      <c r="B20" s="14"/>
      <c r="C20" s="14"/>
      <c r="D20" s="14"/>
      <c r="E20" s="14"/>
    </row>
    <row r="21" spans="1:5" ht="25.35" customHeight="1" x14ac:dyDescent="0.3">
      <c r="A21" s="230" t="s">
        <v>27</v>
      </c>
      <c r="C21" s="14"/>
      <c r="D21" s="14"/>
      <c r="E21" s="14"/>
    </row>
    <row r="22" spans="1:5" ht="15.6" x14ac:dyDescent="0.3">
      <c r="A22" s="17" t="s">
        <v>28</v>
      </c>
      <c r="B22" s="18"/>
      <c r="C22" s="125"/>
      <c r="D22" s="125"/>
      <c r="E22" s="125"/>
    </row>
    <row r="23" spans="1:5" ht="15.6" x14ac:dyDescent="0.3">
      <c r="A23" s="241" t="s">
        <v>29</v>
      </c>
      <c r="B23" s="241"/>
      <c r="C23" s="241"/>
      <c r="D23" s="241"/>
      <c r="E23" s="241"/>
    </row>
    <row r="24" spans="1:5" ht="15.6" x14ac:dyDescent="0.3">
      <c r="A24" s="19" t="s">
        <v>30</v>
      </c>
      <c r="B24" s="20"/>
      <c r="C24" s="15"/>
      <c r="D24" s="15"/>
      <c r="E24" s="15"/>
    </row>
    <row r="25" spans="1:5" ht="15.6" x14ac:dyDescent="0.3">
      <c r="A25" s="16" t="s">
        <v>31</v>
      </c>
      <c r="B25" s="15"/>
      <c r="C25" s="15"/>
      <c r="D25" s="15"/>
      <c r="E25" s="15"/>
    </row>
    <row r="26" spans="1:5" ht="15.6" x14ac:dyDescent="0.3">
      <c r="A26" s="16" t="s">
        <v>32</v>
      </c>
      <c r="B26" s="15"/>
      <c r="C26" s="15"/>
      <c r="D26" s="15"/>
      <c r="E26" s="15"/>
    </row>
    <row r="27" spans="1:5" ht="15.6" x14ac:dyDescent="0.3">
      <c r="A27" s="16" t="s">
        <v>33</v>
      </c>
      <c r="B27" s="15"/>
      <c r="C27" s="15"/>
      <c r="D27" s="15"/>
      <c r="E27" s="15"/>
    </row>
    <row r="28" spans="1:5" ht="15.6" x14ac:dyDescent="0.3">
      <c r="A28" s="130"/>
      <c r="B28" s="234" t="s">
        <v>34</v>
      </c>
      <c r="C28" s="131"/>
      <c r="D28" s="131"/>
      <c r="E28" s="131"/>
    </row>
    <row r="29" spans="1:5" ht="25.65" customHeight="1" x14ac:dyDescent="0.3">
      <c r="A29" s="232" t="s">
        <v>35</v>
      </c>
      <c r="B29" s="231" t="s">
        <v>36</v>
      </c>
    </row>
    <row r="30" spans="1:5" ht="31.65" customHeight="1" x14ac:dyDescent="0.3">
      <c r="A30" s="16" t="s">
        <v>37</v>
      </c>
      <c r="B30" s="233" t="s">
        <v>38</v>
      </c>
      <c r="C30" s="21"/>
      <c r="D30" s="21"/>
      <c r="E30" s="21"/>
    </row>
    <row r="31" spans="1:5" ht="20.399999999999999" customHeight="1" x14ac:dyDescent="0.3">
      <c r="A31" s="235" t="s">
        <v>39</v>
      </c>
      <c r="B31" s="235" t="s">
        <v>40</v>
      </c>
    </row>
    <row r="32" spans="1:5" ht="36.6" customHeight="1" x14ac:dyDescent="0.3">
      <c r="A32" s="237" t="s">
        <v>41</v>
      </c>
      <c r="B32" s="233" t="s">
        <v>42</v>
      </c>
    </row>
    <row r="33" spans="1:2" ht="46.8" x14ac:dyDescent="0.3">
      <c r="A33" s="236" t="s">
        <v>43</v>
      </c>
      <c r="B33" s="231" t="s">
        <v>44</v>
      </c>
    </row>
    <row r="35" spans="1:2" ht="15.6" x14ac:dyDescent="0.3">
      <c r="B35" s="238"/>
    </row>
  </sheetData>
  <mergeCells count="1">
    <mergeCell ref="A23:E2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B553B0-9320-44CC-B209-C6C466167CB3}">
  <dimension ref="A1:C49"/>
  <sheetViews>
    <sheetView topLeftCell="A12" workbookViewId="0">
      <selection activeCell="A8" sqref="A8"/>
    </sheetView>
  </sheetViews>
  <sheetFormatPr defaultRowHeight="14.4" x14ac:dyDescent="0.3"/>
  <cols>
    <col min="1" max="1" width="10.88671875" style="91" customWidth="1"/>
    <col min="2" max="2" width="20.5546875" customWidth="1"/>
    <col min="3" max="3" width="159.109375" customWidth="1"/>
  </cols>
  <sheetData>
    <row r="1" spans="1:3" x14ac:dyDescent="0.3">
      <c r="B1" s="199"/>
      <c r="C1" s="1" t="s">
        <v>45</v>
      </c>
    </row>
    <row r="2" spans="1:3" ht="27.6" x14ac:dyDescent="0.3">
      <c r="A2" s="224" t="s">
        <v>46</v>
      </c>
      <c r="B2" s="197" t="s">
        <v>47</v>
      </c>
      <c r="C2" s="2" t="s">
        <v>48</v>
      </c>
    </row>
    <row r="3" spans="1:3" ht="27.6" x14ac:dyDescent="0.3">
      <c r="A3" s="225" t="s">
        <v>49</v>
      </c>
      <c r="B3" s="197" t="s">
        <v>50</v>
      </c>
      <c r="C3" s="93" t="s">
        <v>51</v>
      </c>
    </row>
    <row r="4" spans="1:3" ht="27.6" x14ac:dyDescent="0.3">
      <c r="A4" s="225" t="s">
        <v>52</v>
      </c>
      <c r="B4" s="198" t="s">
        <v>53</v>
      </c>
      <c r="C4" s="4" t="s">
        <v>54</v>
      </c>
    </row>
    <row r="5" spans="1:3" x14ac:dyDescent="0.3">
      <c r="A5" s="225" t="s">
        <v>55</v>
      </c>
      <c r="B5" s="197" t="s">
        <v>56</v>
      </c>
      <c r="C5" s="3" t="s">
        <v>57</v>
      </c>
    </row>
    <row r="6" spans="1:3" x14ac:dyDescent="0.3">
      <c r="A6" s="225" t="s">
        <v>58</v>
      </c>
      <c r="B6" s="197" t="s">
        <v>59</v>
      </c>
      <c r="C6" s="3" t="s">
        <v>60</v>
      </c>
    </row>
    <row r="7" spans="1:3" ht="27.6" x14ac:dyDescent="0.3">
      <c r="A7" s="225" t="s">
        <v>61</v>
      </c>
      <c r="B7" s="197" t="s">
        <v>62</v>
      </c>
      <c r="C7" s="5" t="s">
        <v>63</v>
      </c>
    </row>
    <row r="8" spans="1:3" ht="27.6" x14ac:dyDescent="0.3">
      <c r="A8" s="225" t="s">
        <v>64</v>
      </c>
      <c r="B8" s="198" t="s">
        <v>65</v>
      </c>
      <c r="C8" s="2" t="s">
        <v>66</v>
      </c>
    </row>
    <row r="9" spans="1:3" ht="46.35" customHeight="1" x14ac:dyDescent="0.3">
      <c r="A9" s="226" t="s">
        <v>67</v>
      </c>
      <c r="B9" s="211" t="s">
        <v>68</v>
      </c>
      <c r="C9" s="4" t="s">
        <v>69</v>
      </c>
    </row>
    <row r="10" spans="1:3" ht="41.4" x14ac:dyDescent="0.3">
      <c r="A10" s="214" t="s">
        <v>70</v>
      </c>
      <c r="B10" s="193" t="s">
        <v>71</v>
      </c>
      <c r="C10" s="3" t="s">
        <v>72</v>
      </c>
    </row>
    <row r="11" spans="1:3" ht="55.2" x14ac:dyDescent="0.3">
      <c r="A11" s="214" t="s">
        <v>73</v>
      </c>
      <c r="B11" s="193" t="s">
        <v>74</v>
      </c>
      <c r="C11" s="4" t="s">
        <v>75</v>
      </c>
    </row>
    <row r="12" spans="1:3" ht="73.349999999999994" customHeight="1" x14ac:dyDescent="0.3">
      <c r="A12" s="214" t="s">
        <v>76</v>
      </c>
      <c r="B12" s="194" t="s">
        <v>77</v>
      </c>
      <c r="C12" s="4" t="s">
        <v>78</v>
      </c>
    </row>
    <row r="13" spans="1:3" ht="70.349999999999994" customHeight="1" thickBot="1" x14ac:dyDescent="0.35">
      <c r="A13" s="215" t="s">
        <v>79</v>
      </c>
      <c r="B13" s="202" t="s">
        <v>80</v>
      </c>
      <c r="C13" s="178" t="s">
        <v>81</v>
      </c>
    </row>
    <row r="14" spans="1:3" ht="41.4" x14ac:dyDescent="0.3">
      <c r="A14" s="216" t="s">
        <v>82</v>
      </c>
      <c r="B14" s="203" t="s">
        <v>83</v>
      </c>
      <c r="C14" s="204" t="s">
        <v>84</v>
      </c>
    </row>
    <row r="15" spans="1:3" ht="41.4" x14ac:dyDescent="0.3">
      <c r="A15" s="217" t="s">
        <v>85</v>
      </c>
      <c r="B15" s="188" t="s">
        <v>86</v>
      </c>
      <c r="C15" s="205" t="s">
        <v>87</v>
      </c>
    </row>
    <row r="16" spans="1:3" ht="41.4" x14ac:dyDescent="0.3">
      <c r="A16" s="217" t="s">
        <v>88</v>
      </c>
      <c r="B16" s="188" t="s">
        <v>89</v>
      </c>
      <c r="C16" s="206" t="s">
        <v>90</v>
      </c>
    </row>
    <row r="17" spans="1:3" ht="27.6" x14ac:dyDescent="0.3">
      <c r="A17" s="217" t="s">
        <v>91</v>
      </c>
      <c r="B17" s="188" t="s">
        <v>92</v>
      </c>
      <c r="C17" s="205" t="s">
        <v>93</v>
      </c>
    </row>
    <row r="18" spans="1:3" ht="96.6" x14ac:dyDescent="0.3">
      <c r="A18" s="217" t="s">
        <v>94</v>
      </c>
      <c r="B18" s="188" t="s">
        <v>95</v>
      </c>
      <c r="C18" s="205" t="s">
        <v>96</v>
      </c>
    </row>
    <row r="19" spans="1:3" ht="55.2" x14ac:dyDescent="0.3">
      <c r="A19" s="217" t="s">
        <v>97</v>
      </c>
      <c r="B19" s="188" t="s">
        <v>98</v>
      </c>
      <c r="C19" s="207" t="s">
        <v>99</v>
      </c>
    </row>
    <row r="20" spans="1:3" ht="42" thickBot="1" x14ac:dyDescent="0.35">
      <c r="A20" s="218" t="s">
        <v>100</v>
      </c>
      <c r="B20" s="208" t="s">
        <v>101</v>
      </c>
      <c r="C20" s="209" t="s">
        <v>102</v>
      </c>
    </row>
    <row r="21" spans="1:3" ht="119.4" customHeight="1" x14ac:dyDescent="0.3">
      <c r="A21" s="219" t="s">
        <v>103</v>
      </c>
      <c r="B21" s="184" t="s">
        <v>104</v>
      </c>
      <c r="C21" s="187" t="s">
        <v>105</v>
      </c>
    </row>
    <row r="22" spans="1:3" ht="117.6" customHeight="1" x14ac:dyDescent="0.3">
      <c r="A22" s="220" t="s">
        <v>106</v>
      </c>
      <c r="B22" s="185" t="s">
        <v>107</v>
      </c>
      <c r="C22" s="182" t="s">
        <v>108</v>
      </c>
    </row>
    <row r="23" spans="1:3" ht="70.349999999999994" customHeight="1" thickBot="1" x14ac:dyDescent="0.35">
      <c r="A23" s="221" t="s">
        <v>109</v>
      </c>
      <c r="B23" s="186" t="s">
        <v>110</v>
      </c>
      <c r="C23" s="183" t="s">
        <v>111</v>
      </c>
    </row>
    <row r="24" spans="1:3" ht="40.35" customHeight="1" x14ac:dyDescent="0.3">
      <c r="A24" s="222" t="s">
        <v>112</v>
      </c>
      <c r="B24" s="175" t="s">
        <v>113</v>
      </c>
      <c r="C24" s="181" t="s">
        <v>114</v>
      </c>
    </row>
    <row r="25" spans="1:3" ht="33" customHeight="1" thickBot="1" x14ac:dyDescent="0.35">
      <c r="A25" s="223" t="s">
        <v>115</v>
      </c>
      <c r="B25" s="179" t="s">
        <v>116</v>
      </c>
      <c r="C25" s="180" t="s">
        <v>117</v>
      </c>
    </row>
    <row r="26" spans="1:3" x14ac:dyDescent="0.3">
      <c r="C26" s="6"/>
    </row>
    <row r="27" spans="1:3" x14ac:dyDescent="0.3">
      <c r="C27" s="6"/>
    </row>
    <row r="28" spans="1:3" x14ac:dyDescent="0.3">
      <c r="C28" s="6"/>
    </row>
    <row r="29" spans="1:3" x14ac:dyDescent="0.3">
      <c r="C29" s="6"/>
    </row>
    <row r="30" spans="1:3" x14ac:dyDescent="0.3">
      <c r="C30" s="6"/>
    </row>
    <row r="31" spans="1:3" x14ac:dyDescent="0.3">
      <c r="C31" s="6"/>
    </row>
    <row r="32" spans="1:3" x14ac:dyDescent="0.3">
      <c r="C32" s="6"/>
    </row>
    <row r="33" spans="3:3" x14ac:dyDescent="0.3">
      <c r="C33" s="6"/>
    </row>
    <row r="34" spans="3:3" x14ac:dyDescent="0.3">
      <c r="C34" s="6"/>
    </row>
    <row r="35" spans="3:3" x14ac:dyDescent="0.3">
      <c r="C35" s="6"/>
    </row>
    <row r="36" spans="3:3" x14ac:dyDescent="0.3">
      <c r="C36" s="6"/>
    </row>
    <row r="37" spans="3:3" x14ac:dyDescent="0.3">
      <c r="C37" s="6"/>
    </row>
    <row r="38" spans="3:3" x14ac:dyDescent="0.3">
      <c r="C38" s="6"/>
    </row>
    <row r="39" spans="3:3" x14ac:dyDescent="0.3">
      <c r="C39" s="6"/>
    </row>
    <row r="40" spans="3:3" x14ac:dyDescent="0.3">
      <c r="C40" s="6"/>
    </row>
    <row r="41" spans="3:3" x14ac:dyDescent="0.3">
      <c r="C41" s="6"/>
    </row>
    <row r="42" spans="3:3" x14ac:dyDescent="0.3">
      <c r="C42" s="6"/>
    </row>
    <row r="43" spans="3:3" x14ac:dyDescent="0.3">
      <c r="C43" s="6"/>
    </row>
    <row r="44" spans="3:3" x14ac:dyDescent="0.3">
      <c r="C44" s="6"/>
    </row>
    <row r="45" spans="3:3" x14ac:dyDescent="0.3">
      <c r="C45" s="6"/>
    </row>
    <row r="46" spans="3:3" x14ac:dyDescent="0.3">
      <c r="C46" s="6"/>
    </row>
    <row r="47" spans="3:3" x14ac:dyDescent="0.3">
      <c r="C47" s="6"/>
    </row>
    <row r="48" spans="3:3" x14ac:dyDescent="0.3">
      <c r="C48" s="6"/>
    </row>
    <row r="49" spans="3:3" x14ac:dyDescent="0.3">
      <c r="C49" s="6"/>
    </row>
  </sheetData>
  <autoFilter ref="A1:C20" xr:uid="{18B553B0-9320-44CC-B209-C6C466167CB3}"/>
  <phoneticPr fontId="23"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9F1115-1564-4BBD-B1AA-B0B436A11E4D}">
  <dimension ref="A2:N85"/>
  <sheetViews>
    <sheetView tabSelected="1" topLeftCell="A34" zoomScale="80" zoomScaleNormal="80" zoomScaleSheetLayoutView="100" workbookViewId="0">
      <pane xSplit="3" topLeftCell="E1" activePane="topRight" state="frozen"/>
      <selection pane="topRight" activeCell="H12" sqref="H12"/>
    </sheetView>
  </sheetViews>
  <sheetFormatPr defaultColWidth="8.88671875" defaultRowHeight="11.25" customHeight="1" x14ac:dyDescent="0.2"/>
  <cols>
    <col min="1" max="1" width="5.44140625" style="22" customWidth="1"/>
    <col min="2" max="2" width="3.88671875" style="22" customWidth="1"/>
    <col min="3" max="3" width="125.88671875" style="22" customWidth="1"/>
    <col min="4" max="4" width="18.5546875" style="22" customWidth="1"/>
    <col min="5" max="5" width="27" style="22" customWidth="1"/>
    <col min="6" max="6" width="15.44140625" style="22" customWidth="1"/>
    <col min="7" max="7" width="17.109375" style="22" customWidth="1"/>
    <col min="8" max="8" width="22.109375" style="22" customWidth="1"/>
    <col min="9" max="9" width="15.44140625" style="22" customWidth="1"/>
    <col min="10" max="10" width="19.44140625" style="22" customWidth="1"/>
    <col min="11" max="11" width="22.109375" style="22" customWidth="1"/>
    <col min="12" max="12" width="8.88671875" style="22"/>
    <col min="13" max="13" width="15.44140625" style="22" customWidth="1"/>
    <col min="14" max="14" width="16.109375" style="22" customWidth="1"/>
    <col min="15" max="16384" width="8.88671875" style="22"/>
  </cols>
  <sheetData>
    <row r="2" spans="2:14" ht="15.6" x14ac:dyDescent="0.3">
      <c r="C2" s="28" t="s">
        <v>118</v>
      </c>
      <c r="D2" s="23"/>
    </row>
    <row r="3" spans="2:14" ht="16.2" x14ac:dyDescent="0.35">
      <c r="C3" s="28" t="s">
        <v>119</v>
      </c>
      <c r="D3" s="23"/>
      <c r="J3" s="132">
        <f>(A3&lt;=$B$2)*(A3&gt;=$B$1)</f>
        <v>1</v>
      </c>
    </row>
    <row r="4" spans="2:14" ht="15.6" x14ac:dyDescent="0.3">
      <c r="C4" s="28" t="s">
        <v>120</v>
      </c>
      <c r="D4" s="23"/>
    </row>
    <row r="5" spans="2:14" ht="15.6" x14ac:dyDescent="0.3">
      <c r="C5" s="28" t="s">
        <v>121</v>
      </c>
      <c r="D5" s="23"/>
    </row>
    <row r="6" spans="2:14" ht="10.199999999999999" x14ac:dyDescent="0.2"/>
    <row r="7" spans="2:14" ht="10.199999999999999" x14ac:dyDescent="0.2">
      <c r="C7" s="105" t="s">
        <v>122</v>
      </c>
      <c r="D7" s="242" t="s">
        <v>123</v>
      </c>
      <c r="E7" s="242"/>
      <c r="F7" s="106"/>
      <c r="G7" s="127" t="s">
        <v>124</v>
      </c>
      <c r="H7" s="128" t="s">
        <v>125</v>
      </c>
      <c r="I7" s="128" t="s">
        <v>126</v>
      </c>
      <c r="J7" s="128" t="s">
        <v>127</v>
      </c>
      <c r="K7" s="129" t="s">
        <v>128</v>
      </c>
      <c r="M7" s="133" t="s">
        <v>129</v>
      </c>
      <c r="N7" s="134" t="s">
        <v>130</v>
      </c>
    </row>
    <row r="8" spans="2:14" ht="10.199999999999999" x14ac:dyDescent="0.2">
      <c r="C8" s="119"/>
      <c r="D8" s="108" t="s">
        <v>131</v>
      </c>
      <c r="E8" s="109" t="s">
        <v>132</v>
      </c>
      <c r="F8" s="110"/>
      <c r="G8" s="126" t="s">
        <v>133</v>
      </c>
      <c r="H8" s="111"/>
      <c r="I8" s="111"/>
      <c r="J8" s="111" t="s">
        <v>134</v>
      </c>
      <c r="K8" s="112"/>
      <c r="M8" s="137"/>
      <c r="N8" s="138"/>
    </row>
    <row r="9" spans="2:14" ht="10.199999999999999" x14ac:dyDescent="0.2">
      <c r="B9" s="90" t="s">
        <v>135</v>
      </c>
      <c r="C9" s="100" t="s">
        <v>136</v>
      </c>
      <c r="D9" s="86">
        <f t="shared" ref="D9:D46" si="0">F9*0.85</f>
        <v>289.00849999999997</v>
      </c>
      <c r="E9" s="86">
        <f t="shared" ref="E9:E46" si="1">F9*1.15</f>
        <v>391.01149999999996</v>
      </c>
      <c r="F9" s="101">
        <v>340.01</v>
      </c>
      <c r="G9" s="118">
        <v>1</v>
      </c>
      <c r="H9" s="98"/>
      <c r="I9" s="103"/>
      <c r="J9" s="124" t="str">
        <f>IF(AND(H9&gt;=D9,H9&lt;=E9),"binnen","buiten")</f>
        <v>buiten</v>
      </c>
      <c r="K9" s="104">
        <f>IF(J9="binnen",G9*H9,0)</f>
        <v>0</v>
      </c>
      <c r="M9" s="140">
        <f>D9*G9</f>
        <v>289.00849999999997</v>
      </c>
      <c r="N9" s="141">
        <f>E9*G9</f>
        <v>391.01149999999996</v>
      </c>
    </row>
    <row r="10" spans="2:14" ht="10.199999999999999" x14ac:dyDescent="0.2">
      <c r="B10" s="90" t="s">
        <v>137</v>
      </c>
      <c r="C10" s="89" t="s">
        <v>138</v>
      </c>
      <c r="D10" s="84">
        <f t="shared" si="0"/>
        <v>348.40649999999999</v>
      </c>
      <c r="E10" s="84">
        <f t="shared" si="1"/>
        <v>471.37349999999992</v>
      </c>
      <c r="F10" s="83">
        <v>409.89</v>
      </c>
      <c r="G10" s="95">
        <v>1</v>
      </c>
      <c r="H10" s="98"/>
      <c r="I10" s="103"/>
      <c r="J10" s="124" t="str">
        <f t="shared" ref="J10:J46" si="2">IF(AND(H10&gt;=D10,H10&lt;=E10),"binnen","buiten")</f>
        <v>buiten</v>
      </c>
      <c r="K10" s="99">
        <f t="shared" ref="K10:K46" si="3">IF(J10="binnen",G10*H10,0)</f>
        <v>0</v>
      </c>
      <c r="M10" s="142">
        <f t="shared" ref="M10:M46" si="4">D10*G10</f>
        <v>348.40649999999999</v>
      </c>
      <c r="N10" s="143">
        <f t="shared" ref="N10:N46" si="5">E10*G10</f>
        <v>471.37349999999992</v>
      </c>
    </row>
    <row r="11" spans="2:14" ht="10.199999999999999" x14ac:dyDescent="0.2">
      <c r="B11" s="90" t="s">
        <v>139</v>
      </c>
      <c r="C11" s="89" t="s">
        <v>140</v>
      </c>
      <c r="D11" s="84">
        <f t="shared" si="0"/>
        <v>1656.5139999999999</v>
      </c>
      <c r="E11" s="84">
        <f t="shared" si="1"/>
        <v>2241.1659999999997</v>
      </c>
      <c r="F11" s="83">
        <v>1948.84</v>
      </c>
      <c r="G11" s="95">
        <v>1</v>
      </c>
      <c r="H11" s="98"/>
      <c r="I11" s="103"/>
      <c r="J11" s="124" t="str">
        <f t="shared" si="2"/>
        <v>buiten</v>
      </c>
      <c r="K11" s="99">
        <f t="shared" si="3"/>
        <v>0</v>
      </c>
      <c r="M11" s="142">
        <f t="shared" si="4"/>
        <v>1656.5139999999999</v>
      </c>
      <c r="N11" s="143">
        <f t="shared" si="5"/>
        <v>2241.1659999999997</v>
      </c>
    </row>
    <row r="12" spans="2:14" ht="10.199999999999999" x14ac:dyDescent="0.2">
      <c r="B12" s="210" t="s">
        <v>46</v>
      </c>
      <c r="C12" s="89" t="s">
        <v>141</v>
      </c>
      <c r="D12" s="86">
        <f t="shared" si="0"/>
        <v>956.24149999999997</v>
      </c>
      <c r="E12" s="87">
        <f t="shared" si="1"/>
        <v>1293.7384999999999</v>
      </c>
      <c r="F12" s="83">
        <v>1124.99</v>
      </c>
      <c r="G12" s="96">
        <v>9</v>
      </c>
      <c r="H12" s="98">
        <v>2000</v>
      </c>
      <c r="I12" s="103"/>
      <c r="J12" s="124" t="str">
        <f t="shared" si="2"/>
        <v>buiten</v>
      </c>
      <c r="K12" s="99">
        <f t="shared" si="3"/>
        <v>0</v>
      </c>
      <c r="M12" s="142">
        <f t="shared" si="4"/>
        <v>8606.173499999999</v>
      </c>
      <c r="N12" s="143">
        <f t="shared" si="5"/>
        <v>11643.646499999999</v>
      </c>
    </row>
    <row r="13" spans="2:14" ht="10.199999999999999" x14ac:dyDescent="0.2">
      <c r="B13" s="210" t="s">
        <v>142</v>
      </c>
      <c r="C13" s="92" t="s">
        <v>143</v>
      </c>
      <c r="D13" s="84">
        <f>F13*0.85</f>
        <v>835.78800000000001</v>
      </c>
      <c r="E13" s="84">
        <f>F13*1.15</f>
        <v>1130.7719999999999</v>
      </c>
      <c r="F13" s="83">
        <v>983.28</v>
      </c>
      <c r="G13" s="96">
        <v>1</v>
      </c>
      <c r="H13" s="98"/>
      <c r="I13" s="103"/>
      <c r="J13" s="124" t="str">
        <f t="shared" si="2"/>
        <v>buiten</v>
      </c>
      <c r="K13" s="99">
        <f t="shared" si="3"/>
        <v>0</v>
      </c>
      <c r="M13" s="142">
        <f t="shared" si="4"/>
        <v>835.78800000000001</v>
      </c>
      <c r="N13" s="143">
        <f t="shared" si="5"/>
        <v>1130.7719999999999</v>
      </c>
    </row>
    <row r="14" spans="2:14" ht="10.199999999999999" x14ac:dyDescent="0.2">
      <c r="B14" s="210" t="s">
        <v>49</v>
      </c>
      <c r="C14" s="89" t="s">
        <v>50</v>
      </c>
      <c r="D14" s="84">
        <f t="shared" si="0"/>
        <v>414.19650000000001</v>
      </c>
      <c r="E14" s="84">
        <f t="shared" si="1"/>
        <v>560.38350000000003</v>
      </c>
      <c r="F14" s="83">
        <v>487.29</v>
      </c>
      <c r="G14" s="95">
        <v>1</v>
      </c>
      <c r="H14" s="98"/>
      <c r="I14" s="103"/>
      <c r="J14" s="124" t="str">
        <f t="shared" si="2"/>
        <v>buiten</v>
      </c>
      <c r="K14" s="99">
        <f t="shared" si="3"/>
        <v>0</v>
      </c>
      <c r="M14" s="142">
        <f t="shared" si="4"/>
        <v>414.19650000000001</v>
      </c>
      <c r="N14" s="143">
        <f t="shared" si="5"/>
        <v>560.38350000000003</v>
      </c>
    </row>
    <row r="15" spans="2:14" ht="10.199999999999999" x14ac:dyDescent="0.2">
      <c r="B15" s="90" t="s">
        <v>144</v>
      </c>
      <c r="C15" s="121" t="s">
        <v>145</v>
      </c>
      <c r="D15" s="84">
        <f t="shared" ref="D15:D20" si="6">F15*0.85</f>
        <v>147.87449999999998</v>
      </c>
      <c r="E15" s="84">
        <f t="shared" ref="E15:E20" si="7">F15*1.15</f>
        <v>200.06549999999999</v>
      </c>
      <c r="F15" s="83">
        <v>173.97</v>
      </c>
      <c r="G15" s="95">
        <v>1</v>
      </c>
      <c r="H15" s="98"/>
      <c r="I15" s="103"/>
      <c r="J15" s="124" t="str">
        <f t="shared" si="2"/>
        <v>buiten</v>
      </c>
      <c r="K15" s="99">
        <f t="shared" si="3"/>
        <v>0</v>
      </c>
      <c r="M15" s="142">
        <f t="shared" si="4"/>
        <v>147.87449999999998</v>
      </c>
      <c r="N15" s="143">
        <f t="shared" si="5"/>
        <v>200.06549999999999</v>
      </c>
    </row>
    <row r="16" spans="2:14" ht="10.199999999999999" x14ac:dyDescent="0.2">
      <c r="B16" s="90" t="s">
        <v>146</v>
      </c>
      <c r="C16" s="92" t="s">
        <v>147</v>
      </c>
      <c r="D16" s="84">
        <f t="shared" si="6"/>
        <v>886.20999999999992</v>
      </c>
      <c r="E16" s="84">
        <f t="shared" si="7"/>
        <v>1198.9899999999998</v>
      </c>
      <c r="F16" s="83">
        <v>1042.5999999999999</v>
      </c>
      <c r="G16" s="95">
        <v>1</v>
      </c>
      <c r="H16" s="98"/>
      <c r="I16" s="103"/>
      <c r="J16" s="124" t="str">
        <f t="shared" si="2"/>
        <v>buiten</v>
      </c>
      <c r="K16" s="99">
        <f t="shared" si="3"/>
        <v>0</v>
      </c>
      <c r="M16" s="142">
        <f t="shared" si="4"/>
        <v>886.20999999999992</v>
      </c>
      <c r="N16" s="143">
        <f t="shared" si="5"/>
        <v>1198.9899999999998</v>
      </c>
    </row>
    <row r="17" spans="2:14" ht="10.199999999999999" x14ac:dyDescent="0.2">
      <c r="B17" s="90" t="s">
        <v>148</v>
      </c>
      <c r="C17" s="92" t="s">
        <v>149</v>
      </c>
      <c r="D17" s="84">
        <f t="shared" si="6"/>
        <v>274.73700000000002</v>
      </c>
      <c r="E17" s="84">
        <f t="shared" si="7"/>
        <v>371.70299999999997</v>
      </c>
      <c r="F17" s="83">
        <v>323.22000000000003</v>
      </c>
      <c r="G17" s="95">
        <v>3</v>
      </c>
      <c r="H17" s="98"/>
      <c r="I17" s="103"/>
      <c r="J17" s="124" t="str">
        <f t="shared" si="2"/>
        <v>buiten</v>
      </c>
      <c r="K17" s="99">
        <f t="shared" si="3"/>
        <v>0</v>
      </c>
      <c r="M17" s="142">
        <f t="shared" si="4"/>
        <v>824.21100000000001</v>
      </c>
      <c r="N17" s="143">
        <f t="shared" si="5"/>
        <v>1115.1089999999999</v>
      </c>
    </row>
    <row r="18" spans="2:14" ht="10.199999999999999" x14ac:dyDescent="0.2">
      <c r="B18" s="210" t="s">
        <v>52</v>
      </c>
      <c r="C18" s="92" t="s">
        <v>150</v>
      </c>
      <c r="D18" s="84">
        <f t="shared" si="6"/>
        <v>527</v>
      </c>
      <c r="E18" s="84">
        <f t="shared" si="7"/>
        <v>713</v>
      </c>
      <c r="F18" s="83">
        <v>620</v>
      </c>
      <c r="G18" s="95">
        <v>4</v>
      </c>
      <c r="H18" s="98"/>
      <c r="I18" s="103"/>
      <c r="J18" s="124" t="str">
        <f t="shared" si="2"/>
        <v>buiten</v>
      </c>
      <c r="K18" s="99">
        <f t="shared" si="3"/>
        <v>0</v>
      </c>
      <c r="M18" s="142">
        <f t="shared" si="4"/>
        <v>2108</v>
      </c>
      <c r="N18" s="143">
        <f t="shared" si="5"/>
        <v>2852</v>
      </c>
    </row>
    <row r="19" spans="2:14" ht="10.199999999999999" x14ac:dyDescent="0.2">
      <c r="B19" s="90" t="s">
        <v>151</v>
      </c>
      <c r="C19" s="92" t="s">
        <v>152</v>
      </c>
      <c r="D19" s="84">
        <f t="shared" si="6"/>
        <v>801.45650000000001</v>
      </c>
      <c r="E19" s="84">
        <f t="shared" si="7"/>
        <v>1084.3235</v>
      </c>
      <c r="F19" s="83">
        <v>942.89</v>
      </c>
      <c r="G19" s="95">
        <v>1</v>
      </c>
      <c r="H19" s="98"/>
      <c r="I19" s="103"/>
      <c r="J19" s="124" t="str">
        <f t="shared" si="2"/>
        <v>buiten</v>
      </c>
      <c r="K19" s="99">
        <f t="shared" si="3"/>
        <v>0</v>
      </c>
      <c r="M19" s="142">
        <f t="shared" si="4"/>
        <v>801.45650000000001</v>
      </c>
      <c r="N19" s="143">
        <f t="shared" si="5"/>
        <v>1084.3235</v>
      </c>
    </row>
    <row r="20" spans="2:14" ht="10.199999999999999" x14ac:dyDescent="0.2">
      <c r="B20" s="90" t="s">
        <v>153</v>
      </c>
      <c r="C20" s="92" t="s">
        <v>154</v>
      </c>
      <c r="D20" s="84">
        <f t="shared" si="6"/>
        <v>268.26</v>
      </c>
      <c r="E20" s="84">
        <f t="shared" si="7"/>
        <v>362.94</v>
      </c>
      <c r="F20" s="83">
        <v>315.60000000000002</v>
      </c>
      <c r="G20" s="95">
        <v>1</v>
      </c>
      <c r="H20" s="98"/>
      <c r="I20" s="103"/>
      <c r="J20" s="124" t="str">
        <f t="shared" si="2"/>
        <v>buiten</v>
      </c>
      <c r="K20" s="99">
        <f t="shared" si="3"/>
        <v>0</v>
      </c>
      <c r="M20" s="142">
        <f t="shared" si="4"/>
        <v>268.26</v>
      </c>
      <c r="N20" s="143">
        <f t="shared" si="5"/>
        <v>362.94</v>
      </c>
    </row>
    <row r="21" spans="2:14" ht="10.199999999999999" x14ac:dyDescent="0.2">
      <c r="B21" s="210" t="s">
        <v>55</v>
      </c>
      <c r="C21" s="89" t="s">
        <v>155</v>
      </c>
      <c r="D21" s="84">
        <f t="shared" si="0"/>
        <v>182.47800000000001</v>
      </c>
      <c r="E21" s="84">
        <f t="shared" si="1"/>
        <v>246.88199999999998</v>
      </c>
      <c r="F21" s="83">
        <v>214.68</v>
      </c>
      <c r="G21" s="95">
        <v>1</v>
      </c>
      <c r="H21" s="98"/>
      <c r="I21" s="103"/>
      <c r="J21" s="124" t="str">
        <f t="shared" si="2"/>
        <v>buiten</v>
      </c>
      <c r="K21" s="99">
        <f t="shared" si="3"/>
        <v>0</v>
      </c>
      <c r="M21" s="142">
        <f t="shared" si="4"/>
        <v>182.47800000000001</v>
      </c>
      <c r="N21" s="143">
        <f t="shared" si="5"/>
        <v>246.88199999999998</v>
      </c>
    </row>
    <row r="22" spans="2:14" ht="10.199999999999999" x14ac:dyDescent="0.2">
      <c r="B22" s="210" t="s">
        <v>58</v>
      </c>
      <c r="C22" s="89" t="s">
        <v>59</v>
      </c>
      <c r="D22" s="84">
        <f t="shared" si="0"/>
        <v>326.536</v>
      </c>
      <c r="E22" s="84">
        <f t="shared" si="1"/>
        <v>441.78399999999999</v>
      </c>
      <c r="F22" s="83">
        <v>384.16</v>
      </c>
      <c r="G22" s="95">
        <v>1</v>
      </c>
      <c r="H22" s="98"/>
      <c r="I22" s="103"/>
      <c r="J22" s="124" t="str">
        <f t="shared" si="2"/>
        <v>buiten</v>
      </c>
      <c r="K22" s="99">
        <f t="shared" si="3"/>
        <v>0</v>
      </c>
      <c r="M22" s="142">
        <f t="shared" si="4"/>
        <v>326.536</v>
      </c>
      <c r="N22" s="143">
        <f t="shared" si="5"/>
        <v>441.78399999999999</v>
      </c>
    </row>
    <row r="23" spans="2:14" ht="10.199999999999999" x14ac:dyDescent="0.2">
      <c r="B23" s="210" t="s">
        <v>156</v>
      </c>
      <c r="C23" s="89" t="s">
        <v>157</v>
      </c>
      <c r="D23" s="84">
        <f t="shared" si="0"/>
        <v>175.83949999999999</v>
      </c>
      <c r="E23" s="84">
        <f t="shared" si="1"/>
        <v>237.90049999999999</v>
      </c>
      <c r="F23" s="83">
        <v>206.87</v>
      </c>
      <c r="G23" s="95">
        <v>1</v>
      </c>
      <c r="H23" s="98"/>
      <c r="I23" s="103"/>
      <c r="J23" s="124" t="str">
        <f t="shared" si="2"/>
        <v>buiten</v>
      </c>
      <c r="K23" s="99">
        <f t="shared" si="3"/>
        <v>0</v>
      </c>
      <c r="M23" s="142">
        <f t="shared" si="4"/>
        <v>175.83949999999999</v>
      </c>
      <c r="N23" s="143">
        <f t="shared" si="5"/>
        <v>237.90049999999999</v>
      </c>
    </row>
    <row r="24" spans="2:14" ht="10.199999999999999" x14ac:dyDescent="0.2">
      <c r="B24" s="210" t="s">
        <v>158</v>
      </c>
      <c r="C24" s="89" t="s">
        <v>159</v>
      </c>
      <c r="D24" s="84">
        <f t="shared" si="0"/>
        <v>380.03500000000003</v>
      </c>
      <c r="E24" s="84">
        <f t="shared" si="1"/>
        <v>514.16499999999996</v>
      </c>
      <c r="F24" s="83">
        <v>447.1</v>
      </c>
      <c r="G24" s="95">
        <v>7</v>
      </c>
      <c r="H24" s="98"/>
      <c r="I24" s="103"/>
      <c r="J24" s="124" t="str">
        <f t="shared" si="2"/>
        <v>buiten</v>
      </c>
      <c r="K24" s="99">
        <f t="shared" si="3"/>
        <v>0</v>
      </c>
      <c r="M24" s="142">
        <f t="shared" si="4"/>
        <v>2660.2450000000003</v>
      </c>
      <c r="N24" s="143">
        <f t="shared" si="5"/>
        <v>3599.1549999999997</v>
      </c>
    </row>
    <row r="25" spans="2:14" ht="10.199999999999999" x14ac:dyDescent="0.2">
      <c r="B25" s="210" t="s">
        <v>160</v>
      </c>
      <c r="C25" s="89" t="s">
        <v>161</v>
      </c>
      <c r="D25" s="84">
        <f t="shared" si="0"/>
        <v>175.83949999999999</v>
      </c>
      <c r="E25" s="84">
        <f t="shared" si="1"/>
        <v>237.90049999999999</v>
      </c>
      <c r="F25" s="83">
        <v>206.87</v>
      </c>
      <c r="G25" s="95">
        <v>1</v>
      </c>
      <c r="H25" s="98"/>
      <c r="I25" s="103"/>
      <c r="J25" s="124" t="str">
        <f t="shared" si="2"/>
        <v>buiten</v>
      </c>
      <c r="K25" s="99">
        <f t="shared" si="3"/>
        <v>0</v>
      </c>
      <c r="M25" s="142">
        <f t="shared" si="4"/>
        <v>175.83949999999999</v>
      </c>
      <c r="N25" s="143">
        <f t="shared" si="5"/>
        <v>237.90049999999999</v>
      </c>
    </row>
    <row r="26" spans="2:14" ht="10.199999999999999" x14ac:dyDescent="0.2">
      <c r="B26" s="210" t="s">
        <v>162</v>
      </c>
      <c r="C26" s="89" t="s">
        <v>163</v>
      </c>
      <c r="D26" s="84">
        <f t="shared" si="0"/>
        <v>388.26299999999998</v>
      </c>
      <c r="E26" s="87">
        <f t="shared" si="1"/>
        <v>525.29699999999991</v>
      </c>
      <c r="F26" s="83">
        <v>456.78</v>
      </c>
      <c r="G26" s="95">
        <v>7</v>
      </c>
      <c r="H26" s="98"/>
      <c r="I26" s="103"/>
      <c r="J26" s="124" t="str">
        <f t="shared" si="2"/>
        <v>buiten</v>
      </c>
      <c r="K26" s="99">
        <f t="shared" si="3"/>
        <v>0</v>
      </c>
      <c r="M26" s="142">
        <f t="shared" si="4"/>
        <v>2717.8409999999999</v>
      </c>
      <c r="N26" s="143">
        <f t="shared" si="5"/>
        <v>3677.0789999999993</v>
      </c>
    </row>
    <row r="27" spans="2:14" ht="10.199999999999999" x14ac:dyDescent="0.2">
      <c r="B27" s="210" t="s">
        <v>164</v>
      </c>
      <c r="C27" s="89" t="s">
        <v>165</v>
      </c>
      <c r="D27" s="84">
        <f t="shared" si="0"/>
        <v>226.91599999999997</v>
      </c>
      <c r="E27" s="87">
        <f t="shared" si="1"/>
        <v>307.00399999999996</v>
      </c>
      <c r="F27" s="83">
        <v>266.95999999999998</v>
      </c>
      <c r="G27" s="95">
        <v>1</v>
      </c>
      <c r="H27" s="98"/>
      <c r="I27" s="103"/>
      <c r="J27" s="124" t="str">
        <f t="shared" si="2"/>
        <v>buiten</v>
      </c>
      <c r="K27" s="99">
        <f t="shared" si="3"/>
        <v>0</v>
      </c>
      <c r="M27" s="142">
        <f t="shared" si="4"/>
        <v>226.91599999999997</v>
      </c>
      <c r="N27" s="143">
        <f t="shared" si="5"/>
        <v>307.00399999999996</v>
      </c>
    </row>
    <row r="28" spans="2:14" ht="10.199999999999999" x14ac:dyDescent="0.2">
      <c r="B28" s="210" t="s">
        <v>166</v>
      </c>
      <c r="C28" s="89" t="s">
        <v>167</v>
      </c>
      <c r="D28" s="84">
        <f t="shared" si="0"/>
        <v>394.43400000000003</v>
      </c>
      <c r="E28" s="87">
        <f t="shared" si="1"/>
        <v>533.64599999999996</v>
      </c>
      <c r="F28" s="83">
        <v>464.04</v>
      </c>
      <c r="G28" s="95">
        <v>7</v>
      </c>
      <c r="H28" s="98"/>
      <c r="I28" s="103"/>
      <c r="J28" s="124" t="str">
        <f t="shared" si="2"/>
        <v>buiten</v>
      </c>
      <c r="K28" s="99">
        <f t="shared" si="3"/>
        <v>0</v>
      </c>
      <c r="M28" s="142">
        <f t="shared" si="4"/>
        <v>2761.038</v>
      </c>
      <c r="N28" s="143">
        <f t="shared" si="5"/>
        <v>3735.5219999999999</v>
      </c>
    </row>
    <row r="29" spans="2:14" ht="10.199999999999999" x14ac:dyDescent="0.2">
      <c r="B29" s="90" t="s">
        <v>168</v>
      </c>
      <c r="C29" s="89" t="s">
        <v>169</v>
      </c>
      <c r="D29" s="84">
        <f t="shared" si="0"/>
        <v>81.123999999999995</v>
      </c>
      <c r="E29" s="87">
        <f t="shared" si="1"/>
        <v>109.75599999999999</v>
      </c>
      <c r="F29" s="83">
        <v>95.44</v>
      </c>
      <c r="G29" s="95">
        <v>1</v>
      </c>
      <c r="H29" s="98"/>
      <c r="I29" s="103"/>
      <c r="J29" s="124" t="str">
        <f t="shared" si="2"/>
        <v>buiten</v>
      </c>
      <c r="K29" s="99">
        <f t="shared" si="3"/>
        <v>0</v>
      </c>
      <c r="M29" s="142">
        <f t="shared" si="4"/>
        <v>81.123999999999995</v>
      </c>
      <c r="N29" s="143">
        <f t="shared" si="5"/>
        <v>109.75599999999999</v>
      </c>
    </row>
    <row r="30" spans="2:14" ht="10.199999999999999" x14ac:dyDescent="0.2">
      <c r="B30" s="90" t="s">
        <v>170</v>
      </c>
      <c r="C30" s="89" t="s">
        <v>171</v>
      </c>
      <c r="D30" s="84">
        <f t="shared" si="0"/>
        <v>98.608500000000006</v>
      </c>
      <c r="E30" s="87">
        <f t="shared" si="1"/>
        <v>133.41149999999999</v>
      </c>
      <c r="F30" s="83">
        <v>116.01</v>
      </c>
      <c r="G30" s="95">
        <v>1</v>
      </c>
      <c r="H30" s="98"/>
      <c r="I30" s="103"/>
      <c r="J30" s="124" t="str">
        <f t="shared" si="2"/>
        <v>buiten</v>
      </c>
      <c r="K30" s="99">
        <f t="shared" si="3"/>
        <v>0</v>
      </c>
      <c r="M30" s="142">
        <f t="shared" si="4"/>
        <v>98.608500000000006</v>
      </c>
      <c r="N30" s="143">
        <f t="shared" si="5"/>
        <v>133.41149999999999</v>
      </c>
    </row>
    <row r="31" spans="2:14" ht="10.199999999999999" x14ac:dyDescent="0.2">
      <c r="B31" s="90" t="s">
        <v>172</v>
      </c>
      <c r="C31" s="89" t="s">
        <v>173</v>
      </c>
      <c r="D31" s="84">
        <f t="shared" si="0"/>
        <v>429.53049999999996</v>
      </c>
      <c r="E31" s="87">
        <f t="shared" si="1"/>
        <v>581.12949999999989</v>
      </c>
      <c r="F31" s="83">
        <v>505.33</v>
      </c>
      <c r="G31" s="95">
        <v>1</v>
      </c>
      <c r="H31" s="98"/>
      <c r="I31" s="103"/>
      <c r="J31" s="124" t="str">
        <f t="shared" si="2"/>
        <v>buiten</v>
      </c>
      <c r="K31" s="99">
        <f t="shared" si="3"/>
        <v>0</v>
      </c>
      <c r="M31" s="142">
        <f t="shared" si="4"/>
        <v>429.53049999999996</v>
      </c>
      <c r="N31" s="143">
        <f t="shared" si="5"/>
        <v>581.12949999999989</v>
      </c>
    </row>
    <row r="32" spans="2:14" ht="10.199999999999999" x14ac:dyDescent="0.2">
      <c r="B32" s="90" t="s">
        <v>174</v>
      </c>
      <c r="C32" s="89" t="s">
        <v>175</v>
      </c>
      <c r="D32" s="84">
        <f t="shared" si="0"/>
        <v>99.382000000000005</v>
      </c>
      <c r="E32" s="87">
        <f t="shared" si="1"/>
        <v>134.458</v>
      </c>
      <c r="F32" s="83">
        <v>116.92</v>
      </c>
      <c r="G32" s="95">
        <v>3</v>
      </c>
      <c r="H32" s="98"/>
      <c r="I32" s="103"/>
      <c r="J32" s="124" t="str">
        <f t="shared" si="2"/>
        <v>buiten</v>
      </c>
      <c r="K32" s="99">
        <f t="shared" si="3"/>
        <v>0</v>
      </c>
      <c r="M32" s="142">
        <f t="shared" si="4"/>
        <v>298.14600000000002</v>
      </c>
      <c r="N32" s="143">
        <f t="shared" si="5"/>
        <v>403.37400000000002</v>
      </c>
    </row>
    <row r="33" spans="2:14" ht="10.199999999999999" x14ac:dyDescent="0.2">
      <c r="B33" s="90" t="s">
        <v>176</v>
      </c>
      <c r="C33" s="89" t="s">
        <v>177</v>
      </c>
      <c r="D33" s="84">
        <f t="shared" si="0"/>
        <v>263.29599999999999</v>
      </c>
      <c r="E33" s="87">
        <f t="shared" si="1"/>
        <v>356.22399999999999</v>
      </c>
      <c r="F33" s="83">
        <v>309.76</v>
      </c>
      <c r="G33" s="95">
        <v>4</v>
      </c>
      <c r="H33" s="98"/>
      <c r="I33" s="103"/>
      <c r="J33" s="124" t="str">
        <f t="shared" si="2"/>
        <v>buiten</v>
      </c>
      <c r="K33" s="99">
        <f t="shared" si="3"/>
        <v>0</v>
      </c>
      <c r="M33" s="142">
        <f t="shared" si="4"/>
        <v>1053.184</v>
      </c>
      <c r="N33" s="143">
        <f t="shared" si="5"/>
        <v>1424.896</v>
      </c>
    </row>
    <row r="34" spans="2:14" ht="10.199999999999999" x14ac:dyDescent="0.2">
      <c r="B34" s="90" t="s">
        <v>178</v>
      </c>
      <c r="C34" s="89" t="s">
        <v>179</v>
      </c>
      <c r="D34" s="84">
        <f t="shared" si="0"/>
        <v>329.08600000000001</v>
      </c>
      <c r="E34" s="87">
        <f t="shared" si="1"/>
        <v>445.23399999999998</v>
      </c>
      <c r="F34" s="83">
        <v>387.16</v>
      </c>
      <c r="G34" s="95">
        <v>1</v>
      </c>
      <c r="H34" s="98"/>
      <c r="I34" s="103"/>
      <c r="J34" s="124" t="str">
        <f t="shared" si="2"/>
        <v>buiten</v>
      </c>
      <c r="K34" s="99">
        <f t="shared" si="3"/>
        <v>0</v>
      </c>
      <c r="M34" s="142">
        <f t="shared" si="4"/>
        <v>329.08600000000001</v>
      </c>
      <c r="N34" s="143">
        <f t="shared" si="5"/>
        <v>445.23399999999998</v>
      </c>
    </row>
    <row r="35" spans="2:14" ht="10.199999999999999" x14ac:dyDescent="0.2">
      <c r="B35" s="195" t="s">
        <v>180</v>
      </c>
      <c r="C35" s="89" t="s">
        <v>181</v>
      </c>
      <c r="D35" s="84">
        <f t="shared" si="0"/>
        <v>186.09899999999999</v>
      </c>
      <c r="E35" s="87">
        <f t="shared" si="1"/>
        <v>251.78099999999998</v>
      </c>
      <c r="F35" s="83">
        <v>218.94</v>
      </c>
      <c r="G35" s="95">
        <v>1</v>
      </c>
      <c r="H35" s="98"/>
      <c r="I35" s="103"/>
      <c r="J35" s="124" t="str">
        <f t="shared" si="2"/>
        <v>buiten</v>
      </c>
      <c r="K35" s="99">
        <f t="shared" si="3"/>
        <v>0</v>
      </c>
      <c r="M35" s="142">
        <f t="shared" si="4"/>
        <v>186.09899999999999</v>
      </c>
      <c r="N35" s="143">
        <f t="shared" si="5"/>
        <v>251.78099999999998</v>
      </c>
    </row>
    <row r="36" spans="2:14" ht="10.199999999999999" x14ac:dyDescent="0.2">
      <c r="B36" s="210" t="s">
        <v>64</v>
      </c>
      <c r="C36" s="89" t="s">
        <v>182</v>
      </c>
      <c r="D36" s="84">
        <f t="shared" si="0"/>
        <v>356.80449999999996</v>
      </c>
      <c r="E36" s="87">
        <f t="shared" si="1"/>
        <v>482.73549999999994</v>
      </c>
      <c r="F36" s="83">
        <v>419.77</v>
      </c>
      <c r="G36" s="95">
        <v>1</v>
      </c>
      <c r="H36" s="98"/>
      <c r="I36" s="103"/>
      <c r="J36" s="124" t="str">
        <f t="shared" si="2"/>
        <v>buiten</v>
      </c>
      <c r="K36" s="99">
        <f t="shared" si="3"/>
        <v>0</v>
      </c>
      <c r="M36" s="142">
        <f t="shared" si="4"/>
        <v>356.80449999999996</v>
      </c>
      <c r="N36" s="143">
        <f t="shared" si="5"/>
        <v>482.73549999999994</v>
      </c>
    </row>
    <row r="37" spans="2:14" ht="10.199999999999999" x14ac:dyDescent="0.2">
      <c r="B37" s="90" t="s">
        <v>183</v>
      </c>
      <c r="C37" s="92" t="s">
        <v>184</v>
      </c>
      <c r="D37" s="84">
        <f t="shared" si="0"/>
        <v>1924.3404999999998</v>
      </c>
      <c r="E37" s="87">
        <f t="shared" si="1"/>
        <v>2603.5194999999994</v>
      </c>
      <c r="F37" s="83">
        <v>2263.9299999999998</v>
      </c>
      <c r="G37" s="95">
        <v>10</v>
      </c>
      <c r="H37" s="98"/>
      <c r="I37" s="103"/>
      <c r="J37" s="124" t="str">
        <f t="shared" si="2"/>
        <v>buiten</v>
      </c>
      <c r="K37" s="99">
        <f t="shared" si="3"/>
        <v>0</v>
      </c>
      <c r="M37" s="142">
        <f t="shared" si="4"/>
        <v>19243.404999999999</v>
      </c>
      <c r="N37" s="143">
        <f t="shared" si="5"/>
        <v>26035.194999999992</v>
      </c>
    </row>
    <row r="38" spans="2:14" ht="10.199999999999999" x14ac:dyDescent="0.2">
      <c r="B38" s="195" t="s">
        <v>185</v>
      </c>
      <c r="C38" s="92" t="s">
        <v>186</v>
      </c>
      <c r="D38" s="84">
        <f t="shared" si="0"/>
        <v>2113.7714999999998</v>
      </c>
      <c r="E38" s="84">
        <f t="shared" si="1"/>
        <v>2859.8084999999996</v>
      </c>
      <c r="F38" s="83">
        <v>2486.79</v>
      </c>
      <c r="G38" s="95">
        <v>9</v>
      </c>
      <c r="H38" s="98"/>
      <c r="I38" s="103"/>
      <c r="J38" s="124" t="str">
        <f t="shared" si="2"/>
        <v>buiten</v>
      </c>
      <c r="K38" s="99">
        <f t="shared" si="3"/>
        <v>0</v>
      </c>
      <c r="M38" s="142">
        <f t="shared" si="4"/>
        <v>19023.943499999998</v>
      </c>
      <c r="N38" s="143">
        <f t="shared" si="5"/>
        <v>25738.276499999996</v>
      </c>
    </row>
    <row r="39" spans="2:14" ht="10.199999999999999" x14ac:dyDescent="0.2">
      <c r="B39" s="195" t="s">
        <v>187</v>
      </c>
      <c r="C39" s="92" t="s">
        <v>188</v>
      </c>
      <c r="D39" s="84">
        <f t="shared" si="0"/>
        <v>3215.1505000000002</v>
      </c>
      <c r="E39" s="84">
        <f t="shared" si="1"/>
        <v>4349.9094999999998</v>
      </c>
      <c r="F39" s="83">
        <v>3782.53</v>
      </c>
      <c r="G39" s="95">
        <v>2</v>
      </c>
      <c r="H39" s="98"/>
      <c r="I39" s="103"/>
      <c r="J39" s="124" t="str">
        <f t="shared" si="2"/>
        <v>buiten</v>
      </c>
      <c r="K39" s="99">
        <f t="shared" si="3"/>
        <v>0</v>
      </c>
      <c r="M39" s="142">
        <f t="shared" si="4"/>
        <v>6430.3010000000004</v>
      </c>
      <c r="N39" s="143">
        <f t="shared" si="5"/>
        <v>8699.8189999999995</v>
      </c>
    </row>
    <row r="40" spans="2:14" ht="10.199999999999999" x14ac:dyDescent="0.2">
      <c r="B40" s="195" t="s">
        <v>189</v>
      </c>
      <c r="C40" s="92" t="s">
        <v>190</v>
      </c>
      <c r="D40" s="84">
        <f t="shared" si="0"/>
        <v>4849.8364999999994</v>
      </c>
      <c r="E40" s="84">
        <f t="shared" si="1"/>
        <v>6561.5434999999989</v>
      </c>
      <c r="F40" s="83">
        <v>5705.69</v>
      </c>
      <c r="G40" s="95">
        <v>2</v>
      </c>
      <c r="H40" s="98"/>
      <c r="I40" s="103"/>
      <c r="J40" s="124" t="str">
        <f t="shared" si="2"/>
        <v>buiten</v>
      </c>
      <c r="K40" s="99">
        <f t="shared" si="3"/>
        <v>0</v>
      </c>
      <c r="M40" s="142">
        <f t="shared" si="4"/>
        <v>9699.6729999999989</v>
      </c>
      <c r="N40" s="143">
        <f t="shared" si="5"/>
        <v>13123.086999999998</v>
      </c>
    </row>
    <row r="41" spans="2:14" ht="10.199999999999999" x14ac:dyDescent="0.2">
      <c r="B41" s="90" t="s">
        <v>191</v>
      </c>
      <c r="C41" s="92" t="s">
        <v>192</v>
      </c>
      <c r="D41" s="84">
        <f t="shared" si="0"/>
        <v>193.18799999999999</v>
      </c>
      <c r="E41" s="84">
        <f t="shared" si="1"/>
        <v>261.37199999999996</v>
      </c>
      <c r="F41" s="83">
        <v>227.28</v>
      </c>
      <c r="G41" s="95">
        <v>1</v>
      </c>
      <c r="H41" s="98"/>
      <c r="I41" s="103"/>
      <c r="J41" s="124" t="str">
        <f t="shared" si="2"/>
        <v>buiten</v>
      </c>
      <c r="K41" s="99">
        <f t="shared" si="3"/>
        <v>0</v>
      </c>
      <c r="M41" s="142">
        <f t="shared" si="4"/>
        <v>193.18799999999999</v>
      </c>
      <c r="N41" s="143">
        <f t="shared" si="5"/>
        <v>261.37199999999996</v>
      </c>
    </row>
    <row r="42" spans="2:14" ht="10.199999999999999" x14ac:dyDescent="0.2">
      <c r="B42" s="90" t="s">
        <v>193</v>
      </c>
      <c r="C42" s="92" t="s">
        <v>194</v>
      </c>
      <c r="D42" s="84">
        <f t="shared" si="0"/>
        <v>253.01100000000002</v>
      </c>
      <c r="E42" s="84">
        <f t="shared" si="1"/>
        <v>342.30900000000003</v>
      </c>
      <c r="F42" s="83">
        <v>297.66000000000003</v>
      </c>
      <c r="G42" s="95">
        <v>1</v>
      </c>
      <c r="H42" s="98"/>
      <c r="I42" s="103"/>
      <c r="J42" s="124" t="str">
        <f t="shared" si="2"/>
        <v>buiten</v>
      </c>
      <c r="K42" s="99">
        <f t="shared" si="3"/>
        <v>0</v>
      </c>
      <c r="M42" s="142">
        <f t="shared" si="4"/>
        <v>253.01100000000002</v>
      </c>
      <c r="N42" s="143">
        <f t="shared" si="5"/>
        <v>342.30900000000003</v>
      </c>
    </row>
    <row r="43" spans="2:14" ht="10.199999999999999" x14ac:dyDescent="0.2">
      <c r="B43" s="90" t="s">
        <v>195</v>
      </c>
      <c r="C43" s="89" t="s">
        <v>196</v>
      </c>
      <c r="D43" s="84">
        <f>F43*0.85</f>
        <v>87.099499999999992</v>
      </c>
      <c r="E43" s="84">
        <f>F43*1.15</f>
        <v>117.84049999999999</v>
      </c>
      <c r="F43" s="83">
        <v>102.47</v>
      </c>
      <c r="G43" s="95">
        <v>10</v>
      </c>
      <c r="H43" s="98"/>
      <c r="I43" s="103"/>
      <c r="J43" s="124" t="str">
        <f t="shared" si="2"/>
        <v>buiten</v>
      </c>
      <c r="K43" s="99">
        <f t="shared" si="3"/>
        <v>0</v>
      </c>
      <c r="M43" s="142">
        <f t="shared" si="4"/>
        <v>870.99499999999989</v>
      </c>
      <c r="N43" s="143">
        <f t="shared" si="5"/>
        <v>1178.405</v>
      </c>
    </row>
    <row r="44" spans="2:14" ht="10.199999999999999" x14ac:dyDescent="0.2">
      <c r="B44" s="210" t="s">
        <v>197</v>
      </c>
      <c r="C44" s="89" t="s">
        <v>198</v>
      </c>
      <c r="D44" s="84">
        <f t="shared" si="0"/>
        <v>313.327</v>
      </c>
      <c r="E44" s="84">
        <f t="shared" si="1"/>
        <v>423.91299999999995</v>
      </c>
      <c r="F44" s="83">
        <v>368.62</v>
      </c>
      <c r="G44" s="95">
        <v>15</v>
      </c>
      <c r="H44" s="98"/>
      <c r="I44" s="103"/>
      <c r="J44" s="124" t="str">
        <f t="shared" si="2"/>
        <v>buiten</v>
      </c>
      <c r="K44" s="99">
        <f t="shared" si="3"/>
        <v>0</v>
      </c>
      <c r="M44" s="142">
        <f t="shared" si="4"/>
        <v>4699.9049999999997</v>
      </c>
      <c r="N44" s="143">
        <f t="shared" si="5"/>
        <v>6358.6949999999997</v>
      </c>
    </row>
    <row r="45" spans="2:14" ht="10.199999999999999" x14ac:dyDescent="0.2">
      <c r="B45" s="210" t="s">
        <v>199</v>
      </c>
      <c r="C45" s="89" t="s">
        <v>200</v>
      </c>
      <c r="D45" s="84">
        <f t="shared" si="0"/>
        <v>195.52549999999999</v>
      </c>
      <c r="E45" s="84">
        <f t="shared" si="1"/>
        <v>264.53449999999998</v>
      </c>
      <c r="F45" s="83">
        <v>230.03</v>
      </c>
      <c r="G45" s="95">
        <v>15</v>
      </c>
      <c r="H45" s="98"/>
      <c r="I45" s="103"/>
      <c r="J45" s="124" t="str">
        <f t="shared" si="2"/>
        <v>buiten</v>
      </c>
      <c r="K45" s="99">
        <f t="shared" si="3"/>
        <v>0</v>
      </c>
      <c r="M45" s="142">
        <f t="shared" si="4"/>
        <v>2932.8824999999997</v>
      </c>
      <c r="N45" s="143">
        <f t="shared" si="5"/>
        <v>3968.0174999999999</v>
      </c>
    </row>
    <row r="46" spans="2:14" ht="10.8" thickBot="1" x14ac:dyDescent="0.25">
      <c r="B46" s="195" t="s">
        <v>201</v>
      </c>
      <c r="C46" s="164" t="s">
        <v>202</v>
      </c>
      <c r="D46" s="153">
        <f t="shared" si="0"/>
        <v>210.19649999999999</v>
      </c>
      <c r="E46" s="153">
        <f t="shared" si="1"/>
        <v>284.38349999999997</v>
      </c>
      <c r="F46" s="154">
        <v>247.29</v>
      </c>
      <c r="G46" s="165">
        <v>10</v>
      </c>
      <c r="H46" s="156"/>
      <c r="I46" s="169"/>
      <c r="J46" s="124" t="str">
        <f t="shared" si="2"/>
        <v>buiten</v>
      </c>
      <c r="K46" s="157">
        <f t="shared" si="3"/>
        <v>0</v>
      </c>
      <c r="M46" s="146">
        <f t="shared" si="4"/>
        <v>2101.9649999999997</v>
      </c>
      <c r="N46" s="147">
        <f t="shared" si="5"/>
        <v>2843.8349999999996</v>
      </c>
    </row>
    <row r="47" spans="2:14" ht="10.199999999999999" x14ac:dyDescent="0.2">
      <c r="C47" s="158"/>
      <c r="D47" s="159"/>
      <c r="E47" s="160"/>
      <c r="F47" s="161"/>
      <c r="G47" s="162">
        <f>SUM(G9:G46)</f>
        <v>139</v>
      </c>
      <c r="H47" s="166"/>
      <c r="I47" s="166"/>
      <c r="J47" s="162"/>
      <c r="K47" s="163">
        <f>SUM(K9:K46)</f>
        <v>0</v>
      </c>
      <c r="M47" s="150">
        <f>SUM(M9:M46)</f>
        <v>94694.683499999956</v>
      </c>
      <c r="N47" s="151">
        <f>SUM(N9:N46)</f>
        <v>128116.3365</v>
      </c>
    </row>
    <row r="48" spans="2:14" ht="10.199999999999999" x14ac:dyDescent="0.2">
      <c r="E48" s="29"/>
      <c r="F48" s="29"/>
      <c r="G48" s="29"/>
      <c r="H48" s="29"/>
      <c r="I48" s="29"/>
      <c r="J48" s="29"/>
      <c r="K48" s="29"/>
    </row>
    <row r="49" spans="1:14" ht="10.199999999999999" x14ac:dyDescent="0.2">
      <c r="C49" s="105" t="s">
        <v>203</v>
      </c>
      <c r="D49" s="242" t="s">
        <v>123</v>
      </c>
      <c r="E49" s="242"/>
      <c r="F49" s="106"/>
      <c r="G49" s="128" t="s">
        <v>124</v>
      </c>
      <c r="H49" s="128" t="s">
        <v>125</v>
      </c>
      <c r="I49" s="128" t="s">
        <v>126</v>
      </c>
      <c r="J49" s="128" t="s">
        <v>204</v>
      </c>
      <c r="K49" s="129" t="s">
        <v>128</v>
      </c>
      <c r="M49" s="133" t="s">
        <v>129</v>
      </c>
      <c r="N49" s="134" t="s">
        <v>130</v>
      </c>
    </row>
    <row r="50" spans="1:14" ht="10.199999999999999" x14ac:dyDescent="0.2">
      <c r="C50" s="26"/>
      <c r="D50" s="108" t="s">
        <v>131</v>
      </c>
      <c r="E50" s="109" t="s">
        <v>132</v>
      </c>
      <c r="F50" s="110"/>
      <c r="G50" s="111" t="s">
        <v>133</v>
      </c>
      <c r="H50" s="111"/>
      <c r="I50" s="111"/>
      <c r="J50" s="111"/>
      <c r="K50" s="112"/>
      <c r="M50" s="135"/>
      <c r="N50" s="136"/>
    </row>
    <row r="51" spans="1:14" ht="10.199999999999999" x14ac:dyDescent="0.2">
      <c r="B51" s="196" t="s">
        <v>70</v>
      </c>
      <c r="C51" s="117" t="s">
        <v>205</v>
      </c>
      <c r="D51" s="86">
        <f>F51*0.85</f>
        <v>1392.1044999999999</v>
      </c>
      <c r="E51" s="86">
        <f>F51*1.15</f>
        <v>1883.4354999999998</v>
      </c>
      <c r="F51" s="101">
        <v>1637.77</v>
      </c>
      <c r="G51" s="118">
        <v>95</v>
      </c>
      <c r="H51" s="103"/>
      <c r="I51" s="103"/>
      <c r="J51" s="124" t="str">
        <f t="shared" ref="J51:J58" si="8">IF(AND(H51&gt;=D51,H51&lt;=E51),"binnen","buiten")</f>
        <v>buiten</v>
      </c>
      <c r="K51" s="104">
        <f>IF(J51="binnen",G51*H51,0)</f>
        <v>0</v>
      </c>
      <c r="M51" s="140">
        <f>D51*G51</f>
        <v>132249.92749999999</v>
      </c>
      <c r="N51" s="141">
        <f>E51*G51</f>
        <v>178926.37249999997</v>
      </c>
    </row>
    <row r="52" spans="1:14" ht="10.199999999999999" x14ac:dyDescent="0.2">
      <c r="B52" s="23"/>
      <c r="C52" s="171" t="s">
        <v>206</v>
      </c>
      <c r="D52" s="86"/>
      <c r="E52" s="86"/>
      <c r="F52" s="101"/>
      <c r="G52" s="172">
        <v>95</v>
      </c>
      <c r="H52" s="103"/>
      <c r="I52" s="103"/>
      <c r="J52" s="124" t="str">
        <f>IF(OR(ISBLANK(H52),H52=0),"geen opgave","opgave")</f>
        <v>geen opgave</v>
      </c>
      <c r="K52" s="104">
        <f>IF(J52="opgave",-G52*H52,0)</f>
        <v>0</v>
      </c>
      <c r="M52" s="167"/>
      <c r="N52" s="168"/>
    </row>
    <row r="53" spans="1:14" ht="10.199999999999999" x14ac:dyDescent="0.2">
      <c r="B53" s="196" t="s">
        <v>73</v>
      </c>
      <c r="C53" s="94" t="s">
        <v>207</v>
      </c>
      <c r="D53" s="84">
        <f>F53*0.85</f>
        <v>2169.4974999999999</v>
      </c>
      <c r="E53" s="84">
        <f>F53*1.15</f>
        <v>2935.2024999999999</v>
      </c>
      <c r="F53" s="83">
        <v>2552.35</v>
      </c>
      <c r="G53" s="95">
        <v>96</v>
      </c>
      <c r="H53" s="98"/>
      <c r="I53" s="103"/>
      <c r="J53" s="124" t="str">
        <f t="shared" si="8"/>
        <v>buiten</v>
      </c>
      <c r="K53" s="99">
        <f>IF(J53="binnen",G53*H53,0)</f>
        <v>0</v>
      </c>
      <c r="M53" s="142">
        <f t="shared" ref="M53:M58" si="9">D53*G53</f>
        <v>208271.76</v>
      </c>
      <c r="N53" s="143">
        <f t="shared" ref="N53:N58" si="10">E53*G53</f>
        <v>281779.44</v>
      </c>
    </row>
    <row r="54" spans="1:14" ht="10.199999999999999" x14ac:dyDescent="0.2">
      <c r="B54" s="23"/>
      <c r="C54" s="173" t="s">
        <v>206</v>
      </c>
      <c r="D54" s="84"/>
      <c r="E54" s="84"/>
      <c r="F54" s="83"/>
      <c r="G54" s="95">
        <v>96</v>
      </c>
      <c r="H54" s="98"/>
      <c r="I54" s="103"/>
      <c r="J54" s="124" t="str">
        <f>IF(OR(ISBLANK(H54),H54=0),"geen opgave","opgave")</f>
        <v>geen opgave</v>
      </c>
      <c r="K54" s="99">
        <f>IF(J54="opgave",-G54*H54,0)</f>
        <v>0</v>
      </c>
      <c r="M54" s="142"/>
      <c r="N54" s="143"/>
    </row>
    <row r="55" spans="1:14" ht="10.199999999999999" x14ac:dyDescent="0.2">
      <c r="A55" s="174"/>
      <c r="B55" s="23" t="s">
        <v>208</v>
      </c>
      <c r="C55" s="94" t="s">
        <v>209</v>
      </c>
      <c r="D55" s="84">
        <f>F55*0.85</f>
        <v>4837.3499999999995</v>
      </c>
      <c r="E55" s="84">
        <f>F55*1.15</f>
        <v>6544.65</v>
      </c>
      <c r="F55" s="240">
        <v>5691</v>
      </c>
      <c r="G55" s="96">
        <v>97</v>
      </c>
      <c r="H55" s="98"/>
      <c r="I55" s="103"/>
      <c r="J55" s="124" t="str">
        <f>IF(AND(H55&gt;=D55,H55&lt;=F55),"binnen","buiten")</f>
        <v>buiten</v>
      </c>
      <c r="K55" s="99">
        <f>IF(J55="binnen",G55*H55,0)</f>
        <v>0</v>
      </c>
      <c r="M55" s="142">
        <f t="shared" si="9"/>
        <v>469222.94999999995</v>
      </c>
      <c r="N55" s="143">
        <f>F55*G55</f>
        <v>552027</v>
      </c>
    </row>
    <row r="56" spans="1:14" ht="10.199999999999999" x14ac:dyDescent="0.2">
      <c r="A56" s="174"/>
      <c r="B56" s="23"/>
      <c r="C56" s="173" t="s">
        <v>206</v>
      </c>
      <c r="D56" s="84"/>
      <c r="E56" s="23"/>
      <c r="F56" s="84"/>
      <c r="G56" s="96">
        <v>97</v>
      </c>
      <c r="H56" s="98"/>
      <c r="I56" s="103"/>
      <c r="J56" s="124" t="str">
        <f>IF(OR(ISBLANK(H56),H56=0),"geen opgave","opgave")</f>
        <v>geen opgave</v>
      </c>
      <c r="K56" s="99">
        <f>IF(J56="opgave",-G56*H56,0)</f>
        <v>0</v>
      </c>
      <c r="M56" s="142"/>
      <c r="N56" s="143"/>
    </row>
    <row r="57" spans="1:14" ht="11.4" customHeight="1" x14ac:dyDescent="0.2">
      <c r="B57" s="196" t="s">
        <v>76</v>
      </c>
      <c r="C57" s="97" t="s">
        <v>210</v>
      </c>
      <c r="D57" s="84">
        <f t="shared" ref="D57:D58" si="11">F57*0.85</f>
        <v>8567.4049999999988</v>
      </c>
      <c r="E57" s="84">
        <f t="shared" ref="E57:E58" si="12">F57*1.15</f>
        <v>11591.194999999998</v>
      </c>
      <c r="F57" s="83">
        <v>10079.299999999999</v>
      </c>
      <c r="G57" s="95">
        <v>35</v>
      </c>
      <c r="H57" s="98"/>
      <c r="I57" s="103"/>
      <c r="J57" s="124" t="str">
        <f t="shared" si="8"/>
        <v>buiten</v>
      </c>
      <c r="K57" s="99">
        <f>IF(J57="binnen",G57*H57,0)</f>
        <v>0</v>
      </c>
      <c r="M57" s="142">
        <f t="shared" si="9"/>
        <v>299859.17499999993</v>
      </c>
      <c r="N57" s="143">
        <f t="shared" si="10"/>
        <v>405691.82499999995</v>
      </c>
    </row>
    <row r="58" spans="1:14" ht="10.199999999999999" x14ac:dyDescent="0.2">
      <c r="B58" s="196" t="s">
        <v>79</v>
      </c>
      <c r="C58" s="152" t="s">
        <v>80</v>
      </c>
      <c r="D58" s="153">
        <f t="shared" si="11"/>
        <v>13193.597999999998</v>
      </c>
      <c r="E58" s="153">
        <f t="shared" si="12"/>
        <v>17850.161999999997</v>
      </c>
      <c r="F58" s="154">
        <v>15521.88</v>
      </c>
      <c r="G58" s="155">
        <v>5</v>
      </c>
      <c r="H58" s="156"/>
      <c r="I58" s="169"/>
      <c r="J58" s="124" t="str">
        <f t="shared" si="8"/>
        <v>buiten</v>
      </c>
      <c r="K58" s="157">
        <f>IF(J58="binnen",G58*H58,0)</f>
        <v>0</v>
      </c>
      <c r="M58" s="144">
        <f t="shared" si="9"/>
        <v>65967.989999999991</v>
      </c>
      <c r="N58" s="145">
        <f t="shared" si="10"/>
        <v>89250.809999999983</v>
      </c>
    </row>
    <row r="59" spans="1:14" ht="10.199999999999999" x14ac:dyDescent="0.2">
      <c r="C59" s="158"/>
      <c r="D59" s="159"/>
      <c r="E59" s="160"/>
      <c r="F59" s="161"/>
      <c r="G59" s="162">
        <f>SUM(G51:G58)</f>
        <v>616</v>
      </c>
      <c r="H59" s="162"/>
      <c r="I59" s="162"/>
      <c r="J59" s="162"/>
      <c r="K59" s="163">
        <f>SUM(K51:K58)</f>
        <v>0</v>
      </c>
      <c r="M59" s="150">
        <f>SUM(M51:M58)</f>
        <v>1175571.8025</v>
      </c>
      <c r="N59" s="151">
        <f>SUM(N51:N58)</f>
        <v>1507675.4475</v>
      </c>
    </row>
    <row r="60" spans="1:14" ht="10.199999999999999" x14ac:dyDescent="0.2"/>
    <row r="61" spans="1:14" ht="10.199999999999999" x14ac:dyDescent="0.2">
      <c r="C61" s="105" t="s">
        <v>211</v>
      </c>
      <c r="D61" s="242" t="s">
        <v>123</v>
      </c>
      <c r="E61" s="242"/>
      <c r="F61" s="106"/>
      <c r="G61" s="128" t="s">
        <v>124</v>
      </c>
      <c r="H61" s="128" t="s">
        <v>125</v>
      </c>
      <c r="I61" s="128" t="s">
        <v>126</v>
      </c>
      <c r="J61" s="128" t="s">
        <v>204</v>
      </c>
      <c r="K61" s="129" t="s">
        <v>128</v>
      </c>
      <c r="M61" s="133" t="s">
        <v>129</v>
      </c>
      <c r="N61" s="134" t="s">
        <v>130</v>
      </c>
    </row>
    <row r="62" spans="1:14" ht="10.199999999999999" x14ac:dyDescent="0.2">
      <c r="C62" s="113"/>
      <c r="D62" s="114" t="s">
        <v>131</v>
      </c>
      <c r="E62" s="115" t="s">
        <v>132</v>
      </c>
      <c r="F62" s="116"/>
      <c r="G62" s="111" t="s">
        <v>133</v>
      </c>
      <c r="H62" s="111"/>
      <c r="I62" s="111"/>
      <c r="J62" s="111"/>
      <c r="K62" s="112"/>
      <c r="M62" s="135"/>
      <c r="N62" s="136"/>
    </row>
    <row r="63" spans="1:14" ht="10.199999999999999" x14ac:dyDescent="0.2">
      <c r="B63" s="201" t="s">
        <v>82</v>
      </c>
      <c r="C63" s="100" t="s">
        <v>212</v>
      </c>
      <c r="D63" s="86">
        <f t="shared" ref="D63:D65" si="13">F63*0.85</f>
        <v>1781.8805</v>
      </c>
      <c r="E63" s="86">
        <f t="shared" ref="E63:E65" si="14">F63*1.15</f>
        <v>2410.7794999999996</v>
      </c>
      <c r="F63" s="101">
        <v>2096.33</v>
      </c>
      <c r="G63" s="102">
        <v>9</v>
      </c>
      <c r="H63" s="191"/>
      <c r="I63" s="191"/>
      <c r="J63" s="124" t="str">
        <f t="shared" ref="J63:J72" si="15">IF(AND(H63&gt;=D63,H63&lt;=E63),"binnen","buiten")</f>
        <v>buiten</v>
      </c>
      <c r="K63" s="104">
        <f t="shared" ref="K63:K72" si="16">IF(J63="binnen",G63*H63,0)</f>
        <v>0</v>
      </c>
      <c r="M63" s="148">
        <f>D63*G63</f>
        <v>16036.924499999999</v>
      </c>
      <c r="N63" s="148">
        <f>E63*G63</f>
        <v>21697.015499999998</v>
      </c>
    </row>
    <row r="64" spans="1:14" ht="10.199999999999999" x14ac:dyDescent="0.2">
      <c r="B64" s="201" t="s">
        <v>85</v>
      </c>
      <c r="C64" s="89" t="s">
        <v>86</v>
      </c>
      <c r="D64" s="84">
        <f t="shared" si="13"/>
        <v>810.64499999999998</v>
      </c>
      <c r="E64" s="84">
        <f t="shared" si="14"/>
        <v>1096.7549999999999</v>
      </c>
      <c r="F64" s="83">
        <v>953.7</v>
      </c>
      <c r="G64" s="85">
        <v>1</v>
      </c>
      <c r="H64" s="192"/>
      <c r="I64" s="191"/>
      <c r="J64" s="124" t="str">
        <f t="shared" si="15"/>
        <v>buiten</v>
      </c>
      <c r="K64" s="99">
        <f t="shared" si="16"/>
        <v>0</v>
      </c>
      <c r="M64" s="139">
        <f t="shared" ref="M64:M72" si="17">D64*G64</f>
        <v>810.64499999999998</v>
      </c>
      <c r="N64" s="139">
        <f t="shared" ref="N64:N72" si="18">E64*G64</f>
        <v>1096.7549999999999</v>
      </c>
    </row>
    <row r="65" spans="2:14" ht="10.199999999999999" x14ac:dyDescent="0.2">
      <c r="B65" s="201" t="s">
        <v>88</v>
      </c>
      <c r="C65" s="89" t="s">
        <v>89</v>
      </c>
      <c r="D65" s="84">
        <f t="shared" si="13"/>
        <v>447.49100000000004</v>
      </c>
      <c r="E65" s="84">
        <f t="shared" si="14"/>
        <v>605.42899999999997</v>
      </c>
      <c r="F65" s="83">
        <v>526.46</v>
      </c>
      <c r="G65" s="85">
        <v>1</v>
      </c>
      <c r="H65" s="192"/>
      <c r="I65" s="191"/>
      <c r="J65" s="124" t="str">
        <f t="shared" si="15"/>
        <v>buiten</v>
      </c>
      <c r="K65" s="99">
        <f t="shared" si="16"/>
        <v>0</v>
      </c>
      <c r="M65" s="139">
        <f t="shared" si="17"/>
        <v>447.49100000000004</v>
      </c>
      <c r="N65" s="139">
        <f t="shared" si="18"/>
        <v>605.42899999999997</v>
      </c>
    </row>
    <row r="66" spans="2:14" ht="13.35" customHeight="1" x14ac:dyDescent="0.2">
      <c r="B66" s="201" t="s">
        <v>91</v>
      </c>
      <c r="C66" s="92" t="s">
        <v>213</v>
      </c>
      <c r="D66" s="84">
        <f t="shared" ref="D66:D72" si="19">F66*0.85</f>
        <v>125.8085</v>
      </c>
      <c r="E66" s="84">
        <f t="shared" ref="E66:E72" si="20">F66*1.15</f>
        <v>170.21149999999997</v>
      </c>
      <c r="F66" s="83">
        <v>148.01</v>
      </c>
      <c r="G66" s="85">
        <v>4</v>
      </c>
      <c r="H66" s="192"/>
      <c r="I66" s="191"/>
      <c r="J66" s="124" t="str">
        <f t="shared" si="15"/>
        <v>buiten</v>
      </c>
      <c r="K66" s="99">
        <f t="shared" si="16"/>
        <v>0</v>
      </c>
      <c r="M66" s="139">
        <f t="shared" si="17"/>
        <v>503.23399999999998</v>
      </c>
      <c r="N66" s="139">
        <f t="shared" si="18"/>
        <v>680.84599999999989</v>
      </c>
    </row>
    <row r="67" spans="2:14" ht="13.35" customHeight="1" x14ac:dyDescent="0.2">
      <c r="B67" s="90" t="s">
        <v>214</v>
      </c>
      <c r="C67" s="92" t="s">
        <v>215</v>
      </c>
      <c r="D67" s="84">
        <f t="shared" si="19"/>
        <v>186.184</v>
      </c>
      <c r="E67" s="84">
        <f t="shared" si="20"/>
        <v>251.89599999999996</v>
      </c>
      <c r="F67" s="83">
        <v>219.04</v>
      </c>
      <c r="G67" s="85">
        <v>6</v>
      </c>
      <c r="H67" s="192"/>
      <c r="I67" s="191"/>
      <c r="J67" s="124" t="str">
        <f t="shared" si="15"/>
        <v>buiten</v>
      </c>
      <c r="K67" s="99">
        <f t="shared" si="16"/>
        <v>0</v>
      </c>
      <c r="M67" s="139">
        <f t="shared" si="17"/>
        <v>1117.104</v>
      </c>
      <c r="N67" s="139">
        <f t="shared" si="18"/>
        <v>1511.3759999999997</v>
      </c>
    </row>
    <row r="68" spans="2:14" ht="13.35" customHeight="1" x14ac:dyDescent="0.2">
      <c r="B68" s="200" t="s">
        <v>94</v>
      </c>
      <c r="C68" s="92" t="s">
        <v>216</v>
      </c>
      <c r="D68" s="84">
        <f t="shared" si="19"/>
        <v>136.4675</v>
      </c>
      <c r="E68" s="84">
        <f t="shared" si="20"/>
        <v>184.63249999999999</v>
      </c>
      <c r="F68" s="83">
        <v>160.55000000000001</v>
      </c>
      <c r="G68" s="85">
        <v>175</v>
      </c>
      <c r="H68" s="192"/>
      <c r="I68" s="191"/>
      <c r="J68" s="124" t="str">
        <f t="shared" si="15"/>
        <v>buiten</v>
      </c>
      <c r="K68" s="99">
        <f t="shared" si="16"/>
        <v>0</v>
      </c>
      <c r="M68" s="139">
        <f t="shared" si="17"/>
        <v>23881.8125</v>
      </c>
      <c r="N68" s="139">
        <f t="shared" si="18"/>
        <v>32310.6875</v>
      </c>
    </row>
    <row r="69" spans="2:14" ht="13.35" customHeight="1" x14ac:dyDescent="0.2">
      <c r="B69" s="90"/>
      <c r="C69" s="189" t="s">
        <v>217</v>
      </c>
      <c r="D69" s="84"/>
      <c r="E69" s="84"/>
      <c r="F69" s="83"/>
      <c r="G69" s="85"/>
      <c r="H69" s="191"/>
      <c r="I69" s="191"/>
      <c r="J69" s="170"/>
      <c r="K69" s="170"/>
      <c r="M69" s="139"/>
      <c r="N69" s="139"/>
    </row>
    <row r="70" spans="2:14" ht="13.35" customHeight="1" x14ac:dyDescent="0.2">
      <c r="B70" s="200" t="s">
        <v>97</v>
      </c>
      <c r="C70" s="92" t="s">
        <v>218</v>
      </c>
      <c r="D70" s="84">
        <f t="shared" si="19"/>
        <v>192.49100000000001</v>
      </c>
      <c r="E70" s="84">
        <f t="shared" si="20"/>
        <v>260.42899999999997</v>
      </c>
      <c r="F70" s="83">
        <v>226.46</v>
      </c>
      <c r="G70" s="85">
        <v>175</v>
      </c>
      <c r="H70" s="192"/>
      <c r="I70" s="191"/>
      <c r="J70" s="124" t="str">
        <f t="shared" si="15"/>
        <v>buiten</v>
      </c>
      <c r="K70" s="99">
        <f t="shared" si="16"/>
        <v>0</v>
      </c>
      <c r="M70" s="139">
        <f t="shared" si="17"/>
        <v>33685.925000000003</v>
      </c>
      <c r="N70" s="139">
        <f t="shared" si="18"/>
        <v>45575.074999999997</v>
      </c>
    </row>
    <row r="71" spans="2:14" ht="13.35" customHeight="1" x14ac:dyDescent="0.2">
      <c r="B71" s="90"/>
      <c r="C71" s="189" t="s">
        <v>219</v>
      </c>
      <c r="D71" s="84"/>
      <c r="E71" s="84"/>
      <c r="F71" s="83"/>
      <c r="G71" s="85"/>
      <c r="H71" s="191"/>
      <c r="I71" s="191"/>
      <c r="J71" s="170"/>
      <c r="K71" s="170"/>
      <c r="M71" s="139"/>
      <c r="N71" s="139"/>
    </row>
    <row r="72" spans="2:14" ht="13.35" customHeight="1" x14ac:dyDescent="0.2">
      <c r="B72" s="201" t="s">
        <v>100</v>
      </c>
      <c r="C72" s="92" t="s">
        <v>220</v>
      </c>
      <c r="D72" s="84">
        <f t="shared" si="19"/>
        <v>282.82049999999998</v>
      </c>
      <c r="E72" s="84">
        <f t="shared" si="20"/>
        <v>382.6395</v>
      </c>
      <c r="F72" s="83">
        <v>332.73</v>
      </c>
      <c r="G72" s="85">
        <v>150</v>
      </c>
      <c r="H72" s="192"/>
      <c r="I72" s="191"/>
      <c r="J72" s="124" t="str">
        <f t="shared" si="15"/>
        <v>buiten</v>
      </c>
      <c r="K72" s="99">
        <f t="shared" si="16"/>
        <v>0</v>
      </c>
      <c r="M72" s="139">
        <f t="shared" si="17"/>
        <v>42423.074999999997</v>
      </c>
      <c r="N72" s="139">
        <f t="shared" si="18"/>
        <v>57395.925000000003</v>
      </c>
    </row>
    <row r="73" spans="2:14" ht="13.35" customHeight="1" x14ac:dyDescent="0.2">
      <c r="B73" s="90"/>
      <c r="C73" s="190" t="s">
        <v>217</v>
      </c>
      <c r="D73" s="153"/>
      <c r="E73" s="153"/>
      <c r="F73" s="154"/>
      <c r="G73" s="155"/>
      <c r="H73" s="191"/>
      <c r="I73" s="191"/>
      <c r="J73" s="170"/>
      <c r="K73" s="170"/>
      <c r="M73" s="149"/>
      <c r="N73" s="149"/>
    </row>
    <row r="74" spans="2:14" ht="10.199999999999999" x14ac:dyDescent="0.2">
      <c r="C74" s="158"/>
      <c r="D74" s="159"/>
      <c r="E74" s="160"/>
      <c r="F74" s="161"/>
      <c r="G74" s="162">
        <f>SUM(G63:G73)</f>
        <v>521</v>
      </c>
      <c r="H74" s="162"/>
      <c r="I74" s="162"/>
      <c r="J74" s="162"/>
      <c r="K74" s="163" t="e">
        <f>SUM(K63,#REF!,K64,K65:K68,K70,K72)</f>
        <v>#REF!</v>
      </c>
      <c r="M74" s="150">
        <f>SUM(M63:M73)</f>
        <v>118906.211</v>
      </c>
      <c r="N74" s="151">
        <f>SUM(N63:N73)</f>
        <v>160873.109</v>
      </c>
    </row>
    <row r="75" spans="2:14" ht="10.199999999999999" x14ac:dyDescent="0.2"/>
    <row r="76" spans="2:14" ht="10.199999999999999" x14ac:dyDescent="0.2">
      <c r="C76" s="105" t="s">
        <v>221</v>
      </c>
      <c r="D76" s="242" t="s">
        <v>123</v>
      </c>
      <c r="E76" s="242"/>
      <c r="F76" s="106"/>
      <c r="G76" s="128" t="s">
        <v>124</v>
      </c>
      <c r="H76" s="128" t="s">
        <v>125</v>
      </c>
      <c r="I76" s="128" t="s">
        <v>126</v>
      </c>
      <c r="J76" s="128" t="s">
        <v>204</v>
      </c>
      <c r="K76" s="129" t="s">
        <v>128</v>
      </c>
      <c r="M76" s="133" t="s">
        <v>129</v>
      </c>
      <c r="N76" s="134" t="s">
        <v>130</v>
      </c>
    </row>
    <row r="77" spans="2:14" ht="10.8" thickBot="1" x14ac:dyDescent="0.25">
      <c r="C77" s="107" t="s">
        <v>222</v>
      </c>
      <c r="D77" s="108" t="s">
        <v>131</v>
      </c>
      <c r="E77" s="109" t="s">
        <v>132</v>
      </c>
      <c r="F77" s="110"/>
      <c r="G77" s="111" t="s">
        <v>133</v>
      </c>
      <c r="H77" s="111"/>
      <c r="I77" s="111"/>
      <c r="J77" s="111"/>
      <c r="K77" s="112"/>
      <c r="M77" s="135"/>
      <c r="N77" s="136"/>
    </row>
    <row r="78" spans="2:14" ht="12.75" customHeight="1" x14ac:dyDescent="0.2">
      <c r="B78" s="239" t="s">
        <v>103</v>
      </c>
      <c r="C78" s="88" t="s">
        <v>223</v>
      </c>
      <c r="D78" s="84">
        <f>F80*0.85</f>
        <v>2945.5135</v>
      </c>
      <c r="E78" s="84">
        <f>F80*1.15</f>
        <v>3985.1064999999994</v>
      </c>
      <c r="F78" s="122">
        <v>3872</v>
      </c>
      <c r="G78" s="85">
        <v>30</v>
      </c>
      <c r="H78" s="98"/>
      <c r="I78" s="103"/>
      <c r="J78" s="124" t="str">
        <f>IF(AND(H78&gt;=D80,H78&lt;=E80),"binnen","buiten")</f>
        <v>buiten</v>
      </c>
      <c r="K78" s="99">
        <f t="shared" ref="K78:K83" si="21">IF(J78="binnen",G78*H78,0)</f>
        <v>0</v>
      </c>
      <c r="M78" s="139">
        <f>D80*G78</f>
        <v>98736</v>
      </c>
      <c r="N78" s="139">
        <f>E80*G78</f>
        <v>133583.99999999997</v>
      </c>
    </row>
    <row r="79" spans="2:14" ht="12.75" customHeight="1" x14ac:dyDescent="0.2">
      <c r="B79" s="90"/>
      <c r="C79" s="176" t="s">
        <v>206</v>
      </c>
      <c r="F79" s="122"/>
      <c r="G79" s="85">
        <v>30</v>
      </c>
      <c r="H79" s="98"/>
      <c r="I79" s="103"/>
      <c r="J79" s="124" t="str">
        <f>IF(OR(ISBLANK(H79),H79=0),"geen opgave","opgave")</f>
        <v>geen opgave</v>
      </c>
      <c r="K79" s="99">
        <f>IF(J79="opgave",-G79*H79,0)</f>
        <v>0</v>
      </c>
      <c r="M79" s="139"/>
      <c r="N79" s="139"/>
    </row>
    <row r="80" spans="2:14" ht="10.199999999999999" x14ac:dyDescent="0.2">
      <c r="B80" s="239" t="s">
        <v>106</v>
      </c>
      <c r="C80" s="89" t="s">
        <v>224</v>
      </c>
      <c r="D80" s="84">
        <f>F78*0.85</f>
        <v>3291.2</v>
      </c>
      <c r="E80" s="84">
        <f>F78*1.15</f>
        <v>4452.7999999999993</v>
      </c>
      <c r="F80" s="122">
        <v>3465.31</v>
      </c>
      <c r="G80" s="85">
        <v>21</v>
      </c>
      <c r="H80" s="98"/>
      <c r="I80" s="103"/>
      <c r="J80" s="124" t="str">
        <f>IF(AND(H80&gt;=D78,H80&lt;=E78),"binnen","buiten")</f>
        <v>buiten</v>
      </c>
      <c r="K80" s="99">
        <f t="shared" si="21"/>
        <v>0</v>
      </c>
      <c r="M80" s="139">
        <f>D78*G80</f>
        <v>61855.783499999998</v>
      </c>
      <c r="N80" s="139">
        <f>E78*G80</f>
        <v>83687.236499999985</v>
      </c>
    </row>
    <row r="81" spans="2:14" ht="10.199999999999999" x14ac:dyDescent="0.2">
      <c r="B81" s="90"/>
      <c r="C81" s="177" t="s">
        <v>206</v>
      </c>
      <c r="D81" s="84"/>
      <c r="E81" s="84"/>
      <c r="F81" s="122"/>
      <c r="G81" s="85">
        <v>21</v>
      </c>
      <c r="H81" s="98"/>
      <c r="I81" s="103"/>
      <c r="J81" s="124" t="str">
        <f>IF(OR(ISBLANK(H81),H81=0),"geen opgave","opgave")</f>
        <v>geen opgave</v>
      </c>
      <c r="K81" s="99">
        <f>IF(J81="opgave",-G81*H81,0)</f>
        <v>0</v>
      </c>
      <c r="M81" s="139"/>
      <c r="N81" s="139"/>
    </row>
    <row r="82" spans="2:14" ht="10.199999999999999" x14ac:dyDescent="0.2">
      <c r="B82" s="239" t="s">
        <v>109</v>
      </c>
      <c r="C82" s="89" t="s">
        <v>225</v>
      </c>
      <c r="D82" s="84">
        <f>F82*0.85</f>
        <v>77.137500000000003</v>
      </c>
      <c r="E82" s="84">
        <f>F82*1.15</f>
        <v>104.3625</v>
      </c>
      <c r="F82" s="122">
        <v>90.75</v>
      </c>
      <c r="G82" s="85">
        <v>1</v>
      </c>
      <c r="H82" s="98"/>
      <c r="I82" s="103"/>
      <c r="J82" s="124" t="str">
        <f t="shared" ref="J82:J83" si="22">IF(AND(H82&gt;=D82,H82&lt;=E82),"binnen","buiten")</f>
        <v>buiten</v>
      </c>
      <c r="K82" s="99">
        <f t="shared" si="21"/>
        <v>0</v>
      </c>
      <c r="M82" s="139">
        <f t="shared" ref="M82:M83" si="23">D82*G82</f>
        <v>77.137500000000003</v>
      </c>
      <c r="N82" s="139">
        <f t="shared" ref="N82:N83" si="24">E82*G82</f>
        <v>104.3625</v>
      </c>
    </row>
    <row r="83" spans="2:14" ht="10.199999999999999" x14ac:dyDescent="0.2">
      <c r="B83" s="90" t="s">
        <v>226</v>
      </c>
      <c r="C83" s="89" t="s">
        <v>227</v>
      </c>
      <c r="D83" s="84">
        <f t="shared" ref="D83" si="25">F83*0.85</f>
        <v>495.86449999999996</v>
      </c>
      <c r="E83" s="84">
        <f t="shared" ref="E83" si="26">F83*1.15</f>
        <v>670.87549999999999</v>
      </c>
      <c r="F83" s="122">
        <v>583.37</v>
      </c>
      <c r="G83" s="85">
        <v>1</v>
      </c>
      <c r="H83" s="98"/>
      <c r="I83" s="103"/>
      <c r="J83" s="124" t="str">
        <f t="shared" si="22"/>
        <v>buiten</v>
      </c>
      <c r="K83" s="99">
        <f t="shared" si="21"/>
        <v>0</v>
      </c>
      <c r="M83" s="139">
        <f t="shared" si="23"/>
        <v>495.86449999999996</v>
      </c>
      <c r="N83" s="139">
        <f t="shared" si="24"/>
        <v>670.87549999999999</v>
      </c>
    </row>
    <row r="84" spans="2:14" ht="10.199999999999999" x14ac:dyDescent="0.2">
      <c r="C84" s="158"/>
      <c r="D84" s="159"/>
      <c r="E84" s="160"/>
      <c r="F84" s="161"/>
      <c r="G84" s="162">
        <f>SUM(G78:G83)</f>
        <v>104</v>
      </c>
      <c r="H84" s="162"/>
      <c r="I84" s="162"/>
      <c r="J84" s="162"/>
      <c r="K84" s="163">
        <f>SUM(K78:K83)</f>
        <v>0</v>
      </c>
      <c r="M84" s="150">
        <f>SUM(M78:M83)</f>
        <v>161164.7855</v>
      </c>
      <c r="N84" s="151">
        <f>SUM(N78:N83)</f>
        <v>218046.47449999992</v>
      </c>
    </row>
    <row r="85" spans="2:14" ht="10.199999999999999" x14ac:dyDescent="0.2">
      <c r="C85" s="25"/>
      <c r="D85" s="24">
        <v>39005.955904000002</v>
      </c>
      <c r="E85" s="24">
        <v>68682.292512095984</v>
      </c>
      <c r="F85" s="27"/>
      <c r="G85" s="25"/>
      <c r="H85" s="25"/>
      <c r="I85" s="25"/>
      <c r="J85" s="25"/>
      <c r="K85" s="25"/>
    </row>
  </sheetData>
  <mergeCells count="4">
    <mergeCell ref="D7:E7"/>
    <mergeCell ref="D49:E49"/>
    <mergeCell ref="D61:E61"/>
    <mergeCell ref="D76:E76"/>
  </mergeCells>
  <phoneticPr fontId="23" type="noConversion"/>
  <conditionalFormatting sqref="J9:J46 J51:J58 J63:J73 J78:J83">
    <cfRule type="containsText" dxfId="15" priority="56" operator="containsText" text="buiten">
      <formula>NOT(ISERROR(SEARCH("buiten",J9)))</formula>
    </cfRule>
  </conditionalFormatting>
  <conditionalFormatting sqref="J52">
    <cfRule type="cellIs" dxfId="14" priority="46" operator="equal">
      <formula>"geen opgave"</formula>
    </cfRule>
  </conditionalFormatting>
  <conditionalFormatting sqref="J54">
    <cfRule type="cellIs" dxfId="13" priority="45" operator="equal">
      <formula>"geen opgave"</formula>
    </cfRule>
  </conditionalFormatting>
  <conditionalFormatting sqref="J55">
    <cfRule type="cellIs" dxfId="12" priority="44" operator="equal">
      <formula>"buiten"</formula>
    </cfRule>
  </conditionalFormatting>
  <conditionalFormatting sqref="J56">
    <cfRule type="cellIs" dxfId="11" priority="43" operator="equal">
      <formula>"geen opgave"</formula>
    </cfRule>
  </conditionalFormatting>
  <conditionalFormatting sqref="J79">
    <cfRule type="cellIs" dxfId="10" priority="36" operator="equal">
      <formula>"geen opgave"</formula>
    </cfRule>
  </conditionalFormatting>
  <conditionalFormatting sqref="J81">
    <cfRule type="cellIs" dxfId="9" priority="35" operator="equal">
      <formula>"geen opgave"</formula>
    </cfRule>
  </conditionalFormatting>
  <conditionalFormatting sqref="J69:K69">
    <cfRule type="cellIs" dxfId="8" priority="23" operator="equal">
      <formula>"geen opgave"</formula>
    </cfRule>
  </conditionalFormatting>
  <conditionalFormatting sqref="J71:K71">
    <cfRule type="cellIs" dxfId="7" priority="20" operator="equal">
      <formula>"geen opgave"</formula>
    </cfRule>
  </conditionalFormatting>
  <conditionalFormatting sqref="J73:K73">
    <cfRule type="cellIs" dxfId="6" priority="17" operator="equal">
      <formula>"geen opgave"</formula>
    </cfRule>
  </conditionalFormatting>
  <conditionalFormatting sqref="K9:K46 K63:K68 K78:K83">
    <cfRule type="cellIs" dxfId="5" priority="50" operator="equal">
      <formula>0</formula>
    </cfRule>
  </conditionalFormatting>
  <conditionalFormatting sqref="K51:K58">
    <cfRule type="cellIs" dxfId="4" priority="49" operator="equal">
      <formula>0</formula>
    </cfRule>
  </conditionalFormatting>
  <conditionalFormatting sqref="K69">
    <cfRule type="containsText" dxfId="3" priority="24" operator="containsText" text="buiten">
      <formula>NOT(ISERROR(SEARCH("buiten",K69)))</formula>
    </cfRule>
  </conditionalFormatting>
  <conditionalFormatting sqref="K70 K72">
    <cfRule type="cellIs" dxfId="2" priority="48" operator="equal">
      <formula>0</formula>
    </cfRule>
  </conditionalFormatting>
  <conditionalFormatting sqref="K71">
    <cfRule type="containsText" dxfId="1" priority="21" operator="containsText" text="buiten">
      <formula>NOT(ISERROR(SEARCH("buiten",K71)))</formula>
    </cfRule>
  </conditionalFormatting>
  <conditionalFormatting sqref="K73">
    <cfRule type="containsText" dxfId="0" priority="18" operator="containsText" text="buiten">
      <formula>NOT(ISERROR(SEARCH("buiten",K73)))</formula>
    </cfRule>
  </conditionalFormatting>
  <pageMargins left="0.7" right="0.7" top="0.75" bottom="0.75" header="0.3" footer="0.3"/>
  <pageSetup paperSize="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23A6CF-941F-4F02-9367-FBC93E9FA1E0}">
  <dimension ref="A1:F30"/>
  <sheetViews>
    <sheetView workbookViewId="0">
      <selection activeCell="K11" sqref="K11"/>
    </sheetView>
  </sheetViews>
  <sheetFormatPr defaultColWidth="8.88671875" defaultRowHeight="13.8" x14ac:dyDescent="0.3"/>
  <cols>
    <col min="1" max="1" width="8.88671875" style="6"/>
    <col min="2" max="2" width="40" style="6" customWidth="1"/>
    <col min="3" max="3" width="39.109375" style="6" customWidth="1"/>
    <col min="4" max="4" width="18" style="6" customWidth="1"/>
    <col min="5" max="5" width="11.44140625" style="63" bestFit="1" customWidth="1"/>
    <col min="6" max="6" width="14.44140625" style="6" bestFit="1" customWidth="1"/>
    <col min="7" max="16384" width="8.88671875" style="6"/>
  </cols>
  <sheetData>
    <row r="1" spans="1:6" ht="21" customHeight="1" thickBot="1" x14ac:dyDescent="0.35"/>
    <row r="2" spans="1:6" ht="14.4" thickBot="1" x14ac:dyDescent="0.35">
      <c r="B2" s="30" t="s">
        <v>228</v>
      </c>
      <c r="C2" s="31" t="s">
        <v>229</v>
      </c>
      <c r="D2" s="34" t="s">
        <v>230</v>
      </c>
    </row>
    <row r="3" spans="1:6" ht="14.4" thickBot="1" x14ac:dyDescent="0.35">
      <c r="B3" s="30"/>
      <c r="C3" s="31"/>
      <c r="D3" s="35" t="s">
        <v>231</v>
      </c>
    </row>
    <row r="4" spans="1:6" ht="14.4" thickBot="1" x14ac:dyDescent="0.35">
      <c r="B4" s="33"/>
      <c r="C4" s="33"/>
      <c r="D4" s="35" t="s">
        <v>232</v>
      </c>
    </row>
    <row r="5" spans="1:6" ht="82.8" x14ac:dyDescent="0.3">
      <c r="A5" s="36" t="s">
        <v>122</v>
      </c>
      <c r="B5" s="37" t="s">
        <v>233</v>
      </c>
      <c r="C5" s="38" t="s">
        <v>234</v>
      </c>
      <c r="D5" s="68">
        <v>12</v>
      </c>
      <c r="E5" s="69">
        <v>17939.888888888891</v>
      </c>
      <c r="F5" s="6" t="s">
        <v>235</v>
      </c>
    </row>
    <row r="6" spans="1:6" ht="27.6" x14ac:dyDescent="0.3">
      <c r="A6" s="39"/>
      <c r="B6" s="40" t="s">
        <v>236</v>
      </c>
      <c r="C6" s="41" t="s">
        <v>237</v>
      </c>
      <c r="D6" s="120">
        <v>22.666666666666664</v>
      </c>
      <c r="E6" s="71">
        <v>2622.8823529411766</v>
      </c>
    </row>
    <row r="7" spans="1:6" ht="41.4" x14ac:dyDescent="0.3">
      <c r="A7" s="39"/>
      <c r="B7" s="40" t="s">
        <v>238</v>
      </c>
      <c r="C7" s="41" t="s">
        <v>239</v>
      </c>
      <c r="D7" s="70">
        <v>1.3333333333333333</v>
      </c>
      <c r="E7" s="71">
        <v>4500</v>
      </c>
    </row>
    <row r="8" spans="1:6" x14ac:dyDescent="0.3">
      <c r="A8" s="39"/>
      <c r="B8" s="40" t="s">
        <v>240</v>
      </c>
      <c r="C8" s="42"/>
      <c r="D8" s="70">
        <v>4</v>
      </c>
      <c r="E8" s="71">
        <v>571.66666666666663</v>
      </c>
    </row>
    <row r="9" spans="1:6" x14ac:dyDescent="0.3">
      <c r="A9" s="39"/>
      <c r="B9" s="40" t="s">
        <v>241</v>
      </c>
      <c r="C9" s="42"/>
      <c r="D9" s="120">
        <v>65.333333333333343</v>
      </c>
      <c r="E9" s="71">
        <v>1013</v>
      </c>
    </row>
    <row r="10" spans="1:6" x14ac:dyDescent="0.3">
      <c r="A10" s="39"/>
      <c r="B10" s="40" t="s">
        <v>242</v>
      </c>
      <c r="C10" s="42"/>
      <c r="D10" s="120">
        <v>21.333333333333332</v>
      </c>
      <c r="E10" s="71">
        <v>767.1875</v>
      </c>
    </row>
    <row r="11" spans="1:6" x14ac:dyDescent="0.3">
      <c r="A11" s="39"/>
      <c r="B11" s="40" t="s">
        <v>243</v>
      </c>
      <c r="C11" s="42"/>
      <c r="D11" s="70">
        <v>6.666666666666667</v>
      </c>
      <c r="E11" s="71">
        <v>6020.2</v>
      </c>
    </row>
    <row r="12" spans="1:6" x14ac:dyDescent="0.3">
      <c r="A12" s="39"/>
      <c r="B12" s="40" t="s">
        <v>244</v>
      </c>
      <c r="C12" s="42"/>
      <c r="D12" s="120">
        <v>6.666666666666667</v>
      </c>
      <c r="E12" s="71">
        <v>1468.2</v>
      </c>
    </row>
    <row r="13" spans="1:6" x14ac:dyDescent="0.3">
      <c r="A13" s="39"/>
      <c r="B13" s="123" t="s">
        <v>245</v>
      </c>
      <c r="C13" s="43"/>
      <c r="D13" s="70">
        <v>4</v>
      </c>
      <c r="E13" s="71">
        <v>5719</v>
      </c>
    </row>
    <row r="14" spans="1:6" x14ac:dyDescent="0.3">
      <c r="A14" s="39"/>
      <c r="B14" s="40" t="s">
        <v>246</v>
      </c>
      <c r="C14" s="42"/>
      <c r="D14" s="120">
        <v>9.3333333333333339</v>
      </c>
      <c r="E14" s="71">
        <v>2747</v>
      </c>
    </row>
    <row r="15" spans="1:6" ht="14.4" thickBot="1" x14ac:dyDescent="0.35">
      <c r="A15" s="39"/>
      <c r="B15" s="44" t="s">
        <v>247</v>
      </c>
      <c r="C15" s="45"/>
      <c r="D15" s="72">
        <v>46.666666666666664</v>
      </c>
      <c r="E15" s="73">
        <v>3491.0571428571429</v>
      </c>
    </row>
    <row r="16" spans="1:6" ht="14.4" thickBot="1" x14ac:dyDescent="0.35">
      <c r="A16" s="39"/>
      <c r="B16" s="46" t="s">
        <v>231</v>
      </c>
      <c r="C16" s="47"/>
      <c r="D16" s="76">
        <v>200</v>
      </c>
      <c r="E16" s="77">
        <v>3134.6</v>
      </c>
      <c r="F16" s="63">
        <f>D16*E16</f>
        <v>626920</v>
      </c>
    </row>
    <row r="17" spans="1:6" ht="27.6" x14ac:dyDescent="0.3">
      <c r="A17" s="36" t="s">
        <v>203</v>
      </c>
      <c r="B17" s="48" t="s">
        <v>248</v>
      </c>
      <c r="C17" s="81" t="s">
        <v>249</v>
      </c>
      <c r="D17" s="74">
        <v>40</v>
      </c>
      <c r="E17" s="75">
        <v>4732.5666666666666</v>
      </c>
    </row>
    <row r="18" spans="1:6" ht="55.2" x14ac:dyDescent="0.3">
      <c r="A18" s="39"/>
      <c r="B18" s="49" t="s">
        <v>250</v>
      </c>
      <c r="C18" s="64" t="s">
        <v>251</v>
      </c>
      <c r="D18" s="70">
        <v>97.333333333333329</v>
      </c>
      <c r="E18" s="71">
        <v>2597.5205479452056</v>
      </c>
    </row>
    <row r="19" spans="1:6" ht="28.2" thickBot="1" x14ac:dyDescent="0.35">
      <c r="A19" s="39"/>
      <c r="B19" s="49" t="s">
        <v>252</v>
      </c>
      <c r="C19" s="82" t="s">
        <v>253</v>
      </c>
      <c r="D19" s="72">
        <v>190.66666666666669</v>
      </c>
      <c r="E19" s="73">
        <v>2886.8881118881118</v>
      </c>
      <c r="F19" s="63"/>
    </row>
    <row r="20" spans="1:6" ht="14.4" thickBot="1" x14ac:dyDescent="0.35">
      <c r="A20" s="39"/>
      <c r="B20" s="46" t="s">
        <v>231</v>
      </c>
      <c r="C20" s="51"/>
      <c r="D20" s="76">
        <v>328</v>
      </c>
      <c r="E20" s="77">
        <v>3026.1016260162601</v>
      </c>
      <c r="F20" s="63">
        <f>D20*E20</f>
        <v>992561.33333333326</v>
      </c>
    </row>
    <row r="21" spans="1:6" ht="69" x14ac:dyDescent="0.3">
      <c r="A21" s="36" t="s">
        <v>211</v>
      </c>
      <c r="B21" s="50" t="s">
        <v>254</v>
      </c>
      <c r="C21" s="65" t="s">
        <v>255</v>
      </c>
      <c r="D21" s="74">
        <v>9.3333333333333339</v>
      </c>
      <c r="E21" s="75">
        <v>1191.8571428571429</v>
      </c>
    </row>
    <row r="22" spans="1:6" ht="82.8" x14ac:dyDescent="0.3">
      <c r="A22" s="39"/>
      <c r="B22" s="40" t="s">
        <v>256</v>
      </c>
      <c r="C22" s="42" t="s">
        <v>257</v>
      </c>
      <c r="D22" s="70">
        <v>506.66666666666663</v>
      </c>
      <c r="E22" s="71">
        <v>1184.7447368421053</v>
      </c>
    </row>
    <row r="23" spans="1:6" ht="14.4" thickBot="1" x14ac:dyDescent="0.35">
      <c r="A23" s="39"/>
      <c r="B23" s="44" t="s">
        <v>258</v>
      </c>
      <c r="C23" s="45"/>
      <c r="D23" s="72">
        <v>10.666666666666666</v>
      </c>
      <c r="E23" s="73">
        <v>614.25</v>
      </c>
    </row>
    <row r="24" spans="1:6" ht="14.4" thickBot="1" x14ac:dyDescent="0.35">
      <c r="A24" s="39"/>
      <c r="B24" s="46" t="s">
        <v>231</v>
      </c>
      <c r="C24" s="51"/>
      <c r="D24" s="76">
        <v>526.66666666666663</v>
      </c>
      <c r="E24" s="77">
        <v>1173.3164556962026</v>
      </c>
      <c r="F24" s="63">
        <f>D24*E24</f>
        <v>617946.66666666663</v>
      </c>
    </row>
    <row r="25" spans="1:6" ht="83.4" thickBot="1" x14ac:dyDescent="0.35">
      <c r="A25" s="36" t="s">
        <v>221</v>
      </c>
      <c r="B25" s="52" t="s">
        <v>259</v>
      </c>
      <c r="C25" s="47" t="s">
        <v>260</v>
      </c>
      <c r="D25" s="79">
        <v>305.33333333333331</v>
      </c>
      <c r="E25" s="80">
        <v>2178.6026200873362</v>
      </c>
    </row>
    <row r="26" spans="1:6" ht="14.4" thickBot="1" x14ac:dyDescent="0.35">
      <c r="A26" s="53"/>
      <c r="B26" s="54" t="s">
        <v>231</v>
      </c>
      <c r="C26" s="55"/>
      <c r="D26" s="76">
        <v>305.33333333333331</v>
      </c>
      <c r="E26" s="77">
        <v>2178.6026200873362</v>
      </c>
      <c r="F26" s="63">
        <f>D26*E26</f>
        <v>665199.99999999988</v>
      </c>
    </row>
    <row r="27" spans="1:6" ht="152.4" thickBot="1" x14ac:dyDescent="0.35">
      <c r="A27" s="56" t="s">
        <v>261</v>
      </c>
      <c r="B27" s="57" t="s">
        <v>262</v>
      </c>
      <c r="C27" s="66" t="s">
        <v>263</v>
      </c>
      <c r="D27" s="79">
        <v>101.33333333333334</v>
      </c>
      <c r="E27" s="80">
        <v>13502.947368421053</v>
      </c>
    </row>
    <row r="28" spans="1:6" ht="14.4" thickBot="1" x14ac:dyDescent="0.35">
      <c r="A28" s="58"/>
      <c r="B28" s="59" t="s">
        <v>231</v>
      </c>
      <c r="C28" s="32"/>
      <c r="D28" s="76">
        <v>712</v>
      </c>
      <c r="E28" s="77">
        <v>1921.7677902621722</v>
      </c>
      <c r="F28" s="63">
        <f>D28*E28</f>
        <v>1368298.6666666665</v>
      </c>
    </row>
    <row r="29" spans="1:6" ht="14.4" thickBot="1" x14ac:dyDescent="0.35">
      <c r="B29" s="60" t="s">
        <v>264</v>
      </c>
      <c r="C29" s="67"/>
      <c r="D29" s="78">
        <v>2072</v>
      </c>
      <c r="E29" s="77">
        <v>2061.2580437580436</v>
      </c>
      <c r="F29" s="63">
        <f>D29*E29</f>
        <v>4270926.666666666</v>
      </c>
    </row>
    <row r="30" spans="1:6" x14ac:dyDescent="0.3">
      <c r="B30" s="61"/>
      <c r="D30" s="62"/>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F2CEF2AB6FE9C4A942CB971CB65E270" ma:contentTypeVersion="15" ma:contentTypeDescription="Een nieuw document maken." ma:contentTypeScope="" ma:versionID="0551106dd011cb1db51e11195cdebdb1">
  <xsd:schema xmlns:xsd="http://www.w3.org/2001/XMLSchema" xmlns:xs="http://www.w3.org/2001/XMLSchema" xmlns:p="http://schemas.microsoft.com/office/2006/metadata/properties" xmlns:ns2="772320f3-49ad-43c5-b638-48d609aec44c" xmlns:ns3="3c92ca6b-3bf7-4c9b-8e09-e5620e94a5bd" targetNamespace="http://schemas.microsoft.com/office/2006/metadata/properties" ma:root="true" ma:fieldsID="6acc448d47ac3734f55c928f0b1f3116" ns2:_="" ns3:_="">
    <xsd:import namespace="772320f3-49ad-43c5-b638-48d609aec44c"/>
    <xsd:import namespace="3c92ca6b-3bf7-4c9b-8e09-e5620e94a5b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72320f3-49ad-43c5-b638-48d609aec44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description=""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425ec6a0-244e-4cb9-ab66-ebcbcfe305d8"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descriptio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c92ca6b-3bf7-4c9b-8e09-e5620e94a5bd"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5" nillable="true" ma:displayName="Taxonomy Catch All Column" ma:hidden="true" ma:list="{d5e88763-d4bd-4f57-a840-34d64d426378}" ma:internalName="TaxCatchAll" ma:showField="CatchAllData" ma:web="3c92ca6b-3bf7-4c9b-8e09-e5620e94a5b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c92ca6b-3bf7-4c9b-8e09-e5620e94a5bd" xsi:nil="true"/>
    <lcf76f155ced4ddcb4097134ff3c332f xmlns="772320f3-49ad-43c5-b638-48d609aec44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B16D2FD-72DF-4E3B-B3CE-DDF857B3C3D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72320f3-49ad-43c5-b638-48d609aec44c"/>
    <ds:schemaRef ds:uri="3c92ca6b-3bf7-4c9b-8e09-e5620e94a5b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FC78DC7-A4A1-47C0-8265-C3A75FA5CB13}">
  <ds:schemaRefs>
    <ds:schemaRef ds:uri="http://schemas.microsoft.com/sharepoint/v3/contenttype/forms"/>
  </ds:schemaRefs>
</ds:datastoreItem>
</file>

<file path=customXml/itemProps3.xml><?xml version="1.0" encoding="utf-8"?>
<ds:datastoreItem xmlns:ds="http://schemas.openxmlformats.org/officeDocument/2006/customXml" ds:itemID="{B3E7DE2B-5FF0-4151-BE63-B37463809FC4}">
  <ds:schemaRefs>
    <ds:schemaRef ds:uri="http://purl.org/dc/elements/1.1/"/>
    <ds:schemaRef ds:uri="http://schemas.microsoft.com/office/infopath/2007/PartnerControls"/>
    <ds:schemaRef ds:uri="http://www.w3.org/XML/1998/namespace"/>
    <ds:schemaRef ds:uri="http://purl.org/dc/terms/"/>
    <ds:schemaRef ds:uri="http://schemas.microsoft.com/office/2006/metadata/properties"/>
    <ds:schemaRef ds:uri="3c92ca6b-3bf7-4c9b-8e09-e5620e94a5bd"/>
    <ds:schemaRef ds:uri="http://schemas.microsoft.com/office/2006/documentManagement/types"/>
    <ds:schemaRef ds:uri="http://schemas.openxmlformats.org/package/2006/metadata/core-properties"/>
    <ds:schemaRef ds:uri="772320f3-49ad-43c5-b638-48d609aec44c"/>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1. Instructie</vt:lpstr>
      <vt:lpstr>2. Omschrijving voorzieningen</vt:lpstr>
      <vt:lpstr>2.1 Prijzenblad percelen</vt:lpstr>
      <vt:lpstr>2.2 GU percelen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Nijssen, Jan</dc:creator>
  <cp:keywords/>
  <dc:description/>
  <cp:lastModifiedBy>Koopmans, Liesbeth</cp:lastModifiedBy>
  <cp:revision/>
  <dcterms:created xsi:type="dcterms:W3CDTF">2024-04-05T07:40:00Z</dcterms:created>
  <dcterms:modified xsi:type="dcterms:W3CDTF">2025-09-22T07:59:11Z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0x010100AF2CEF2AB6FE9C4A942CB971CB65E270</vt:lpwstr>
  </property>
  <property fmtid="{D5CDD505-2E9C-101B-9397-08002B2CF9AE}" pid="3" name="MediaServiceImageTags">
    <vt:lpwstr/>
  </property>
</Properties>
</file>