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p0958.sharepoint.com/sites/TeamKennisbank/Shared Documents/General/Commercieel/Clienten/Gemeenten/Meerinzicht/EA UGV 2026/"/>
    </mc:Choice>
  </mc:AlternateContent>
  <xr:revisionPtr revIDLastSave="3" documentId="8_{2A19F30F-5AB9-4C1D-846E-B50F0D47C957}" xr6:coauthVersionLast="47" xr6:coauthVersionMax="47" xr10:uidLastSave="{FDA43F75-7313-44F0-80AD-AD8B5C435829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R1wGe2ubSBBEdKa6cwBcMeJatOlndLqULKmUUbcgCUg="/>
    </ext>
  </extLst>
</workbook>
</file>

<file path=xl/calcChain.xml><?xml version="1.0" encoding="utf-8"?>
<calcChain xmlns="http://schemas.openxmlformats.org/spreadsheetml/2006/main">
  <c r="L51" i="1" l="1"/>
  <c r="AG9" i="1"/>
  <c r="AG10" i="1"/>
  <c r="AG11" i="1"/>
  <c r="AG12" i="1"/>
  <c r="AG13" i="1"/>
  <c r="AG14" i="1"/>
  <c r="AG15" i="1"/>
  <c r="AG16" i="1"/>
  <c r="AG17" i="1"/>
  <c r="AG51" i="1" s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8" i="1"/>
  <c r="AA56" i="1"/>
  <c r="AA55" i="1"/>
  <c r="Z55" i="1"/>
  <c r="AA54" i="1"/>
  <c r="Z54" i="1"/>
  <c r="AA53" i="1"/>
  <c r="Z53" i="1"/>
  <c r="AA52" i="1"/>
  <c r="Z52" i="1"/>
  <c r="Y51" i="1"/>
  <c r="W51" i="1"/>
  <c r="U51" i="1"/>
  <c r="T51" i="1"/>
  <c r="P51" i="1"/>
  <c r="N51" i="1"/>
  <c r="J51" i="1"/>
  <c r="G51" i="1"/>
  <c r="F51" i="1"/>
  <c r="R49" i="1"/>
  <c r="O49" i="1"/>
  <c r="H49" i="1"/>
  <c r="R48" i="1"/>
  <c r="O48" i="1"/>
  <c r="I48" i="1"/>
  <c r="K48" i="1" s="1"/>
  <c r="H48" i="1"/>
  <c r="R47" i="1"/>
  <c r="O47" i="1"/>
  <c r="K47" i="1"/>
  <c r="L47" i="1" s="1"/>
  <c r="V47" i="1" s="1"/>
  <c r="X47" i="1" s="1"/>
  <c r="I47" i="1"/>
  <c r="H47" i="1"/>
  <c r="R46" i="1"/>
  <c r="O46" i="1"/>
  <c r="H46" i="1"/>
  <c r="I46" i="1" s="1"/>
  <c r="K46" i="1" s="1"/>
  <c r="L46" i="1" s="1"/>
  <c r="V46" i="1" s="1"/>
  <c r="X46" i="1" s="1"/>
  <c r="R45" i="1"/>
  <c r="O45" i="1"/>
  <c r="I45" i="1"/>
  <c r="K45" i="1" s="1"/>
  <c r="L45" i="1" s="1"/>
  <c r="V45" i="1" s="1"/>
  <c r="X45" i="1" s="1"/>
  <c r="H45" i="1"/>
  <c r="R44" i="1"/>
  <c r="O44" i="1"/>
  <c r="H44" i="1"/>
  <c r="R43" i="1"/>
  <c r="O43" i="1"/>
  <c r="I43" i="1"/>
  <c r="K43" i="1" s="1"/>
  <c r="L43" i="1" s="1"/>
  <c r="V43" i="1" s="1"/>
  <c r="X43" i="1" s="1"/>
  <c r="H43" i="1"/>
  <c r="R42" i="1"/>
  <c r="O42" i="1"/>
  <c r="H42" i="1"/>
  <c r="R41" i="1"/>
  <c r="O41" i="1"/>
  <c r="I41" i="1"/>
  <c r="K41" i="1" s="1"/>
  <c r="L41" i="1" s="1"/>
  <c r="V41" i="1" s="1"/>
  <c r="X41" i="1" s="1"/>
  <c r="H41" i="1"/>
  <c r="R40" i="1"/>
  <c r="O40" i="1"/>
  <c r="H40" i="1"/>
  <c r="R39" i="1"/>
  <c r="O39" i="1"/>
  <c r="I39" i="1"/>
  <c r="K39" i="1" s="1"/>
  <c r="L39" i="1" s="1"/>
  <c r="V39" i="1" s="1"/>
  <c r="X39" i="1" s="1"/>
  <c r="H39" i="1"/>
  <c r="R38" i="1"/>
  <c r="O38" i="1"/>
  <c r="H38" i="1"/>
  <c r="R37" i="1"/>
  <c r="O37" i="1"/>
  <c r="H37" i="1"/>
  <c r="Q36" i="1"/>
  <c r="R36" i="1" s="1"/>
  <c r="O36" i="1"/>
  <c r="K36" i="1"/>
  <c r="L36" i="1" s="1"/>
  <c r="I36" i="1"/>
  <c r="H36" i="1"/>
  <c r="O35" i="1"/>
  <c r="Q35" i="1" s="1"/>
  <c r="R35" i="1" s="1"/>
  <c r="I35" i="1"/>
  <c r="K35" i="1" s="1"/>
  <c r="L35" i="1" s="1"/>
  <c r="H35" i="1"/>
  <c r="R34" i="1"/>
  <c r="Q34" i="1"/>
  <c r="O34" i="1"/>
  <c r="I34" i="1"/>
  <c r="K34" i="1" s="1"/>
  <c r="L34" i="1" s="1"/>
  <c r="V34" i="1" s="1"/>
  <c r="X34" i="1" s="1"/>
  <c r="H34" i="1"/>
  <c r="R33" i="1"/>
  <c r="O33" i="1"/>
  <c r="H33" i="1"/>
  <c r="O32" i="1"/>
  <c r="Q32" i="1" s="1"/>
  <c r="R32" i="1" s="1"/>
  <c r="H32" i="1"/>
  <c r="O31" i="1"/>
  <c r="Q31" i="1" s="1"/>
  <c r="R31" i="1" s="1"/>
  <c r="H31" i="1"/>
  <c r="O30" i="1"/>
  <c r="Q30" i="1" s="1"/>
  <c r="R30" i="1" s="1"/>
  <c r="I30" i="1"/>
  <c r="K30" i="1" s="1"/>
  <c r="H30" i="1"/>
  <c r="O29" i="1"/>
  <c r="Q29" i="1" s="1"/>
  <c r="R29" i="1" s="1"/>
  <c r="H29" i="1"/>
  <c r="I29" i="1" s="1"/>
  <c r="K29" i="1" s="1"/>
  <c r="L29" i="1" s="1"/>
  <c r="V29" i="1" s="1"/>
  <c r="X29" i="1" s="1"/>
  <c r="Q28" i="1"/>
  <c r="R28" i="1" s="1"/>
  <c r="O28" i="1"/>
  <c r="H28" i="1"/>
  <c r="R27" i="1"/>
  <c r="H27" i="1"/>
  <c r="R26" i="1"/>
  <c r="H26" i="1"/>
  <c r="O25" i="1"/>
  <c r="Q25" i="1" s="1"/>
  <c r="R25" i="1" s="1"/>
  <c r="H25" i="1"/>
  <c r="O24" i="1"/>
  <c r="Q24" i="1" s="1"/>
  <c r="R24" i="1" s="1"/>
  <c r="H24" i="1"/>
  <c r="O23" i="1"/>
  <c r="Q23" i="1" s="1"/>
  <c r="R23" i="1" s="1"/>
  <c r="H23" i="1"/>
  <c r="O22" i="1"/>
  <c r="Q22" i="1" s="1"/>
  <c r="R22" i="1" s="1"/>
  <c r="I22" i="1"/>
  <c r="K22" i="1" s="1"/>
  <c r="H22" i="1"/>
  <c r="L22" i="1" s="1"/>
  <c r="O21" i="1"/>
  <c r="Q21" i="1" s="1"/>
  <c r="R21" i="1" s="1"/>
  <c r="H21" i="1"/>
  <c r="I21" i="1" s="1"/>
  <c r="K21" i="1" s="1"/>
  <c r="L21" i="1" s="1"/>
  <c r="R20" i="1"/>
  <c r="O20" i="1"/>
  <c r="I20" i="1"/>
  <c r="K20" i="1" s="1"/>
  <c r="L20" i="1" s="1"/>
  <c r="V20" i="1" s="1"/>
  <c r="X20" i="1" s="1"/>
  <c r="H20" i="1"/>
  <c r="R19" i="1"/>
  <c r="Q19" i="1"/>
  <c r="O19" i="1"/>
  <c r="I19" i="1"/>
  <c r="K19" i="1" s="1"/>
  <c r="L19" i="1" s="1"/>
  <c r="V19" i="1" s="1"/>
  <c r="X19" i="1" s="1"/>
  <c r="H19" i="1"/>
  <c r="Q18" i="1"/>
  <c r="R18" i="1" s="1"/>
  <c r="O18" i="1"/>
  <c r="I18" i="1"/>
  <c r="K18" i="1" s="1"/>
  <c r="L18" i="1" s="1"/>
  <c r="V18" i="1" s="1"/>
  <c r="X18" i="1" s="1"/>
  <c r="H18" i="1"/>
  <c r="Q17" i="1"/>
  <c r="R17" i="1" s="1"/>
  <c r="O17" i="1"/>
  <c r="I17" i="1"/>
  <c r="K17" i="1" s="1"/>
  <c r="L17" i="1" s="1"/>
  <c r="H17" i="1"/>
  <c r="Q16" i="1"/>
  <c r="R16" i="1" s="1"/>
  <c r="O16" i="1"/>
  <c r="H16" i="1"/>
  <c r="Q15" i="1"/>
  <c r="R15" i="1" s="1"/>
  <c r="O15" i="1"/>
  <c r="K15" i="1"/>
  <c r="L15" i="1" s="1"/>
  <c r="V15" i="1" s="1"/>
  <c r="X15" i="1" s="1"/>
  <c r="I15" i="1"/>
  <c r="H15" i="1"/>
  <c r="O14" i="1"/>
  <c r="Q14" i="1" s="1"/>
  <c r="I14" i="1"/>
  <c r="K14" i="1" s="1"/>
  <c r="L14" i="1" s="1"/>
  <c r="H14" i="1"/>
  <c r="R13" i="1"/>
  <c r="O13" i="1"/>
  <c r="H13" i="1"/>
  <c r="R12" i="1"/>
  <c r="O12" i="1"/>
  <c r="I12" i="1"/>
  <c r="K12" i="1" s="1"/>
  <c r="L12" i="1" s="1"/>
  <c r="V12" i="1" s="1"/>
  <c r="X12" i="1" s="1"/>
  <c r="H12" i="1"/>
  <c r="Q11" i="1"/>
  <c r="R11" i="1" s="1"/>
  <c r="O11" i="1"/>
  <c r="I11" i="1"/>
  <c r="K11" i="1" s="1"/>
  <c r="L11" i="1" s="1"/>
  <c r="H11" i="1"/>
  <c r="Q10" i="1"/>
  <c r="R10" i="1" s="1"/>
  <c r="O10" i="1"/>
  <c r="I10" i="1"/>
  <c r="K10" i="1" s="1"/>
  <c r="L10" i="1" s="1"/>
  <c r="V10" i="1" s="1"/>
  <c r="X10" i="1" s="1"/>
  <c r="H10" i="1"/>
  <c r="Q9" i="1"/>
  <c r="R9" i="1" s="1"/>
  <c r="O9" i="1"/>
  <c r="H9" i="1"/>
  <c r="R8" i="1"/>
  <c r="O8" i="1"/>
  <c r="O51" i="1" s="1"/>
  <c r="H8" i="1"/>
  <c r="I8" i="1" s="1"/>
  <c r="AC5" i="1"/>
  <c r="Z39" i="1" l="1"/>
  <c r="AA39" i="1" s="1"/>
  <c r="Z46" i="1"/>
  <c r="AA46" i="1" s="1"/>
  <c r="L49" i="1"/>
  <c r="V49" i="1" s="1"/>
  <c r="X49" i="1" s="1"/>
  <c r="Z15" i="1"/>
  <c r="AA15" i="1" s="1"/>
  <c r="L27" i="1"/>
  <c r="V27" i="1" s="1"/>
  <c r="X27" i="1" s="1"/>
  <c r="Z12" i="1"/>
  <c r="AA12" i="1" s="1"/>
  <c r="V22" i="1"/>
  <c r="X22" i="1" s="1"/>
  <c r="L16" i="1"/>
  <c r="V16" i="1" s="1"/>
  <c r="X16" i="1" s="1"/>
  <c r="Z19" i="1"/>
  <c r="AA19" i="1" s="1"/>
  <c r="V36" i="1"/>
  <c r="X36" i="1" s="1"/>
  <c r="Z43" i="1"/>
  <c r="AA43" i="1" s="1"/>
  <c r="Z47" i="1"/>
  <c r="AA47" i="1" s="1"/>
  <c r="Z34" i="1"/>
  <c r="AA34" i="1" s="1"/>
  <c r="L37" i="1"/>
  <c r="V37" i="1" s="1"/>
  <c r="X37" i="1" s="1"/>
  <c r="V17" i="1"/>
  <c r="X17" i="1" s="1"/>
  <c r="L30" i="1"/>
  <c r="V30" i="1" s="1"/>
  <c r="X30" i="1" s="1"/>
  <c r="Z10" i="1"/>
  <c r="AA10" i="1"/>
  <c r="Z29" i="1"/>
  <c r="AA29" i="1" s="1"/>
  <c r="Z20" i="1"/>
  <c r="AA20" i="1" s="1"/>
  <c r="Z41" i="1"/>
  <c r="AA41" i="1" s="1"/>
  <c r="V11" i="1"/>
  <c r="X11" i="1" s="1"/>
  <c r="R14" i="1"/>
  <c r="V14" i="1" s="1"/>
  <c r="X14" i="1" s="1"/>
  <c r="Q51" i="1"/>
  <c r="L38" i="1"/>
  <c r="V38" i="1" s="1"/>
  <c r="X38" i="1" s="1"/>
  <c r="L48" i="1"/>
  <c r="V48" i="1" s="1"/>
  <c r="X48" i="1" s="1"/>
  <c r="K8" i="1"/>
  <c r="Z45" i="1"/>
  <c r="AA45" i="1" s="1"/>
  <c r="Z18" i="1"/>
  <c r="AA18" i="1" s="1"/>
  <c r="V21" i="1"/>
  <c r="X21" i="1" s="1"/>
  <c r="V35" i="1"/>
  <c r="X35" i="1" s="1"/>
  <c r="L42" i="1"/>
  <c r="V42" i="1" s="1"/>
  <c r="X42" i="1" s="1"/>
  <c r="I9" i="1"/>
  <c r="K9" i="1" s="1"/>
  <c r="L9" i="1" s="1"/>
  <c r="V9" i="1" s="1"/>
  <c r="X9" i="1" s="1"/>
  <c r="I16" i="1"/>
  <c r="K16" i="1" s="1"/>
  <c r="I37" i="1"/>
  <c r="K37" i="1" s="1"/>
  <c r="I49" i="1"/>
  <c r="K49" i="1" s="1"/>
  <c r="L8" i="1"/>
  <c r="I23" i="1"/>
  <c r="K23" i="1" s="1"/>
  <c r="L23" i="1" s="1"/>
  <c r="V23" i="1" s="1"/>
  <c r="X23" i="1" s="1"/>
  <c r="I31" i="1"/>
  <c r="K31" i="1" s="1"/>
  <c r="L31" i="1" s="1"/>
  <c r="V31" i="1" s="1"/>
  <c r="X31" i="1" s="1"/>
  <c r="I38" i="1"/>
  <c r="K38" i="1" s="1"/>
  <c r="H51" i="1"/>
  <c r="I24" i="1"/>
  <c r="K24" i="1" s="1"/>
  <c r="L24" i="1" s="1"/>
  <c r="V24" i="1" s="1"/>
  <c r="X24" i="1" s="1"/>
  <c r="I32" i="1"/>
  <c r="K32" i="1" s="1"/>
  <c r="L32" i="1" s="1"/>
  <c r="V32" i="1" s="1"/>
  <c r="X32" i="1" s="1"/>
  <c r="I40" i="1"/>
  <c r="K40" i="1" s="1"/>
  <c r="L40" i="1" s="1"/>
  <c r="V40" i="1" s="1"/>
  <c r="X40" i="1" s="1"/>
  <c r="I25" i="1"/>
  <c r="K25" i="1" s="1"/>
  <c r="L25" i="1" s="1"/>
  <c r="V25" i="1" s="1"/>
  <c r="X25" i="1" s="1"/>
  <c r="I33" i="1"/>
  <c r="K33" i="1" s="1"/>
  <c r="L33" i="1" s="1"/>
  <c r="V33" i="1" s="1"/>
  <c r="X33" i="1" s="1"/>
  <c r="I42" i="1"/>
  <c r="K42" i="1" s="1"/>
  <c r="I13" i="1"/>
  <c r="K13" i="1" s="1"/>
  <c r="L13" i="1" s="1"/>
  <c r="V13" i="1" s="1"/>
  <c r="X13" i="1" s="1"/>
  <c r="I26" i="1"/>
  <c r="K26" i="1" s="1"/>
  <c r="L26" i="1" s="1"/>
  <c r="V26" i="1" s="1"/>
  <c r="X26" i="1" s="1"/>
  <c r="I27" i="1"/>
  <c r="K27" i="1" s="1"/>
  <c r="I28" i="1"/>
  <c r="K28" i="1" s="1"/>
  <c r="L28" i="1" s="1"/>
  <c r="V28" i="1" s="1"/>
  <c r="X28" i="1" s="1"/>
  <c r="I44" i="1"/>
  <c r="K44" i="1" s="1"/>
  <c r="L44" i="1" s="1"/>
  <c r="V44" i="1" s="1"/>
  <c r="X44" i="1" s="1"/>
  <c r="AA33" i="1" l="1"/>
  <c r="Z33" i="1"/>
  <c r="Z13" i="1"/>
  <c r="AA13" i="1" s="1"/>
  <c r="AA24" i="1"/>
  <c r="Z24" i="1"/>
  <c r="Z14" i="1"/>
  <c r="AA14" i="1" s="1"/>
  <c r="AA25" i="1"/>
  <c r="Z25" i="1"/>
  <c r="Z40" i="1"/>
  <c r="AA40" i="1"/>
  <c r="Z32" i="1"/>
  <c r="AA32" i="1"/>
  <c r="Z44" i="1"/>
  <c r="AA44" i="1" s="1"/>
  <c r="AA31" i="1"/>
  <c r="Z31" i="1"/>
  <c r="Z9" i="1"/>
  <c r="AA9" i="1" s="1"/>
  <c r="AA28" i="1"/>
  <c r="Z28" i="1"/>
  <c r="Z23" i="1"/>
  <c r="AA23" i="1" s="1"/>
  <c r="Z26" i="1"/>
  <c r="AA26" i="1" s="1"/>
  <c r="AA21" i="1"/>
  <c r="Z21" i="1"/>
  <c r="Z22" i="1"/>
  <c r="AA22" i="1" s="1"/>
  <c r="Z42" i="1"/>
  <c r="AA42" i="1" s="1"/>
  <c r="Z35" i="1"/>
  <c r="AA35" i="1" s="1"/>
  <c r="AA11" i="1"/>
  <c r="Z11" i="1"/>
  <c r="AA49" i="1"/>
  <c r="Z49" i="1"/>
  <c r="AA38" i="1"/>
  <c r="Z38" i="1"/>
  <c r="Z27" i="1"/>
  <c r="AA27" i="1" s="1"/>
  <c r="Z17" i="1"/>
  <c r="AA17" i="1"/>
  <c r="Z37" i="1"/>
  <c r="AA37" i="1" s="1"/>
  <c r="R51" i="1"/>
  <c r="Z36" i="1"/>
  <c r="AA36" i="1" s="1"/>
  <c r="V8" i="1"/>
  <c r="K51" i="1"/>
  <c r="Z48" i="1"/>
  <c r="AA48" i="1" s="1"/>
  <c r="Z30" i="1"/>
  <c r="AA30" i="1" s="1"/>
  <c r="AA16" i="1"/>
  <c r="Z16" i="1"/>
  <c r="I51" i="1"/>
  <c r="X8" i="1" l="1"/>
  <c r="V51" i="1"/>
  <c r="Z8" i="1" l="1"/>
  <c r="Z51" i="1" s="1"/>
  <c r="AA8" i="1"/>
  <c r="X51" i="1"/>
  <c r="AA51" i="1" l="1"/>
  <c r="AB8" i="1" s="1"/>
  <c r="AC8" i="1" l="1"/>
  <c r="AB15" i="1"/>
  <c r="AC15" i="1" s="1"/>
  <c r="AD15" i="1" s="1"/>
  <c r="AB18" i="1"/>
  <c r="AC18" i="1" s="1"/>
  <c r="AD18" i="1" s="1"/>
  <c r="AB34" i="1"/>
  <c r="AC34" i="1" s="1"/>
  <c r="AD34" i="1" s="1"/>
  <c r="AB39" i="1"/>
  <c r="AC39" i="1" s="1"/>
  <c r="AD39" i="1" s="1"/>
  <c r="AB29" i="1"/>
  <c r="AC29" i="1" s="1"/>
  <c r="AD29" i="1" s="1"/>
  <c r="AB41" i="1"/>
  <c r="AC41" i="1" s="1"/>
  <c r="AD41" i="1" s="1"/>
  <c r="AB45" i="1"/>
  <c r="AC45" i="1" s="1"/>
  <c r="AD45" i="1" s="1"/>
  <c r="AB46" i="1"/>
  <c r="AC46" i="1" s="1"/>
  <c r="AD46" i="1" s="1"/>
  <c r="AB12" i="1"/>
  <c r="AC12" i="1" s="1"/>
  <c r="AD12" i="1" s="1"/>
  <c r="AB47" i="1"/>
  <c r="AC47" i="1" s="1"/>
  <c r="AD47" i="1" s="1"/>
  <c r="AB20" i="1"/>
  <c r="AC20" i="1" s="1"/>
  <c r="AD20" i="1" s="1"/>
  <c r="AB10" i="1"/>
  <c r="AC10" i="1" s="1"/>
  <c r="AD10" i="1" s="1"/>
  <c r="AB19" i="1"/>
  <c r="AC19" i="1" s="1"/>
  <c r="AD19" i="1" s="1"/>
  <c r="AB43" i="1"/>
  <c r="AC43" i="1" s="1"/>
  <c r="AD43" i="1" s="1"/>
  <c r="AB22" i="1"/>
  <c r="AC22" i="1" s="1"/>
  <c r="AD22" i="1" s="1"/>
  <c r="AB9" i="1"/>
  <c r="AC9" i="1" s="1"/>
  <c r="AD9" i="1" s="1"/>
  <c r="AB48" i="1"/>
  <c r="AC48" i="1" s="1"/>
  <c r="AD48" i="1" s="1"/>
  <c r="AB17" i="1"/>
  <c r="AC17" i="1" s="1"/>
  <c r="AD17" i="1" s="1"/>
  <c r="AB36" i="1"/>
  <c r="AC36" i="1" s="1"/>
  <c r="AD36" i="1" s="1"/>
  <c r="AB13" i="1"/>
  <c r="AC13" i="1" s="1"/>
  <c r="AD13" i="1" s="1"/>
  <c r="AB37" i="1"/>
  <c r="AC37" i="1" s="1"/>
  <c r="AD37" i="1" s="1"/>
  <c r="AB38" i="1"/>
  <c r="AC38" i="1" s="1"/>
  <c r="AD38" i="1" s="1"/>
  <c r="AB30" i="1"/>
  <c r="AC30" i="1" s="1"/>
  <c r="AD30" i="1" s="1"/>
  <c r="AB11" i="1"/>
  <c r="AC11" i="1" s="1"/>
  <c r="AD11" i="1" s="1"/>
  <c r="AB25" i="1"/>
  <c r="AC25" i="1" s="1"/>
  <c r="AD25" i="1" s="1"/>
  <c r="AB16" i="1"/>
  <c r="AC16" i="1" s="1"/>
  <c r="AD16" i="1" s="1"/>
  <c r="AB35" i="1"/>
  <c r="AC35" i="1" s="1"/>
  <c r="AD35" i="1" s="1"/>
  <c r="AB24" i="1"/>
  <c r="AC24" i="1" s="1"/>
  <c r="AD24" i="1" s="1"/>
  <c r="AB49" i="1"/>
  <c r="AC49" i="1" s="1"/>
  <c r="AD49" i="1" s="1"/>
  <c r="AB44" i="1"/>
  <c r="AC44" i="1" s="1"/>
  <c r="AD44" i="1" s="1"/>
  <c r="AB42" i="1"/>
  <c r="AC42" i="1" s="1"/>
  <c r="AD42" i="1" s="1"/>
  <c r="AB32" i="1"/>
  <c r="AC32" i="1" s="1"/>
  <c r="AD32" i="1" s="1"/>
  <c r="AB31" i="1"/>
  <c r="AC31" i="1" s="1"/>
  <c r="AD31" i="1" s="1"/>
  <c r="AB27" i="1"/>
  <c r="AC27" i="1" s="1"/>
  <c r="AD27" i="1" s="1"/>
  <c r="AB26" i="1"/>
  <c r="AC26" i="1" s="1"/>
  <c r="AD26" i="1" s="1"/>
  <c r="AB14" i="1"/>
  <c r="AC14" i="1" s="1"/>
  <c r="AD14" i="1" s="1"/>
  <c r="AB23" i="1"/>
  <c r="AC23" i="1" s="1"/>
  <c r="AD23" i="1" s="1"/>
  <c r="AB21" i="1"/>
  <c r="AC21" i="1" s="1"/>
  <c r="AD21" i="1" s="1"/>
  <c r="AB28" i="1"/>
  <c r="AC28" i="1" s="1"/>
  <c r="AD28" i="1" s="1"/>
  <c r="AB33" i="1"/>
  <c r="AC33" i="1" s="1"/>
  <c r="AD33" i="1" s="1"/>
  <c r="AB40" i="1"/>
  <c r="AC40" i="1" s="1"/>
  <c r="AD40" i="1" s="1"/>
  <c r="AC51" i="1" l="1"/>
  <c r="AD8" i="1"/>
  <c r="AD51" i="1" s="1"/>
  <c r="AA58" i="1" s="1"/>
  <c r="AA60" i="1" s="1"/>
  <c r="AB51" i="1"/>
</calcChain>
</file>

<file path=xl/sharedStrings.xml><?xml version="1.0" encoding="utf-8"?>
<sst xmlns="http://schemas.openxmlformats.org/spreadsheetml/2006/main" count="165" uniqueCount="141">
  <si>
    <t>Index</t>
  </si>
  <si>
    <t>Indexering</t>
  </si>
  <si>
    <t>Verzekerde objecten ten behoeve van de Brandverzekering bij DSV (16765) per 01-01-2025</t>
  </si>
  <si>
    <t>November T-2</t>
  </si>
  <si>
    <t>September T-1</t>
  </si>
  <si>
    <t>Gemeente Zeewolde</t>
  </si>
  <si>
    <t>OUD</t>
  </si>
  <si>
    <t>NIEUW</t>
  </si>
  <si>
    <t>Element 3</t>
  </si>
  <si>
    <t>Element 2</t>
  </si>
  <si>
    <t>Element 4</t>
  </si>
  <si>
    <t>Adres</t>
  </si>
  <si>
    <t>Bestemming</t>
  </si>
  <si>
    <t>Opstal</t>
  </si>
  <si>
    <t xml:space="preserve">21% btw </t>
  </si>
  <si>
    <t>niet verrekenbaar %</t>
  </si>
  <si>
    <t>niet verrekenbaar</t>
  </si>
  <si>
    <t>Inventaris</t>
  </si>
  <si>
    <t>21% btw</t>
  </si>
  <si>
    <t>Niet verrekenbaar %</t>
  </si>
  <si>
    <t>Totaal verzekerde som</t>
  </si>
  <si>
    <t>Gemeentelijke panden</t>
  </si>
  <si>
    <t>Exclusief BTW</t>
  </si>
  <si>
    <t>Premie</t>
  </si>
  <si>
    <t>Ass.Bel</t>
  </si>
  <si>
    <t>Totaal</t>
  </si>
  <si>
    <t>%</t>
  </si>
  <si>
    <t>Kosten</t>
  </si>
  <si>
    <t>Totaal boeken</t>
  </si>
  <si>
    <t>PGEB013</t>
  </si>
  <si>
    <t>Strandweg 9</t>
  </si>
  <si>
    <t>Politiebureau</t>
  </si>
  <si>
    <t>POND005</t>
  </si>
  <si>
    <t>Flevoweg 68</t>
  </si>
  <si>
    <t>Openbare basisschool 't Wold</t>
  </si>
  <si>
    <t>POND003</t>
  </si>
  <si>
    <t>Kortsteel 5</t>
  </si>
  <si>
    <t>OBS "De Kiekendief"</t>
  </si>
  <si>
    <t>POND006</t>
  </si>
  <si>
    <t>Corridor 76</t>
  </si>
  <si>
    <t>OBS 't Kofschip</t>
  </si>
  <si>
    <t>POND007</t>
  </si>
  <si>
    <t>Gedempte Gracht 17</t>
  </si>
  <si>
    <t>Brede School Polderwijk (School) OBS Panta Rhei</t>
  </si>
  <si>
    <t>PSPO003</t>
  </si>
  <si>
    <t>Gedempte Gracht 21</t>
  </si>
  <si>
    <t>Brede School Polderwijk (Sporthal) Sporthal Polderwijk</t>
  </si>
  <si>
    <t>POND008</t>
  </si>
  <si>
    <t>Keteldiep 50</t>
  </si>
  <si>
    <t>Bijz. basissch. "De Regenboog"</t>
  </si>
  <si>
    <t>Jade 41/43</t>
  </si>
  <si>
    <t>Bijz. basisschool "Het Mozaik"</t>
  </si>
  <si>
    <t>Lisdodde 9</t>
  </si>
  <si>
    <t>Bijz. basissch. "De Richtingwijzer"</t>
  </si>
  <si>
    <t>Naarderweg 2</t>
  </si>
  <si>
    <t>Bijz. basissch. "In de Lichtkring"</t>
  </si>
  <si>
    <t>De Verbeelding 27</t>
  </si>
  <si>
    <t>Bijz. basissch. "De Wetering"</t>
  </si>
  <si>
    <t>Jade 49</t>
  </si>
  <si>
    <t>Bijz. basissch. "De Toermalijn"</t>
  </si>
  <si>
    <t>Saffier 1/3</t>
  </si>
  <si>
    <t>Stichting GO Kinderopvang</t>
  </si>
  <si>
    <t>Gedempte Gracht 25</t>
  </si>
  <si>
    <t>Basisschool "Kaleidoscoop"</t>
  </si>
  <si>
    <t>POND012</t>
  </si>
  <si>
    <t>Horsterweg 192</t>
  </si>
  <si>
    <t>V.O. school De Levant/Orient</t>
  </si>
  <si>
    <t>PSPO001</t>
  </si>
  <si>
    <t>Horsterweg 25</t>
  </si>
  <si>
    <t>Sportcomplex "Het Baken"</t>
  </si>
  <si>
    <t>PSPO004</t>
  </si>
  <si>
    <t>De Verbeelding 29</t>
  </si>
  <si>
    <t>Sportzaal Zeewolderhoek</t>
  </si>
  <si>
    <t>PSPO002</t>
  </si>
  <si>
    <t>Horsterweg 204</t>
  </si>
  <si>
    <t>Sporthal De Horst</t>
  </si>
  <si>
    <t>PSPO007</t>
  </si>
  <si>
    <t>Baardmeesweg 4 b</t>
  </si>
  <si>
    <t>Clubgebouw Hondenvereniging</t>
  </si>
  <si>
    <t>Baardmeesweg 4 a</t>
  </si>
  <si>
    <t>Clubgebouw Hengelsportvereniging</t>
  </si>
  <si>
    <t>PALG013</t>
  </si>
  <si>
    <t>De Verbeelding 25</t>
  </si>
  <si>
    <t>Kunstpaviljoen De Verbeelding</t>
  </si>
  <si>
    <t>PALG018</t>
  </si>
  <si>
    <t>Zeewolderdijk ong.</t>
  </si>
  <si>
    <t>Info-object De Biezenburcht</t>
  </si>
  <si>
    <t>Dasselaarweg ong.</t>
  </si>
  <si>
    <t>Roode Schuur (huisvesting IVN)</t>
  </si>
  <si>
    <t>PALG024</t>
  </si>
  <si>
    <t>Kerkplein 20</t>
  </si>
  <si>
    <t>Aktiviteitencentrum "De Meermin"</t>
  </si>
  <si>
    <t>Kluunpad 2</t>
  </si>
  <si>
    <t>Jeugd- en jongerencentrum "Backstage"</t>
  </si>
  <si>
    <t>PGEB019</t>
  </si>
  <si>
    <t>Bosschuur huisvesting Scouting</t>
  </si>
  <si>
    <t>Pioniersweg 22</t>
  </si>
  <si>
    <t>Sociaal Cultureel Werk/Eclips</t>
  </si>
  <si>
    <t>Flevoweg 70</t>
  </si>
  <si>
    <t>Peuterspeelzaal "de Roezemoes"</t>
  </si>
  <si>
    <t>Tjalk 4</t>
  </si>
  <si>
    <t>Peuterspeelzaal "De Berenboot"</t>
  </si>
  <si>
    <t>Hermelijnhof 27</t>
  </si>
  <si>
    <t>Peuterspeelzaal "Het Kabouterbos"</t>
  </si>
  <si>
    <t>Doorsteek 51</t>
  </si>
  <si>
    <t>Biljartclub Sfinx</t>
  </si>
  <si>
    <t>Saffier 5</t>
  </si>
  <si>
    <t>Basisschool "Twinkeling"</t>
  </si>
  <si>
    <t>PGEB020</t>
  </si>
  <si>
    <t>Raadhuisplein 1</t>
  </si>
  <si>
    <t>Gemeentehuis</t>
  </si>
  <si>
    <t>Strandweg 1</t>
  </si>
  <si>
    <t>Bedrijfsgebouw buitendienst/brandweer</t>
  </si>
  <si>
    <t>Overkapping</t>
  </si>
  <si>
    <t>PGEB014</t>
  </si>
  <si>
    <t>Gelderseweg 49</t>
  </si>
  <si>
    <t>Energieloket</t>
  </si>
  <si>
    <t>PALG017</t>
  </si>
  <si>
    <t>Strandweg</t>
  </si>
  <si>
    <t>Toiletgebouwen Strand</t>
  </si>
  <si>
    <t>Horsterweg 2</t>
  </si>
  <si>
    <t>Parkeergarage</t>
  </si>
  <si>
    <t>Dasselaarweg 26</t>
  </si>
  <si>
    <t>Mortuarium</t>
  </si>
  <si>
    <t>Zwdwg/Zwddijk Sluizen/Bruggen</t>
  </si>
  <si>
    <t>Sluizen en Bruggen Havenkwartier</t>
  </si>
  <si>
    <t>PGEB032</t>
  </si>
  <si>
    <t>Ossenkampweg 5 en 9</t>
  </si>
  <si>
    <t>2 boerderijen</t>
  </si>
  <si>
    <t>PGEB029</t>
  </si>
  <si>
    <t>Baardmeesweg 13</t>
  </si>
  <si>
    <t>Boerderij</t>
  </si>
  <si>
    <t>Inclusief Bemiddelingskosten</t>
  </si>
  <si>
    <t>B. Extra Kosten</t>
  </si>
  <si>
    <t>C. Reconstructiekosten</t>
  </si>
  <si>
    <t>D. Exploitatiekosten</t>
  </si>
  <si>
    <t>E. Opruimingskosten</t>
  </si>
  <si>
    <t>F. Bemiddelingskosten</t>
  </si>
  <si>
    <t>Reeds Betaald</t>
  </si>
  <si>
    <t>Restitutie/Suppletie</t>
  </si>
  <si>
    <t>Opstallen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</si>
</sst>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_(&quot;€&quot;* #,##0_);_(&quot;€&quot;* \(#,##0\);_(&quot;€&quot;* &quot;-&quot;_);_(@_)"/>
    <numFmt numFmtId="166" formatCode="[$€-2]\ #,##0.00"/>
    <numFmt numFmtId="167" formatCode="&quot;€&quot;\ #,##0.00"/>
  </numFmts>
  <fonts count="16" x14ac:knownFonts="1">
    <font>
      <sz val="11"/>
      <color rgb="FF000000"/>
      <name val="Calibri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/>
    </xf>
    <xf numFmtId="10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center" wrapText="1"/>
    </xf>
    <xf numFmtId="10" fontId="1" fillId="0" borderId="6" xfId="0" applyNumberFormat="1" applyFont="1" applyBorder="1" applyAlignment="1">
      <alignment horizontal="center" wrapText="1"/>
    </xf>
    <xf numFmtId="165" fontId="1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165" fontId="1" fillId="0" borderId="6" xfId="0" applyNumberFormat="1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left" wrapText="1"/>
    </xf>
    <xf numFmtId="164" fontId="1" fillId="0" borderId="10" xfId="0" applyNumberFormat="1" applyFont="1" applyBorder="1" applyAlignment="1">
      <alignment horizontal="center" wrapText="1"/>
    </xf>
    <xf numFmtId="10" fontId="1" fillId="0" borderId="10" xfId="0" applyNumberFormat="1" applyFont="1" applyBorder="1" applyAlignment="1">
      <alignment horizontal="center" wrapText="1"/>
    </xf>
    <xf numFmtId="165" fontId="1" fillId="0" borderId="10" xfId="0" applyNumberFormat="1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165" fontId="1" fillId="0" borderId="10" xfId="0" applyNumberFormat="1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4" fontId="1" fillId="0" borderId="3" xfId="0" applyNumberFormat="1" applyFont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10" fontId="1" fillId="0" borderId="3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6" fontId="5" fillId="3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66" fontId="1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center" wrapText="1"/>
    </xf>
    <xf numFmtId="166" fontId="5" fillId="0" borderId="3" xfId="0" applyNumberFormat="1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166" fontId="7" fillId="0" borderId="3" xfId="0" applyNumberFormat="1" applyFont="1" applyBorder="1" applyAlignment="1">
      <alignment wrapText="1"/>
    </xf>
    <xf numFmtId="10" fontId="7" fillId="0" borderId="3" xfId="0" applyNumberFormat="1" applyFont="1" applyBorder="1" applyAlignment="1">
      <alignment wrapText="1"/>
    </xf>
    <xf numFmtId="166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166" fontId="7" fillId="0" borderId="3" xfId="0" applyNumberFormat="1" applyFont="1" applyBorder="1" applyAlignment="1">
      <alignment horizontal="center" wrapText="1"/>
    </xf>
    <xf numFmtId="166" fontId="8" fillId="0" borderId="3" xfId="0" applyNumberFormat="1" applyFont="1" applyBorder="1" applyAlignment="1">
      <alignment horizontal="center" wrapText="1"/>
    </xf>
    <xf numFmtId="166" fontId="9" fillId="0" borderId="3" xfId="0" applyNumberFormat="1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166" fontId="7" fillId="0" borderId="15" xfId="0" applyNumberFormat="1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166" fontId="3" fillId="0" borderId="16" xfId="0" applyNumberFormat="1" applyFont="1" applyBorder="1" applyAlignment="1">
      <alignment horizontal="center" wrapText="1"/>
    </xf>
    <xf numFmtId="166" fontId="1" fillId="3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Border="1" applyAlignment="1">
      <alignment horizontal="left" wrapText="1"/>
    </xf>
    <xf numFmtId="0" fontId="12" fillId="0" borderId="0" xfId="0" applyFont="1"/>
    <xf numFmtId="167" fontId="1" fillId="0" borderId="3" xfId="0" applyNumberFormat="1" applyFont="1" applyBorder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4" fontId="14" fillId="0" borderId="0" xfId="0" applyNumberFormat="1" applyFont="1"/>
    <xf numFmtId="10" fontId="14" fillId="0" borderId="0" xfId="0" applyNumberFormat="1" applyFont="1"/>
    <xf numFmtId="165" fontId="14" fillId="0" borderId="0" xfId="0" applyNumberFormat="1" applyFont="1"/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166" fontId="15" fillId="0" borderId="3" xfId="0" applyNumberFormat="1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4" fillId="0" borderId="13" xfId="0" applyFont="1" applyBorder="1"/>
    <xf numFmtId="0" fontId="4" fillId="0" borderId="14" xfId="0" applyFont="1" applyBorder="1"/>
    <xf numFmtId="0" fontId="3" fillId="0" borderId="3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1"/>
  <sheetViews>
    <sheetView tabSelected="1" workbookViewId="0">
      <selection activeCell="L54" sqref="L54"/>
    </sheetView>
  </sheetViews>
  <sheetFormatPr defaultColWidth="14.44140625" defaultRowHeight="15" customHeight="1" x14ac:dyDescent="0.3"/>
  <cols>
    <col min="1" max="1" width="13.109375" customWidth="1"/>
    <col min="2" max="2" width="9.88671875" customWidth="1"/>
    <col min="3" max="3" width="10" customWidth="1"/>
    <col min="4" max="4" width="28.88671875" customWidth="1"/>
    <col min="5" max="5" width="44" customWidth="1"/>
    <col min="6" max="6" width="16.109375" hidden="1" customWidth="1"/>
    <col min="7" max="7" width="16" hidden="1" customWidth="1"/>
    <col min="8" max="8" width="15.88671875" hidden="1" customWidth="1"/>
    <col min="9" max="9" width="15" hidden="1" customWidth="1"/>
    <col min="10" max="10" width="10.88671875" hidden="1" customWidth="1"/>
    <col min="11" max="11" width="15" hidden="1" customWidth="1"/>
    <col min="12" max="12" width="16.109375" customWidth="1"/>
    <col min="13" max="13" width="8.6640625" customWidth="1"/>
    <col min="14" max="14" width="15" hidden="1" customWidth="1"/>
    <col min="15" max="15" width="14" hidden="1" customWidth="1"/>
    <col min="16" max="16" width="10.88671875" hidden="1" customWidth="1"/>
    <col min="17" max="17" width="14" hidden="1" customWidth="1"/>
    <col min="18" max="18" width="15" customWidth="1"/>
    <col min="19" max="19" width="8.6640625" customWidth="1"/>
    <col min="20" max="20" width="21" hidden="1" customWidth="1"/>
    <col min="21" max="21" width="8.6640625" hidden="1" customWidth="1"/>
    <col min="22" max="22" width="16.109375" hidden="1" customWidth="1"/>
    <col min="23" max="23" width="8.6640625" hidden="1" customWidth="1"/>
    <col min="24" max="24" width="11.33203125" hidden="1" customWidth="1"/>
    <col min="25" max="25" width="7.44140625" hidden="1" customWidth="1"/>
    <col min="26" max="26" width="11.33203125" hidden="1" customWidth="1"/>
    <col min="27" max="27" width="12.44140625" hidden="1" customWidth="1"/>
    <col min="28" max="28" width="6.5546875" hidden="1" customWidth="1"/>
    <col min="29" max="29" width="11.33203125" hidden="1" customWidth="1"/>
    <col min="30" max="30" width="12.33203125" hidden="1" customWidth="1"/>
    <col min="31" max="32" width="8.6640625" hidden="1" customWidth="1"/>
    <col min="33" max="33" width="15.44140625" bestFit="1" customWidth="1"/>
    <col min="34" max="37" width="8.6640625" customWidth="1"/>
  </cols>
  <sheetData>
    <row r="1" spans="1:37" ht="14.4" x14ac:dyDescent="0.3">
      <c r="A1" s="1"/>
      <c r="B1" s="2"/>
      <c r="C1" s="3"/>
      <c r="D1" s="3"/>
      <c r="E1" s="3"/>
      <c r="F1" s="4"/>
      <c r="G1" s="4" t="s">
        <v>0</v>
      </c>
      <c r="H1" s="5" t="s">
        <v>1</v>
      </c>
      <c r="I1" s="4"/>
      <c r="J1" s="6"/>
      <c r="K1" s="4"/>
      <c r="L1" s="7"/>
      <c r="M1" s="8"/>
      <c r="N1" s="7"/>
      <c r="O1" s="4"/>
      <c r="P1" s="6"/>
      <c r="Q1" s="4"/>
      <c r="R1" s="4"/>
      <c r="S1" s="8"/>
      <c r="T1" s="8"/>
      <c r="U1" s="8"/>
      <c r="V1" s="8"/>
      <c r="W1" s="8"/>
      <c r="X1" s="4"/>
      <c r="Y1" s="4"/>
      <c r="Z1" s="4"/>
      <c r="AA1" s="4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thickBot="1" x14ac:dyDescent="0.35">
      <c r="A2" s="9" t="s">
        <v>2</v>
      </c>
      <c r="B2" s="10"/>
      <c r="C2" s="11"/>
      <c r="D2" s="11"/>
      <c r="E2" s="11"/>
      <c r="F2" s="12"/>
      <c r="G2" s="12" t="s">
        <v>3</v>
      </c>
      <c r="H2" s="13" t="s">
        <v>4</v>
      </c>
      <c r="I2" s="12"/>
      <c r="J2" s="14"/>
      <c r="K2" s="12"/>
      <c r="L2" s="15"/>
      <c r="M2" s="16"/>
      <c r="N2" s="15"/>
      <c r="O2" s="12"/>
      <c r="P2" s="14"/>
      <c r="Q2" s="12"/>
      <c r="R2" s="12"/>
      <c r="S2" s="17"/>
      <c r="T2" s="17"/>
      <c r="U2" s="16"/>
      <c r="V2" s="18"/>
      <c r="W2" s="16"/>
      <c r="X2" s="19"/>
      <c r="Y2" s="19"/>
      <c r="Z2" s="19"/>
      <c r="AA2" s="19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8.2" thickTop="1" thickBot="1" x14ac:dyDescent="0.35">
      <c r="A3" s="20" t="s">
        <v>5</v>
      </c>
      <c r="B3" s="21"/>
      <c r="C3" s="22"/>
      <c r="D3" s="22"/>
      <c r="E3" s="22"/>
      <c r="F3" s="23"/>
      <c r="G3" s="23" t="s">
        <v>6</v>
      </c>
      <c r="H3" s="23" t="s">
        <v>7</v>
      </c>
      <c r="I3" s="23"/>
      <c r="J3" s="24"/>
      <c r="K3" s="23"/>
      <c r="L3" s="25"/>
      <c r="M3" s="26"/>
      <c r="N3" s="27"/>
      <c r="O3" s="23"/>
      <c r="P3" s="24"/>
      <c r="Q3" s="23"/>
      <c r="R3" s="23"/>
      <c r="S3" s="28"/>
      <c r="T3" s="28"/>
      <c r="U3" s="26"/>
      <c r="V3" s="29"/>
      <c r="W3" s="16"/>
      <c r="X3" s="19"/>
      <c r="Y3" s="19"/>
      <c r="Z3" s="19"/>
      <c r="AA3" s="19"/>
      <c r="AB3" s="16"/>
      <c r="AC3" s="16"/>
      <c r="AD3" s="16"/>
      <c r="AE3" s="16"/>
      <c r="AF3" s="16"/>
      <c r="AG3" s="17"/>
      <c r="AH3" s="16"/>
      <c r="AI3" s="16"/>
      <c r="AJ3" s="16"/>
      <c r="AK3" s="16"/>
    </row>
    <row r="4" spans="1:37" ht="41.4" thickTop="1" thickBot="1" x14ac:dyDescent="0.35">
      <c r="A4" s="30" t="s">
        <v>8</v>
      </c>
      <c r="B4" s="31" t="s">
        <v>9</v>
      </c>
      <c r="C4" s="32" t="s">
        <v>10</v>
      </c>
      <c r="D4" s="32" t="s">
        <v>11</v>
      </c>
      <c r="E4" s="32" t="s">
        <v>12</v>
      </c>
      <c r="F4" s="33" t="s">
        <v>13</v>
      </c>
      <c r="G4" s="33" t="s">
        <v>1</v>
      </c>
      <c r="H4" s="33" t="s">
        <v>1</v>
      </c>
      <c r="I4" s="33" t="s">
        <v>14</v>
      </c>
      <c r="J4" s="34" t="s">
        <v>15</v>
      </c>
      <c r="K4" s="33" t="s">
        <v>16</v>
      </c>
      <c r="L4" s="35" t="s">
        <v>140</v>
      </c>
      <c r="M4" s="36"/>
      <c r="N4" s="37" t="s">
        <v>17</v>
      </c>
      <c r="O4" s="33" t="s">
        <v>18</v>
      </c>
      <c r="P4" s="34" t="s">
        <v>19</v>
      </c>
      <c r="Q4" s="33" t="s">
        <v>16</v>
      </c>
      <c r="R4" s="33" t="s">
        <v>17</v>
      </c>
      <c r="S4" s="38"/>
      <c r="T4" s="38"/>
      <c r="U4" s="36"/>
      <c r="V4" s="39" t="s">
        <v>20</v>
      </c>
      <c r="W4" s="16"/>
      <c r="X4" s="19"/>
      <c r="Y4" s="19"/>
      <c r="Z4" s="19"/>
      <c r="AA4" s="19"/>
      <c r="AB4" s="16"/>
      <c r="AC4" s="16"/>
      <c r="AD4" s="16"/>
      <c r="AE4" s="16"/>
      <c r="AF4" s="26"/>
      <c r="AG4" s="83" t="s">
        <v>25</v>
      </c>
      <c r="AH4" s="81"/>
      <c r="AI4" s="16"/>
      <c r="AJ4" s="16"/>
      <c r="AK4" s="16"/>
    </row>
    <row r="5" spans="1:37" ht="15.6" thickTop="1" thickBot="1" x14ac:dyDescent="0.35">
      <c r="A5" s="85"/>
      <c r="B5" s="86"/>
      <c r="C5" s="86"/>
      <c r="D5" s="87"/>
      <c r="E5" s="40"/>
      <c r="F5" s="41"/>
      <c r="G5" s="42">
        <v>200.37</v>
      </c>
      <c r="H5" s="42">
        <v>209.11</v>
      </c>
      <c r="I5" s="19"/>
      <c r="J5" s="43"/>
      <c r="K5" s="19"/>
      <c r="L5" s="44"/>
      <c r="M5" s="16"/>
      <c r="N5" s="41"/>
      <c r="O5" s="19"/>
      <c r="P5" s="43"/>
      <c r="Q5" s="19"/>
      <c r="R5" s="19"/>
      <c r="S5" s="16"/>
      <c r="T5" s="16"/>
      <c r="U5" s="16"/>
      <c r="V5" s="16"/>
      <c r="W5" s="16"/>
      <c r="X5" s="45"/>
      <c r="Y5" s="45"/>
      <c r="Z5" s="45"/>
      <c r="AA5" s="45"/>
      <c r="AB5" s="46"/>
      <c r="AC5" s="47">
        <f>AA52+AA53+AA54+AA55+AA56</f>
        <v>16696.305999999997</v>
      </c>
      <c r="AD5" s="46"/>
      <c r="AE5" s="16"/>
      <c r="AF5" s="16"/>
      <c r="AG5" s="82"/>
      <c r="AH5" s="16"/>
      <c r="AI5" s="16"/>
      <c r="AJ5" s="16"/>
      <c r="AK5" s="16"/>
    </row>
    <row r="6" spans="1:37" thickBot="1" x14ac:dyDescent="0.35">
      <c r="A6" s="48"/>
      <c r="B6" s="48"/>
      <c r="C6" s="49"/>
      <c r="D6" s="49" t="s">
        <v>21</v>
      </c>
      <c r="E6" s="40"/>
      <c r="F6" s="45"/>
      <c r="G6" s="45" t="s">
        <v>22</v>
      </c>
      <c r="H6" s="45" t="s">
        <v>22</v>
      </c>
      <c r="I6" s="19"/>
      <c r="J6" s="43"/>
      <c r="K6" s="19"/>
      <c r="L6" s="44"/>
      <c r="M6" s="16"/>
      <c r="N6" s="50"/>
      <c r="O6" s="19"/>
      <c r="P6" s="43"/>
      <c r="Q6" s="19"/>
      <c r="R6" s="19"/>
      <c r="S6" s="16"/>
      <c r="T6" s="16"/>
      <c r="U6" s="16"/>
      <c r="V6" s="16"/>
      <c r="W6" s="16"/>
      <c r="X6" s="45"/>
      <c r="Y6" s="45"/>
      <c r="Z6" s="45"/>
      <c r="AA6" s="45"/>
      <c r="AB6" s="46"/>
      <c r="AC6" s="51"/>
      <c r="AD6" s="46"/>
      <c r="AE6" s="16"/>
      <c r="AF6" s="16"/>
      <c r="AG6" s="16"/>
      <c r="AH6" s="16"/>
      <c r="AI6" s="16"/>
      <c r="AJ6" s="16"/>
      <c r="AK6" s="16"/>
    </row>
    <row r="7" spans="1:37" ht="27" x14ac:dyDescent="0.3">
      <c r="A7" s="48"/>
      <c r="B7" s="48"/>
      <c r="C7" s="40"/>
      <c r="D7" s="40"/>
      <c r="E7" s="40"/>
      <c r="F7" s="19"/>
      <c r="G7" s="19"/>
      <c r="H7" s="19"/>
      <c r="I7" s="19"/>
      <c r="J7" s="43"/>
      <c r="K7" s="19"/>
      <c r="L7" s="44"/>
      <c r="M7" s="16"/>
      <c r="N7" s="44"/>
      <c r="O7" s="19"/>
      <c r="P7" s="43"/>
      <c r="Q7" s="52"/>
      <c r="R7" s="52"/>
      <c r="S7" s="16"/>
      <c r="T7" s="16"/>
      <c r="U7" s="16"/>
      <c r="V7" s="16"/>
      <c r="W7" s="16"/>
      <c r="X7" s="45" t="s">
        <v>23</v>
      </c>
      <c r="Y7" s="45"/>
      <c r="Z7" s="45" t="s">
        <v>24</v>
      </c>
      <c r="AA7" s="45" t="s">
        <v>25</v>
      </c>
      <c r="AB7" s="46" t="s">
        <v>26</v>
      </c>
      <c r="AC7" s="51" t="s">
        <v>27</v>
      </c>
      <c r="AD7" s="53" t="s">
        <v>28</v>
      </c>
      <c r="AE7" s="16"/>
      <c r="AF7" s="16"/>
      <c r="AG7" s="16"/>
      <c r="AH7" s="16"/>
      <c r="AI7" s="16"/>
      <c r="AJ7" s="16"/>
      <c r="AK7" s="16"/>
    </row>
    <row r="8" spans="1:37" ht="14.4" x14ac:dyDescent="0.3">
      <c r="A8" s="48">
        <v>43815</v>
      </c>
      <c r="B8" s="48">
        <v>6003020</v>
      </c>
      <c r="C8" s="40" t="s">
        <v>29</v>
      </c>
      <c r="D8" s="40" t="s">
        <v>30</v>
      </c>
      <c r="E8" s="40" t="s">
        <v>31</v>
      </c>
      <c r="F8" s="52">
        <v>975000</v>
      </c>
      <c r="G8" s="52">
        <v>1106922.4885262621</v>
      </c>
      <c r="H8" s="52">
        <f t="shared" ref="H8:H49" si="0">($H$5/$G$5)*G8</f>
        <v>1155205.6773754887</v>
      </c>
      <c r="I8" s="52">
        <f t="shared" ref="I8:I49" si="1">H8*21%</f>
        <v>242593.1922488526</v>
      </c>
      <c r="J8" s="43">
        <v>1</v>
      </c>
      <c r="K8" s="52">
        <f t="shared" ref="K8:K49" si="2">I8*J8</f>
        <v>242593.1922488526</v>
      </c>
      <c r="L8" s="54">
        <f t="shared" ref="L8:L49" si="3">H8+K8</f>
        <v>1397798.8696243414</v>
      </c>
      <c r="M8" s="16"/>
      <c r="N8" s="52">
        <v>0</v>
      </c>
      <c r="O8" s="52">
        <f t="shared" ref="O8:O25" si="4">N8*21%</f>
        <v>0</v>
      </c>
      <c r="P8" s="43">
        <v>0</v>
      </c>
      <c r="Q8" s="52">
        <v>0</v>
      </c>
      <c r="R8" s="52">
        <f t="shared" ref="R8:R49" si="5">N8+Q8</f>
        <v>0</v>
      </c>
      <c r="S8" s="16"/>
      <c r="T8" s="16"/>
      <c r="U8" s="16"/>
      <c r="V8" s="52">
        <f t="shared" ref="V8:V49" si="6">L8+R8</f>
        <v>1397798.8696243414</v>
      </c>
      <c r="W8" s="52"/>
      <c r="X8" s="55">
        <f t="shared" ref="X8:X49" si="7">V8/1000*0.6271</f>
        <v>876.55967114142447</v>
      </c>
      <c r="Y8" s="55"/>
      <c r="Z8" s="55">
        <f t="shared" ref="Z8:Z49" si="8">X8/100*21</f>
        <v>184.07753093969916</v>
      </c>
      <c r="AA8" s="55">
        <f>X8+Y8+Z8+0.01</f>
        <v>1060.6472020811236</v>
      </c>
      <c r="AB8" s="55">
        <f t="shared" ref="AB8:AB49" si="9">AA8/$AA$51</f>
        <v>9.237863038361032E-3</v>
      </c>
      <c r="AC8" s="56">
        <f t="shared" ref="AC8:AC49" si="10">AB8*$AC$5</f>
        <v>154.2381880745655</v>
      </c>
      <c r="AD8" s="57">
        <f t="shared" ref="AD8:AD22" si="11">AA8+AC8</f>
        <v>1214.885390155689</v>
      </c>
      <c r="AE8" s="16"/>
      <c r="AF8" s="16"/>
      <c r="AG8" s="52">
        <f>L8+R8</f>
        <v>1397798.8696243414</v>
      </c>
      <c r="AH8" s="16"/>
      <c r="AI8" s="16"/>
      <c r="AJ8" s="16"/>
      <c r="AK8" s="16"/>
    </row>
    <row r="9" spans="1:37" ht="14.4" x14ac:dyDescent="0.3">
      <c r="A9" s="48">
        <v>43815</v>
      </c>
      <c r="B9" s="48">
        <v>6402010</v>
      </c>
      <c r="C9" s="40" t="s">
        <v>32</v>
      </c>
      <c r="D9" s="40" t="s">
        <v>33</v>
      </c>
      <c r="E9" s="40" t="s">
        <v>34</v>
      </c>
      <c r="F9" s="52">
        <v>2400000</v>
      </c>
      <c r="G9" s="52">
        <v>2724732.2794492608</v>
      </c>
      <c r="H9" s="52">
        <f t="shared" si="0"/>
        <v>2843583.2058473569</v>
      </c>
      <c r="I9" s="52">
        <f t="shared" si="1"/>
        <v>597152.47322794492</v>
      </c>
      <c r="J9" s="43">
        <v>1</v>
      </c>
      <c r="K9" s="52">
        <f t="shared" si="2"/>
        <v>597152.47322794492</v>
      </c>
      <c r="L9" s="54">
        <f t="shared" si="3"/>
        <v>3440735.6790753016</v>
      </c>
      <c r="M9" s="16"/>
      <c r="N9" s="52">
        <v>425000</v>
      </c>
      <c r="O9" s="52">
        <f t="shared" si="4"/>
        <v>89250</v>
      </c>
      <c r="P9" s="43">
        <v>1</v>
      </c>
      <c r="Q9" s="52">
        <f t="shared" ref="Q9:Q11" si="12">O9*P9</f>
        <v>89250</v>
      </c>
      <c r="R9" s="52">
        <f t="shared" si="5"/>
        <v>514250</v>
      </c>
      <c r="S9" s="16"/>
      <c r="T9" s="16"/>
      <c r="U9" s="16"/>
      <c r="V9" s="52">
        <f t="shared" si="6"/>
        <v>3954985.6790753016</v>
      </c>
      <c r="W9" s="52"/>
      <c r="X9" s="55">
        <f t="shared" si="7"/>
        <v>2480.1715193481214</v>
      </c>
      <c r="Y9" s="55"/>
      <c r="Z9" s="55">
        <f t="shared" si="8"/>
        <v>520.83601906310548</v>
      </c>
      <c r="AA9" s="55">
        <f t="shared" ref="AA9:AA49" si="13">X9+Y9+Z9</f>
        <v>3001.007538411227</v>
      </c>
      <c r="AB9" s="55">
        <f t="shared" si="9"/>
        <v>2.6137717199966284E-2</v>
      </c>
      <c r="AC9" s="56">
        <f t="shared" si="10"/>
        <v>436.4033245121002</v>
      </c>
      <c r="AD9" s="57">
        <f t="shared" si="11"/>
        <v>3437.4108629233269</v>
      </c>
      <c r="AE9" s="16"/>
      <c r="AF9" s="16"/>
      <c r="AG9" s="52">
        <f t="shared" ref="AG9:AG49" si="14">L9+R9</f>
        <v>3954985.6790753016</v>
      </c>
      <c r="AH9" s="16"/>
      <c r="AI9" s="16"/>
      <c r="AJ9" s="16"/>
      <c r="AK9" s="16"/>
    </row>
    <row r="10" spans="1:37" ht="14.4" x14ac:dyDescent="0.3">
      <c r="A10" s="48">
        <v>43815</v>
      </c>
      <c r="B10" s="48">
        <v>6402010</v>
      </c>
      <c r="C10" s="40" t="s">
        <v>35</v>
      </c>
      <c r="D10" s="40" t="s">
        <v>36</v>
      </c>
      <c r="E10" s="40" t="s">
        <v>37</v>
      </c>
      <c r="F10" s="52">
        <v>3055000</v>
      </c>
      <c r="G10" s="52">
        <v>3468357.1307156212</v>
      </c>
      <c r="H10" s="52">
        <f t="shared" si="0"/>
        <v>3619644.4557765312</v>
      </c>
      <c r="I10" s="52">
        <f t="shared" si="1"/>
        <v>760125.33571307152</v>
      </c>
      <c r="J10" s="43">
        <v>1</v>
      </c>
      <c r="K10" s="52">
        <f t="shared" si="2"/>
        <v>760125.33571307152</v>
      </c>
      <c r="L10" s="54">
        <f t="shared" si="3"/>
        <v>4379769.791489603</v>
      </c>
      <c r="M10" s="16"/>
      <c r="N10" s="52">
        <v>420000</v>
      </c>
      <c r="O10" s="52">
        <f t="shared" si="4"/>
        <v>88200</v>
      </c>
      <c r="P10" s="43">
        <v>1</v>
      </c>
      <c r="Q10" s="52">
        <f t="shared" si="12"/>
        <v>88200</v>
      </c>
      <c r="R10" s="52">
        <f t="shared" si="5"/>
        <v>508200</v>
      </c>
      <c r="S10" s="16"/>
      <c r="T10" s="16"/>
      <c r="U10" s="16"/>
      <c r="V10" s="52">
        <f t="shared" si="6"/>
        <v>4887969.791489603</v>
      </c>
      <c r="W10" s="52"/>
      <c r="X10" s="55">
        <f t="shared" si="7"/>
        <v>3065.2458562431302</v>
      </c>
      <c r="Y10" s="55"/>
      <c r="Z10" s="55">
        <f t="shared" si="8"/>
        <v>643.70162981105739</v>
      </c>
      <c r="AA10" s="55">
        <f t="shared" si="13"/>
        <v>3708.9474860541877</v>
      </c>
      <c r="AB10" s="55">
        <f t="shared" si="9"/>
        <v>3.2303624452517492E-2</v>
      </c>
      <c r="AC10" s="56">
        <f t="shared" si="10"/>
        <v>539.35119876831436</v>
      </c>
      <c r="AD10" s="57">
        <f t="shared" si="11"/>
        <v>4248.2986848225019</v>
      </c>
      <c r="AE10" s="16"/>
      <c r="AF10" s="16"/>
      <c r="AG10" s="52">
        <f t="shared" si="14"/>
        <v>4887969.791489603</v>
      </c>
      <c r="AH10" s="16"/>
      <c r="AI10" s="16"/>
      <c r="AJ10" s="16"/>
      <c r="AK10" s="16"/>
    </row>
    <row r="11" spans="1:37" ht="14.4" x14ac:dyDescent="0.3">
      <c r="A11" s="48">
        <v>43815</v>
      </c>
      <c r="B11" s="48">
        <v>6402010</v>
      </c>
      <c r="C11" s="40" t="s">
        <v>38</v>
      </c>
      <c r="D11" s="40" t="s">
        <v>39</v>
      </c>
      <c r="E11" s="40" t="s">
        <v>40</v>
      </c>
      <c r="F11" s="52">
        <v>3150000</v>
      </c>
      <c r="G11" s="52">
        <v>3576211.1167771542</v>
      </c>
      <c r="H11" s="52">
        <f t="shared" si="0"/>
        <v>3732202.9576746556</v>
      </c>
      <c r="I11" s="52">
        <f t="shared" si="1"/>
        <v>783762.62111167761</v>
      </c>
      <c r="J11" s="43">
        <v>1</v>
      </c>
      <c r="K11" s="52">
        <f t="shared" si="2"/>
        <v>783762.62111167761</v>
      </c>
      <c r="L11" s="54">
        <f t="shared" si="3"/>
        <v>4515965.5787863331</v>
      </c>
      <c r="M11" s="16"/>
      <c r="N11" s="52">
        <v>400000</v>
      </c>
      <c r="O11" s="52">
        <f t="shared" si="4"/>
        <v>84000</v>
      </c>
      <c r="P11" s="43">
        <v>1</v>
      </c>
      <c r="Q11" s="52">
        <f t="shared" si="12"/>
        <v>84000</v>
      </c>
      <c r="R11" s="52">
        <f t="shared" si="5"/>
        <v>484000</v>
      </c>
      <c r="S11" s="16"/>
      <c r="T11" s="16"/>
      <c r="U11" s="16"/>
      <c r="V11" s="52">
        <f t="shared" si="6"/>
        <v>4999965.5787863331</v>
      </c>
      <c r="W11" s="52"/>
      <c r="X11" s="55">
        <f t="shared" si="7"/>
        <v>3135.4784144569094</v>
      </c>
      <c r="Y11" s="55"/>
      <c r="Z11" s="55">
        <f t="shared" si="8"/>
        <v>658.45046703595096</v>
      </c>
      <c r="AA11" s="55">
        <f t="shared" si="13"/>
        <v>3793.9288814928605</v>
      </c>
      <c r="AB11" s="55">
        <f t="shared" si="9"/>
        <v>3.3043782433730191E-2</v>
      </c>
      <c r="AC11" s="56">
        <f t="shared" si="10"/>
        <v>551.70910291098392</v>
      </c>
      <c r="AD11" s="57">
        <f t="shared" si="11"/>
        <v>4345.6379844038447</v>
      </c>
      <c r="AE11" s="16"/>
      <c r="AF11" s="16"/>
      <c r="AG11" s="52">
        <f t="shared" si="14"/>
        <v>4999965.5787863331</v>
      </c>
      <c r="AH11" s="16"/>
      <c r="AI11" s="16"/>
      <c r="AJ11" s="16"/>
      <c r="AK11" s="16"/>
    </row>
    <row r="12" spans="1:37" ht="14.4" x14ac:dyDescent="0.3">
      <c r="A12" s="48">
        <v>43815</v>
      </c>
      <c r="B12" s="48">
        <v>6402010</v>
      </c>
      <c r="C12" s="40" t="s">
        <v>41</v>
      </c>
      <c r="D12" s="40" t="s">
        <v>42</v>
      </c>
      <c r="E12" s="40" t="s">
        <v>43</v>
      </c>
      <c r="F12" s="52">
        <v>4800000</v>
      </c>
      <c r="G12" s="52">
        <v>5449464.5588985216</v>
      </c>
      <c r="H12" s="52">
        <f t="shared" si="0"/>
        <v>5687166.4116947139</v>
      </c>
      <c r="I12" s="52">
        <f t="shared" si="1"/>
        <v>1194304.9464558898</v>
      </c>
      <c r="J12" s="43">
        <v>1</v>
      </c>
      <c r="K12" s="52">
        <f t="shared" si="2"/>
        <v>1194304.9464558898</v>
      </c>
      <c r="L12" s="54">
        <f t="shared" si="3"/>
        <v>6881471.3581506032</v>
      </c>
      <c r="M12" s="16"/>
      <c r="N12" s="52">
        <v>580000</v>
      </c>
      <c r="O12" s="52">
        <f t="shared" si="4"/>
        <v>121800</v>
      </c>
      <c r="P12" s="43">
        <v>0</v>
      </c>
      <c r="Q12" s="52">
        <v>0</v>
      </c>
      <c r="R12" s="52">
        <f t="shared" si="5"/>
        <v>580000</v>
      </c>
      <c r="S12" s="16"/>
      <c r="T12" s="16"/>
      <c r="U12" s="16"/>
      <c r="V12" s="52">
        <f t="shared" si="6"/>
        <v>7461471.3581506032</v>
      </c>
      <c r="W12" s="52"/>
      <c r="X12" s="55">
        <f t="shared" si="7"/>
        <v>4679.0886886962435</v>
      </c>
      <c r="Y12" s="55"/>
      <c r="Z12" s="55">
        <f t="shared" si="8"/>
        <v>982.60862462621105</v>
      </c>
      <c r="AA12" s="55">
        <f t="shared" si="13"/>
        <v>5661.6973133224546</v>
      </c>
      <c r="AB12" s="55">
        <f t="shared" si="9"/>
        <v>4.9311386710403207E-2</v>
      </c>
      <c r="AC12" s="56">
        <f t="shared" si="10"/>
        <v>823.31800180122514</v>
      </c>
      <c r="AD12" s="57">
        <f t="shared" si="11"/>
        <v>6485.01531512368</v>
      </c>
      <c r="AE12" s="16"/>
      <c r="AF12" s="16"/>
      <c r="AG12" s="52">
        <f t="shared" si="14"/>
        <v>7461471.3581506032</v>
      </c>
      <c r="AH12" s="16"/>
      <c r="AI12" s="16"/>
      <c r="AJ12" s="16"/>
      <c r="AK12" s="16"/>
    </row>
    <row r="13" spans="1:37" ht="27" x14ac:dyDescent="0.3">
      <c r="A13" s="48">
        <v>43815</v>
      </c>
      <c r="B13" s="48">
        <v>6502010</v>
      </c>
      <c r="C13" s="40" t="s">
        <v>44</v>
      </c>
      <c r="D13" s="40" t="s">
        <v>45</v>
      </c>
      <c r="E13" s="40" t="s">
        <v>46</v>
      </c>
      <c r="F13" s="52">
        <v>840000</v>
      </c>
      <c r="G13" s="52">
        <v>953656.29780724121</v>
      </c>
      <c r="H13" s="52">
        <f t="shared" si="0"/>
        <v>995254.12204657495</v>
      </c>
      <c r="I13" s="52">
        <f t="shared" si="1"/>
        <v>209003.36562978072</v>
      </c>
      <c r="J13" s="43">
        <v>1</v>
      </c>
      <c r="K13" s="52">
        <f t="shared" si="2"/>
        <v>209003.36562978072</v>
      </c>
      <c r="L13" s="54">
        <f t="shared" si="3"/>
        <v>1204257.4876763558</v>
      </c>
      <c r="M13" s="16"/>
      <c r="N13" s="52">
        <v>0</v>
      </c>
      <c r="O13" s="52">
        <f t="shared" si="4"/>
        <v>0</v>
      </c>
      <c r="P13" s="43">
        <v>0</v>
      </c>
      <c r="Q13" s="52">
        <v>0</v>
      </c>
      <c r="R13" s="52">
        <f t="shared" si="5"/>
        <v>0</v>
      </c>
      <c r="S13" s="16"/>
      <c r="T13" s="16"/>
      <c r="U13" s="16"/>
      <c r="V13" s="52">
        <f t="shared" si="6"/>
        <v>1204257.4876763558</v>
      </c>
      <c r="W13" s="52"/>
      <c r="X13" s="55">
        <f t="shared" si="7"/>
        <v>755.18987052184275</v>
      </c>
      <c r="Y13" s="55"/>
      <c r="Z13" s="55">
        <f t="shared" si="8"/>
        <v>158.58987280958698</v>
      </c>
      <c r="AA13" s="55">
        <f t="shared" si="13"/>
        <v>913.7797433314297</v>
      </c>
      <c r="AB13" s="55">
        <f t="shared" si="9"/>
        <v>7.95869927301124E-3</v>
      </c>
      <c r="AC13" s="56">
        <f t="shared" si="10"/>
        <v>132.88087842417318</v>
      </c>
      <c r="AD13" s="57">
        <f t="shared" si="11"/>
        <v>1046.660621755603</v>
      </c>
      <c r="AE13" s="16"/>
      <c r="AF13" s="16"/>
      <c r="AG13" s="52">
        <f t="shared" si="14"/>
        <v>1204257.4876763558</v>
      </c>
      <c r="AH13" s="16"/>
      <c r="AI13" s="16"/>
      <c r="AJ13" s="16"/>
      <c r="AK13" s="16"/>
    </row>
    <row r="14" spans="1:37" ht="14.4" x14ac:dyDescent="0.3">
      <c r="A14" s="48">
        <v>43815</v>
      </c>
      <c r="B14" s="48">
        <v>6402020</v>
      </c>
      <c r="C14" s="40" t="s">
        <v>47</v>
      </c>
      <c r="D14" s="40" t="s">
        <v>48</v>
      </c>
      <c r="E14" s="40" t="s">
        <v>49</v>
      </c>
      <c r="F14" s="52">
        <v>2270000</v>
      </c>
      <c r="G14" s="52">
        <v>2577142.6143124257</v>
      </c>
      <c r="H14" s="52">
        <f t="shared" si="0"/>
        <v>2689555.782197292</v>
      </c>
      <c r="I14" s="52">
        <f t="shared" si="1"/>
        <v>564806.71426143125</v>
      </c>
      <c r="J14" s="43">
        <v>1</v>
      </c>
      <c r="K14" s="52">
        <f t="shared" si="2"/>
        <v>564806.71426143125</v>
      </c>
      <c r="L14" s="54">
        <f t="shared" si="3"/>
        <v>3254362.4964587232</v>
      </c>
      <c r="M14" s="16"/>
      <c r="N14" s="52">
        <v>385000</v>
      </c>
      <c r="O14" s="52">
        <f t="shared" si="4"/>
        <v>80850</v>
      </c>
      <c r="P14" s="43">
        <v>1</v>
      </c>
      <c r="Q14" s="52">
        <f t="shared" ref="Q14:Q19" si="15">O14*P14</f>
        <v>80850</v>
      </c>
      <c r="R14" s="52">
        <f t="shared" si="5"/>
        <v>465850</v>
      </c>
      <c r="S14" s="16"/>
      <c r="T14" s="16"/>
      <c r="U14" s="16"/>
      <c r="V14" s="52">
        <f t="shared" si="6"/>
        <v>3720212.4964587232</v>
      </c>
      <c r="W14" s="52"/>
      <c r="X14" s="55">
        <f t="shared" si="7"/>
        <v>2332.9452565292654</v>
      </c>
      <c r="Y14" s="55"/>
      <c r="Z14" s="55">
        <f t="shared" si="8"/>
        <v>489.91850387114573</v>
      </c>
      <c r="AA14" s="55">
        <f t="shared" si="13"/>
        <v>2822.8637604004111</v>
      </c>
      <c r="AB14" s="55">
        <f t="shared" si="9"/>
        <v>2.4586147725054078E-2</v>
      </c>
      <c r="AC14" s="56">
        <f t="shared" si="10"/>
        <v>410.49784577870668</v>
      </c>
      <c r="AD14" s="57">
        <f t="shared" si="11"/>
        <v>3233.3616061791176</v>
      </c>
      <c r="AE14" s="16"/>
      <c r="AF14" s="16"/>
      <c r="AG14" s="52">
        <f t="shared" si="14"/>
        <v>3720212.4964587232</v>
      </c>
      <c r="AH14" s="16"/>
      <c r="AI14" s="16"/>
      <c r="AJ14" s="16"/>
      <c r="AK14" s="16"/>
    </row>
    <row r="15" spans="1:37" ht="14.4" x14ac:dyDescent="0.3">
      <c r="A15" s="48">
        <v>43815</v>
      </c>
      <c r="B15" s="48">
        <v>6402020</v>
      </c>
      <c r="C15" s="40" t="s">
        <v>47</v>
      </c>
      <c r="D15" s="40" t="s">
        <v>50</v>
      </c>
      <c r="E15" s="40" t="s">
        <v>51</v>
      </c>
      <c r="F15" s="52">
        <v>3480000</v>
      </c>
      <c r="G15" s="52">
        <v>3950861.8052014275</v>
      </c>
      <c r="H15" s="52">
        <f t="shared" si="0"/>
        <v>4123195.6484786673</v>
      </c>
      <c r="I15" s="52">
        <f t="shared" si="1"/>
        <v>865871.08618052013</v>
      </c>
      <c r="J15" s="43">
        <v>1</v>
      </c>
      <c r="K15" s="52">
        <f t="shared" si="2"/>
        <v>865871.08618052013</v>
      </c>
      <c r="L15" s="54">
        <f t="shared" si="3"/>
        <v>4989066.7346591875</v>
      </c>
      <c r="M15" s="16"/>
      <c r="N15" s="52">
        <v>380000</v>
      </c>
      <c r="O15" s="52">
        <f t="shared" si="4"/>
        <v>79800</v>
      </c>
      <c r="P15" s="43">
        <v>1</v>
      </c>
      <c r="Q15" s="52">
        <f t="shared" si="15"/>
        <v>79800</v>
      </c>
      <c r="R15" s="52">
        <f t="shared" si="5"/>
        <v>459800</v>
      </c>
      <c r="S15" s="16"/>
      <c r="T15" s="16"/>
      <c r="U15" s="16"/>
      <c r="V15" s="52">
        <f t="shared" si="6"/>
        <v>5448866.7346591875</v>
      </c>
      <c r="W15" s="52"/>
      <c r="X15" s="55">
        <f t="shared" si="7"/>
        <v>3416.9843293047766</v>
      </c>
      <c r="Y15" s="55"/>
      <c r="Z15" s="55">
        <f t="shared" si="8"/>
        <v>717.56670915400298</v>
      </c>
      <c r="AA15" s="55">
        <f t="shared" si="13"/>
        <v>4134.5510384587797</v>
      </c>
      <c r="AB15" s="55">
        <f t="shared" si="9"/>
        <v>3.6010481282987707E-2</v>
      </c>
      <c r="AC15" s="56">
        <f t="shared" si="10"/>
        <v>601.24201470803519</v>
      </c>
      <c r="AD15" s="57">
        <f t="shared" si="11"/>
        <v>4735.7930531668153</v>
      </c>
      <c r="AE15" s="16"/>
      <c r="AF15" s="16"/>
      <c r="AG15" s="52">
        <f t="shared" si="14"/>
        <v>5448866.7346591875</v>
      </c>
      <c r="AH15" s="16"/>
      <c r="AI15" s="16"/>
      <c r="AJ15" s="16"/>
      <c r="AK15" s="16"/>
    </row>
    <row r="16" spans="1:37" ht="14.4" x14ac:dyDescent="0.3">
      <c r="A16" s="48">
        <v>43815</v>
      </c>
      <c r="B16" s="48">
        <v>6402020</v>
      </c>
      <c r="C16" s="40" t="s">
        <v>47</v>
      </c>
      <c r="D16" s="40" t="s">
        <v>52</v>
      </c>
      <c r="E16" s="40" t="s">
        <v>53</v>
      </c>
      <c r="F16" s="52">
        <v>2035000</v>
      </c>
      <c r="G16" s="52">
        <v>2310345.9119496858</v>
      </c>
      <c r="H16" s="52">
        <f t="shared" si="0"/>
        <v>2411121.5932914051</v>
      </c>
      <c r="I16" s="52">
        <f t="shared" si="1"/>
        <v>506335.53459119506</v>
      </c>
      <c r="J16" s="43">
        <v>1</v>
      </c>
      <c r="K16" s="52">
        <f t="shared" si="2"/>
        <v>506335.53459119506</v>
      </c>
      <c r="L16" s="54">
        <f t="shared" si="3"/>
        <v>2917457.1278826003</v>
      </c>
      <c r="M16" s="16"/>
      <c r="N16" s="52">
        <v>265000</v>
      </c>
      <c r="O16" s="52">
        <f t="shared" si="4"/>
        <v>55650</v>
      </c>
      <c r="P16" s="43">
        <v>1</v>
      </c>
      <c r="Q16" s="52">
        <f t="shared" si="15"/>
        <v>55650</v>
      </c>
      <c r="R16" s="52">
        <f t="shared" si="5"/>
        <v>320650</v>
      </c>
      <c r="S16" s="16"/>
      <c r="T16" s="16"/>
      <c r="U16" s="16"/>
      <c r="V16" s="52">
        <f t="shared" si="6"/>
        <v>3238107.1278826003</v>
      </c>
      <c r="W16" s="52"/>
      <c r="X16" s="55">
        <f t="shared" si="7"/>
        <v>2030.6169798951787</v>
      </c>
      <c r="Y16" s="55"/>
      <c r="Z16" s="55">
        <f t="shared" si="8"/>
        <v>426.42956577798748</v>
      </c>
      <c r="AA16" s="55">
        <f t="shared" si="13"/>
        <v>2457.0465456731663</v>
      </c>
      <c r="AB16" s="55">
        <f t="shared" si="9"/>
        <v>2.1400008809027857E-2</v>
      </c>
      <c r="AC16" s="56">
        <f t="shared" si="10"/>
        <v>357.30109547822457</v>
      </c>
      <c r="AD16" s="57">
        <f t="shared" si="11"/>
        <v>2814.3476411513907</v>
      </c>
      <c r="AE16" s="16"/>
      <c r="AF16" s="16"/>
      <c r="AG16" s="52">
        <f t="shared" si="14"/>
        <v>3238107.1278826003</v>
      </c>
      <c r="AH16" s="16"/>
      <c r="AI16" s="16"/>
      <c r="AJ16" s="16"/>
      <c r="AK16" s="16"/>
    </row>
    <row r="17" spans="1:37" ht="14.4" x14ac:dyDescent="0.3">
      <c r="A17" s="48">
        <v>43815</v>
      </c>
      <c r="B17" s="48">
        <v>6402020</v>
      </c>
      <c r="C17" s="40" t="s">
        <v>47</v>
      </c>
      <c r="D17" s="40" t="s">
        <v>54</v>
      </c>
      <c r="E17" s="40" t="s">
        <v>55</v>
      </c>
      <c r="F17" s="52">
        <v>3170000</v>
      </c>
      <c r="G17" s="52">
        <v>3598917.2191058984</v>
      </c>
      <c r="H17" s="52">
        <f t="shared" si="0"/>
        <v>3755899.4843900506</v>
      </c>
      <c r="I17" s="52">
        <f t="shared" si="1"/>
        <v>788738.89172191056</v>
      </c>
      <c r="J17" s="43">
        <v>1</v>
      </c>
      <c r="K17" s="52">
        <f t="shared" si="2"/>
        <v>788738.89172191056</v>
      </c>
      <c r="L17" s="54">
        <f t="shared" si="3"/>
        <v>4544638.376111961</v>
      </c>
      <c r="M17" s="16"/>
      <c r="N17" s="52">
        <v>440000</v>
      </c>
      <c r="O17" s="52">
        <f t="shared" si="4"/>
        <v>92400</v>
      </c>
      <c r="P17" s="43">
        <v>1</v>
      </c>
      <c r="Q17" s="52">
        <f t="shared" si="15"/>
        <v>92400</v>
      </c>
      <c r="R17" s="52">
        <f t="shared" si="5"/>
        <v>532400</v>
      </c>
      <c r="S17" s="16"/>
      <c r="T17" s="16"/>
      <c r="U17" s="16"/>
      <c r="V17" s="52">
        <f t="shared" si="6"/>
        <v>5077038.376111961</v>
      </c>
      <c r="W17" s="52"/>
      <c r="X17" s="55">
        <f t="shared" si="7"/>
        <v>3183.8107656598108</v>
      </c>
      <c r="Y17" s="55"/>
      <c r="Z17" s="55">
        <f t="shared" si="8"/>
        <v>668.60026078856026</v>
      </c>
      <c r="AA17" s="55">
        <f t="shared" si="13"/>
        <v>3852.4110264483711</v>
      </c>
      <c r="AB17" s="55">
        <f t="shared" si="9"/>
        <v>3.3553141289557602E-2</v>
      </c>
      <c r="AC17" s="56">
        <f t="shared" si="10"/>
        <v>560.21351423168824</v>
      </c>
      <c r="AD17" s="57">
        <f t="shared" si="11"/>
        <v>4412.624540680059</v>
      </c>
      <c r="AE17" s="16"/>
      <c r="AF17" s="16"/>
      <c r="AG17" s="52">
        <f t="shared" si="14"/>
        <v>5077038.376111961</v>
      </c>
      <c r="AH17" s="16"/>
      <c r="AI17" s="16"/>
      <c r="AJ17" s="16"/>
      <c r="AK17" s="16"/>
    </row>
    <row r="18" spans="1:37" ht="14.4" x14ac:dyDescent="0.3">
      <c r="A18" s="48">
        <v>43815</v>
      </c>
      <c r="B18" s="48">
        <v>6402020</v>
      </c>
      <c r="C18" s="40" t="s">
        <v>47</v>
      </c>
      <c r="D18" s="40" t="s">
        <v>56</v>
      </c>
      <c r="E18" s="40" t="s">
        <v>57</v>
      </c>
      <c r="F18" s="52">
        <v>2820000</v>
      </c>
      <c r="G18" s="52">
        <v>3201560.4283528812</v>
      </c>
      <c r="H18" s="52">
        <f t="shared" si="0"/>
        <v>3341210.2668706444</v>
      </c>
      <c r="I18" s="52">
        <f t="shared" si="1"/>
        <v>701654.15604283533</v>
      </c>
      <c r="J18" s="43">
        <v>1</v>
      </c>
      <c r="K18" s="52">
        <f t="shared" si="2"/>
        <v>701654.15604283533</v>
      </c>
      <c r="L18" s="54">
        <f t="shared" si="3"/>
        <v>4042864.4229134796</v>
      </c>
      <c r="M18" s="16"/>
      <c r="N18" s="52">
        <v>370000</v>
      </c>
      <c r="O18" s="52">
        <f t="shared" si="4"/>
        <v>77700</v>
      </c>
      <c r="P18" s="43">
        <v>1</v>
      </c>
      <c r="Q18" s="52">
        <f t="shared" si="15"/>
        <v>77700</v>
      </c>
      <c r="R18" s="52">
        <f t="shared" si="5"/>
        <v>447700</v>
      </c>
      <c r="S18" s="16"/>
      <c r="T18" s="16"/>
      <c r="U18" s="16"/>
      <c r="V18" s="52">
        <f t="shared" si="6"/>
        <v>4490564.4229134796</v>
      </c>
      <c r="W18" s="52"/>
      <c r="X18" s="55">
        <f t="shared" si="7"/>
        <v>2816.032949609043</v>
      </c>
      <c r="Y18" s="55"/>
      <c r="Z18" s="55">
        <f t="shared" si="8"/>
        <v>591.366919417899</v>
      </c>
      <c r="AA18" s="55">
        <f t="shared" si="13"/>
        <v>3407.3998690269418</v>
      </c>
      <c r="AB18" s="55">
        <f t="shared" si="9"/>
        <v>2.9677251064480423E-2</v>
      </c>
      <c r="AC18" s="56">
        <f t="shared" si="10"/>
        <v>495.50046501139076</v>
      </c>
      <c r="AD18" s="57">
        <f t="shared" si="11"/>
        <v>3902.9003340383324</v>
      </c>
      <c r="AE18" s="16"/>
      <c r="AF18" s="16"/>
      <c r="AG18" s="52">
        <f t="shared" si="14"/>
        <v>4490564.4229134796</v>
      </c>
      <c r="AH18" s="16"/>
      <c r="AI18" s="16"/>
      <c r="AJ18" s="16"/>
      <c r="AK18" s="16"/>
    </row>
    <row r="19" spans="1:37" ht="14.4" x14ac:dyDescent="0.3">
      <c r="A19" s="48">
        <v>43815</v>
      </c>
      <c r="B19" s="48">
        <v>6402020</v>
      </c>
      <c r="C19" s="40" t="s">
        <v>47</v>
      </c>
      <c r="D19" s="40" t="s">
        <v>58</v>
      </c>
      <c r="E19" s="40" t="s">
        <v>59</v>
      </c>
      <c r="F19" s="52">
        <v>3485000</v>
      </c>
      <c r="G19" s="52">
        <v>3956538.3307836135</v>
      </c>
      <c r="H19" s="52">
        <f t="shared" si="0"/>
        <v>4129119.7801575158</v>
      </c>
      <c r="I19" s="52">
        <f t="shared" si="1"/>
        <v>867115.15383307834</v>
      </c>
      <c r="J19" s="43">
        <v>1</v>
      </c>
      <c r="K19" s="52">
        <f t="shared" si="2"/>
        <v>867115.15383307834</v>
      </c>
      <c r="L19" s="54">
        <f t="shared" si="3"/>
        <v>4996234.933990594</v>
      </c>
      <c r="M19" s="16"/>
      <c r="N19" s="52">
        <v>630000</v>
      </c>
      <c r="O19" s="52">
        <f t="shared" si="4"/>
        <v>132300</v>
      </c>
      <c r="P19" s="43">
        <v>1</v>
      </c>
      <c r="Q19" s="52">
        <f t="shared" si="15"/>
        <v>132300</v>
      </c>
      <c r="R19" s="52">
        <f t="shared" si="5"/>
        <v>762300</v>
      </c>
      <c r="S19" s="16"/>
      <c r="T19" s="16"/>
      <c r="U19" s="16"/>
      <c r="V19" s="52">
        <f t="shared" si="6"/>
        <v>5758534.933990594</v>
      </c>
      <c r="W19" s="52"/>
      <c r="X19" s="55">
        <f t="shared" si="7"/>
        <v>3611.1772571055017</v>
      </c>
      <c r="Y19" s="55"/>
      <c r="Z19" s="55">
        <f t="shared" si="8"/>
        <v>758.34722399215525</v>
      </c>
      <c r="AA19" s="55">
        <f t="shared" si="13"/>
        <v>4369.5244810976565</v>
      </c>
      <c r="AB19" s="55">
        <f t="shared" si="9"/>
        <v>3.8057017092907382E-2</v>
      </c>
      <c r="AC19" s="56">
        <f t="shared" si="10"/>
        <v>635.41160283041199</v>
      </c>
      <c r="AD19" s="57">
        <f t="shared" si="11"/>
        <v>5004.9360839280689</v>
      </c>
      <c r="AE19" s="16"/>
      <c r="AF19" s="16"/>
      <c r="AG19" s="52">
        <f t="shared" si="14"/>
        <v>5758534.933990594</v>
      </c>
      <c r="AH19" s="16"/>
      <c r="AI19" s="16"/>
      <c r="AJ19" s="16"/>
      <c r="AK19" s="16"/>
    </row>
    <row r="20" spans="1:37" ht="14.4" x14ac:dyDescent="0.3">
      <c r="A20" s="48">
        <v>43815</v>
      </c>
      <c r="B20" s="48">
        <v>6402020</v>
      </c>
      <c r="C20" s="40" t="s">
        <v>47</v>
      </c>
      <c r="D20" s="58" t="s">
        <v>60</v>
      </c>
      <c r="E20" s="40" t="s">
        <v>61</v>
      </c>
      <c r="F20" s="52">
        <v>540000</v>
      </c>
      <c r="G20" s="52">
        <v>613064.76287608361</v>
      </c>
      <c r="H20" s="52">
        <f t="shared" si="0"/>
        <v>639806.22131565528</v>
      </c>
      <c r="I20" s="52">
        <f t="shared" si="1"/>
        <v>134359.3064762876</v>
      </c>
      <c r="J20" s="43">
        <v>1</v>
      </c>
      <c r="K20" s="52">
        <f t="shared" si="2"/>
        <v>134359.3064762876</v>
      </c>
      <c r="L20" s="54">
        <f t="shared" si="3"/>
        <v>774165.52779194294</v>
      </c>
      <c r="M20" s="16"/>
      <c r="N20" s="52">
        <v>0</v>
      </c>
      <c r="O20" s="52">
        <f t="shared" si="4"/>
        <v>0</v>
      </c>
      <c r="P20" s="43">
        <v>0</v>
      </c>
      <c r="Q20" s="52">
        <v>0</v>
      </c>
      <c r="R20" s="52">
        <f t="shared" si="5"/>
        <v>0</v>
      </c>
      <c r="S20" s="16"/>
      <c r="T20" s="16"/>
      <c r="U20" s="16"/>
      <c r="V20" s="52">
        <f t="shared" si="6"/>
        <v>774165.52779194294</v>
      </c>
      <c r="W20" s="52"/>
      <c r="X20" s="55">
        <f t="shared" si="7"/>
        <v>485.47920247832741</v>
      </c>
      <c r="Y20" s="55"/>
      <c r="Z20" s="55">
        <f t="shared" si="8"/>
        <v>101.95063252044875</v>
      </c>
      <c r="AA20" s="55">
        <f t="shared" si="13"/>
        <v>587.42983499877619</v>
      </c>
      <c r="AB20" s="55">
        <f t="shared" si="9"/>
        <v>5.1163066755072258E-3</v>
      </c>
      <c r="AC20" s="56">
        <f t="shared" si="10"/>
        <v>85.423421844111331</v>
      </c>
      <c r="AD20" s="57">
        <f t="shared" si="11"/>
        <v>672.8532568428875</v>
      </c>
      <c r="AE20" s="16"/>
      <c r="AF20" s="16"/>
      <c r="AG20" s="52">
        <f t="shared" si="14"/>
        <v>774165.52779194294</v>
      </c>
      <c r="AH20" s="16"/>
      <c r="AI20" s="16"/>
      <c r="AJ20" s="16"/>
      <c r="AK20" s="16"/>
    </row>
    <row r="21" spans="1:37" ht="14.4" x14ac:dyDescent="0.3">
      <c r="A21" s="48">
        <v>43815</v>
      </c>
      <c r="B21" s="48">
        <v>6402020</v>
      </c>
      <c r="C21" s="40" t="s">
        <v>47</v>
      </c>
      <c r="D21" s="40" t="s">
        <v>62</v>
      </c>
      <c r="E21" s="40" t="s">
        <v>63</v>
      </c>
      <c r="F21" s="52">
        <v>4480000</v>
      </c>
      <c r="G21" s="52">
        <v>5086166.9216386201</v>
      </c>
      <c r="H21" s="52">
        <f t="shared" si="0"/>
        <v>5308021.9842483997</v>
      </c>
      <c r="I21" s="52">
        <f t="shared" si="1"/>
        <v>1114684.616692164</v>
      </c>
      <c r="J21" s="43">
        <v>1</v>
      </c>
      <c r="K21" s="52">
        <f t="shared" si="2"/>
        <v>1114684.616692164</v>
      </c>
      <c r="L21" s="54">
        <f t="shared" si="3"/>
        <v>6422706.6009405637</v>
      </c>
      <c r="M21" s="16"/>
      <c r="N21" s="52">
        <v>595000</v>
      </c>
      <c r="O21" s="52">
        <f t="shared" si="4"/>
        <v>124950</v>
      </c>
      <c r="P21" s="43">
        <v>1</v>
      </c>
      <c r="Q21" s="52">
        <f t="shared" ref="Q21:Q25" si="16">O21*P21</f>
        <v>124950</v>
      </c>
      <c r="R21" s="52">
        <f t="shared" si="5"/>
        <v>719950</v>
      </c>
      <c r="S21" s="16"/>
      <c r="T21" s="16"/>
      <c r="U21" s="16"/>
      <c r="V21" s="52">
        <f t="shared" si="6"/>
        <v>7142656.6009405637</v>
      </c>
      <c r="W21" s="52"/>
      <c r="X21" s="55">
        <f t="shared" si="7"/>
        <v>4479.1599544498267</v>
      </c>
      <c r="Y21" s="55"/>
      <c r="Z21" s="55">
        <f t="shared" si="8"/>
        <v>940.62359043446361</v>
      </c>
      <c r="AA21" s="55">
        <f t="shared" si="13"/>
        <v>5419.7835448842907</v>
      </c>
      <c r="AB21" s="55">
        <f t="shared" si="9"/>
        <v>4.7204403110634452E-2</v>
      </c>
      <c r="AC21" s="56">
        <f t="shared" si="10"/>
        <v>788.13915888250449</v>
      </c>
      <c r="AD21" s="57">
        <f t="shared" si="11"/>
        <v>6207.9227037667952</v>
      </c>
      <c r="AE21" s="16"/>
      <c r="AF21" s="16"/>
      <c r="AG21" s="52">
        <f t="shared" si="14"/>
        <v>7142656.6009405637</v>
      </c>
      <c r="AH21" s="16"/>
      <c r="AI21" s="16"/>
      <c r="AJ21" s="16"/>
      <c r="AK21" s="16"/>
    </row>
    <row r="22" spans="1:37" ht="15.75" customHeight="1" x14ac:dyDescent="0.3">
      <c r="A22" s="48">
        <v>43815</v>
      </c>
      <c r="B22" s="48">
        <v>6402040</v>
      </c>
      <c r="C22" s="40" t="s">
        <v>64</v>
      </c>
      <c r="D22" s="40" t="s">
        <v>65</v>
      </c>
      <c r="E22" s="40" t="s">
        <v>66</v>
      </c>
      <c r="F22" s="52">
        <v>9800000</v>
      </c>
      <c r="G22" s="52">
        <v>11125990.141084479</v>
      </c>
      <c r="H22" s="52">
        <f t="shared" si="0"/>
        <v>11611298.090543373</v>
      </c>
      <c r="I22" s="52">
        <f t="shared" si="1"/>
        <v>2438372.5990141081</v>
      </c>
      <c r="J22" s="43">
        <v>1</v>
      </c>
      <c r="K22" s="52">
        <f t="shared" si="2"/>
        <v>2438372.5990141081</v>
      </c>
      <c r="L22" s="54">
        <f t="shared" si="3"/>
        <v>14049670.689557482</v>
      </c>
      <c r="M22" s="16"/>
      <c r="N22" s="52">
        <v>1800000</v>
      </c>
      <c r="O22" s="52">
        <f t="shared" si="4"/>
        <v>378000</v>
      </c>
      <c r="P22" s="43">
        <v>1</v>
      </c>
      <c r="Q22" s="52">
        <f t="shared" si="16"/>
        <v>378000</v>
      </c>
      <c r="R22" s="52">
        <f t="shared" si="5"/>
        <v>2178000</v>
      </c>
      <c r="S22" s="16"/>
      <c r="T22" s="16"/>
      <c r="U22" s="16"/>
      <c r="V22" s="52">
        <f t="shared" si="6"/>
        <v>16227670.689557482</v>
      </c>
      <c r="W22" s="52"/>
      <c r="X22" s="55">
        <f t="shared" si="7"/>
        <v>10176.372289421495</v>
      </c>
      <c r="Y22" s="55"/>
      <c r="Z22" s="55">
        <f t="shared" si="8"/>
        <v>2137.0381807785138</v>
      </c>
      <c r="AA22" s="55">
        <f t="shared" si="13"/>
        <v>12313.41047020001</v>
      </c>
      <c r="AB22" s="55">
        <f t="shared" si="9"/>
        <v>0.10724546223818565</v>
      </c>
      <c r="AC22" s="56">
        <f t="shared" si="10"/>
        <v>1790.6030546401921</v>
      </c>
      <c r="AD22" s="57">
        <f t="shared" si="11"/>
        <v>14104.013524840202</v>
      </c>
      <c r="AE22" s="16"/>
      <c r="AF22" s="16"/>
      <c r="AG22" s="52">
        <f t="shared" si="14"/>
        <v>16227670.689557482</v>
      </c>
      <c r="AH22" s="16"/>
      <c r="AI22" s="16"/>
      <c r="AJ22" s="16"/>
      <c r="AK22" s="16"/>
    </row>
    <row r="23" spans="1:37" ht="15.75" customHeight="1" x14ac:dyDescent="0.3">
      <c r="A23" s="48">
        <v>43815</v>
      </c>
      <c r="B23" s="48">
        <v>6502010</v>
      </c>
      <c r="C23" s="40" t="s">
        <v>67</v>
      </c>
      <c r="D23" s="40" t="s">
        <v>68</v>
      </c>
      <c r="E23" s="40" t="s">
        <v>69</v>
      </c>
      <c r="F23" s="52">
        <v>13725000</v>
      </c>
      <c r="G23" s="52">
        <v>15582062.723100457</v>
      </c>
      <c r="H23" s="52">
        <f t="shared" si="0"/>
        <v>16261741.45843957</v>
      </c>
      <c r="I23" s="52">
        <f t="shared" si="1"/>
        <v>3414965.7062723096</v>
      </c>
      <c r="J23" s="43">
        <v>1</v>
      </c>
      <c r="K23" s="52">
        <f t="shared" si="2"/>
        <v>3414965.7062723096</v>
      </c>
      <c r="L23" s="54">
        <f t="shared" si="3"/>
        <v>19676707.164711878</v>
      </c>
      <c r="M23" s="16"/>
      <c r="N23" s="52">
        <v>455000</v>
      </c>
      <c r="O23" s="52">
        <f t="shared" si="4"/>
        <v>95550</v>
      </c>
      <c r="P23" s="43">
        <v>1</v>
      </c>
      <c r="Q23" s="52">
        <f t="shared" si="16"/>
        <v>95550</v>
      </c>
      <c r="R23" s="52">
        <f t="shared" si="5"/>
        <v>550550</v>
      </c>
      <c r="S23" s="16"/>
      <c r="T23" s="16"/>
      <c r="U23" s="16"/>
      <c r="V23" s="52">
        <f t="shared" si="6"/>
        <v>20227257.164711878</v>
      </c>
      <c r="W23" s="52"/>
      <c r="X23" s="55">
        <f t="shared" si="7"/>
        <v>12684.512967990819</v>
      </c>
      <c r="Y23" s="55"/>
      <c r="Z23" s="55">
        <f t="shared" si="8"/>
        <v>2663.747723278072</v>
      </c>
      <c r="AA23" s="55">
        <f t="shared" si="13"/>
        <v>15348.26069126889</v>
      </c>
      <c r="AB23" s="55">
        <f t="shared" si="9"/>
        <v>0.13367793726773813</v>
      </c>
      <c r="AC23" s="56">
        <f t="shared" si="10"/>
        <v>2231.9277460709595</v>
      </c>
      <c r="AD23" s="57">
        <f>AA23+AC23-105.44</f>
        <v>17474.748437339851</v>
      </c>
      <c r="AE23" s="16"/>
      <c r="AF23" s="16"/>
      <c r="AG23" s="52">
        <f t="shared" si="14"/>
        <v>20227257.164711878</v>
      </c>
      <c r="AH23" s="16"/>
      <c r="AI23" s="16"/>
      <c r="AJ23" s="16"/>
      <c r="AK23" s="16"/>
    </row>
    <row r="24" spans="1:37" ht="15.75" customHeight="1" x14ac:dyDescent="0.3">
      <c r="A24" s="48">
        <v>43815</v>
      </c>
      <c r="B24" s="48">
        <v>6502010</v>
      </c>
      <c r="C24" s="40" t="s">
        <v>70</v>
      </c>
      <c r="D24" s="40" t="s">
        <v>71</v>
      </c>
      <c r="E24" s="40" t="s">
        <v>72</v>
      </c>
      <c r="F24" s="52">
        <v>1760000</v>
      </c>
      <c r="G24" s="52">
        <v>1998137.0049294578</v>
      </c>
      <c r="H24" s="52">
        <f t="shared" si="0"/>
        <v>2085294.3509547284</v>
      </c>
      <c r="I24" s="52">
        <f t="shared" si="1"/>
        <v>437911.81370049296</v>
      </c>
      <c r="J24" s="43">
        <v>1</v>
      </c>
      <c r="K24" s="52">
        <f t="shared" si="2"/>
        <v>437911.81370049296</v>
      </c>
      <c r="L24" s="54">
        <f t="shared" si="3"/>
        <v>2523206.1646552216</v>
      </c>
      <c r="M24" s="16"/>
      <c r="N24" s="52">
        <v>185000</v>
      </c>
      <c r="O24" s="52">
        <f t="shared" si="4"/>
        <v>38850</v>
      </c>
      <c r="P24" s="43">
        <v>1</v>
      </c>
      <c r="Q24" s="52">
        <f t="shared" si="16"/>
        <v>38850</v>
      </c>
      <c r="R24" s="52">
        <f t="shared" si="5"/>
        <v>223850</v>
      </c>
      <c r="S24" s="16"/>
      <c r="T24" s="16"/>
      <c r="U24" s="16"/>
      <c r="V24" s="52">
        <f t="shared" si="6"/>
        <v>2747056.1646552216</v>
      </c>
      <c r="W24" s="52"/>
      <c r="X24" s="55">
        <f t="shared" si="7"/>
        <v>1722.6789208552893</v>
      </c>
      <c r="Y24" s="55"/>
      <c r="Z24" s="55">
        <f t="shared" si="8"/>
        <v>361.76257337961079</v>
      </c>
      <c r="AA24" s="55">
        <f t="shared" si="13"/>
        <v>2084.4414942349003</v>
      </c>
      <c r="AB24" s="55">
        <f t="shared" si="9"/>
        <v>1.8154750229328231E-2</v>
      </c>
      <c r="AC24" s="56">
        <f t="shared" si="10"/>
        <v>303.11726518243427</v>
      </c>
      <c r="AD24" s="57">
        <f t="shared" ref="AD24:AD49" si="17">AA24+AC24</f>
        <v>2387.5587594173348</v>
      </c>
      <c r="AE24" s="16"/>
      <c r="AF24" s="16"/>
      <c r="AG24" s="52">
        <f t="shared" si="14"/>
        <v>2747056.1646552216</v>
      </c>
      <c r="AH24" s="16"/>
      <c r="AI24" s="16"/>
      <c r="AJ24" s="16"/>
      <c r="AK24" s="16"/>
    </row>
    <row r="25" spans="1:37" ht="15.75" customHeight="1" x14ac:dyDescent="0.3">
      <c r="A25" s="48">
        <v>43815</v>
      </c>
      <c r="B25" s="48">
        <v>6502010</v>
      </c>
      <c r="C25" s="40" t="s">
        <v>73</v>
      </c>
      <c r="D25" s="40" t="s">
        <v>74</v>
      </c>
      <c r="E25" s="40" t="s">
        <v>75</v>
      </c>
      <c r="F25" s="52">
        <v>3705000</v>
      </c>
      <c r="G25" s="52">
        <v>4206305.4563997956</v>
      </c>
      <c r="H25" s="52">
        <f t="shared" si="0"/>
        <v>4389781.5740268566</v>
      </c>
      <c r="I25" s="52">
        <f t="shared" si="1"/>
        <v>921854.1305456399</v>
      </c>
      <c r="J25" s="43">
        <v>1</v>
      </c>
      <c r="K25" s="52">
        <f t="shared" si="2"/>
        <v>921854.1305456399</v>
      </c>
      <c r="L25" s="54">
        <f t="shared" si="3"/>
        <v>5311635.7045724969</v>
      </c>
      <c r="M25" s="16"/>
      <c r="N25" s="52">
        <v>290000</v>
      </c>
      <c r="O25" s="52">
        <f t="shared" si="4"/>
        <v>60900</v>
      </c>
      <c r="P25" s="43">
        <v>1</v>
      </c>
      <c r="Q25" s="52">
        <f t="shared" si="16"/>
        <v>60900</v>
      </c>
      <c r="R25" s="52">
        <f t="shared" si="5"/>
        <v>350900</v>
      </c>
      <c r="S25" s="16"/>
      <c r="T25" s="16"/>
      <c r="U25" s="16"/>
      <c r="V25" s="52">
        <f t="shared" si="6"/>
        <v>5662535.7045724969</v>
      </c>
      <c r="W25" s="52"/>
      <c r="X25" s="55">
        <f t="shared" si="7"/>
        <v>3550.9761403374127</v>
      </c>
      <c r="Y25" s="55"/>
      <c r="Z25" s="55">
        <f t="shared" si="8"/>
        <v>745.70498947085673</v>
      </c>
      <c r="AA25" s="55">
        <f t="shared" si="13"/>
        <v>4296.6811298082694</v>
      </c>
      <c r="AB25" s="55">
        <f t="shared" si="9"/>
        <v>3.7422577195129654E-2</v>
      </c>
      <c r="AC25" s="56">
        <f t="shared" si="10"/>
        <v>624.81880015850629</v>
      </c>
      <c r="AD25" s="57">
        <f t="shared" si="17"/>
        <v>4921.4999299667761</v>
      </c>
      <c r="AE25" s="16"/>
      <c r="AF25" s="16"/>
      <c r="AG25" s="52">
        <f t="shared" si="14"/>
        <v>5662535.7045724969</v>
      </c>
      <c r="AH25" s="16"/>
      <c r="AI25" s="16"/>
      <c r="AJ25" s="16"/>
      <c r="AK25" s="16"/>
    </row>
    <row r="26" spans="1:37" ht="15.75" customHeight="1" x14ac:dyDescent="0.3">
      <c r="A26" s="48">
        <v>43815</v>
      </c>
      <c r="B26" s="48">
        <v>6502020</v>
      </c>
      <c r="C26" s="40" t="s">
        <v>76</v>
      </c>
      <c r="D26" s="40" t="s">
        <v>77</v>
      </c>
      <c r="E26" s="40" t="s">
        <v>78</v>
      </c>
      <c r="F26" s="52">
        <v>185000</v>
      </c>
      <c r="G26" s="52">
        <v>210031.44654088048</v>
      </c>
      <c r="H26" s="52">
        <f t="shared" si="0"/>
        <v>219192.8721174004</v>
      </c>
      <c r="I26" s="52">
        <f t="shared" si="1"/>
        <v>46030.503144654082</v>
      </c>
      <c r="J26" s="43">
        <v>1</v>
      </c>
      <c r="K26" s="52">
        <f t="shared" si="2"/>
        <v>46030.503144654082</v>
      </c>
      <c r="L26" s="54">
        <f t="shared" si="3"/>
        <v>265223.3752620545</v>
      </c>
      <c r="M26" s="16"/>
      <c r="N26" s="52">
        <v>0</v>
      </c>
      <c r="O26" s="52"/>
      <c r="P26" s="43"/>
      <c r="Q26" s="52"/>
      <c r="R26" s="52">
        <f t="shared" si="5"/>
        <v>0</v>
      </c>
      <c r="S26" s="16"/>
      <c r="T26" s="16"/>
      <c r="U26" s="16"/>
      <c r="V26" s="52">
        <f t="shared" si="6"/>
        <v>265223.3752620545</v>
      </c>
      <c r="W26" s="52"/>
      <c r="X26" s="55">
        <f t="shared" si="7"/>
        <v>166.32157862683437</v>
      </c>
      <c r="Y26" s="55"/>
      <c r="Z26" s="55">
        <f t="shared" si="8"/>
        <v>34.927531511635216</v>
      </c>
      <c r="AA26" s="55">
        <f t="shared" si="13"/>
        <v>201.24911013846958</v>
      </c>
      <c r="AB26" s="55">
        <f t="shared" si="9"/>
        <v>1.7528087684608085E-3</v>
      </c>
      <c r="AC26" s="56">
        <f t="shared" si="10"/>
        <v>29.265431557704801</v>
      </c>
      <c r="AD26" s="57">
        <f t="shared" si="17"/>
        <v>230.51454169617438</v>
      </c>
      <c r="AE26" s="16"/>
      <c r="AF26" s="16"/>
      <c r="AG26" s="52">
        <f t="shared" si="14"/>
        <v>265223.3752620545</v>
      </c>
      <c r="AH26" s="16"/>
      <c r="AI26" s="16"/>
      <c r="AJ26" s="16"/>
      <c r="AK26" s="16"/>
    </row>
    <row r="27" spans="1:37" ht="15.75" customHeight="1" x14ac:dyDescent="0.3">
      <c r="A27" s="48">
        <v>43815</v>
      </c>
      <c r="B27" s="48">
        <v>6501050</v>
      </c>
      <c r="C27" s="40"/>
      <c r="D27" s="40" t="s">
        <v>79</v>
      </c>
      <c r="E27" s="40" t="s">
        <v>80</v>
      </c>
      <c r="F27" s="52">
        <v>200000</v>
      </c>
      <c r="G27" s="52">
        <v>227061.02328743838</v>
      </c>
      <c r="H27" s="52">
        <f t="shared" si="0"/>
        <v>236965.26715394639</v>
      </c>
      <c r="I27" s="52">
        <f t="shared" si="1"/>
        <v>49762.706102328739</v>
      </c>
      <c r="J27" s="43">
        <v>1</v>
      </c>
      <c r="K27" s="52">
        <f t="shared" si="2"/>
        <v>49762.706102328739</v>
      </c>
      <c r="L27" s="54">
        <f t="shared" si="3"/>
        <v>286727.97325627512</v>
      </c>
      <c r="M27" s="16"/>
      <c r="N27" s="52">
        <v>0</v>
      </c>
      <c r="O27" s="52"/>
      <c r="P27" s="43"/>
      <c r="Q27" s="52"/>
      <c r="R27" s="52">
        <f t="shared" si="5"/>
        <v>0</v>
      </c>
      <c r="S27" s="16"/>
      <c r="T27" s="16"/>
      <c r="U27" s="16"/>
      <c r="V27" s="52">
        <f t="shared" si="6"/>
        <v>286727.97325627512</v>
      </c>
      <c r="W27" s="52"/>
      <c r="X27" s="55">
        <f t="shared" si="7"/>
        <v>179.80711202901011</v>
      </c>
      <c r="Y27" s="55"/>
      <c r="Z27" s="55">
        <f t="shared" si="8"/>
        <v>37.759493526092122</v>
      </c>
      <c r="AA27" s="55">
        <f t="shared" si="13"/>
        <v>217.56660555510223</v>
      </c>
      <c r="AB27" s="55">
        <f t="shared" si="9"/>
        <v>1.8949283983360091E-3</v>
      </c>
      <c r="AC27" s="56">
        <f t="shared" si="10"/>
        <v>31.638304386707894</v>
      </c>
      <c r="AD27" s="57">
        <f t="shared" si="17"/>
        <v>249.20490994181012</v>
      </c>
      <c r="AE27" s="16"/>
      <c r="AF27" s="16"/>
      <c r="AG27" s="52">
        <f t="shared" si="14"/>
        <v>286727.97325627512</v>
      </c>
      <c r="AH27" s="16"/>
      <c r="AI27" s="16"/>
      <c r="AJ27" s="16"/>
      <c r="AK27" s="16"/>
    </row>
    <row r="28" spans="1:37" ht="15.75" customHeight="1" x14ac:dyDescent="0.3">
      <c r="A28" s="48">
        <v>43815</v>
      </c>
      <c r="B28" s="48">
        <v>6503010</v>
      </c>
      <c r="C28" s="40" t="s">
        <v>81</v>
      </c>
      <c r="D28" s="40" t="s">
        <v>82</v>
      </c>
      <c r="E28" s="40" t="s">
        <v>83</v>
      </c>
      <c r="F28" s="52">
        <v>800000</v>
      </c>
      <c r="G28" s="52">
        <v>908244.09314975352</v>
      </c>
      <c r="H28" s="52">
        <f t="shared" si="0"/>
        <v>947861.06861578557</v>
      </c>
      <c r="I28" s="52">
        <f t="shared" si="1"/>
        <v>199050.82440931496</v>
      </c>
      <c r="J28" s="43">
        <v>1</v>
      </c>
      <c r="K28" s="52">
        <f t="shared" si="2"/>
        <v>199050.82440931496</v>
      </c>
      <c r="L28" s="54">
        <f t="shared" si="3"/>
        <v>1146911.8930251005</v>
      </c>
      <c r="M28" s="16"/>
      <c r="N28" s="52">
        <v>150000</v>
      </c>
      <c r="O28" s="52">
        <f t="shared" ref="O28:O49" si="18">N28*21%</f>
        <v>31500</v>
      </c>
      <c r="P28" s="43">
        <v>1</v>
      </c>
      <c r="Q28" s="52">
        <f t="shared" ref="Q28:Q32" si="19">O28*P28</f>
        <v>31500</v>
      </c>
      <c r="R28" s="52">
        <f t="shared" si="5"/>
        <v>181500</v>
      </c>
      <c r="S28" s="16"/>
      <c r="T28" s="16"/>
      <c r="U28" s="16"/>
      <c r="V28" s="52">
        <f t="shared" si="6"/>
        <v>1328411.8930251005</v>
      </c>
      <c r="W28" s="52"/>
      <c r="X28" s="55">
        <f t="shared" si="7"/>
        <v>833.0470981160405</v>
      </c>
      <c r="Y28" s="55"/>
      <c r="Z28" s="55">
        <f t="shared" si="8"/>
        <v>174.93989060436849</v>
      </c>
      <c r="AA28" s="55">
        <f t="shared" si="13"/>
        <v>1007.986988720409</v>
      </c>
      <c r="AB28" s="55">
        <f t="shared" si="9"/>
        <v>8.7792111533208043E-3</v>
      </c>
      <c r="AC28" s="56">
        <f t="shared" si="10"/>
        <v>146.58039585445704</v>
      </c>
      <c r="AD28" s="57">
        <f t="shared" si="17"/>
        <v>1154.5673845748661</v>
      </c>
      <c r="AE28" s="16"/>
      <c r="AF28" s="16"/>
      <c r="AG28" s="52">
        <f t="shared" si="14"/>
        <v>1328411.8930251005</v>
      </c>
      <c r="AH28" s="16"/>
      <c r="AI28" s="16"/>
      <c r="AJ28" s="16"/>
      <c r="AK28" s="16"/>
    </row>
    <row r="29" spans="1:37" ht="15.75" customHeight="1" x14ac:dyDescent="0.3">
      <c r="A29" s="48">
        <v>43815</v>
      </c>
      <c r="B29" s="48">
        <v>6507030</v>
      </c>
      <c r="C29" s="40" t="s">
        <v>84</v>
      </c>
      <c r="D29" s="40" t="s">
        <v>85</v>
      </c>
      <c r="E29" s="40" t="s">
        <v>86</v>
      </c>
      <c r="F29" s="52">
        <v>325000</v>
      </c>
      <c r="G29" s="52">
        <v>368974.16284208739</v>
      </c>
      <c r="H29" s="52">
        <f t="shared" si="0"/>
        <v>385068.55912516295</v>
      </c>
      <c r="I29" s="52">
        <f t="shared" si="1"/>
        <v>80864.397416284221</v>
      </c>
      <c r="J29" s="43">
        <v>1</v>
      </c>
      <c r="K29" s="52">
        <f t="shared" si="2"/>
        <v>80864.397416284221</v>
      </c>
      <c r="L29" s="54">
        <f t="shared" si="3"/>
        <v>465932.9565414472</v>
      </c>
      <c r="M29" s="16"/>
      <c r="N29" s="52">
        <v>0</v>
      </c>
      <c r="O29" s="52">
        <f t="shared" si="18"/>
        <v>0</v>
      </c>
      <c r="P29" s="43">
        <v>1</v>
      </c>
      <c r="Q29" s="52">
        <f t="shared" si="19"/>
        <v>0</v>
      </c>
      <c r="R29" s="52">
        <f t="shared" si="5"/>
        <v>0</v>
      </c>
      <c r="S29" s="16"/>
      <c r="T29" s="16"/>
      <c r="U29" s="16"/>
      <c r="V29" s="52">
        <f t="shared" si="6"/>
        <v>465932.9565414472</v>
      </c>
      <c r="W29" s="52"/>
      <c r="X29" s="55">
        <f t="shared" si="7"/>
        <v>292.18655704714155</v>
      </c>
      <c r="Y29" s="55"/>
      <c r="Z29" s="55">
        <f t="shared" si="8"/>
        <v>61.359176979899722</v>
      </c>
      <c r="AA29" s="55">
        <f t="shared" si="13"/>
        <v>353.54573402704125</v>
      </c>
      <c r="AB29" s="55">
        <f t="shared" si="9"/>
        <v>3.0792586472960159E-3</v>
      </c>
      <c r="AC29" s="56">
        <f t="shared" si="10"/>
        <v>51.412244628400344</v>
      </c>
      <c r="AD29" s="57">
        <f t="shared" si="17"/>
        <v>404.95797865544159</v>
      </c>
      <c r="AE29" s="16"/>
      <c r="AF29" s="16"/>
      <c r="AG29" s="52">
        <f t="shared" si="14"/>
        <v>465932.9565414472</v>
      </c>
      <c r="AH29" s="16"/>
      <c r="AI29" s="16"/>
      <c r="AJ29" s="16"/>
      <c r="AK29" s="16"/>
    </row>
    <row r="30" spans="1:37" ht="15.75" customHeight="1" x14ac:dyDescent="0.3">
      <c r="A30" s="48">
        <v>43815</v>
      </c>
      <c r="B30" s="48">
        <v>6507010</v>
      </c>
      <c r="C30" s="40"/>
      <c r="D30" s="40" t="s">
        <v>87</v>
      </c>
      <c r="E30" s="40" t="s">
        <v>88</v>
      </c>
      <c r="F30" s="52">
        <v>480000</v>
      </c>
      <c r="G30" s="52">
        <v>544946.45588985214</v>
      </c>
      <c r="H30" s="52">
        <f t="shared" si="0"/>
        <v>568716.64116947143</v>
      </c>
      <c r="I30" s="52">
        <f t="shared" si="1"/>
        <v>119430.494645589</v>
      </c>
      <c r="J30" s="43">
        <v>1</v>
      </c>
      <c r="K30" s="52">
        <f t="shared" si="2"/>
        <v>119430.494645589</v>
      </c>
      <c r="L30" s="54">
        <f t="shared" si="3"/>
        <v>688147.13581506046</v>
      </c>
      <c r="M30" s="16"/>
      <c r="N30" s="52">
        <v>300000</v>
      </c>
      <c r="O30" s="52">
        <f t="shared" si="18"/>
        <v>63000</v>
      </c>
      <c r="P30" s="43">
        <v>1</v>
      </c>
      <c r="Q30" s="52">
        <f t="shared" si="19"/>
        <v>63000</v>
      </c>
      <c r="R30" s="52">
        <f t="shared" si="5"/>
        <v>363000</v>
      </c>
      <c r="S30" s="16"/>
      <c r="T30" s="16"/>
      <c r="U30" s="16"/>
      <c r="V30" s="52">
        <f t="shared" si="6"/>
        <v>1051147.1358150605</v>
      </c>
      <c r="W30" s="52"/>
      <c r="X30" s="55">
        <f t="shared" si="7"/>
        <v>659.17436886962435</v>
      </c>
      <c r="Y30" s="55"/>
      <c r="Z30" s="55">
        <f t="shared" si="8"/>
        <v>138.4266174626211</v>
      </c>
      <c r="AA30" s="55">
        <f t="shared" si="13"/>
        <v>797.60098633224538</v>
      </c>
      <c r="AB30" s="55">
        <f t="shared" si="9"/>
        <v>6.9468232759599558E-3</v>
      </c>
      <c r="AC30" s="56">
        <f t="shared" si="10"/>
        <v>115.98628714334984</v>
      </c>
      <c r="AD30" s="57">
        <f t="shared" si="17"/>
        <v>913.58727347559523</v>
      </c>
      <c r="AE30" s="16"/>
      <c r="AF30" s="16"/>
      <c r="AG30" s="52">
        <f t="shared" si="14"/>
        <v>1051147.1358150605</v>
      </c>
      <c r="AH30" s="16"/>
      <c r="AI30" s="16"/>
      <c r="AJ30" s="16"/>
      <c r="AK30" s="16"/>
    </row>
    <row r="31" spans="1:37" ht="15.75" customHeight="1" x14ac:dyDescent="0.3">
      <c r="A31" s="48">
        <v>43815</v>
      </c>
      <c r="B31" s="59">
        <v>6601020</v>
      </c>
      <c r="C31" s="58" t="s">
        <v>89</v>
      </c>
      <c r="D31" s="58" t="s">
        <v>90</v>
      </c>
      <c r="E31" s="58" t="s">
        <v>91</v>
      </c>
      <c r="F31" s="60">
        <v>2090000</v>
      </c>
      <c r="G31" s="60">
        <v>2372787.6933537312</v>
      </c>
      <c r="H31" s="60">
        <f t="shared" si="0"/>
        <v>2476287.0417587399</v>
      </c>
      <c r="I31" s="60">
        <f t="shared" si="1"/>
        <v>520020.27876933536</v>
      </c>
      <c r="J31" s="61">
        <v>0.5</v>
      </c>
      <c r="K31" s="60">
        <f t="shared" si="2"/>
        <v>260010.13938466768</v>
      </c>
      <c r="L31" s="62">
        <f t="shared" si="3"/>
        <v>2736297.1811434077</v>
      </c>
      <c r="M31" s="63"/>
      <c r="N31" s="60">
        <v>120000</v>
      </c>
      <c r="O31" s="60">
        <f t="shared" si="18"/>
        <v>25200</v>
      </c>
      <c r="P31" s="61">
        <v>0.5</v>
      </c>
      <c r="Q31" s="60">
        <f t="shared" si="19"/>
        <v>12600</v>
      </c>
      <c r="R31" s="52">
        <f t="shared" si="5"/>
        <v>132600</v>
      </c>
      <c r="S31" s="63"/>
      <c r="T31" s="63"/>
      <c r="U31" s="63"/>
      <c r="V31" s="60">
        <f t="shared" si="6"/>
        <v>2868897.1811434077</v>
      </c>
      <c r="W31" s="60"/>
      <c r="X31" s="55">
        <f t="shared" si="7"/>
        <v>1799.0854222950309</v>
      </c>
      <c r="Y31" s="64"/>
      <c r="Z31" s="64">
        <f t="shared" si="8"/>
        <v>377.80793868195644</v>
      </c>
      <c r="AA31" s="64">
        <f t="shared" si="13"/>
        <v>2176.8933609769874</v>
      </c>
      <c r="AB31" s="64">
        <f t="shared" si="9"/>
        <v>1.895997338074789E-2</v>
      </c>
      <c r="AC31" s="65">
        <f t="shared" si="10"/>
        <v>316.56151731682121</v>
      </c>
      <c r="AD31" s="66">
        <f t="shared" si="17"/>
        <v>2493.4548782938086</v>
      </c>
      <c r="AE31" s="16"/>
      <c r="AF31" s="16"/>
      <c r="AG31" s="52">
        <f t="shared" si="14"/>
        <v>2868897.1811434077</v>
      </c>
      <c r="AH31" s="16"/>
      <c r="AI31" s="16"/>
      <c r="AJ31" s="16"/>
      <c r="AK31" s="16"/>
    </row>
    <row r="32" spans="1:37" ht="15.75" customHeight="1" x14ac:dyDescent="0.3">
      <c r="A32" s="48">
        <v>43815</v>
      </c>
      <c r="B32" s="59">
        <v>6601020</v>
      </c>
      <c r="C32" s="58" t="s">
        <v>89</v>
      </c>
      <c r="D32" s="58" t="s">
        <v>92</v>
      </c>
      <c r="E32" s="58" t="s">
        <v>93</v>
      </c>
      <c r="F32" s="60">
        <v>1540000</v>
      </c>
      <c r="G32" s="60">
        <v>1748369.8793132757</v>
      </c>
      <c r="H32" s="60">
        <f t="shared" si="0"/>
        <v>1824632.5570853874</v>
      </c>
      <c r="I32" s="60">
        <f t="shared" si="1"/>
        <v>383172.83698793134</v>
      </c>
      <c r="J32" s="61">
        <v>1</v>
      </c>
      <c r="K32" s="60">
        <f t="shared" si="2"/>
        <v>383172.83698793134</v>
      </c>
      <c r="L32" s="62">
        <f t="shared" si="3"/>
        <v>2207805.3940733187</v>
      </c>
      <c r="M32" s="63"/>
      <c r="N32" s="60">
        <v>175000</v>
      </c>
      <c r="O32" s="60">
        <f t="shared" si="18"/>
        <v>36750</v>
      </c>
      <c r="P32" s="61">
        <v>1</v>
      </c>
      <c r="Q32" s="60">
        <f t="shared" si="19"/>
        <v>36750</v>
      </c>
      <c r="R32" s="52">
        <f t="shared" si="5"/>
        <v>211750</v>
      </c>
      <c r="S32" s="63"/>
      <c r="T32" s="63"/>
      <c r="U32" s="63"/>
      <c r="V32" s="60">
        <f t="shared" si="6"/>
        <v>2419555.3940733187</v>
      </c>
      <c r="W32" s="60"/>
      <c r="X32" s="55">
        <f t="shared" si="7"/>
        <v>1517.3031876233783</v>
      </c>
      <c r="Y32" s="64"/>
      <c r="Z32" s="64">
        <f t="shared" si="8"/>
        <v>318.63366940090947</v>
      </c>
      <c r="AA32" s="64">
        <f t="shared" si="13"/>
        <v>1835.9368570242877</v>
      </c>
      <c r="AB32" s="64">
        <f t="shared" si="9"/>
        <v>1.5990362487160167E-2</v>
      </c>
      <c r="AC32" s="65">
        <f t="shared" si="10"/>
        <v>266.97998513654716</v>
      </c>
      <c r="AD32" s="66">
        <f t="shared" si="17"/>
        <v>2102.9168421608347</v>
      </c>
      <c r="AE32" s="67"/>
      <c r="AF32" s="67"/>
      <c r="AG32" s="52">
        <f t="shared" si="14"/>
        <v>2419555.3940733187</v>
      </c>
      <c r="AH32" s="67"/>
      <c r="AI32" s="67"/>
      <c r="AJ32" s="67"/>
      <c r="AK32" s="67"/>
    </row>
    <row r="33" spans="1:37" ht="15.75" customHeight="1" x14ac:dyDescent="0.3">
      <c r="A33" s="48">
        <v>43815</v>
      </c>
      <c r="B33" s="59">
        <v>6003020</v>
      </c>
      <c r="C33" s="58" t="s">
        <v>94</v>
      </c>
      <c r="D33" s="58" t="s">
        <v>87</v>
      </c>
      <c r="E33" s="58" t="s">
        <v>95</v>
      </c>
      <c r="F33" s="60">
        <v>780000</v>
      </c>
      <c r="G33" s="60">
        <v>885537.99082100962</v>
      </c>
      <c r="H33" s="60">
        <f t="shared" si="0"/>
        <v>924164.54190039088</v>
      </c>
      <c r="I33" s="60">
        <f t="shared" si="1"/>
        <v>194074.55379908209</v>
      </c>
      <c r="J33" s="61">
        <v>1</v>
      </c>
      <c r="K33" s="60">
        <f t="shared" si="2"/>
        <v>194074.55379908209</v>
      </c>
      <c r="L33" s="62">
        <f t="shared" si="3"/>
        <v>1118239.0956994731</v>
      </c>
      <c r="M33" s="63"/>
      <c r="N33" s="60">
        <v>0</v>
      </c>
      <c r="O33" s="60">
        <f t="shared" si="18"/>
        <v>0</v>
      </c>
      <c r="P33" s="61">
        <v>0</v>
      </c>
      <c r="Q33" s="60">
        <v>0</v>
      </c>
      <c r="R33" s="52">
        <f t="shared" si="5"/>
        <v>0</v>
      </c>
      <c r="S33" s="63"/>
      <c r="T33" s="63"/>
      <c r="U33" s="63"/>
      <c r="V33" s="60">
        <f t="shared" si="6"/>
        <v>1118239.0956994731</v>
      </c>
      <c r="W33" s="60"/>
      <c r="X33" s="55">
        <f t="shared" si="7"/>
        <v>701.24773691313953</v>
      </c>
      <c r="Y33" s="64"/>
      <c r="Z33" s="64">
        <f t="shared" si="8"/>
        <v>147.2620247517593</v>
      </c>
      <c r="AA33" s="64">
        <f t="shared" si="13"/>
        <v>848.50976166489886</v>
      </c>
      <c r="AB33" s="64">
        <f t="shared" si="9"/>
        <v>7.3902207535104366E-3</v>
      </c>
      <c r="AC33" s="65">
        <f t="shared" si="10"/>
        <v>123.3893871081608</v>
      </c>
      <c r="AD33" s="66">
        <f t="shared" si="17"/>
        <v>971.89914877305966</v>
      </c>
      <c r="AE33" s="16"/>
      <c r="AF33" s="16"/>
      <c r="AG33" s="52">
        <f t="shared" si="14"/>
        <v>1118239.0956994731</v>
      </c>
      <c r="AH33" s="16"/>
      <c r="AI33" s="16"/>
      <c r="AJ33" s="16"/>
      <c r="AK33" s="16"/>
    </row>
    <row r="34" spans="1:37" ht="15.75" customHeight="1" x14ac:dyDescent="0.3">
      <c r="A34" s="48">
        <v>43815</v>
      </c>
      <c r="B34" s="59">
        <v>6601020</v>
      </c>
      <c r="C34" s="58" t="s">
        <v>89</v>
      </c>
      <c r="D34" s="58" t="s">
        <v>96</v>
      </c>
      <c r="E34" s="58" t="s">
        <v>97</v>
      </c>
      <c r="F34" s="60">
        <v>765000</v>
      </c>
      <c r="G34" s="60">
        <v>868508.41407445178</v>
      </c>
      <c r="H34" s="60">
        <f t="shared" si="0"/>
        <v>906392.14686384494</v>
      </c>
      <c r="I34" s="60">
        <f t="shared" si="1"/>
        <v>190342.35084140743</v>
      </c>
      <c r="J34" s="61">
        <v>1</v>
      </c>
      <c r="K34" s="60">
        <f t="shared" si="2"/>
        <v>190342.35084140743</v>
      </c>
      <c r="L34" s="62">
        <f t="shared" si="3"/>
        <v>1096734.4977052524</v>
      </c>
      <c r="M34" s="63"/>
      <c r="N34" s="60">
        <v>365000</v>
      </c>
      <c r="O34" s="60">
        <f t="shared" si="18"/>
        <v>76650</v>
      </c>
      <c r="P34" s="61">
        <v>1</v>
      </c>
      <c r="Q34" s="60">
        <f t="shared" ref="Q34:Q36" si="20">O34*P34</f>
        <v>76650</v>
      </c>
      <c r="R34" s="52">
        <f t="shared" si="5"/>
        <v>441650</v>
      </c>
      <c r="S34" s="63"/>
      <c r="T34" s="63"/>
      <c r="U34" s="63"/>
      <c r="V34" s="60">
        <f t="shared" si="6"/>
        <v>1538384.4977052524</v>
      </c>
      <c r="W34" s="60"/>
      <c r="X34" s="55">
        <f t="shared" si="7"/>
        <v>964.72091851096377</v>
      </c>
      <c r="Y34" s="64"/>
      <c r="Z34" s="64">
        <f t="shared" si="8"/>
        <v>202.59139288730239</v>
      </c>
      <c r="AA34" s="64">
        <f t="shared" si="13"/>
        <v>1167.312311398266</v>
      </c>
      <c r="AB34" s="64">
        <f t="shared" si="9"/>
        <v>1.01668785195787E-2</v>
      </c>
      <c r="AC34" s="65">
        <f t="shared" si="10"/>
        <v>169.74931482771294</v>
      </c>
      <c r="AD34" s="66">
        <f t="shared" si="17"/>
        <v>1337.0616262259789</v>
      </c>
      <c r="AE34" s="16"/>
      <c r="AF34" s="16"/>
      <c r="AG34" s="52">
        <f t="shared" si="14"/>
        <v>1538384.4977052524</v>
      </c>
      <c r="AH34" s="16"/>
      <c r="AI34" s="16"/>
      <c r="AJ34" s="16"/>
      <c r="AK34" s="16"/>
    </row>
    <row r="35" spans="1:37" ht="15.75" customHeight="1" x14ac:dyDescent="0.3">
      <c r="A35" s="48">
        <v>43815</v>
      </c>
      <c r="B35" s="59">
        <v>6403050</v>
      </c>
      <c r="C35" s="58"/>
      <c r="D35" s="58" t="s">
        <v>98</v>
      </c>
      <c r="E35" s="58" t="s">
        <v>99</v>
      </c>
      <c r="F35" s="60">
        <v>1170000</v>
      </c>
      <c r="G35" s="60">
        <v>1328306.9862315145</v>
      </c>
      <c r="H35" s="60">
        <f t="shared" si="0"/>
        <v>1386246.8128505864</v>
      </c>
      <c r="I35" s="60">
        <f t="shared" si="1"/>
        <v>291111.83069862315</v>
      </c>
      <c r="J35" s="61">
        <v>1</v>
      </c>
      <c r="K35" s="60">
        <f t="shared" si="2"/>
        <v>291111.83069862315</v>
      </c>
      <c r="L35" s="62">
        <f t="shared" si="3"/>
        <v>1677358.6435492095</v>
      </c>
      <c r="M35" s="63"/>
      <c r="N35" s="60">
        <v>0</v>
      </c>
      <c r="O35" s="60">
        <f t="shared" si="18"/>
        <v>0</v>
      </c>
      <c r="P35" s="61">
        <v>1</v>
      </c>
      <c r="Q35" s="60">
        <f t="shared" si="20"/>
        <v>0</v>
      </c>
      <c r="R35" s="52">
        <f t="shared" si="5"/>
        <v>0</v>
      </c>
      <c r="S35" s="63"/>
      <c r="T35" s="63"/>
      <c r="U35" s="63"/>
      <c r="V35" s="60">
        <f t="shared" si="6"/>
        <v>1677358.6435492095</v>
      </c>
      <c r="W35" s="60"/>
      <c r="X35" s="55">
        <f t="shared" si="7"/>
        <v>1051.8716053697092</v>
      </c>
      <c r="Y35" s="64"/>
      <c r="Z35" s="64">
        <f t="shared" si="8"/>
        <v>220.89303712763893</v>
      </c>
      <c r="AA35" s="64">
        <f t="shared" si="13"/>
        <v>1272.7646424973482</v>
      </c>
      <c r="AB35" s="64">
        <f t="shared" si="9"/>
        <v>1.1085331130265655E-2</v>
      </c>
      <c r="AC35" s="65">
        <f t="shared" si="10"/>
        <v>185.08408066224121</v>
      </c>
      <c r="AD35" s="66">
        <f t="shared" si="17"/>
        <v>1457.8487231595893</v>
      </c>
      <c r="AE35" s="16"/>
      <c r="AF35" s="16"/>
      <c r="AG35" s="52">
        <f t="shared" si="14"/>
        <v>1677358.6435492095</v>
      </c>
      <c r="AH35" s="16"/>
      <c r="AI35" s="16"/>
      <c r="AJ35" s="16"/>
      <c r="AK35" s="16"/>
    </row>
    <row r="36" spans="1:37" ht="15.75" customHeight="1" x14ac:dyDescent="0.3">
      <c r="A36" s="48">
        <v>43815</v>
      </c>
      <c r="B36" s="59">
        <v>6403050</v>
      </c>
      <c r="C36" s="58"/>
      <c r="D36" s="58" t="s">
        <v>100</v>
      </c>
      <c r="E36" s="58" t="s">
        <v>101</v>
      </c>
      <c r="F36" s="60">
        <v>240000</v>
      </c>
      <c r="G36" s="60">
        <v>272473.22794492607</v>
      </c>
      <c r="H36" s="60">
        <f t="shared" si="0"/>
        <v>284358.32058473572</v>
      </c>
      <c r="I36" s="60">
        <f t="shared" si="1"/>
        <v>59715.247322794501</v>
      </c>
      <c r="J36" s="61">
        <v>1</v>
      </c>
      <c r="K36" s="60">
        <f t="shared" si="2"/>
        <v>59715.247322794501</v>
      </c>
      <c r="L36" s="62">
        <f t="shared" si="3"/>
        <v>344073.56790753023</v>
      </c>
      <c r="M36" s="63"/>
      <c r="N36" s="60">
        <v>75000</v>
      </c>
      <c r="O36" s="60">
        <f t="shared" si="18"/>
        <v>15750</v>
      </c>
      <c r="P36" s="61">
        <v>1</v>
      </c>
      <c r="Q36" s="60">
        <f t="shared" si="20"/>
        <v>15750</v>
      </c>
      <c r="R36" s="52">
        <f t="shared" si="5"/>
        <v>90750</v>
      </c>
      <c r="S36" s="63"/>
      <c r="T36" s="63"/>
      <c r="U36" s="63"/>
      <c r="V36" s="60">
        <f t="shared" si="6"/>
        <v>434823.56790753023</v>
      </c>
      <c r="W36" s="60"/>
      <c r="X36" s="55">
        <f t="shared" si="7"/>
        <v>272.67785943481221</v>
      </c>
      <c r="Y36" s="64"/>
      <c r="Z36" s="64">
        <f t="shared" si="8"/>
        <v>57.262350481310563</v>
      </c>
      <c r="AA36" s="64">
        <f t="shared" si="13"/>
        <v>329.94020991612274</v>
      </c>
      <c r="AB36" s="64">
        <f t="shared" si="9"/>
        <v>2.8736628579915948E-3</v>
      </c>
      <c r="AC36" s="65">
        <f t="shared" si="10"/>
        <v>47.979554417862204</v>
      </c>
      <c r="AD36" s="66">
        <f t="shared" si="17"/>
        <v>377.91976433398497</v>
      </c>
      <c r="AE36" s="16"/>
      <c r="AF36" s="16"/>
      <c r="AG36" s="52">
        <f t="shared" si="14"/>
        <v>434823.56790753023</v>
      </c>
      <c r="AH36" s="16"/>
      <c r="AI36" s="16"/>
      <c r="AJ36" s="16"/>
      <c r="AK36" s="16"/>
    </row>
    <row r="37" spans="1:37" ht="15.75" customHeight="1" x14ac:dyDescent="0.3">
      <c r="A37" s="48">
        <v>43815</v>
      </c>
      <c r="B37" s="59">
        <v>6403050</v>
      </c>
      <c r="C37" s="58"/>
      <c r="D37" s="58" t="s">
        <v>102</v>
      </c>
      <c r="E37" s="58" t="s">
        <v>103</v>
      </c>
      <c r="F37" s="60">
        <v>330000</v>
      </c>
      <c r="G37" s="60">
        <v>374650.68842427328</v>
      </c>
      <c r="H37" s="60">
        <f t="shared" si="0"/>
        <v>390992.69080401154</v>
      </c>
      <c r="I37" s="60">
        <f t="shared" si="1"/>
        <v>82108.465068842415</v>
      </c>
      <c r="J37" s="61">
        <v>1</v>
      </c>
      <c r="K37" s="60">
        <f t="shared" si="2"/>
        <v>82108.465068842415</v>
      </c>
      <c r="L37" s="62">
        <f t="shared" si="3"/>
        <v>473101.15587285394</v>
      </c>
      <c r="M37" s="63"/>
      <c r="N37" s="60">
        <v>0</v>
      </c>
      <c r="O37" s="60">
        <f t="shared" si="18"/>
        <v>0</v>
      </c>
      <c r="P37" s="61">
        <v>0</v>
      </c>
      <c r="Q37" s="60">
        <v>0</v>
      </c>
      <c r="R37" s="52">
        <f t="shared" si="5"/>
        <v>0</v>
      </c>
      <c r="S37" s="63"/>
      <c r="T37" s="63"/>
      <c r="U37" s="63"/>
      <c r="V37" s="60">
        <f t="shared" si="6"/>
        <v>473101.15587285394</v>
      </c>
      <c r="W37" s="60"/>
      <c r="X37" s="55">
        <f t="shared" si="7"/>
        <v>296.68173484786672</v>
      </c>
      <c r="Y37" s="64"/>
      <c r="Z37" s="64">
        <f t="shared" si="8"/>
        <v>62.303164318052012</v>
      </c>
      <c r="AA37" s="64">
        <f t="shared" si="13"/>
        <v>358.9848991659187</v>
      </c>
      <c r="AB37" s="64">
        <f t="shared" si="9"/>
        <v>3.126631857254415E-3</v>
      </c>
      <c r="AC37" s="65">
        <f t="shared" si="10"/>
        <v>52.203202238068023</v>
      </c>
      <c r="AD37" s="66">
        <f t="shared" si="17"/>
        <v>411.18810140398671</v>
      </c>
      <c r="AE37" s="16"/>
      <c r="AF37" s="16"/>
      <c r="AG37" s="52">
        <f t="shared" si="14"/>
        <v>473101.15587285394</v>
      </c>
      <c r="AH37" s="16"/>
      <c r="AI37" s="16"/>
      <c r="AJ37" s="16"/>
      <c r="AK37" s="16"/>
    </row>
    <row r="38" spans="1:37" ht="15.75" customHeight="1" x14ac:dyDescent="0.3">
      <c r="A38" s="48">
        <v>43815</v>
      </c>
      <c r="B38" s="59">
        <v>6403050</v>
      </c>
      <c r="C38" s="58"/>
      <c r="D38" s="58" t="s">
        <v>104</v>
      </c>
      <c r="E38" s="58" t="s">
        <v>105</v>
      </c>
      <c r="F38" s="60">
        <v>260000</v>
      </c>
      <c r="G38" s="60">
        <v>295179.33027366991</v>
      </c>
      <c r="H38" s="60">
        <f t="shared" si="0"/>
        <v>308054.84730013035</v>
      </c>
      <c r="I38" s="60">
        <f t="shared" si="1"/>
        <v>64691.517933027368</v>
      </c>
      <c r="J38" s="61">
        <v>1</v>
      </c>
      <c r="K38" s="60">
        <f t="shared" si="2"/>
        <v>64691.517933027368</v>
      </c>
      <c r="L38" s="62">
        <f t="shared" si="3"/>
        <v>372746.3652331577</v>
      </c>
      <c r="M38" s="63"/>
      <c r="N38" s="60">
        <v>0</v>
      </c>
      <c r="O38" s="60">
        <f t="shared" si="18"/>
        <v>0</v>
      </c>
      <c r="P38" s="61">
        <v>0</v>
      </c>
      <c r="Q38" s="60">
        <v>0</v>
      </c>
      <c r="R38" s="52">
        <f t="shared" si="5"/>
        <v>0</v>
      </c>
      <c r="S38" s="63"/>
      <c r="T38" s="63"/>
      <c r="U38" s="63"/>
      <c r="V38" s="60">
        <f t="shared" si="6"/>
        <v>372746.3652331577</v>
      </c>
      <c r="W38" s="60"/>
      <c r="X38" s="55">
        <f t="shared" si="7"/>
        <v>233.74924563771319</v>
      </c>
      <c r="Y38" s="64"/>
      <c r="Z38" s="64">
        <f t="shared" si="8"/>
        <v>49.087341583919766</v>
      </c>
      <c r="AA38" s="64">
        <f t="shared" si="13"/>
        <v>282.83658722163295</v>
      </c>
      <c r="AB38" s="64">
        <f t="shared" si="9"/>
        <v>2.4634069178368122E-3</v>
      </c>
      <c r="AC38" s="65">
        <f t="shared" si="10"/>
        <v>41.129795702720266</v>
      </c>
      <c r="AD38" s="66">
        <f t="shared" si="17"/>
        <v>323.96638292435324</v>
      </c>
      <c r="AE38" s="16"/>
      <c r="AF38" s="16"/>
      <c r="AG38" s="52">
        <f t="shared" si="14"/>
        <v>372746.3652331577</v>
      </c>
      <c r="AH38" s="16"/>
      <c r="AI38" s="16"/>
      <c r="AJ38" s="16"/>
      <c r="AK38" s="16"/>
    </row>
    <row r="39" spans="1:37" ht="15.75" customHeight="1" x14ac:dyDescent="0.3">
      <c r="A39" s="48">
        <v>43815</v>
      </c>
      <c r="B39" s="59">
        <v>6403050</v>
      </c>
      <c r="C39" s="40"/>
      <c r="D39" s="40" t="s">
        <v>106</v>
      </c>
      <c r="E39" s="40" t="s">
        <v>107</v>
      </c>
      <c r="F39" s="52">
        <v>120000</v>
      </c>
      <c r="G39" s="52">
        <v>136236.61397246303</v>
      </c>
      <c r="H39" s="52">
        <f t="shared" si="0"/>
        <v>142179.16029236786</v>
      </c>
      <c r="I39" s="52">
        <f t="shared" si="1"/>
        <v>29857.623661397251</v>
      </c>
      <c r="J39" s="43">
        <v>1</v>
      </c>
      <c r="K39" s="52">
        <f t="shared" si="2"/>
        <v>29857.623661397251</v>
      </c>
      <c r="L39" s="54">
        <f t="shared" si="3"/>
        <v>172036.78395376512</v>
      </c>
      <c r="M39" s="16"/>
      <c r="N39" s="52">
        <v>0</v>
      </c>
      <c r="O39" s="52">
        <f t="shared" si="18"/>
        <v>0</v>
      </c>
      <c r="P39" s="43">
        <v>0</v>
      </c>
      <c r="Q39" s="52">
        <v>0</v>
      </c>
      <c r="R39" s="52">
        <f t="shared" si="5"/>
        <v>0</v>
      </c>
      <c r="S39" s="16"/>
      <c r="T39" s="16"/>
      <c r="U39" s="16"/>
      <c r="V39" s="52">
        <f t="shared" si="6"/>
        <v>172036.78395376512</v>
      </c>
      <c r="W39" s="52"/>
      <c r="X39" s="55">
        <f t="shared" si="7"/>
        <v>107.88426721740611</v>
      </c>
      <c r="Y39" s="55"/>
      <c r="Z39" s="55">
        <f t="shared" si="8"/>
        <v>22.655696115655285</v>
      </c>
      <c r="AA39" s="55">
        <f t="shared" si="13"/>
        <v>130.53996333306139</v>
      </c>
      <c r="AB39" s="55">
        <f t="shared" si="9"/>
        <v>1.1369570390016058E-3</v>
      </c>
      <c r="AC39" s="56">
        <f t="shared" si="10"/>
        <v>18.982982632024743</v>
      </c>
      <c r="AD39" s="57">
        <f t="shared" si="17"/>
        <v>149.52294596508614</v>
      </c>
      <c r="AE39" s="16"/>
      <c r="AF39" s="16"/>
      <c r="AG39" s="52">
        <f t="shared" si="14"/>
        <v>172036.78395376512</v>
      </c>
      <c r="AH39" s="16"/>
      <c r="AI39" s="16"/>
      <c r="AJ39" s="16"/>
      <c r="AK39" s="16"/>
    </row>
    <row r="40" spans="1:37" ht="15.75" customHeight="1" x14ac:dyDescent="0.3">
      <c r="A40" s="48">
        <v>43815</v>
      </c>
      <c r="B40" s="48">
        <v>6004080</v>
      </c>
      <c r="C40" s="40" t="s">
        <v>108</v>
      </c>
      <c r="D40" s="40" t="s">
        <v>109</v>
      </c>
      <c r="E40" s="40" t="s">
        <v>110</v>
      </c>
      <c r="F40" s="52">
        <v>10350000</v>
      </c>
      <c r="G40" s="52">
        <v>11750407.955124937</v>
      </c>
      <c r="H40" s="52">
        <f t="shared" si="0"/>
        <v>12262952.575216727</v>
      </c>
      <c r="I40" s="52">
        <f t="shared" si="1"/>
        <v>2575220.0407955125</v>
      </c>
      <c r="J40" s="43">
        <v>5.5599999999999997E-2</v>
      </c>
      <c r="K40" s="52">
        <f t="shared" si="2"/>
        <v>143182.23426823047</v>
      </c>
      <c r="L40" s="54">
        <f t="shared" si="3"/>
        <v>12406134.809484959</v>
      </c>
      <c r="M40" s="16"/>
      <c r="N40" s="52">
        <v>2100000</v>
      </c>
      <c r="O40" s="52">
        <f t="shared" si="18"/>
        <v>441000</v>
      </c>
      <c r="P40" s="43">
        <v>0</v>
      </c>
      <c r="Q40" s="52">
        <v>0</v>
      </c>
      <c r="R40" s="52">
        <f t="shared" si="5"/>
        <v>2100000</v>
      </c>
      <c r="S40" s="16"/>
      <c r="T40" s="16"/>
      <c r="U40" s="16"/>
      <c r="V40" s="52">
        <f t="shared" si="6"/>
        <v>14506134.809484959</v>
      </c>
      <c r="W40" s="52"/>
      <c r="X40" s="55">
        <f t="shared" si="7"/>
        <v>9096.7971390280163</v>
      </c>
      <c r="Y40" s="55"/>
      <c r="Z40" s="55">
        <f t="shared" si="8"/>
        <v>1910.3273991958836</v>
      </c>
      <c r="AA40" s="55">
        <f t="shared" si="13"/>
        <v>11007.124538223899</v>
      </c>
      <c r="AB40" s="55">
        <f t="shared" si="9"/>
        <v>9.5868172499566098E-2</v>
      </c>
      <c r="AC40" s="56">
        <f t="shared" si="10"/>
        <v>1600.6443437135401</v>
      </c>
      <c r="AD40" s="57">
        <f t="shared" si="17"/>
        <v>12607.76888193744</v>
      </c>
      <c r="AE40" s="16"/>
      <c r="AF40" s="16"/>
      <c r="AG40" s="52">
        <f t="shared" si="14"/>
        <v>14506134.809484959</v>
      </c>
      <c r="AH40" s="16"/>
      <c r="AI40" s="16"/>
      <c r="AJ40" s="16"/>
      <c r="AK40" s="16"/>
    </row>
    <row r="41" spans="1:37" ht="15.75" customHeight="1" x14ac:dyDescent="0.3">
      <c r="A41" s="48">
        <v>43815</v>
      </c>
      <c r="B41" s="48">
        <v>6004080</v>
      </c>
      <c r="C41" s="40" t="s">
        <v>108</v>
      </c>
      <c r="D41" s="40" t="s">
        <v>111</v>
      </c>
      <c r="E41" s="40" t="s">
        <v>112</v>
      </c>
      <c r="F41" s="52">
        <v>2940000</v>
      </c>
      <c r="G41" s="52">
        <v>3337797.0423253439</v>
      </c>
      <c r="H41" s="52">
        <f t="shared" si="0"/>
        <v>3483389.4271630119</v>
      </c>
      <c r="I41" s="52">
        <f t="shared" si="1"/>
        <v>731511.77970423247</v>
      </c>
      <c r="J41" s="43">
        <v>5.5599999999999997E-2</v>
      </c>
      <c r="K41" s="52">
        <f t="shared" si="2"/>
        <v>40672.054951555321</v>
      </c>
      <c r="L41" s="54">
        <f t="shared" si="3"/>
        <v>3524061.482114567</v>
      </c>
      <c r="M41" s="16"/>
      <c r="N41" s="52">
        <v>0</v>
      </c>
      <c r="O41" s="52">
        <f t="shared" si="18"/>
        <v>0</v>
      </c>
      <c r="P41" s="43">
        <v>0</v>
      </c>
      <c r="Q41" s="52">
        <v>0</v>
      </c>
      <c r="R41" s="52">
        <f t="shared" si="5"/>
        <v>0</v>
      </c>
      <c r="S41" s="16"/>
      <c r="T41" s="16"/>
      <c r="U41" s="16"/>
      <c r="V41" s="52">
        <f t="shared" si="6"/>
        <v>3524061.482114567</v>
      </c>
      <c r="W41" s="52"/>
      <c r="X41" s="55">
        <f t="shared" si="7"/>
        <v>2209.9389554340451</v>
      </c>
      <c r="Y41" s="55"/>
      <c r="Z41" s="55">
        <f t="shared" si="8"/>
        <v>464.08718064114947</v>
      </c>
      <c r="AA41" s="55">
        <f t="shared" si="13"/>
        <v>2674.0261360751947</v>
      </c>
      <c r="AB41" s="55">
        <f t="shared" si="9"/>
        <v>2.3289824512421665E-2</v>
      </c>
      <c r="AC41" s="56">
        <f t="shared" si="10"/>
        <v>388.85403674569284</v>
      </c>
      <c r="AD41" s="57">
        <f t="shared" si="17"/>
        <v>3062.8801728208873</v>
      </c>
      <c r="AE41" s="16"/>
      <c r="AF41" s="16"/>
      <c r="AG41" s="52">
        <f t="shared" si="14"/>
        <v>3524061.482114567</v>
      </c>
      <c r="AH41" s="16"/>
      <c r="AI41" s="16"/>
      <c r="AJ41" s="16"/>
      <c r="AK41" s="16"/>
    </row>
    <row r="42" spans="1:37" ht="15.75" customHeight="1" x14ac:dyDescent="0.3">
      <c r="A42" s="48">
        <v>43815</v>
      </c>
      <c r="B42" s="48">
        <v>6004080</v>
      </c>
      <c r="C42" s="40" t="s">
        <v>108</v>
      </c>
      <c r="D42" s="40" t="s">
        <v>111</v>
      </c>
      <c r="E42" s="40" t="s">
        <v>113</v>
      </c>
      <c r="F42" s="52">
        <v>80000</v>
      </c>
      <c r="G42" s="52">
        <v>90824.409314975346</v>
      </c>
      <c r="H42" s="52">
        <f t="shared" si="0"/>
        <v>94786.106861578563</v>
      </c>
      <c r="I42" s="52">
        <f t="shared" si="1"/>
        <v>19905.082440931499</v>
      </c>
      <c r="J42" s="43">
        <v>5.5599999999999997E-2</v>
      </c>
      <c r="K42" s="52">
        <f t="shared" si="2"/>
        <v>1106.7225837157912</v>
      </c>
      <c r="L42" s="54">
        <f t="shared" si="3"/>
        <v>95892.829445294352</v>
      </c>
      <c r="M42" s="16"/>
      <c r="N42" s="52">
        <v>0</v>
      </c>
      <c r="O42" s="52">
        <f t="shared" si="18"/>
        <v>0</v>
      </c>
      <c r="P42" s="43">
        <v>0</v>
      </c>
      <c r="Q42" s="52">
        <v>0</v>
      </c>
      <c r="R42" s="52">
        <f t="shared" si="5"/>
        <v>0</v>
      </c>
      <c r="S42" s="16"/>
      <c r="T42" s="16"/>
      <c r="U42" s="16"/>
      <c r="V42" s="52">
        <f t="shared" si="6"/>
        <v>95892.829445294352</v>
      </c>
      <c r="W42" s="52"/>
      <c r="X42" s="55">
        <f t="shared" si="7"/>
        <v>60.13439334514409</v>
      </c>
      <c r="Y42" s="55"/>
      <c r="Z42" s="55">
        <f t="shared" si="8"/>
        <v>12.628222602480259</v>
      </c>
      <c r="AA42" s="55">
        <f t="shared" si="13"/>
        <v>72.762615947624354</v>
      </c>
      <c r="AB42" s="55">
        <f t="shared" si="9"/>
        <v>6.3373672142643994E-4</v>
      </c>
      <c r="AC42" s="56">
        <f t="shared" si="10"/>
        <v>10.581062224372596</v>
      </c>
      <c r="AD42" s="57">
        <f t="shared" si="17"/>
        <v>83.343678171996956</v>
      </c>
      <c r="AE42" s="16"/>
      <c r="AF42" s="16"/>
      <c r="AG42" s="52">
        <f t="shared" si="14"/>
        <v>95892.829445294352</v>
      </c>
      <c r="AH42" s="16"/>
      <c r="AI42" s="16"/>
      <c r="AJ42" s="16"/>
      <c r="AK42" s="16"/>
    </row>
    <row r="43" spans="1:37" ht="15.75" customHeight="1" x14ac:dyDescent="0.3">
      <c r="A43" s="48">
        <v>43815</v>
      </c>
      <c r="B43" s="48">
        <v>6003020</v>
      </c>
      <c r="C43" s="40" t="s">
        <v>114</v>
      </c>
      <c r="D43" s="40" t="s">
        <v>115</v>
      </c>
      <c r="E43" s="40" t="s">
        <v>116</v>
      </c>
      <c r="F43" s="52">
        <v>665000</v>
      </c>
      <c r="G43" s="52">
        <v>754977.90243073262</v>
      </c>
      <c r="H43" s="52">
        <f t="shared" si="0"/>
        <v>787909.51328687184</v>
      </c>
      <c r="I43" s="52">
        <f t="shared" si="1"/>
        <v>165460.99779024307</v>
      </c>
      <c r="J43" s="43">
        <v>5.5599999999999997E-2</v>
      </c>
      <c r="K43" s="52">
        <f t="shared" si="2"/>
        <v>9199.6314771375146</v>
      </c>
      <c r="L43" s="54">
        <f t="shared" si="3"/>
        <v>797109.1447640094</v>
      </c>
      <c r="M43" s="16"/>
      <c r="N43" s="52">
        <v>0</v>
      </c>
      <c r="O43" s="52">
        <f t="shared" si="18"/>
        <v>0</v>
      </c>
      <c r="P43" s="43">
        <v>0</v>
      </c>
      <c r="Q43" s="52">
        <v>0</v>
      </c>
      <c r="R43" s="52">
        <f t="shared" si="5"/>
        <v>0</v>
      </c>
      <c r="S43" s="16"/>
      <c r="T43" s="16"/>
      <c r="U43" s="16"/>
      <c r="V43" s="52">
        <f t="shared" si="6"/>
        <v>797109.1447640094</v>
      </c>
      <c r="W43" s="52"/>
      <c r="X43" s="55">
        <f t="shared" si="7"/>
        <v>499.8671446815103</v>
      </c>
      <c r="Y43" s="55"/>
      <c r="Z43" s="55">
        <f t="shared" si="8"/>
        <v>104.97210038311717</v>
      </c>
      <c r="AA43" s="55">
        <f t="shared" si="13"/>
        <v>604.83924506462745</v>
      </c>
      <c r="AB43" s="55">
        <f t="shared" si="9"/>
        <v>5.2679364968572819E-3</v>
      </c>
      <c r="AC43" s="56">
        <f t="shared" si="10"/>
        <v>87.955079740097204</v>
      </c>
      <c r="AD43" s="57">
        <f t="shared" si="17"/>
        <v>692.79432480472462</v>
      </c>
      <c r="AE43" s="16"/>
      <c r="AF43" s="16"/>
      <c r="AG43" s="52">
        <f t="shared" si="14"/>
        <v>797109.1447640094</v>
      </c>
      <c r="AH43" s="16"/>
      <c r="AI43" s="16"/>
      <c r="AJ43" s="16"/>
      <c r="AK43" s="16"/>
    </row>
    <row r="44" spans="1:37" ht="15.75" customHeight="1" x14ac:dyDescent="0.3">
      <c r="A44" s="48">
        <v>43815</v>
      </c>
      <c r="B44" s="48">
        <v>6507030</v>
      </c>
      <c r="C44" s="40" t="s">
        <v>117</v>
      </c>
      <c r="D44" s="40" t="s">
        <v>118</v>
      </c>
      <c r="E44" s="40" t="s">
        <v>119</v>
      </c>
      <c r="F44" s="52">
        <v>70000</v>
      </c>
      <c r="G44" s="52">
        <v>79471.358150603439</v>
      </c>
      <c r="H44" s="52">
        <f t="shared" si="0"/>
        <v>82937.843503881246</v>
      </c>
      <c r="I44" s="52">
        <f t="shared" si="1"/>
        <v>17416.947135815062</v>
      </c>
      <c r="J44" s="43">
        <v>0</v>
      </c>
      <c r="K44" s="52">
        <f t="shared" si="2"/>
        <v>0</v>
      </c>
      <c r="L44" s="54">
        <f t="shared" si="3"/>
        <v>82937.843503881246</v>
      </c>
      <c r="M44" s="16"/>
      <c r="N44" s="52">
        <v>0</v>
      </c>
      <c r="O44" s="52">
        <f t="shared" si="18"/>
        <v>0</v>
      </c>
      <c r="P44" s="43">
        <v>0</v>
      </c>
      <c r="Q44" s="52">
        <v>0</v>
      </c>
      <c r="R44" s="52">
        <f t="shared" si="5"/>
        <v>0</v>
      </c>
      <c r="S44" s="16"/>
      <c r="T44" s="16"/>
      <c r="U44" s="16"/>
      <c r="V44" s="52">
        <f t="shared" si="6"/>
        <v>82937.843503881246</v>
      </c>
      <c r="W44" s="52"/>
      <c r="X44" s="55">
        <f t="shared" si="7"/>
        <v>52.010321661283925</v>
      </c>
      <c r="Y44" s="55"/>
      <c r="Z44" s="55">
        <f t="shared" si="8"/>
        <v>10.922167548869623</v>
      </c>
      <c r="AA44" s="55">
        <f t="shared" si="13"/>
        <v>62.932489210153548</v>
      </c>
      <c r="AB44" s="55">
        <f t="shared" si="9"/>
        <v>5.4811978464264731E-4</v>
      </c>
      <c r="AC44" s="56">
        <f t="shared" si="10"/>
        <v>9.1515756490477376</v>
      </c>
      <c r="AD44" s="57">
        <f t="shared" si="17"/>
        <v>72.084064859201291</v>
      </c>
      <c r="AE44" s="16"/>
      <c r="AF44" s="16"/>
      <c r="AG44" s="52">
        <f t="shared" si="14"/>
        <v>82937.843503881246</v>
      </c>
      <c r="AH44" s="16"/>
      <c r="AI44" s="16"/>
      <c r="AJ44" s="16"/>
      <c r="AK44" s="16"/>
    </row>
    <row r="45" spans="1:37" ht="15.75" customHeight="1" x14ac:dyDescent="0.3">
      <c r="A45" s="48">
        <v>43815</v>
      </c>
      <c r="B45" s="48">
        <v>6202020</v>
      </c>
      <c r="C45" s="40" t="s">
        <v>114</v>
      </c>
      <c r="D45" s="40" t="s">
        <v>120</v>
      </c>
      <c r="E45" s="40" t="s">
        <v>121</v>
      </c>
      <c r="F45" s="52">
        <v>4875000</v>
      </c>
      <c r="G45" s="52">
        <v>5534612.4426313099</v>
      </c>
      <c r="H45" s="52">
        <f t="shared" si="0"/>
        <v>5776028.3868774427</v>
      </c>
      <c r="I45" s="52">
        <f t="shared" si="1"/>
        <v>1212965.961244263</v>
      </c>
      <c r="J45" s="43">
        <v>0</v>
      </c>
      <c r="K45" s="52">
        <f t="shared" si="2"/>
        <v>0</v>
      </c>
      <c r="L45" s="54">
        <f t="shared" si="3"/>
        <v>5776028.3868774427</v>
      </c>
      <c r="M45" s="16"/>
      <c r="N45" s="52">
        <v>0</v>
      </c>
      <c r="O45" s="52">
        <f t="shared" si="18"/>
        <v>0</v>
      </c>
      <c r="P45" s="43">
        <v>0</v>
      </c>
      <c r="Q45" s="52">
        <v>0</v>
      </c>
      <c r="R45" s="52">
        <f t="shared" si="5"/>
        <v>0</v>
      </c>
      <c r="S45" s="16"/>
      <c r="T45" s="16"/>
      <c r="U45" s="16"/>
      <c r="V45" s="52">
        <f t="shared" si="6"/>
        <v>5776028.3868774427</v>
      </c>
      <c r="W45" s="52"/>
      <c r="X45" s="55">
        <f t="shared" si="7"/>
        <v>3622.1474014108444</v>
      </c>
      <c r="Y45" s="55"/>
      <c r="Z45" s="55">
        <f t="shared" si="8"/>
        <v>760.65095429627729</v>
      </c>
      <c r="AA45" s="55">
        <f t="shared" si="13"/>
        <v>4382.798355707122</v>
      </c>
      <c r="AB45" s="55">
        <f t="shared" si="9"/>
        <v>3.8172627859041512E-2</v>
      </c>
      <c r="AC45" s="56">
        <f t="shared" si="10"/>
        <v>637.34187555868186</v>
      </c>
      <c r="AD45" s="57">
        <f t="shared" si="17"/>
        <v>5020.1402312658038</v>
      </c>
      <c r="AE45" s="16"/>
      <c r="AF45" s="16"/>
      <c r="AG45" s="52">
        <f t="shared" si="14"/>
        <v>5776028.3868774427</v>
      </c>
      <c r="AH45" s="16"/>
      <c r="AI45" s="16"/>
      <c r="AJ45" s="16"/>
      <c r="AK45" s="16"/>
    </row>
    <row r="46" spans="1:37" ht="15.75" customHeight="1" x14ac:dyDescent="0.3">
      <c r="A46" s="48">
        <v>43815</v>
      </c>
      <c r="B46" s="48">
        <v>6705010</v>
      </c>
      <c r="C46" s="58"/>
      <c r="D46" s="58" t="s">
        <v>122</v>
      </c>
      <c r="E46" s="58" t="s">
        <v>123</v>
      </c>
      <c r="F46" s="60">
        <v>375000</v>
      </c>
      <c r="G46" s="60">
        <v>425739.41866394697</v>
      </c>
      <c r="H46" s="60">
        <f t="shared" si="0"/>
        <v>444309.87591364951</v>
      </c>
      <c r="I46" s="60">
        <f t="shared" si="1"/>
        <v>93305.073941866387</v>
      </c>
      <c r="J46" s="61">
        <v>1</v>
      </c>
      <c r="K46" s="60">
        <f t="shared" si="2"/>
        <v>93305.073941866387</v>
      </c>
      <c r="L46" s="68">
        <f t="shared" si="3"/>
        <v>537614.94985551585</v>
      </c>
      <c r="M46" s="63"/>
      <c r="N46" s="60">
        <v>0</v>
      </c>
      <c r="O46" s="60">
        <f t="shared" si="18"/>
        <v>0</v>
      </c>
      <c r="P46" s="61">
        <v>0</v>
      </c>
      <c r="Q46" s="60">
        <v>0</v>
      </c>
      <c r="R46" s="52">
        <f t="shared" si="5"/>
        <v>0</v>
      </c>
      <c r="S46" s="63"/>
      <c r="T46" s="63"/>
      <c r="U46" s="63"/>
      <c r="V46" s="60">
        <f t="shared" si="6"/>
        <v>537614.94985551585</v>
      </c>
      <c r="W46" s="60"/>
      <c r="X46" s="55">
        <f t="shared" si="7"/>
        <v>337.13833505439402</v>
      </c>
      <c r="Y46" s="64"/>
      <c r="Z46" s="64">
        <f t="shared" si="8"/>
        <v>70.799050361422744</v>
      </c>
      <c r="AA46" s="64">
        <f t="shared" si="13"/>
        <v>407.93738541581678</v>
      </c>
      <c r="AB46" s="55">
        <f t="shared" si="9"/>
        <v>3.5529907468800177E-3</v>
      </c>
      <c r="AC46" s="56">
        <f t="shared" si="10"/>
        <v>59.321820725077309</v>
      </c>
      <c r="AD46" s="57">
        <f t="shared" si="17"/>
        <v>467.25920614089409</v>
      </c>
      <c r="AE46" s="69"/>
      <c r="AF46" s="69"/>
      <c r="AG46" s="52">
        <f t="shared" si="14"/>
        <v>537614.94985551585</v>
      </c>
      <c r="AH46" s="69"/>
      <c r="AI46" s="69"/>
      <c r="AJ46" s="69"/>
      <c r="AK46" s="69"/>
    </row>
    <row r="47" spans="1:37" ht="15.75" customHeight="1" x14ac:dyDescent="0.3">
      <c r="A47" s="48">
        <v>43815</v>
      </c>
      <c r="B47" s="48">
        <v>6201030</v>
      </c>
      <c r="C47" s="40"/>
      <c r="D47" s="40" t="s">
        <v>124</v>
      </c>
      <c r="E47" s="40" t="s">
        <v>125</v>
      </c>
      <c r="F47" s="52">
        <v>4200000</v>
      </c>
      <c r="G47" s="52">
        <v>4768281.4890362052</v>
      </c>
      <c r="H47" s="60">
        <f t="shared" si="0"/>
        <v>4976270.6102328738</v>
      </c>
      <c r="I47" s="60">
        <f t="shared" si="1"/>
        <v>1045016.8281489034</v>
      </c>
      <c r="J47" s="61">
        <v>0</v>
      </c>
      <c r="K47" s="60">
        <f t="shared" si="2"/>
        <v>0</v>
      </c>
      <c r="L47" s="68">
        <f t="shared" si="3"/>
        <v>4976270.6102328738</v>
      </c>
      <c r="M47" s="16"/>
      <c r="N47" s="60">
        <v>0</v>
      </c>
      <c r="O47" s="60">
        <f t="shared" si="18"/>
        <v>0</v>
      </c>
      <c r="P47" s="61">
        <v>0</v>
      </c>
      <c r="Q47" s="60">
        <v>0</v>
      </c>
      <c r="R47" s="52">
        <f t="shared" si="5"/>
        <v>0</v>
      </c>
      <c r="S47" s="16"/>
      <c r="T47" s="16"/>
      <c r="U47" s="16"/>
      <c r="V47" s="60">
        <f t="shared" si="6"/>
        <v>4976270.6102328738</v>
      </c>
      <c r="W47" s="60"/>
      <c r="X47" s="55">
        <f t="shared" si="7"/>
        <v>3120.6192996770351</v>
      </c>
      <c r="Y47" s="64"/>
      <c r="Z47" s="64">
        <f t="shared" si="8"/>
        <v>655.33005293217741</v>
      </c>
      <c r="AA47" s="64">
        <f t="shared" si="13"/>
        <v>3775.9493526092124</v>
      </c>
      <c r="AB47" s="55">
        <f t="shared" si="9"/>
        <v>3.2887187078558838E-2</v>
      </c>
      <c r="AC47" s="56">
        <f t="shared" si="10"/>
        <v>549.09453894286435</v>
      </c>
      <c r="AD47" s="57">
        <f t="shared" si="17"/>
        <v>4325.0438915520772</v>
      </c>
      <c r="AE47" s="16"/>
      <c r="AF47" s="16"/>
      <c r="AG47" s="52">
        <f t="shared" si="14"/>
        <v>4976270.6102328738</v>
      </c>
      <c r="AH47" s="16"/>
      <c r="AI47" s="16"/>
      <c r="AJ47" s="16"/>
      <c r="AK47" s="16"/>
    </row>
    <row r="48" spans="1:37" ht="15.75" customHeight="1" x14ac:dyDescent="0.3">
      <c r="A48" s="48">
        <v>43815</v>
      </c>
      <c r="B48" s="48">
        <v>6003020</v>
      </c>
      <c r="C48" s="40" t="s">
        <v>126</v>
      </c>
      <c r="D48" s="40" t="s">
        <v>127</v>
      </c>
      <c r="E48" s="40" t="s">
        <v>128</v>
      </c>
      <c r="F48" s="52">
        <v>2000000</v>
      </c>
      <c r="G48" s="52">
        <v>2034832.9440438712</v>
      </c>
      <c r="H48" s="60">
        <f t="shared" si="0"/>
        <v>2123590.9414034733</v>
      </c>
      <c r="I48" s="60">
        <f t="shared" si="1"/>
        <v>445954.0976947294</v>
      </c>
      <c r="J48" s="61">
        <v>0</v>
      </c>
      <c r="K48" s="60">
        <f t="shared" si="2"/>
        <v>0</v>
      </c>
      <c r="L48" s="68">
        <f t="shared" si="3"/>
        <v>2123590.9414034733</v>
      </c>
      <c r="M48" s="16"/>
      <c r="N48" s="60">
        <v>0</v>
      </c>
      <c r="O48" s="60">
        <f t="shared" si="18"/>
        <v>0</v>
      </c>
      <c r="P48" s="61">
        <v>0</v>
      </c>
      <c r="Q48" s="60">
        <v>0</v>
      </c>
      <c r="R48" s="52">
        <f t="shared" si="5"/>
        <v>0</v>
      </c>
      <c r="S48" s="16"/>
      <c r="T48" s="16"/>
      <c r="U48" s="16"/>
      <c r="V48" s="60">
        <f t="shared" si="6"/>
        <v>2123590.9414034733</v>
      </c>
      <c r="W48" s="60"/>
      <c r="X48" s="55">
        <f t="shared" si="7"/>
        <v>1331.703879354118</v>
      </c>
      <c r="Y48" s="64"/>
      <c r="Z48" s="64">
        <f t="shared" si="8"/>
        <v>279.65781466436476</v>
      </c>
      <c r="AA48" s="64">
        <f t="shared" si="13"/>
        <v>1611.3616940184829</v>
      </c>
      <c r="AB48" s="55">
        <f t="shared" si="9"/>
        <v>1.4034392025356647E-2</v>
      </c>
      <c r="AC48" s="56">
        <f t="shared" si="10"/>
        <v>234.3225037793143</v>
      </c>
      <c r="AD48" s="57">
        <f t="shared" si="17"/>
        <v>1845.6841977977972</v>
      </c>
      <c r="AE48" s="16"/>
      <c r="AF48" s="16"/>
      <c r="AG48" s="52">
        <f t="shared" si="14"/>
        <v>2123590.9414034733</v>
      </c>
      <c r="AH48" s="16"/>
      <c r="AI48" s="16"/>
      <c r="AJ48" s="16"/>
      <c r="AK48" s="16"/>
    </row>
    <row r="49" spans="1:37" ht="15.75" customHeight="1" x14ac:dyDescent="0.3">
      <c r="A49" s="48">
        <v>43815</v>
      </c>
      <c r="B49" s="48">
        <v>6003020</v>
      </c>
      <c r="C49" s="40" t="s">
        <v>129</v>
      </c>
      <c r="D49" s="40" t="s">
        <v>130</v>
      </c>
      <c r="E49" s="40" t="s">
        <v>131</v>
      </c>
      <c r="F49" s="52">
        <v>500000</v>
      </c>
      <c r="G49" s="52">
        <v>508708.23601096781</v>
      </c>
      <c r="H49" s="60">
        <f t="shared" si="0"/>
        <v>530897.73535086832</v>
      </c>
      <c r="I49" s="60">
        <f t="shared" si="1"/>
        <v>111488.52442368235</v>
      </c>
      <c r="J49" s="61">
        <v>0</v>
      </c>
      <c r="K49" s="60">
        <f t="shared" si="2"/>
        <v>0</v>
      </c>
      <c r="L49" s="68">
        <f t="shared" si="3"/>
        <v>530897.73535086832</v>
      </c>
      <c r="M49" s="16"/>
      <c r="N49" s="60">
        <v>0</v>
      </c>
      <c r="O49" s="60">
        <f t="shared" si="18"/>
        <v>0</v>
      </c>
      <c r="P49" s="61">
        <v>0</v>
      </c>
      <c r="Q49" s="60">
        <v>0</v>
      </c>
      <c r="R49" s="52">
        <f t="shared" si="5"/>
        <v>0</v>
      </c>
      <c r="S49" s="16"/>
      <c r="T49" s="16"/>
      <c r="U49" s="16"/>
      <c r="V49" s="60">
        <f t="shared" si="6"/>
        <v>530897.73535086832</v>
      </c>
      <c r="W49" s="60"/>
      <c r="X49" s="55">
        <f t="shared" si="7"/>
        <v>332.92596983852951</v>
      </c>
      <c r="Y49" s="64"/>
      <c r="Z49" s="64">
        <f t="shared" si="8"/>
        <v>69.914453666091191</v>
      </c>
      <c r="AA49" s="64">
        <f t="shared" si="13"/>
        <v>402.84042350462073</v>
      </c>
      <c r="AB49" s="55">
        <f t="shared" si="9"/>
        <v>3.5085980063391618E-3</v>
      </c>
      <c r="AC49" s="56">
        <f t="shared" si="10"/>
        <v>58.580625944828576</v>
      </c>
      <c r="AD49" s="57">
        <f t="shared" si="17"/>
        <v>461.4210494494493</v>
      </c>
      <c r="AE49" s="16"/>
      <c r="AF49" s="16"/>
      <c r="AG49" s="52">
        <f t="shared" si="14"/>
        <v>530897.73535086832</v>
      </c>
      <c r="AH49" s="16"/>
      <c r="AI49" s="16"/>
      <c r="AJ49" s="16"/>
      <c r="AK49" s="16"/>
    </row>
    <row r="50" spans="1:37" ht="15.75" customHeight="1" x14ac:dyDescent="0.3">
      <c r="A50" s="48"/>
      <c r="B50" s="48"/>
      <c r="C50" s="40"/>
      <c r="D50" s="40"/>
      <c r="E50" s="40"/>
      <c r="F50" s="52"/>
      <c r="G50" s="52"/>
      <c r="H50" s="52"/>
      <c r="I50" s="52"/>
      <c r="J50" s="43"/>
      <c r="K50" s="52"/>
      <c r="L50" s="70"/>
      <c r="M50" s="16"/>
      <c r="N50" s="52"/>
      <c r="O50" s="52"/>
      <c r="P50" s="43"/>
      <c r="Q50" s="52"/>
      <c r="R50" s="70"/>
      <c r="S50" s="16"/>
      <c r="T50" s="16"/>
      <c r="U50" s="16"/>
      <c r="V50" s="70"/>
      <c r="W50" s="52"/>
      <c r="X50" s="71"/>
      <c r="Y50" s="71"/>
      <c r="Z50" s="71"/>
      <c r="AA50" s="71"/>
      <c r="AB50" s="55"/>
      <c r="AC50" s="56"/>
      <c r="AD50" s="55"/>
      <c r="AE50" s="16"/>
      <c r="AF50" s="16"/>
      <c r="AG50" s="16"/>
      <c r="AH50" s="16"/>
      <c r="AI50" s="16"/>
      <c r="AJ50" s="16"/>
      <c r="AK50" s="16"/>
    </row>
    <row r="51" spans="1:37" ht="15.75" customHeight="1" x14ac:dyDescent="0.3">
      <c r="A51" s="48"/>
      <c r="B51" s="48"/>
      <c r="C51" s="40"/>
      <c r="D51" s="40"/>
      <c r="E51" s="88" t="s">
        <v>25</v>
      </c>
      <c r="F51" s="70">
        <f t="shared" ref="F51:AC51" si="21">SUM(F8:F48)</f>
        <v>101330000</v>
      </c>
      <c r="G51" s="70">
        <f t="shared" si="21"/>
        <v>114804690.15975013</v>
      </c>
      <c r="H51" s="70">
        <f t="shared" si="21"/>
        <v>119812390.87341096</v>
      </c>
      <c r="I51" s="70">
        <f t="shared" si="21"/>
        <v>25160602.083416294</v>
      </c>
      <c r="J51" s="70">
        <f t="shared" si="21"/>
        <v>32.722399999999993</v>
      </c>
      <c r="K51" s="70">
        <f t="shared" si="21"/>
        <v>18881300.852357633</v>
      </c>
      <c r="L51" s="70">
        <f>SUM(L8:L49)</f>
        <v>139224589.46111944</v>
      </c>
      <c r="M51" s="70"/>
      <c r="N51" s="70">
        <f t="shared" si="21"/>
        <v>10905000</v>
      </c>
      <c r="O51" s="70">
        <f t="shared" si="21"/>
        <v>2290050</v>
      </c>
      <c r="P51" s="70">
        <f t="shared" si="21"/>
        <v>21.5</v>
      </c>
      <c r="Q51" s="70">
        <f t="shared" si="21"/>
        <v>1714650</v>
      </c>
      <c r="R51" s="70">
        <f t="shared" si="21"/>
        <v>12619650</v>
      </c>
      <c r="S51" s="70"/>
      <c r="T51" s="70">
        <f t="shared" si="21"/>
        <v>0</v>
      </c>
      <c r="U51" s="70">
        <f t="shared" si="21"/>
        <v>0</v>
      </c>
      <c r="V51" s="70">
        <f t="shared" si="21"/>
        <v>151313341.72576857</v>
      </c>
      <c r="W51" s="70">
        <f t="shared" si="21"/>
        <v>0</v>
      </c>
      <c r="X51" s="70">
        <f t="shared" si="21"/>
        <v>94888.596596229472</v>
      </c>
      <c r="Y51" s="70">
        <f t="shared" si="21"/>
        <v>0</v>
      </c>
      <c r="Z51" s="70">
        <f t="shared" si="21"/>
        <v>19926.605285208192</v>
      </c>
      <c r="AA51" s="70">
        <f t="shared" si="21"/>
        <v>114815.21188143769</v>
      </c>
      <c r="AB51" s="70">
        <f t="shared" si="21"/>
        <v>0.99999999999999978</v>
      </c>
      <c r="AC51" s="70">
        <f t="shared" si="21"/>
        <v>16696.305999999997</v>
      </c>
      <c r="AD51" s="70">
        <f>SUM(AD8:AD49)</f>
        <v>131867.49893088712</v>
      </c>
      <c r="AE51" s="16" t="s">
        <v>132</v>
      </c>
      <c r="AF51" s="16"/>
      <c r="AG51" s="84">
        <f>SUM(AG8:AG50)</f>
        <v>151844239.46111944</v>
      </c>
      <c r="AH51" s="16"/>
      <c r="AI51" s="16"/>
      <c r="AJ51" s="16"/>
      <c r="AK51" s="16"/>
    </row>
    <row r="52" spans="1:37" ht="15.75" customHeight="1" x14ac:dyDescent="0.3">
      <c r="A52" s="48"/>
      <c r="B52" s="48"/>
      <c r="C52" s="40"/>
      <c r="D52" s="40"/>
      <c r="E52" s="40"/>
      <c r="F52" s="19"/>
      <c r="G52" s="19"/>
      <c r="H52" s="19"/>
      <c r="I52" s="19"/>
      <c r="J52" s="43"/>
      <c r="K52" s="19"/>
      <c r="M52" s="16"/>
      <c r="N52" s="52"/>
      <c r="O52" s="52"/>
      <c r="P52" s="43"/>
      <c r="Q52" s="19"/>
      <c r="R52" s="44"/>
      <c r="S52" s="44"/>
      <c r="T52" s="50" t="s">
        <v>133</v>
      </c>
      <c r="U52" s="44"/>
      <c r="V52" s="52"/>
      <c r="W52" s="52"/>
      <c r="X52" s="55">
        <v>3135.5</v>
      </c>
      <c r="Y52" s="55"/>
      <c r="Z52" s="55">
        <f t="shared" ref="Z52:Z55" si="22">X52/100*21</f>
        <v>658.45500000000004</v>
      </c>
      <c r="AA52" s="72">
        <f>X52+Y52+Z52+18.15</f>
        <v>3812.105</v>
      </c>
      <c r="AB52" s="55"/>
      <c r="AC52" s="55"/>
      <c r="AD52" s="55"/>
      <c r="AE52" s="16"/>
      <c r="AF52" s="16"/>
      <c r="AG52" s="16"/>
      <c r="AH52" s="16"/>
      <c r="AI52" s="16"/>
      <c r="AJ52" s="16"/>
      <c r="AK52" s="16"/>
    </row>
    <row r="53" spans="1:37" ht="15.75" customHeight="1" x14ac:dyDescent="0.3">
      <c r="A53" s="48"/>
      <c r="B53" s="48"/>
      <c r="C53" s="40"/>
      <c r="D53" s="40"/>
      <c r="E53" s="40"/>
      <c r="F53" s="19"/>
      <c r="G53" s="19"/>
      <c r="H53" s="19"/>
      <c r="I53" s="19"/>
      <c r="J53" s="43"/>
      <c r="K53" s="19"/>
      <c r="L53" s="44"/>
      <c r="M53" s="16"/>
      <c r="N53" s="52"/>
      <c r="O53" s="52"/>
      <c r="P53" s="43"/>
      <c r="Q53" s="19"/>
      <c r="R53" s="19"/>
      <c r="S53" s="16"/>
      <c r="T53" s="46" t="s">
        <v>134</v>
      </c>
      <c r="U53" s="16"/>
      <c r="V53" s="52"/>
      <c r="W53" s="52"/>
      <c r="X53" s="55">
        <v>3135.5</v>
      </c>
      <c r="Y53" s="55"/>
      <c r="Z53" s="55">
        <f t="shared" si="22"/>
        <v>658.45500000000004</v>
      </c>
      <c r="AA53" s="72">
        <f t="shared" ref="AA53:AA56" si="23">X53+Y53+Z53</f>
        <v>3793.9549999999999</v>
      </c>
      <c r="AB53" s="55"/>
      <c r="AC53" s="55"/>
      <c r="AD53" s="55"/>
      <c r="AE53" s="16"/>
      <c r="AF53" s="16"/>
      <c r="AG53" s="16"/>
      <c r="AH53" s="16"/>
      <c r="AI53" s="16"/>
      <c r="AJ53" s="16"/>
      <c r="AK53" s="16"/>
    </row>
    <row r="54" spans="1:37" ht="15.75" customHeight="1" x14ac:dyDescent="0.3">
      <c r="A54" s="48"/>
      <c r="B54" s="48"/>
      <c r="C54" s="40"/>
      <c r="D54" s="40"/>
      <c r="E54" s="40"/>
      <c r="F54" s="19"/>
      <c r="G54" s="19"/>
      <c r="H54" s="19"/>
      <c r="I54" s="19"/>
      <c r="J54" s="43"/>
      <c r="K54" s="19"/>
      <c r="L54" s="44"/>
      <c r="M54" s="16"/>
      <c r="N54" s="52"/>
      <c r="O54" s="52"/>
      <c r="P54" s="43"/>
      <c r="Q54" s="19"/>
      <c r="R54" s="19"/>
      <c r="S54" s="16"/>
      <c r="T54" s="46" t="s">
        <v>135</v>
      </c>
      <c r="U54" s="16"/>
      <c r="V54" s="52"/>
      <c r="W54" s="52"/>
      <c r="X54" s="55">
        <v>1881.3</v>
      </c>
      <c r="Y54" s="55"/>
      <c r="Z54" s="55">
        <f t="shared" si="22"/>
        <v>395.07299999999998</v>
      </c>
      <c r="AA54" s="72">
        <f t="shared" si="23"/>
        <v>2276.373</v>
      </c>
      <c r="AB54" s="55"/>
      <c r="AC54" s="55"/>
      <c r="AD54" s="55"/>
      <c r="AE54" s="16"/>
      <c r="AF54" s="16"/>
      <c r="AG54" s="16"/>
      <c r="AH54" s="16"/>
      <c r="AI54" s="16"/>
      <c r="AJ54" s="16"/>
      <c r="AK54" s="16"/>
    </row>
    <row r="55" spans="1:37" ht="15.75" customHeight="1" x14ac:dyDescent="0.3">
      <c r="A55" s="48"/>
      <c r="B55" s="48"/>
      <c r="C55" s="40"/>
      <c r="D55" s="40"/>
      <c r="E55" s="40"/>
      <c r="F55" s="19"/>
      <c r="G55" s="19"/>
      <c r="H55" s="19"/>
      <c r="I55" s="19"/>
      <c r="J55" s="43"/>
      <c r="K55" s="19"/>
      <c r="L55" s="44"/>
      <c r="M55" s="16"/>
      <c r="N55" s="44"/>
      <c r="O55" s="19"/>
      <c r="P55" s="43"/>
      <c r="Q55" s="19"/>
      <c r="R55" s="19"/>
      <c r="S55" s="16"/>
      <c r="T55" s="46" t="s">
        <v>136</v>
      </c>
      <c r="U55" s="16"/>
      <c r="V55" s="55"/>
      <c r="W55" s="52"/>
      <c r="X55" s="55">
        <v>1881.3</v>
      </c>
      <c r="Y55" s="55"/>
      <c r="Z55" s="55">
        <f t="shared" si="22"/>
        <v>395.07299999999998</v>
      </c>
      <c r="AA55" s="72">
        <f t="shared" si="23"/>
        <v>2276.373</v>
      </c>
      <c r="AB55" s="55"/>
      <c r="AC55" s="55"/>
      <c r="AD55" s="55"/>
      <c r="AE55" s="16"/>
      <c r="AF55" s="16"/>
      <c r="AG55" s="16"/>
      <c r="AH55" s="16"/>
      <c r="AI55" s="16"/>
      <c r="AJ55" s="16"/>
      <c r="AK55" s="16"/>
    </row>
    <row r="56" spans="1:37" ht="15.75" customHeight="1" x14ac:dyDescent="0.3">
      <c r="A56" s="48"/>
      <c r="B56" s="48"/>
      <c r="C56" s="40"/>
      <c r="D56" s="40"/>
      <c r="E56" s="73"/>
      <c r="F56" s="19"/>
      <c r="G56" s="19"/>
      <c r="H56" s="16"/>
      <c r="I56" s="46"/>
      <c r="J56" s="16"/>
      <c r="K56" s="19"/>
      <c r="L56" s="19"/>
      <c r="M56" s="19"/>
      <c r="N56" s="46"/>
      <c r="O56" s="16"/>
      <c r="P56" s="19"/>
      <c r="Q56" s="19"/>
      <c r="R56" s="19"/>
      <c r="S56" s="19"/>
      <c r="T56" s="74" t="s">
        <v>137</v>
      </c>
      <c r="U56" s="46"/>
      <c r="V56" s="52"/>
      <c r="W56" s="52"/>
      <c r="X56" s="55">
        <v>4537.5</v>
      </c>
      <c r="Y56" s="55"/>
      <c r="Z56" s="55">
        <v>0</v>
      </c>
      <c r="AA56" s="72">
        <f t="shared" si="23"/>
        <v>4537.5</v>
      </c>
      <c r="AB56" s="55"/>
      <c r="AC56" s="55"/>
      <c r="AD56" s="55"/>
      <c r="AE56" s="19"/>
      <c r="AF56" s="19"/>
      <c r="AG56" s="19"/>
    </row>
    <row r="57" spans="1:37" ht="15.75" customHeight="1" x14ac:dyDescent="0.3">
      <c r="A57" s="48"/>
      <c r="B57" s="48"/>
      <c r="C57" s="40"/>
      <c r="D57" s="40"/>
      <c r="E57" s="73"/>
      <c r="F57" s="19"/>
      <c r="G57" s="19"/>
      <c r="H57" s="16"/>
      <c r="I57" s="46"/>
      <c r="J57" s="16"/>
      <c r="K57" s="19"/>
      <c r="L57" s="19"/>
      <c r="M57" s="19"/>
      <c r="N57" s="46"/>
      <c r="O57" s="16"/>
      <c r="P57" s="19"/>
      <c r="Q57" s="19"/>
      <c r="R57" s="19"/>
      <c r="S57" s="19"/>
      <c r="U57" s="46"/>
      <c r="V57" s="52"/>
      <c r="W57" s="52"/>
      <c r="X57" s="55"/>
      <c r="Y57" s="55"/>
      <c r="Z57" s="55"/>
      <c r="AA57" s="55"/>
      <c r="AB57" s="55"/>
      <c r="AC57" s="55"/>
      <c r="AD57" s="55"/>
      <c r="AE57" s="19"/>
      <c r="AF57" s="19"/>
      <c r="AG57" s="19"/>
    </row>
    <row r="58" spans="1:37" ht="15.75" customHeight="1" x14ac:dyDescent="0.3">
      <c r="A58" s="48"/>
      <c r="B58" s="48"/>
      <c r="C58" s="40"/>
      <c r="D58" s="40"/>
      <c r="E58" s="73"/>
      <c r="F58" s="19"/>
      <c r="G58" s="19"/>
      <c r="H58" s="16"/>
      <c r="I58" s="46"/>
      <c r="J58" s="16"/>
      <c r="K58" s="19"/>
      <c r="L58" s="19"/>
      <c r="M58" s="19"/>
      <c r="N58" s="46"/>
      <c r="O58" s="16"/>
      <c r="P58" s="19"/>
      <c r="Q58" s="19"/>
      <c r="R58" s="19"/>
      <c r="S58" s="19"/>
      <c r="T58" s="46" t="s">
        <v>25</v>
      </c>
      <c r="U58" s="46"/>
      <c r="V58" s="52"/>
      <c r="W58" s="52"/>
      <c r="X58" s="55"/>
      <c r="Y58" s="55"/>
      <c r="Z58" s="55"/>
      <c r="AA58" s="55">
        <f>AD51</f>
        <v>131867.49893088712</v>
      </c>
      <c r="AB58" s="16" t="s">
        <v>132</v>
      </c>
      <c r="AC58" s="55"/>
      <c r="AD58" s="55"/>
      <c r="AE58" s="19"/>
      <c r="AF58" s="19"/>
      <c r="AG58" s="19"/>
    </row>
    <row r="59" spans="1:37" ht="15.75" customHeight="1" x14ac:dyDescent="0.3">
      <c r="A59" s="48"/>
      <c r="B59" s="48"/>
      <c r="C59" s="40"/>
      <c r="D59" s="40"/>
      <c r="E59" s="73"/>
      <c r="F59" s="19"/>
      <c r="G59" s="19"/>
      <c r="H59" s="16"/>
      <c r="I59" s="46"/>
      <c r="J59" s="16"/>
      <c r="K59" s="19"/>
      <c r="L59" s="19"/>
      <c r="M59" s="19"/>
      <c r="N59" s="46"/>
      <c r="O59" s="16"/>
      <c r="P59" s="75"/>
      <c r="Q59" s="19"/>
      <c r="R59" s="19"/>
      <c r="S59" s="19"/>
      <c r="T59" s="46" t="s">
        <v>138</v>
      </c>
      <c r="U59" s="46"/>
      <c r="V59" s="52"/>
      <c r="W59" s="52"/>
      <c r="X59" s="55"/>
      <c r="Y59" s="55"/>
      <c r="Z59" s="55"/>
      <c r="AA59" s="55"/>
      <c r="AB59" s="16" t="s">
        <v>132</v>
      </c>
      <c r="AC59" s="55"/>
      <c r="AD59" s="55"/>
      <c r="AE59" s="19"/>
      <c r="AF59" s="19"/>
      <c r="AG59" s="19"/>
    </row>
    <row r="60" spans="1:37" ht="15.75" customHeight="1" x14ac:dyDescent="0.3">
      <c r="A60" s="48"/>
      <c r="B60" s="48"/>
      <c r="C60" s="40"/>
      <c r="D60" s="40"/>
      <c r="E60" s="73"/>
      <c r="F60" s="19"/>
      <c r="G60" s="19"/>
      <c r="H60" s="16"/>
      <c r="I60" s="46"/>
      <c r="J60" s="16"/>
      <c r="K60" s="19"/>
      <c r="L60" s="19"/>
      <c r="M60" s="19"/>
      <c r="N60" s="46"/>
      <c r="O60" s="16"/>
      <c r="P60" s="75"/>
      <c r="Q60" s="19"/>
      <c r="R60" s="19"/>
      <c r="S60" s="19"/>
      <c r="T60" s="46" t="s">
        <v>139</v>
      </c>
      <c r="U60" s="46"/>
      <c r="V60" s="52"/>
      <c r="W60" s="52"/>
      <c r="X60" s="55"/>
      <c r="Y60" s="55"/>
      <c r="Z60" s="55"/>
      <c r="AA60" s="55">
        <f>AA58-AA59</f>
        <v>131867.49893088712</v>
      </c>
      <c r="AB60" s="55"/>
      <c r="AC60" s="55"/>
      <c r="AD60" s="55"/>
      <c r="AE60" s="19"/>
      <c r="AF60" s="19"/>
      <c r="AG60" s="19"/>
    </row>
    <row r="61" spans="1:37" ht="15.75" customHeight="1" x14ac:dyDescent="0.3">
      <c r="A61" s="48"/>
      <c r="B61" s="48"/>
      <c r="C61" s="40"/>
      <c r="D61" s="40"/>
      <c r="E61" s="73"/>
      <c r="F61" s="19"/>
      <c r="G61" s="19"/>
      <c r="H61" s="16"/>
      <c r="I61" s="46"/>
      <c r="J61" s="16"/>
      <c r="K61" s="19"/>
      <c r="L61" s="19"/>
      <c r="M61" s="19"/>
      <c r="N61" s="46"/>
      <c r="O61" s="16"/>
      <c r="P61" s="75"/>
      <c r="Q61" s="19"/>
      <c r="R61" s="19"/>
      <c r="S61" s="19"/>
      <c r="U61" s="46"/>
      <c r="V61" s="16"/>
      <c r="W61" s="19"/>
      <c r="X61" s="45"/>
      <c r="Y61" s="45"/>
      <c r="Z61" s="45"/>
      <c r="AA61" s="46"/>
      <c r="AB61" s="46"/>
      <c r="AC61" s="46"/>
      <c r="AD61" s="45"/>
      <c r="AE61" s="19"/>
      <c r="AF61" s="19"/>
      <c r="AG61" s="19"/>
    </row>
    <row r="62" spans="1:37" ht="15.75" customHeight="1" x14ac:dyDescent="0.3">
      <c r="A62" s="48"/>
      <c r="B62" s="48"/>
      <c r="C62" s="40"/>
      <c r="D62" s="40"/>
      <c r="E62" s="73"/>
      <c r="F62" s="19"/>
      <c r="G62" s="19"/>
      <c r="H62" s="16"/>
      <c r="I62" s="46"/>
      <c r="J62" s="16"/>
      <c r="K62" s="19"/>
      <c r="L62" s="19"/>
      <c r="M62" s="19"/>
      <c r="N62" s="46"/>
      <c r="O62" s="16"/>
      <c r="P62" s="19"/>
      <c r="Q62" s="19"/>
      <c r="R62" s="19"/>
      <c r="S62" s="19"/>
      <c r="T62" s="16"/>
      <c r="U62" s="46"/>
      <c r="V62" s="16"/>
      <c r="W62" s="19"/>
      <c r="X62" s="45"/>
      <c r="Y62" s="45"/>
      <c r="Z62" s="45"/>
      <c r="AA62" s="46"/>
      <c r="AB62" s="46"/>
      <c r="AC62" s="46"/>
      <c r="AD62" s="45"/>
      <c r="AE62" s="19"/>
      <c r="AF62" s="19"/>
      <c r="AG62" s="19"/>
    </row>
    <row r="63" spans="1:37" ht="15.75" customHeight="1" x14ac:dyDescent="0.3">
      <c r="A63" s="48"/>
      <c r="B63" s="48"/>
      <c r="C63" s="40"/>
      <c r="D63" s="40"/>
      <c r="E63" s="73"/>
      <c r="F63" s="19"/>
      <c r="G63" s="19"/>
      <c r="H63" s="16"/>
      <c r="I63" s="46"/>
      <c r="J63" s="16"/>
      <c r="K63" s="19"/>
      <c r="L63" s="19"/>
      <c r="M63" s="19"/>
      <c r="N63" s="46"/>
      <c r="O63" s="16"/>
      <c r="P63" s="19"/>
      <c r="Q63" s="19"/>
      <c r="R63" s="19"/>
      <c r="S63" s="19"/>
      <c r="T63" s="16"/>
      <c r="U63" s="46"/>
      <c r="V63" s="16"/>
      <c r="W63" s="19"/>
      <c r="X63" s="19"/>
      <c r="Y63" s="19"/>
      <c r="Z63" s="19"/>
      <c r="AA63" s="16"/>
      <c r="AB63" s="46"/>
      <c r="AC63" s="16"/>
      <c r="AD63" s="19"/>
      <c r="AE63" s="19"/>
      <c r="AF63" s="19"/>
      <c r="AG63" s="19"/>
    </row>
    <row r="64" spans="1:37" ht="15.75" customHeight="1" x14ac:dyDescent="0.3">
      <c r="A64" s="48"/>
      <c r="B64" s="48"/>
      <c r="C64" s="40"/>
      <c r="D64" s="40"/>
      <c r="E64" s="73"/>
      <c r="F64" s="19"/>
      <c r="G64" s="19"/>
      <c r="H64" s="16"/>
      <c r="I64" s="46"/>
      <c r="J64" s="16"/>
      <c r="K64" s="19"/>
      <c r="L64" s="19"/>
      <c r="M64" s="19"/>
      <c r="N64" s="46"/>
      <c r="O64" s="16"/>
      <c r="P64" s="19"/>
      <c r="Q64" s="19"/>
      <c r="R64" s="19"/>
      <c r="S64" s="19"/>
      <c r="T64" s="16"/>
      <c r="U64" s="46"/>
      <c r="V64" s="16"/>
      <c r="W64" s="19"/>
      <c r="X64" s="19"/>
      <c r="Y64" s="19"/>
      <c r="Z64" s="19"/>
      <c r="AA64" s="16"/>
      <c r="AB64" s="46"/>
      <c r="AC64" s="16"/>
      <c r="AD64" s="19"/>
      <c r="AE64" s="19"/>
      <c r="AF64" s="19"/>
      <c r="AG64" s="19"/>
    </row>
    <row r="65" spans="1:33" ht="15.75" customHeight="1" x14ac:dyDescent="0.3">
      <c r="A65" s="48"/>
      <c r="B65" s="48"/>
      <c r="C65" s="40"/>
      <c r="D65" s="40"/>
      <c r="E65" s="73"/>
      <c r="F65" s="19"/>
      <c r="G65" s="19"/>
      <c r="H65" s="16"/>
      <c r="I65" s="46"/>
      <c r="J65" s="16"/>
      <c r="K65" s="19"/>
      <c r="L65" s="19"/>
      <c r="M65" s="19"/>
      <c r="N65" s="46"/>
      <c r="O65" s="16"/>
      <c r="P65" s="19"/>
      <c r="Q65" s="19"/>
      <c r="R65" s="19"/>
      <c r="S65" s="19"/>
      <c r="T65" s="16"/>
      <c r="U65" s="46"/>
      <c r="V65" s="16"/>
      <c r="W65" s="19"/>
      <c r="X65" s="19"/>
      <c r="Y65" s="19"/>
      <c r="Z65" s="19"/>
      <c r="AA65" s="16"/>
      <c r="AB65" s="46"/>
      <c r="AC65" s="16"/>
      <c r="AD65" s="19"/>
      <c r="AE65" s="19"/>
      <c r="AF65" s="19"/>
      <c r="AG65" s="19"/>
    </row>
    <row r="66" spans="1:33" ht="15.75" customHeight="1" x14ac:dyDescent="0.3">
      <c r="A66" s="76"/>
      <c r="B66" s="76"/>
      <c r="C66" s="77"/>
      <c r="D66" s="77"/>
      <c r="E66" s="77"/>
      <c r="F66" s="78"/>
      <c r="G66" s="78"/>
      <c r="H66" s="78"/>
      <c r="I66" s="78"/>
      <c r="J66" s="79"/>
      <c r="K66" s="78"/>
      <c r="L66" s="80"/>
      <c r="N66" s="80"/>
      <c r="O66" s="78"/>
      <c r="P66" s="79"/>
      <c r="Q66" s="78"/>
      <c r="R66" s="78"/>
      <c r="X66" s="78"/>
      <c r="Y66" s="78"/>
      <c r="Z66" s="78"/>
      <c r="AA66" s="78"/>
    </row>
    <row r="67" spans="1:33" ht="15.75" customHeight="1" x14ac:dyDescent="0.3">
      <c r="A67" s="76"/>
      <c r="B67" s="76"/>
      <c r="C67" s="77"/>
      <c r="D67" s="77"/>
      <c r="E67" s="77"/>
      <c r="F67" s="78"/>
      <c r="G67" s="78"/>
      <c r="H67" s="78"/>
      <c r="I67" s="78"/>
      <c r="J67" s="79"/>
      <c r="K67" s="78"/>
      <c r="L67" s="80"/>
      <c r="N67" s="80"/>
      <c r="O67" s="78"/>
      <c r="P67" s="79"/>
      <c r="Q67" s="78"/>
      <c r="R67" s="78"/>
      <c r="X67" s="78"/>
      <c r="Y67" s="78"/>
      <c r="Z67" s="78"/>
      <c r="AA67" s="78"/>
    </row>
    <row r="68" spans="1:33" ht="15.75" customHeight="1" x14ac:dyDescent="0.3">
      <c r="A68" s="76"/>
      <c r="B68" s="76"/>
      <c r="C68" s="77"/>
      <c r="D68" s="77"/>
      <c r="E68" s="77"/>
      <c r="F68" s="78"/>
      <c r="G68" s="78"/>
      <c r="H68" s="78"/>
      <c r="I68" s="78"/>
      <c r="J68" s="79"/>
      <c r="K68" s="78"/>
      <c r="L68" s="80"/>
      <c r="N68" s="80"/>
      <c r="O68" s="78"/>
      <c r="P68" s="79"/>
      <c r="Q68" s="78"/>
      <c r="R68" s="78"/>
      <c r="X68" s="78"/>
      <c r="Y68" s="78"/>
      <c r="Z68" s="78"/>
      <c r="AA68" s="78"/>
    </row>
    <row r="69" spans="1:33" ht="15.75" customHeight="1" x14ac:dyDescent="0.3">
      <c r="A69" s="76"/>
      <c r="B69" s="76"/>
      <c r="C69" s="77"/>
      <c r="D69" s="77"/>
      <c r="E69" s="77"/>
      <c r="F69" s="78"/>
      <c r="G69" s="78"/>
      <c r="H69" s="78"/>
      <c r="I69" s="78"/>
      <c r="J69" s="79"/>
      <c r="K69" s="78"/>
      <c r="L69" s="80"/>
      <c r="N69" s="80"/>
      <c r="O69" s="78"/>
      <c r="P69" s="79"/>
      <c r="Q69" s="78"/>
      <c r="R69" s="78"/>
      <c r="X69" s="78"/>
      <c r="Y69" s="78"/>
      <c r="Z69" s="78"/>
      <c r="AA69" s="78"/>
    </row>
    <row r="70" spans="1:33" ht="15.75" customHeight="1" x14ac:dyDescent="0.3">
      <c r="A70" s="76"/>
      <c r="B70" s="76"/>
      <c r="C70" s="77"/>
      <c r="D70" s="77"/>
      <c r="E70" s="77"/>
      <c r="F70" s="78"/>
      <c r="G70" s="78"/>
      <c r="H70" s="78"/>
      <c r="I70" s="78"/>
      <c r="J70" s="79"/>
      <c r="K70" s="78"/>
      <c r="L70" s="80"/>
      <c r="N70" s="80"/>
      <c r="O70" s="78"/>
      <c r="P70" s="79"/>
      <c r="Q70" s="78"/>
      <c r="R70" s="78"/>
      <c r="X70" s="78"/>
      <c r="Y70" s="78"/>
      <c r="Z70" s="78"/>
      <c r="AA70" s="78"/>
    </row>
    <row r="71" spans="1:33" ht="15.75" customHeight="1" x14ac:dyDescent="0.3">
      <c r="A71" s="76"/>
      <c r="B71" s="76"/>
      <c r="C71" s="77"/>
      <c r="D71" s="77"/>
      <c r="E71" s="77"/>
      <c r="F71" s="78"/>
      <c r="G71" s="78"/>
      <c r="H71" s="78"/>
      <c r="I71" s="78"/>
      <c r="J71" s="79"/>
      <c r="K71" s="78"/>
      <c r="L71" s="80"/>
      <c r="N71" s="80"/>
      <c r="O71" s="78"/>
      <c r="P71" s="79"/>
      <c r="Q71" s="78"/>
      <c r="R71" s="78"/>
      <c r="X71" s="78"/>
      <c r="Y71" s="78"/>
      <c r="Z71" s="78"/>
      <c r="AA71" s="78"/>
    </row>
    <row r="72" spans="1:33" ht="15.75" customHeight="1" x14ac:dyDescent="0.3">
      <c r="A72" s="76"/>
      <c r="B72" s="76"/>
      <c r="C72" s="77"/>
      <c r="D72" s="77"/>
      <c r="E72" s="77"/>
      <c r="F72" s="78"/>
      <c r="G72" s="78"/>
      <c r="H72" s="78"/>
      <c r="I72" s="78"/>
      <c r="J72" s="79"/>
      <c r="K72" s="78"/>
      <c r="L72" s="80"/>
      <c r="N72" s="80"/>
      <c r="O72" s="78"/>
      <c r="P72" s="79"/>
      <c r="Q72" s="78"/>
      <c r="R72" s="78"/>
      <c r="X72" s="78"/>
      <c r="Y72" s="78"/>
      <c r="Z72" s="78"/>
      <c r="AA72" s="78"/>
    </row>
    <row r="73" spans="1:33" ht="15.75" customHeight="1" x14ac:dyDescent="0.3">
      <c r="A73" s="76"/>
      <c r="B73" s="76"/>
      <c r="C73" s="77"/>
      <c r="D73" s="77"/>
      <c r="E73" s="77"/>
      <c r="F73" s="78"/>
      <c r="G73" s="78"/>
      <c r="H73" s="78"/>
      <c r="I73" s="78"/>
      <c r="J73" s="79"/>
      <c r="K73" s="78"/>
      <c r="L73" s="80"/>
      <c r="N73" s="80"/>
      <c r="O73" s="78"/>
      <c r="P73" s="79"/>
      <c r="Q73" s="78"/>
      <c r="R73" s="78"/>
      <c r="X73" s="78"/>
      <c r="Y73" s="78"/>
      <c r="Z73" s="78"/>
      <c r="AA73" s="78"/>
    </row>
    <row r="74" spans="1:33" ht="15.75" customHeight="1" x14ac:dyDescent="0.3">
      <c r="A74" s="76"/>
      <c r="B74" s="76"/>
      <c r="C74" s="77"/>
      <c r="D74" s="77"/>
      <c r="E74" s="77"/>
      <c r="F74" s="78"/>
      <c r="G74" s="78"/>
      <c r="H74" s="78"/>
      <c r="I74" s="78"/>
      <c r="J74" s="79"/>
      <c r="K74" s="78"/>
      <c r="L74" s="80"/>
      <c r="N74" s="80"/>
      <c r="O74" s="78"/>
      <c r="P74" s="79"/>
      <c r="Q74" s="78"/>
      <c r="R74" s="78"/>
      <c r="X74" s="78"/>
      <c r="Y74" s="78"/>
      <c r="Z74" s="78"/>
      <c r="AA74" s="78"/>
    </row>
    <row r="75" spans="1:33" ht="15.75" customHeight="1" x14ac:dyDescent="0.3">
      <c r="A75" s="76"/>
      <c r="B75" s="76"/>
      <c r="C75" s="77"/>
      <c r="D75" s="77"/>
      <c r="E75" s="77"/>
      <c r="F75" s="78"/>
      <c r="G75" s="78"/>
      <c r="H75" s="78"/>
      <c r="I75" s="78"/>
      <c r="J75" s="79"/>
      <c r="K75" s="78"/>
      <c r="L75" s="80"/>
      <c r="N75" s="80"/>
      <c r="O75" s="78"/>
      <c r="P75" s="79"/>
      <c r="Q75" s="78"/>
      <c r="R75" s="78"/>
      <c r="X75" s="78"/>
      <c r="Y75" s="78"/>
      <c r="Z75" s="78"/>
      <c r="AA75" s="78"/>
    </row>
    <row r="76" spans="1:33" ht="15.75" customHeight="1" x14ac:dyDescent="0.3">
      <c r="A76" s="76"/>
      <c r="B76" s="76"/>
      <c r="C76" s="77"/>
      <c r="D76" s="77"/>
      <c r="E76" s="77"/>
      <c r="F76" s="78"/>
      <c r="G76" s="78"/>
      <c r="H76" s="78"/>
      <c r="I76" s="78"/>
      <c r="J76" s="79"/>
      <c r="K76" s="78"/>
      <c r="L76" s="80"/>
      <c r="N76" s="80"/>
      <c r="O76" s="78"/>
      <c r="P76" s="79"/>
      <c r="Q76" s="78"/>
      <c r="R76" s="78"/>
      <c r="X76" s="78"/>
      <c r="Y76" s="78"/>
      <c r="Z76" s="78"/>
      <c r="AA76" s="78"/>
    </row>
    <row r="77" spans="1:33" ht="15.75" customHeight="1" x14ac:dyDescent="0.3">
      <c r="A77" s="76"/>
      <c r="B77" s="76"/>
      <c r="C77" s="77"/>
      <c r="D77" s="77"/>
      <c r="E77" s="77"/>
      <c r="F77" s="78"/>
      <c r="G77" s="78"/>
      <c r="H77" s="78"/>
      <c r="I77" s="78"/>
      <c r="J77" s="79"/>
      <c r="K77" s="78"/>
      <c r="L77" s="80"/>
      <c r="N77" s="80"/>
      <c r="O77" s="78"/>
      <c r="P77" s="79"/>
      <c r="Q77" s="78"/>
      <c r="R77" s="78"/>
      <c r="X77" s="78"/>
      <c r="Y77" s="78"/>
      <c r="Z77" s="78"/>
      <c r="AA77" s="78"/>
    </row>
    <row r="78" spans="1:33" ht="15.75" customHeight="1" x14ac:dyDescent="0.3">
      <c r="A78" s="76"/>
      <c r="B78" s="76"/>
      <c r="C78" s="77"/>
      <c r="D78" s="77"/>
      <c r="E78" s="77"/>
      <c r="F78" s="78"/>
      <c r="G78" s="78"/>
      <c r="H78" s="78"/>
      <c r="I78" s="78"/>
      <c r="J78" s="79"/>
      <c r="K78" s="78"/>
      <c r="L78" s="80"/>
      <c r="N78" s="80"/>
      <c r="O78" s="78"/>
      <c r="P78" s="79"/>
      <c r="Q78" s="78"/>
      <c r="R78" s="78"/>
      <c r="X78" s="78"/>
      <c r="Y78" s="78"/>
      <c r="Z78" s="78"/>
      <c r="AA78" s="78"/>
    </row>
    <row r="79" spans="1:33" ht="15.75" customHeight="1" x14ac:dyDescent="0.3">
      <c r="A79" s="76"/>
      <c r="B79" s="76"/>
      <c r="C79" s="77"/>
      <c r="D79" s="77"/>
      <c r="E79" s="77"/>
      <c r="F79" s="78"/>
      <c r="G79" s="78"/>
      <c r="H79" s="78"/>
      <c r="I79" s="78"/>
      <c r="J79" s="79"/>
      <c r="K79" s="78"/>
      <c r="L79" s="80"/>
      <c r="N79" s="80"/>
      <c r="O79" s="78"/>
      <c r="P79" s="79"/>
      <c r="Q79" s="78"/>
      <c r="R79" s="78"/>
      <c r="X79" s="78"/>
      <c r="Y79" s="78"/>
      <c r="Z79" s="78"/>
      <c r="AA79" s="78"/>
    </row>
    <row r="80" spans="1:33" ht="15.75" customHeight="1" x14ac:dyDescent="0.3">
      <c r="A80" s="76"/>
      <c r="B80" s="76"/>
      <c r="C80" s="77"/>
      <c r="D80" s="77"/>
      <c r="E80" s="77"/>
      <c r="F80" s="78"/>
      <c r="G80" s="78"/>
      <c r="H80" s="78"/>
      <c r="I80" s="78"/>
      <c r="J80" s="79"/>
      <c r="K80" s="78"/>
      <c r="L80" s="80"/>
      <c r="N80" s="80"/>
      <c r="O80" s="78"/>
      <c r="P80" s="79"/>
      <c r="Q80" s="78"/>
      <c r="R80" s="78"/>
      <c r="X80" s="78"/>
      <c r="Y80" s="78"/>
      <c r="Z80" s="78"/>
      <c r="AA80" s="78"/>
    </row>
    <row r="81" spans="1:27" ht="15.75" customHeight="1" x14ac:dyDescent="0.3">
      <c r="A81" s="76"/>
      <c r="B81" s="76"/>
      <c r="C81" s="77"/>
      <c r="D81" s="77"/>
      <c r="E81" s="77"/>
      <c r="F81" s="78"/>
      <c r="G81" s="78"/>
      <c r="H81" s="78"/>
      <c r="I81" s="78"/>
      <c r="J81" s="79"/>
      <c r="K81" s="78"/>
      <c r="L81" s="80"/>
      <c r="N81" s="80"/>
      <c r="O81" s="78"/>
      <c r="P81" s="79"/>
      <c r="Q81" s="78"/>
      <c r="R81" s="78"/>
      <c r="X81" s="78"/>
      <c r="Y81" s="78"/>
      <c r="Z81" s="78"/>
      <c r="AA81" s="78"/>
    </row>
    <row r="82" spans="1:27" ht="15.75" customHeight="1" x14ac:dyDescent="0.3">
      <c r="A82" s="76"/>
      <c r="B82" s="76"/>
      <c r="C82" s="77"/>
      <c r="D82" s="77"/>
      <c r="E82" s="77"/>
      <c r="F82" s="78"/>
      <c r="G82" s="78"/>
      <c r="H82" s="78"/>
      <c r="I82" s="78"/>
      <c r="J82" s="79"/>
      <c r="K82" s="78"/>
      <c r="L82" s="80"/>
      <c r="N82" s="80"/>
      <c r="O82" s="78"/>
      <c r="P82" s="79"/>
      <c r="Q82" s="78"/>
      <c r="R82" s="78"/>
      <c r="X82" s="78"/>
      <c r="Y82" s="78"/>
      <c r="Z82" s="78"/>
      <c r="AA82" s="78"/>
    </row>
    <row r="83" spans="1:27" ht="15.75" customHeight="1" x14ac:dyDescent="0.3">
      <c r="A83" s="76"/>
      <c r="B83" s="76"/>
      <c r="C83" s="77"/>
      <c r="D83" s="77"/>
      <c r="E83" s="77"/>
      <c r="F83" s="78"/>
      <c r="G83" s="78"/>
      <c r="H83" s="78"/>
      <c r="I83" s="78"/>
      <c r="J83" s="79"/>
      <c r="K83" s="78"/>
      <c r="L83" s="80"/>
      <c r="N83" s="80"/>
      <c r="O83" s="78"/>
      <c r="P83" s="79"/>
      <c r="Q83" s="78"/>
      <c r="R83" s="78"/>
      <c r="X83" s="78"/>
      <c r="Y83" s="78"/>
      <c r="Z83" s="78"/>
      <c r="AA83" s="78"/>
    </row>
    <row r="84" spans="1:27" ht="15.75" customHeight="1" x14ac:dyDescent="0.3">
      <c r="A84" s="76"/>
      <c r="B84" s="76"/>
      <c r="C84" s="77"/>
      <c r="D84" s="77"/>
      <c r="E84" s="77"/>
      <c r="F84" s="78"/>
      <c r="G84" s="78"/>
      <c r="H84" s="78"/>
      <c r="I84" s="78"/>
      <c r="J84" s="79"/>
      <c r="K84" s="78"/>
      <c r="L84" s="80"/>
      <c r="N84" s="80"/>
      <c r="O84" s="78"/>
      <c r="P84" s="79"/>
      <c r="Q84" s="78"/>
      <c r="R84" s="78"/>
      <c r="X84" s="78"/>
      <c r="Y84" s="78"/>
      <c r="Z84" s="78"/>
      <c r="AA84" s="78"/>
    </row>
    <row r="85" spans="1:27" ht="15.75" customHeight="1" x14ac:dyDescent="0.3">
      <c r="A85" s="76"/>
      <c r="B85" s="76"/>
      <c r="C85" s="77"/>
      <c r="D85" s="77"/>
      <c r="E85" s="77"/>
      <c r="F85" s="78"/>
      <c r="G85" s="78"/>
      <c r="H85" s="78"/>
      <c r="I85" s="78"/>
      <c r="J85" s="79"/>
      <c r="K85" s="78"/>
      <c r="L85" s="80"/>
      <c r="N85" s="80"/>
      <c r="O85" s="78"/>
      <c r="P85" s="79"/>
      <c r="Q85" s="78"/>
      <c r="R85" s="78"/>
      <c r="X85" s="78"/>
      <c r="Y85" s="78"/>
      <c r="Z85" s="78"/>
      <c r="AA85" s="78"/>
    </row>
    <row r="86" spans="1:27" ht="15.75" customHeight="1" x14ac:dyDescent="0.3">
      <c r="A86" s="76"/>
      <c r="B86" s="76"/>
      <c r="C86" s="77"/>
      <c r="D86" s="77"/>
      <c r="E86" s="77"/>
      <c r="F86" s="78"/>
      <c r="G86" s="78"/>
      <c r="H86" s="78"/>
      <c r="I86" s="78"/>
      <c r="J86" s="79"/>
      <c r="K86" s="78"/>
      <c r="L86" s="80"/>
      <c r="N86" s="80"/>
      <c r="O86" s="78"/>
      <c r="P86" s="79"/>
      <c r="Q86" s="78"/>
      <c r="R86" s="78"/>
      <c r="X86" s="78"/>
      <c r="Y86" s="78"/>
      <c r="Z86" s="78"/>
      <c r="AA86" s="78"/>
    </row>
    <row r="87" spans="1:27" ht="15.75" customHeight="1" x14ac:dyDescent="0.3">
      <c r="A87" s="76"/>
      <c r="B87" s="76"/>
      <c r="C87" s="77"/>
      <c r="D87" s="77"/>
      <c r="E87" s="77"/>
      <c r="F87" s="78"/>
      <c r="G87" s="78"/>
      <c r="H87" s="78"/>
      <c r="I87" s="78"/>
      <c r="J87" s="79"/>
      <c r="K87" s="78"/>
      <c r="L87" s="80"/>
      <c r="N87" s="80"/>
      <c r="O87" s="78"/>
      <c r="P87" s="79"/>
      <c r="Q87" s="78"/>
      <c r="R87" s="78"/>
      <c r="X87" s="78"/>
      <c r="Y87" s="78"/>
      <c r="Z87" s="78"/>
      <c r="AA87" s="78"/>
    </row>
    <row r="88" spans="1:27" ht="15.75" customHeight="1" x14ac:dyDescent="0.3">
      <c r="A88" s="76"/>
      <c r="B88" s="76"/>
      <c r="C88" s="77"/>
      <c r="D88" s="77"/>
      <c r="E88" s="77"/>
      <c r="F88" s="78"/>
      <c r="G88" s="78"/>
      <c r="H88" s="78"/>
      <c r="I88" s="78"/>
      <c r="J88" s="79"/>
      <c r="K88" s="78"/>
      <c r="L88" s="80"/>
      <c r="N88" s="80"/>
      <c r="O88" s="78"/>
      <c r="P88" s="79"/>
      <c r="Q88" s="78"/>
      <c r="R88" s="78"/>
      <c r="X88" s="78"/>
      <c r="Y88" s="78"/>
      <c r="Z88" s="78"/>
      <c r="AA88" s="78"/>
    </row>
    <row r="89" spans="1:27" ht="15.75" customHeight="1" x14ac:dyDescent="0.3">
      <c r="A89" s="76"/>
      <c r="B89" s="76"/>
      <c r="C89" s="77"/>
      <c r="D89" s="77"/>
      <c r="E89" s="77"/>
      <c r="F89" s="78"/>
      <c r="G89" s="78"/>
      <c r="H89" s="78"/>
      <c r="I89" s="78"/>
      <c r="J89" s="79"/>
      <c r="K89" s="78"/>
      <c r="L89" s="80"/>
      <c r="N89" s="80"/>
      <c r="O89" s="78"/>
      <c r="P89" s="79"/>
      <c r="Q89" s="78"/>
      <c r="R89" s="78"/>
      <c r="X89" s="78"/>
      <c r="Y89" s="78"/>
      <c r="Z89" s="78"/>
      <c r="AA89" s="78"/>
    </row>
    <row r="90" spans="1:27" ht="15.75" customHeight="1" x14ac:dyDescent="0.3">
      <c r="A90" s="76"/>
      <c r="B90" s="76"/>
      <c r="C90" s="77"/>
      <c r="D90" s="77"/>
      <c r="E90" s="77"/>
      <c r="F90" s="78"/>
      <c r="G90" s="78"/>
      <c r="H90" s="78"/>
      <c r="I90" s="78"/>
      <c r="J90" s="79"/>
      <c r="K90" s="78"/>
      <c r="L90" s="80"/>
      <c r="N90" s="80"/>
      <c r="O90" s="78"/>
      <c r="P90" s="79"/>
      <c r="Q90" s="78"/>
      <c r="R90" s="78"/>
      <c r="X90" s="78"/>
      <c r="Y90" s="78"/>
      <c r="Z90" s="78"/>
      <c r="AA90" s="78"/>
    </row>
    <row r="91" spans="1:27" ht="15.75" customHeight="1" x14ac:dyDescent="0.3">
      <c r="A91" s="76"/>
      <c r="B91" s="76"/>
      <c r="C91" s="77"/>
      <c r="D91" s="77"/>
      <c r="E91" s="77"/>
      <c r="F91" s="78"/>
      <c r="G91" s="78"/>
      <c r="H91" s="78"/>
      <c r="I91" s="78"/>
      <c r="J91" s="79"/>
      <c r="K91" s="78"/>
      <c r="L91" s="80"/>
      <c r="N91" s="80"/>
      <c r="O91" s="78"/>
      <c r="P91" s="79"/>
      <c r="Q91" s="78"/>
      <c r="R91" s="78"/>
      <c r="X91" s="78"/>
      <c r="Y91" s="78"/>
      <c r="Z91" s="78"/>
      <c r="AA91" s="78"/>
    </row>
    <row r="92" spans="1:27" ht="15.75" customHeight="1" x14ac:dyDescent="0.3">
      <c r="A92" s="76"/>
      <c r="B92" s="76"/>
      <c r="C92" s="77"/>
      <c r="D92" s="77"/>
      <c r="E92" s="77"/>
      <c r="F92" s="78"/>
      <c r="G92" s="78"/>
      <c r="H92" s="78"/>
      <c r="I92" s="78"/>
      <c r="J92" s="79"/>
      <c r="K92" s="78"/>
      <c r="L92" s="80"/>
      <c r="N92" s="80"/>
      <c r="O92" s="78"/>
      <c r="P92" s="79"/>
      <c r="Q92" s="78"/>
      <c r="R92" s="78"/>
      <c r="X92" s="78"/>
      <c r="Y92" s="78"/>
      <c r="Z92" s="78"/>
      <c r="AA92" s="78"/>
    </row>
    <row r="93" spans="1:27" ht="15.75" customHeight="1" x14ac:dyDescent="0.3">
      <c r="A93" s="76"/>
      <c r="B93" s="76"/>
      <c r="C93" s="77"/>
      <c r="D93" s="77"/>
      <c r="E93" s="77"/>
      <c r="F93" s="78"/>
      <c r="G93" s="78"/>
      <c r="H93" s="78"/>
      <c r="I93" s="78"/>
      <c r="J93" s="79"/>
      <c r="K93" s="78"/>
      <c r="L93" s="80"/>
      <c r="N93" s="80"/>
      <c r="O93" s="78"/>
      <c r="P93" s="79"/>
      <c r="Q93" s="78"/>
      <c r="R93" s="78"/>
      <c r="X93" s="78"/>
      <c r="Y93" s="78"/>
      <c r="Z93" s="78"/>
      <c r="AA93" s="78"/>
    </row>
    <row r="94" spans="1:27" ht="15.75" customHeight="1" x14ac:dyDescent="0.3">
      <c r="A94" s="76"/>
      <c r="B94" s="76"/>
      <c r="C94" s="77"/>
      <c r="D94" s="77"/>
      <c r="E94" s="77"/>
      <c r="F94" s="78"/>
      <c r="G94" s="78"/>
      <c r="H94" s="78"/>
      <c r="I94" s="78"/>
      <c r="J94" s="79"/>
      <c r="K94" s="78"/>
      <c r="L94" s="80"/>
      <c r="N94" s="80"/>
      <c r="O94" s="78"/>
      <c r="P94" s="79"/>
      <c r="Q94" s="78"/>
      <c r="R94" s="78"/>
      <c r="X94" s="78"/>
      <c r="Y94" s="78"/>
      <c r="Z94" s="78"/>
      <c r="AA94" s="78"/>
    </row>
    <row r="95" spans="1:27" ht="15.75" customHeight="1" x14ac:dyDescent="0.3">
      <c r="A95" s="76"/>
      <c r="B95" s="76"/>
      <c r="C95" s="77"/>
      <c r="D95" s="77"/>
      <c r="E95" s="77"/>
      <c r="F95" s="78"/>
      <c r="G95" s="78"/>
      <c r="H95" s="78"/>
      <c r="I95" s="78"/>
      <c r="J95" s="79"/>
      <c r="K95" s="78"/>
      <c r="L95" s="80"/>
      <c r="N95" s="80"/>
      <c r="O95" s="78"/>
      <c r="P95" s="79"/>
      <c r="Q95" s="78"/>
      <c r="R95" s="78"/>
      <c r="X95" s="78"/>
      <c r="Y95" s="78"/>
      <c r="Z95" s="78"/>
      <c r="AA95" s="78"/>
    </row>
    <row r="96" spans="1:27" ht="15.75" customHeight="1" x14ac:dyDescent="0.3">
      <c r="A96" s="76"/>
      <c r="B96" s="76"/>
      <c r="C96" s="77"/>
      <c r="D96" s="77"/>
      <c r="E96" s="77"/>
      <c r="F96" s="78"/>
      <c r="G96" s="78"/>
      <c r="H96" s="78"/>
      <c r="I96" s="78"/>
      <c r="J96" s="79"/>
      <c r="K96" s="78"/>
      <c r="L96" s="80"/>
      <c r="N96" s="80"/>
      <c r="O96" s="78"/>
      <c r="P96" s="79"/>
      <c r="Q96" s="78"/>
      <c r="R96" s="78"/>
      <c r="X96" s="78"/>
      <c r="Y96" s="78"/>
      <c r="Z96" s="78"/>
      <c r="AA96" s="78"/>
    </row>
    <row r="97" spans="1:27" ht="15.75" customHeight="1" x14ac:dyDescent="0.3">
      <c r="A97" s="76"/>
      <c r="B97" s="76"/>
      <c r="C97" s="77"/>
      <c r="D97" s="77"/>
      <c r="E97" s="77"/>
      <c r="F97" s="78"/>
      <c r="G97" s="78"/>
      <c r="H97" s="78"/>
      <c r="I97" s="78"/>
      <c r="J97" s="79"/>
      <c r="K97" s="78"/>
      <c r="L97" s="80"/>
      <c r="N97" s="80"/>
      <c r="O97" s="78"/>
      <c r="P97" s="79"/>
      <c r="Q97" s="78"/>
      <c r="R97" s="78"/>
      <c r="X97" s="78"/>
      <c r="Y97" s="78"/>
      <c r="Z97" s="78"/>
      <c r="AA97" s="78"/>
    </row>
    <row r="98" spans="1:27" ht="15.75" customHeight="1" x14ac:dyDescent="0.3">
      <c r="A98" s="76"/>
      <c r="B98" s="76"/>
      <c r="C98" s="77"/>
      <c r="D98" s="77"/>
      <c r="E98" s="77"/>
      <c r="F98" s="78"/>
      <c r="G98" s="78"/>
      <c r="H98" s="78"/>
      <c r="I98" s="78"/>
      <c r="J98" s="79"/>
      <c r="K98" s="78"/>
      <c r="L98" s="80"/>
      <c r="N98" s="80"/>
      <c r="O98" s="78"/>
      <c r="P98" s="79"/>
      <c r="Q98" s="78"/>
      <c r="R98" s="78"/>
      <c r="X98" s="78"/>
      <c r="Y98" s="78"/>
      <c r="Z98" s="78"/>
      <c r="AA98" s="78"/>
    </row>
    <row r="99" spans="1:27" ht="15.75" customHeight="1" x14ac:dyDescent="0.3">
      <c r="A99" s="76"/>
      <c r="B99" s="76"/>
      <c r="C99" s="77"/>
      <c r="D99" s="77"/>
      <c r="E99" s="77"/>
      <c r="F99" s="78"/>
      <c r="G99" s="78"/>
      <c r="H99" s="78"/>
      <c r="I99" s="78"/>
      <c r="J99" s="79"/>
      <c r="K99" s="78"/>
      <c r="L99" s="80"/>
      <c r="N99" s="80"/>
      <c r="O99" s="78"/>
      <c r="P99" s="79"/>
      <c r="Q99" s="78"/>
      <c r="R99" s="78"/>
      <c r="X99" s="78"/>
      <c r="Y99" s="78"/>
      <c r="Z99" s="78"/>
      <c r="AA99" s="78"/>
    </row>
    <row r="100" spans="1:27" ht="15.75" customHeight="1" x14ac:dyDescent="0.3">
      <c r="A100" s="76"/>
      <c r="B100" s="76"/>
      <c r="C100" s="77"/>
      <c r="D100" s="77"/>
      <c r="E100" s="77"/>
      <c r="F100" s="78"/>
      <c r="G100" s="78"/>
      <c r="H100" s="78"/>
      <c r="I100" s="78"/>
      <c r="J100" s="79"/>
      <c r="K100" s="78"/>
      <c r="L100" s="80"/>
      <c r="N100" s="80"/>
      <c r="O100" s="78"/>
      <c r="P100" s="79"/>
      <c r="Q100" s="78"/>
      <c r="R100" s="78"/>
      <c r="X100" s="78"/>
      <c r="Y100" s="78"/>
      <c r="Z100" s="78"/>
      <c r="AA100" s="78"/>
    </row>
    <row r="101" spans="1:27" ht="15.75" customHeight="1" x14ac:dyDescent="0.3">
      <c r="A101" s="76"/>
      <c r="B101" s="76"/>
      <c r="C101" s="77"/>
      <c r="D101" s="77"/>
      <c r="E101" s="77"/>
      <c r="F101" s="78"/>
      <c r="G101" s="78"/>
      <c r="H101" s="78"/>
      <c r="I101" s="78"/>
      <c r="J101" s="79"/>
      <c r="K101" s="78"/>
      <c r="L101" s="80"/>
      <c r="N101" s="80"/>
      <c r="O101" s="78"/>
      <c r="P101" s="79"/>
      <c r="Q101" s="78"/>
      <c r="R101" s="78"/>
      <c r="X101" s="78"/>
      <c r="Y101" s="78"/>
      <c r="Z101" s="78"/>
      <c r="AA101" s="78"/>
    </row>
    <row r="102" spans="1:27" ht="15.75" customHeight="1" x14ac:dyDescent="0.3">
      <c r="A102" s="76"/>
      <c r="B102" s="76"/>
      <c r="C102" s="77"/>
      <c r="D102" s="77"/>
      <c r="E102" s="77"/>
      <c r="F102" s="78"/>
      <c r="G102" s="78"/>
      <c r="H102" s="78"/>
      <c r="I102" s="78"/>
      <c r="J102" s="79"/>
      <c r="K102" s="78"/>
      <c r="L102" s="80"/>
      <c r="N102" s="80"/>
      <c r="O102" s="78"/>
      <c r="P102" s="79"/>
      <c r="Q102" s="78"/>
      <c r="R102" s="78"/>
      <c r="X102" s="78"/>
      <c r="Y102" s="78"/>
      <c r="Z102" s="78"/>
      <c r="AA102" s="78"/>
    </row>
    <row r="103" spans="1:27" ht="15.75" customHeight="1" x14ac:dyDescent="0.3">
      <c r="A103" s="76"/>
      <c r="B103" s="76"/>
      <c r="C103" s="77"/>
      <c r="D103" s="77"/>
      <c r="E103" s="77"/>
      <c r="F103" s="78"/>
      <c r="G103" s="78"/>
      <c r="H103" s="78"/>
      <c r="I103" s="78"/>
      <c r="J103" s="79"/>
      <c r="K103" s="78"/>
      <c r="L103" s="80"/>
      <c r="N103" s="80"/>
      <c r="O103" s="78"/>
      <c r="P103" s="79"/>
      <c r="Q103" s="78"/>
      <c r="R103" s="78"/>
      <c r="X103" s="78"/>
      <c r="Y103" s="78"/>
      <c r="Z103" s="78"/>
      <c r="AA103" s="78"/>
    </row>
    <row r="104" spans="1:27" ht="15.75" customHeight="1" x14ac:dyDescent="0.3">
      <c r="A104" s="76"/>
      <c r="B104" s="76"/>
      <c r="C104" s="77"/>
      <c r="D104" s="77"/>
      <c r="E104" s="77"/>
      <c r="F104" s="78"/>
      <c r="G104" s="78"/>
      <c r="H104" s="78"/>
      <c r="I104" s="78"/>
      <c r="J104" s="79"/>
      <c r="K104" s="78"/>
      <c r="L104" s="80"/>
      <c r="N104" s="80"/>
      <c r="O104" s="78"/>
      <c r="P104" s="79"/>
      <c r="Q104" s="78"/>
      <c r="R104" s="78"/>
      <c r="X104" s="78"/>
      <c r="Y104" s="78"/>
      <c r="Z104" s="78"/>
      <c r="AA104" s="78"/>
    </row>
    <row r="105" spans="1:27" ht="15.75" customHeight="1" x14ac:dyDescent="0.3">
      <c r="A105" s="76"/>
      <c r="B105" s="76"/>
      <c r="C105" s="77"/>
      <c r="D105" s="77"/>
      <c r="E105" s="77"/>
      <c r="F105" s="78"/>
      <c r="G105" s="78"/>
      <c r="H105" s="78"/>
      <c r="I105" s="78"/>
      <c r="J105" s="79"/>
      <c r="K105" s="78"/>
      <c r="L105" s="80"/>
      <c r="N105" s="80"/>
      <c r="O105" s="78"/>
      <c r="P105" s="79"/>
      <c r="Q105" s="78"/>
      <c r="R105" s="78"/>
      <c r="X105" s="78"/>
      <c r="Y105" s="78"/>
      <c r="Z105" s="78"/>
      <c r="AA105" s="78"/>
    </row>
    <row r="106" spans="1:27" ht="15.75" customHeight="1" x14ac:dyDescent="0.3">
      <c r="A106" s="76"/>
      <c r="B106" s="76"/>
      <c r="C106" s="77"/>
      <c r="D106" s="77"/>
      <c r="E106" s="77"/>
      <c r="F106" s="78"/>
      <c r="G106" s="78"/>
      <c r="H106" s="78"/>
      <c r="I106" s="78"/>
      <c r="J106" s="79"/>
      <c r="K106" s="78"/>
      <c r="L106" s="80"/>
      <c r="N106" s="80"/>
      <c r="O106" s="78"/>
      <c r="P106" s="79"/>
      <c r="Q106" s="78"/>
      <c r="R106" s="78"/>
      <c r="X106" s="78"/>
      <c r="Y106" s="78"/>
      <c r="Z106" s="78"/>
      <c r="AA106" s="78"/>
    </row>
    <row r="107" spans="1:27" ht="15.75" customHeight="1" x14ac:dyDescent="0.3">
      <c r="A107" s="76"/>
      <c r="B107" s="76"/>
      <c r="C107" s="77"/>
      <c r="D107" s="77"/>
      <c r="E107" s="77"/>
      <c r="F107" s="78"/>
      <c r="G107" s="78"/>
      <c r="H107" s="78"/>
      <c r="I107" s="78"/>
      <c r="J107" s="79"/>
      <c r="K107" s="78"/>
      <c r="L107" s="80"/>
      <c r="N107" s="80"/>
      <c r="O107" s="78"/>
      <c r="P107" s="79"/>
      <c r="Q107" s="78"/>
      <c r="R107" s="78"/>
      <c r="X107" s="78"/>
      <c r="Y107" s="78"/>
      <c r="Z107" s="78"/>
      <c r="AA107" s="78"/>
    </row>
    <row r="108" spans="1:27" ht="15.75" customHeight="1" x14ac:dyDescent="0.3">
      <c r="A108" s="76"/>
      <c r="B108" s="76"/>
      <c r="C108" s="77"/>
      <c r="D108" s="77"/>
      <c r="E108" s="77"/>
      <c r="F108" s="78"/>
      <c r="G108" s="78"/>
      <c r="H108" s="78"/>
      <c r="I108" s="78"/>
      <c r="J108" s="79"/>
      <c r="K108" s="78"/>
      <c r="L108" s="80"/>
      <c r="N108" s="80"/>
      <c r="O108" s="78"/>
      <c r="P108" s="79"/>
      <c r="Q108" s="78"/>
      <c r="R108" s="78"/>
      <c r="X108" s="78"/>
      <c r="Y108" s="78"/>
      <c r="Z108" s="78"/>
      <c r="AA108" s="78"/>
    </row>
    <row r="109" spans="1:27" ht="15.75" customHeight="1" x14ac:dyDescent="0.3">
      <c r="A109" s="76"/>
      <c r="B109" s="76"/>
      <c r="C109" s="77"/>
      <c r="D109" s="77"/>
      <c r="E109" s="77"/>
      <c r="F109" s="78"/>
      <c r="G109" s="78"/>
      <c r="H109" s="78"/>
      <c r="I109" s="78"/>
      <c r="J109" s="79"/>
      <c r="K109" s="78"/>
      <c r="L109" s="80"/>
      <c r="N109" s="80"/>
      <c r="O109" s="78"/>
      <c r="P109" s="79"/>
      <c r="Q109" s="78"/>
      <c r="R109" s="78"/>
      <c r="X109" s="78"/>
      <c r="Y109" s="78"/>
      <c r="Z109" s="78"/>
      <c r="AA109" s="78"/>
    </row>
    <row r="110" spans="1:27" ht="15.75" customHeight="1" x14ac:dyDescent="0.3">
      <c r="A110" s="76"/>
      <c r="B110" s="76"/>
      <c r="C110" s="77"/>
      <c r="D110" s="77"/>
      <c r="E110" s="77"/>
      <c r="F110" s="78"/>
      <c r="G110" s="78"/>
      <c r="H110" s="78"/>
      <c r="I110" s="78"/>
      <c r="J110" s="79"/>
      <c r="K110" s="78"/>
      <c r="L110" s="80"/>
      <c r="N110" s="80"/>
      <c r="O110" s="78"/>
      <c r="P110" s="79"/>
      <c r="Q110" s="78"/>
      <c r="R110" s="78"/>
      <c r="X110" s="78"/>
      <c r="Y110" s="78"/>
      <c r="Z110" s="78"/>
      <c r="AA110" s="78"/>
    </row>
    <row r="111" spans="1:27" ht="15.75" customHeight="1" x14ac:dyDescent="0.3">
      <c r="A111" s="76"/>
      <c r="B111" s="76"/>
      <c r="C111" s="77"/>
      <c r="D111" s="77"/>
      <c r="E111" s="77"/>
      <c r="F111" s="78"/>
      <c r="G111" s="78"/>
      <c r="H111" s="78"/>
      <c r="I111" s="78"/>
      <c r="J111" s="79"/>
      <c r="K111" s="78"/>
      <c r="L111" s="80"/>
      <c r="N111" s="80"/>
      <c r="O111" s="78"/>
      <c r="P111" s="79"/>
      <c r="Q111" s="78"/>
      <c r="R111" s="78"/>
      <c r="X111" s="78"/>
      <c r="Y111" s="78"/>
      <c r="Z111" s="78"/>
      <c r="AA111" s="78"/>
    </row>
    <row r="112" spans="1:27" ht="15.75" customHeight="1" x14ac:dyDescent="0.3">
      <c r="A112" s="76"/>
      <c r="B112" s="76"/>
      <c r="C112" s="77"/>
      <c r="D112" s="77"/>
      <c r="E112" s="77"/>
      <c r="F112" s="78"/>
      <c r="G112" s="78"/>
      <c r="H112" s="78"/>
      <c r="I112" s="78"/>
      <c r="J112" s="79"/>
      <c r="K112" s="78"/>
      <c r="L112" s="80"/>
      <c r="N112" s="80"/>
      <c r="O112" s="78"/>
      <c r="P112" s="79"/>
      <c r="Q112" s="78"/>
      <c r="R112" s="78"/>
      <c r="X112" s="78"/>
      <c r="Y112" s="78"/>
      <c r="Z112" s="78"/>
      <c r="AA112" s="78"/>
    </row>
    <row r="113" spans="1:27" ht="15.75" customHeight="1" x14ac:dyDescent="0.3">
      <c r="A113" s="76"/>
      <c r="B113" s="76"/>
      <c r="C113" s="77"/>
      <c r="D113" s="77"/>
      <c r="E113" s="77"/>
      <c r="F113" s="78"/>
      <c r="G113" s="78"/>
      <c r="H113" s="78"/>
      <c r="I113" s="78"/>
      <c r="J113" s="79"/>
      <c r="K113" s="78"/>
      <c r="L113" s="80"/>
      <c r="N113" s="80"/>
      <c r="O113" s="78"/>
      <c r="P113" s="79"/>
      <c r="Q113" s="78"/>
      <c r="R113" s="78"/>
      <c r="X113" s="78"/>
      <c r="Y113" s="78"/>
      <c r="Z113" s="78"/>
      <c r="AA113" s="78"/>
    </row>
    <row r="114" spans="1:27" ht="15.75" customHeight="1" x14ac:dyDescent="0.3">
      <c r="A114" s="76"/>
      <c r="B114" s="76"/>
      <c r="C114" s="77"/>
      <c r="D114" s="77"/>
      <c r="E114" s="77"/>
      <c r="F114" s="78"/>
      <c r="G114" s="78"/>
      <c r="H114" s="78"/>
      <c r="I114" s="78"/>
      <c r="J114" s="79"/>
      <c r="K114" s="78"/>
      <c r="L114" s="80"/>
      <c r="N114" s="80"/>
      <c r="O114" s="78"/>
      <c r="P114" s="79"/>
      <c r="Q114" s="78"/>
      <c r="R114" s="78"/>
      <c r="X114" s="78"/>
      <c r="Y114" s="78"/>
      <c r="Z114" s="78"/>
      <c r="AA114" s="78"/>
    </row>
    <row r="115" spans="1:27" ht="15.75" customHeight="1" x14ac:dyDescent="0.3">
      <c r="A115" s="76"/>
      <c r="B115" s="76"/>
      <c r="C115" s="77"/>
      <c r="D115" s="77"/>
      <c r="E115" s="77"/>
      <c r="F115" s="78"/>
      <c r="G115" s="78"/>
      <c r="H115" s="78"/>
      <c r="I115" s="78"/>
      <c r="J115" s="79"/>
      <c r="K115" s="78"/>
      <c r="L115" s="80"/>
      <c r="N115" s="80"/>
      <c r="O115" s="78"/>
      <c r="P115" s="79"/>
      <c r="Q115" s="78"/>
      <c r="R115" s="78"/>
      <c r="X115" s="78"/>
      <c r="Y115" s="78"/>
      <c r="Z115" s="78"/>
      <c r="AA115" s="78"/>
    </row>
    <row r="116" spans="1:27" ht="15.75" customHeight="1" x14ac:dyDescent="0.3">
      <c r="A116" s="76"/>
      <c r="B116" s="76"/>
      <c r="C116" s="77"/>
      <c r="D116" s="77"/>
      <c r="E116" s="77"/>
      <c r="F116" s="78"/>
      <c r="G116" s="78"/>
      <c r="H116" s="78"/>
      <c r="I116" s="78"/>
      <c r="J116" s="79"/>
      <c r="K116" s="78"/>
      <c r="L116" s="80"/>
      <c r="N116" s="80"/>
      <c r="O116" s="78"/>
      <c r="P116" s="79"/>
      <c r="Q116" s="78"/>
      <c r="R116" s="78"/>
      <c r="X116" s="78"/>
      <c r="Y116" s="78"/>
      <c r="Z116" s="78"/>
      <c r="AA116" s="78"/>
    </row>
    <row r="117" spans="1:27" ht="15.75" customHeight="1" x14ac:dyDescent="0.3">
      <c r="A117" s="76"/>
      <c r="B117" s="76"/>
      <c r="C117" s="77"/>
      <c r="D117" s="77"/>
      <c r="E117" s="77"/>
      <c r="F117" s="78"/>
      <c r="G117" s="78"/>
      <c r="H117" s="78"/>
      <c r="I117" s="78"/>
      <c r="J117" s="79"/>
      <c r="K117" s="78"/>
      <c r="L117" s="80"/>
      <c r="N117" s="80"/>
      <c r="O117" s="78"/>
      <c r="P117" s="79"/>
      <c r="Q117" s="78"/>
      <c r="R117" s="78"/>
      <c r="X117" s="78"/>
      <c r="Y117" s="78"/>
      <c r="Z117" s="78"/>
      <c r="AA117" s="78"/>
    </row>
    <row r="118" spans="1:27" ht="15.75" customHeight="1" x14ac:dyDescent="0.3">
      <c r="A118" s="76"/>
      <c r="B118" s="76"/>
      <c r="C118" s="77"/>
      <c r="D118" s="77"/>
      <c r="E118" s="77"/>
      <c r="F118" s="78"/>
      <c r="G118" s="78"/>
      <c r="H118" s="78"/>
      <c r="I118" s="78"/>
      <c r="J118" s="79"/>
      <c r="K118" s="78"/>
      <c r="L118" s="80"/>
      <c r="N118" s="80"/>
      <c r="O118" s="78"/>
      <c r="P118" s="79"/>
      <c r="Q118" s="78"/>
      <c r="R118" s="78"/>
      <c r="X118" s="78"/>
      <c r="Y118" s="78"/>
      <c r="Z118" s="78"/>
      <c r="AA118" s="78"/>
    </row>
    <row r="119" spans="1:27" ht="15.75" customHeight="1" x14ac:dyDescent="0.3">
      <c r="A119" s="76"/>
      <c r="B119" s="76"/>
      <c r="C119" s="77"/>
      <c r="D119" s="77"/>
      <c r="E119" s="77"/>
      <c r="F119" s="78"/>
      <c r="G119" s="78"/>
      <c r="H119" s="78"/>
      <c r="I119" s="78"/>
      <c r="J119" s="79"/>
      <c r="K119" s="78"/>
      <c r="L119" s="80"/>
      <c r="N119" s="80"/>
      <c r="O119" s="78"/>
      <c r="P119" s="79"/>
      <c r="Q119" s="78"/>
      <c r="R119" s="78"/>
      <c r="X119" s="78"/>
      <c r="Y119" s="78"/>
      <c r="Z119" s="78"/>
      <c r="AA119" s="78"/>
    </row>
    <row r="120" spans="1:27" ht="15.75" customHeight="1" x14ac:dyDescent="0.3">
      <c r="A120" s="76"/>
      <c r="B120" s="76"/>
      <c r="C120" s="77"/>
      <c r="D120" s="77"/>
      <c r="E120" s="77"/>
      <c r="F120" s="78"/>
      <c r="G120" s="78"/>
      <c r="H120" s="78"/>
      <c r="I120" s="78"/>
      <c r="J120" s="79"/>
      <c r="K120" s="78"/>
      <c r="L120" s="80"/>
      <c r="N120" s="80"/>
      <c r="O120" s="78"/>
      <c r="P120" s="79"/>
      <c r="Q120" s="78"/>
      <c r="R120" s="78"/>
      <c r="X120" s="78"/>
      <c r="Y120" s="78"/>
      <c r="Z120" s="78"/>
      <c r="AA120" s="78"/>
    </row>
    <row r="121" spans="1:27" ht="15.75" customHeight="1" x14ac:dyDescent="0.3">
      <c r="A121" s="76"/>
      <c r="B121" s="76"/>
      <c r="C121" s="77"/>
      <c r="D121" s="77"/>
      <c r="E121" s="77"/>
      <c r="F121" s="78"/>
      <c r="G121" s="78"/>
      <c r="H121" s="78"/>
      <c r="I121" s="78"/>
      <c r="J121" s="79"/>
      <c r="K121" s="78"/>
      <c r="L121" s="80"/>
      <c r="N121" s="80"/>
      <c r="O121" s="78"/>
      <c r="P121" s="79"/>
      <c r="Q121" s="78"/>
      <c r="R121" s="78"/>
      <c r="X121" s="78"/>
      <c r="Y121" s="78"/>
      <c r="Z121" s="78"/>
      <c r="AA121" s="78"/>
    </row>
    <row r="122" spans="1:27" ht="15.75" customHeight="1" x14ac:dyDescent="0.3">
      <c r="A122" s="76"/>
      <c r="B122" s="76"/>
      <c r="C122" s="77"/>
      <c r="D122" s="77"/>
      <c r="E122" s="77"/>
      <c r="F122" s="78"/>
      <c r="G122" s="78"/>
      <c r="H122" s="78"/>
      <c r="I122" s="78"/>
      <c r="J122" s="79"/>
      <c r="K122" s="78"/>
      <c r="L122" s="80"/>
      <c r="N122" s="80"/>
      <c r="O122" s="78"/>
      <c r="P122" s="79"/>
      <c r="Q122" s="78"/>
      <c r="R122" s="78"/>
      <c r="X122" s="78"/>
      <c r="Y122" s="78"/>
      <c r="Z122" s="78"/>
      <c r="AA122" s="78"/>
    </row>
    <row r="123" spans="1:27" ht="15.75" customHeight="1" x14ac:dyDescent="0.3">
      <c r="A123" s="76"/>
      <c r="B123" s="76"/>
      <c r="C123" s="77"/>
      <c r="D123" s="77"/>
      <c r="E123" s="77"/>
      <c r="F123" s="78"/>
      <c r="G123" s="78"/>
      <c r="H123" s="78"/>
      <c r="I123" s="78"/>
      <c r="J123" s="79"/>
      <c r="K123" s="78"/>
      <c r="L123" s="80"/>
      <c r="N123" s="80"/>
      <c r="O123" s="78"/>
      <c r="P123" s="79"/>
      <c r="Q123" s="78"/>
      <c r="R123" s="78"/>
      <c r="X123" s="78"/>
      <c r="Y123" s="78"/>
      <c r="Z123" s="78"/>
      <c r="AA123" s="78"/>
    </row>
    <row r="124" spans="1:27" ht="15.75" customHeight="1" x14ac:dyDescent="0.3">
      <c r="A124" s="76"/>
      <c r="B124" s="76"/>
      <c r="C124" s="77"/>
      <c r="D124" s="77"/>
      <c r="E124" s="77"/>
      <c r="F124" s="78"/>
      <c r="G124" s="78"/>
      <c r="H124" s="78"/>
      <c r="I124" s="78"/>
      <c r="J124" s="79"/>
      <c r="K124" s="78"/>
      <c r="L124" s="80"/>
      <c r="N124" s="80"/>
      <c r="O124" s="78"/>
      <c r="P124" s="79"/>
      <c r="Q124" s="78"/>
      <c r="R124" s="78"/>
      <c r="X124" s="78"/>
      <c r="Y124" s="78"/>
      <c r="Z124" s="78"/>
      <c r="AA124" s="78"/>
    </row>
    <row r="125" spans="1:27" ht="15.75" customHeight="1" x14ac:dyDescent="0.3">
      <c r="A125" s="76"/>
      <c r="B125" s="76"/>
      <c r="C125" s="77"/>
      <c r="D125" s="77"/>
      <c r="E125" s="77"/>
      <c r="F125" s="78"/>
      <c r="G125" s="78"/>
      <c r="H125" s="78"/>
      <c r="I125" s="78"/>
      <c r="J125" s="79"/>
      <c r="K125" s="78"/>
      <c r="L125" s="80"/>
      <c r="N125" s="80"/>
      <c r="O125" s="78"/>
      <c r="P125" s="79"/>
      <c r="Q125" s="78"/>
      <c r="R125" s="78"/>
      <c r="X125" s="78"/>
      <c r="Y125" s="78"/>
      <c r="Z125" s="78"/>
      <c r="AA125" s="78"/>
    </row>
    <row r="126" spans="1:27" ht="15.75" customHeight="1" x14ac:dyDescent="0.3">
      <c r="A126" s="76"/>
      <c r="B126" s="76"/>
      <c r="C126" s="77"/>
      <c r="D126" s="77"/>
      <c r="E126" s="77"/>
      <c r="F126" s="78"/>
      <c r="G126" s="78"/>
      <c r="H126" s="78"/>
      <c r="I126" s="78"/>
      <c r="J126" s="79"/>
      <c r="K126" s="78"/>
      <c r="L126" s="80"/>
      <c r="N126" s="80"/>
      <c r="O126" s="78"/>
      <c r="P126" s="79"/>
      <c r="Q126" s="78"/>
      <c r="R126" s="78"/>
      <c r="X126" s="78"/>
      <c r="Y126" s="78"/>
      <c r="Z126" s="78"/>
      <c r="AA126" s="78"/>
    </row>
    <row r="127" spans="1:27" ht="15.75" customHeight="1" x14ac:dyDescent="0.3">
      <c r="A127" s="76"/>
      <c r="B127" s="76"/>
      <c r="C127" s="77"/>
      <c r="D127" s="77"/>
      <c r="E127" s="77"/>
      <c r="F127" s="78"/>
      <c r="G127" s="78"/>
      <c r="H127" s="78"/>
      <c r="I127" s="78"/>
      <c r="J127" s="79"/>
      <c r="K127" s="78"/>
      <c r="L127" s="80"/>
      <c r="N127" s="80"/>
      <c r="O127" s="78"/>
      <c r="P127" s="79"/>
      <c r="Q127" s="78"/>
      <c r="R127" s="78"/>
      <c r="X127" s="78"/>
      <c r="Y127" s="78"/>
      <c r="Z127" s="78"/>
      <c r="AA127" s="78"/>
    </row>
    <row r="128" spans="1:27" ht="15.75" customHeight="1" x14ac:dyDescent="0.3">
      <c r="A128" s="76"/>
      <c r="B128" s="76"/>
      <c r="C128" s="77"/>
      <c r="D128" s="77"/>
      <c r="E128" s="77"/>
      <c r="F128" s="78"/>
      <c r="G128" s="78"/>
      <c r="H128" s="78"/>
      <c r="I128" s="78"/>
      <c r="J128" s="79"/>
      <c r="K128" s="78"/>
      <c r="L128" s="80"/>
      <c r="N128" s="80"/>
      <c r="O128" s="78"/>
      <c r="P128" s="79"/>
      <c r="Q128" s="78"/>
      <c r="R128" s="78"/>
      <c r="X128" s="78"/>
      <c r="Y128" s="78"/>
      <c r="Z128" s="78"/>
      <c r="AA128" s="78"/>
    </row>
    <row r="129" spans="1:27" ht="15.75" customHeight="1" x14ac:dyDescent="0.3">
      <c r="A129" s="76"/>
      <c r="B129" s="76"/>
      <c r="C129" s="77"/>
      <c r="D129" s="77"/>
      <c r="E129" s="77"/>
      <c r="F129" s="78"/>
      <c r="G129" s="78"/>
      <c r="H129" s="78"/>
      <c r="I129" s="78"/>
      <c r="J129" s="79"/>
      <c r="K129" s="78"/>
      <c r="L129" s="80"/>
      <c r="N129" s="80"/>
      <c r="O129" s="78"/>
      <c r="P129" s="79"/>
      <c r="Q129" s="78"/>
      <c r="R129" s="78"/>
      <c r="X129" s="78"/>
      <c r="Y129" s="78"/>
      <c r="Z129" s="78"/>
      <c r="AA129" s="78"/>
    </row>
    <row r="130" spans="1:27" ht="15.75" customHeight="1" x14ac:dyDescent="0.3">
      <c r="A130" s="76"/>
      <c r="B130" s="76"/>
      <c r="C130" s="77"/>
      <c r="D130" s="77"/>
      <c r="E130" s="77"/>
      <c r="F130" s="78"/>
      <c r="G130" s="78"/>
      <c r="H130" s="78"/>
      <c r="I130" s="78"/>
      <c r="J130" s="79"/>
      <c r="K130" s="78"/>
      <c r="L130" s="80"/>
      <c r="N130" s="80"/>
      <c r="O130" s="78"/>
      <c r="P130" s="79"/>
      <c r="Q130" s="78"/>
      <c r="R130" s="78"/>
      <c r="X130" s="78"/>
      <c r="Y130" s="78"/>
      <c r="Z130" s="78"/>
      <c r="AA130" s="78"/>
    </row>
    <row r="131" spans="1:27" ht="15.75" customHeight="1" x14ac:dyDescent="0.3">
      <c r="A131" s="76"/>
      <c r="B131" s="76"/>
      <c r="C131" s="77"/>
      <c r="D131" s="77"/>
      <c r="E131" s="77"/>
      <c r="F131" s="78"/>
      <c r="G131" s="78"/>
      <c r="H131" s="78"/>
      <c r="I131" s="78"/>
      <c r="J131" s="79"/>
      <c r="K131" s="78"/>
      <c r="L131" s="80"/>
      <c r="N131" s="80"/>
      <c r="O131" s="78"/>
      <c r="P131" s="79"/>
      <c r="Q131" s="78"/>
      <c r="R131" s="78"/>
      <c r="X131" s="78"/>
      <c r="Y131" s="78"/>
      <c r="Z131" s="78"/>
      <c r="AA131" s="78"/>
    </row>
    <row r="132" spans="1:27" ht="15.75" customHeight="1" x14ac:dyDescent="0.3">
      <c r="A132" s="76"/>
      <c r="B132" s="76"/>
      <c r="C132" s="77"/>
      <c r="D132" s="77"/>
      <c r="E132" s="77"/>
      <c r="F132" s="78"/>
      <c r="G132" s="78"/>
      <c r="H132" s="78"/>
      <c r="I132" s="78"/>
      <c r="J132" s="79"/>
      <c r="K132" s="78"/>
      <c r="L132" s="80"/>
      <c r="N132" s="80"/>
      <c r="O132" s="78"/>
      <c r="P132" s="79"/>
      <c r="Q132" s="78"/>
      <c r="R132" s="78"/>
      <c r="X132" s="78"/>
      <c r="Y132" s="78"/>
      <c r="Z132" s="78"/>
      <c r="AA132" s="78"/>
    </row>
    <row r="133" spans="1:27" ht="15.75" customHeight="1" x14ac:dyDescent="0.3">
      <c r="A133" s="76"/>
      <c r="B133" s="76"/>
      <c r="C133" s="77"/>
      <c r="D133" s="77"/>
      <c r="E133" s="77"/>
      <c r="F133" s="78"/>
      <c r="G133" s="78"/>
      <c r="H133" s="78"/>
      <c r="I133" s="78"/>
      <c r="J133" s="79"/>
      <c r="K133" s="78"/>
      <c r="L133" s="80"/>
      <c r="N133" s="80"/>
      <c r="O133" s="78"/>
      <c r="P133" s="79"/>
      <c r="Q133" s="78"/>
      <c r="R133" s="78"/>
      <c r="X133" s="78"/>
      <c r="Y133" s="78"/>
      <c r="Z133" s="78"/>
      <c r="AA133" s="78"/>
    </row>
    <row r="134" spans="1:27" ht="15.75" customHeight="1" x14ac:dyDescent="0.3">
      <c r="A134" s="76"/>
      <c r="B134" s="76"/>
      <c r="C134" s="77"/>
      <c r="D134" s="77"/>
      <c r="E134" s="77"/>
      <c r="F134" s="78"/>
      <c r="G134" s="78"/>
      <c r="H134" s="78"/>
      <c r="I134" s="78"/>
      <c r="J134" s="79"/>
      <c r="K134" s="78"/>
      <c r="L134" s="80"/>
      <c r="N134" s="80"/>
      <c r="O134" s="78"/>
      <c r="P134" s="79"/>
      <c r="Q134" s="78"/>
      <c r="R134" s="78"/>
      <c r="X134" s="78"/>
      <c r="Y134" s="78"/>
      <c r="Z134" s="78"/>
      <c r="AA134" s="78"/>
    </row>
    <row r="135" spans="1:27" ht="15.75" customHeight="1" x14ac:dyDescent="0.3">
      <c r="A135" s="76"/>
      <c r="B135" s="76"/>
      <c r="C135" s="77"/>
      <c r="D135" s="77"/>
      <c r="E135" s="77"/>
      <c r="F135" s="78"/>
      <c r="G135" s="78"/>
      <c r="H135" s="78"/>
      <c r="I135" s="78"/>
      <c r="J135" s="79"/>
      <c r="K135" s="78"/>
      <c r="L135" s="80"/>
      <c r="N135" s="80"/>
      <c r="O135" s="78"/>
      <c r="P135" s="79"/>
      <c r="Q135" s="78"/>
      <c r="R135" s="78"/>
      <c r="X135" s="78"/>
      <c r="Y135" s="78"/>
      <c r="Z135" s="78"/>
      <c r="AA135" s="78"/>
    </row>
    <row r="136" spans="1:27" ht="15.75" customHeight="1" x14ac:dyDescent="0.3">
      <c r="A136" s="76"/>
      <c r="B136" s="76"/>
      <c r="C136" s="77"/>
      <c r="D136" s="77"/>
      <c r="E136" s="77"/>
      <c r="F136" s="78"/>
      <c r="G136" s="78"/>
      <c r="H136" s="78"/>
      <c r="I136" s="78"/>
      <c r="J136" s="79"/>
      <c r="K136" s="78"/>
      <c r="L136" s="80"/>
      <c r="N136" s="80"/>
      <c r="O136" s="78"/>
      <c r="P136" s="79"/>
      <c r="Q136" s="78"/>
      <c r="R136" s="78"/>
      <c r="X136" s="78"/>
      <c r="Y136" s="78"/>
      <c r="Z136" s="78"/>
      <c r="AA136" s="78"/>
    </row>
    <row r="137" spans="1:27" ht="15.75" customHeight="1" x14ac:dyDescent="0.3">
      <c r="A137" s="76"/>
      <c r="B137" s="76"/>
      <c r="C137" s="77"/>
      <c r="D137" s="77"/>
      <c r="E137" s="77"/>
      <c r="F137" s="78"/>
      <c r="G137" s="78"/>
      <c r="H137" s="78"/>
      <c r="I137" s="78"/>
      <c r="J137" s="79"/>
      <c r="K137" s="78"/>
      <c r="L137" s="80"/>
      <c r="N137" s="80"/>
      <c r="O137" s="78"/>
      <c r="P137" s="79"/>
      <c r="Q137" s="78"/>
      <c r="R137" s="78"/>
      <c r="X137" s="78"/>
      <c r="Y137" s="78"/>
      <c r="Z137" s="78"/>
      <c r="AA137" s="78"/>
    </row>
    <row r="138" spans="1:27" ht="15.75" customHeight="1" x14ac:dyDescent="0.3">
      <c r="A138" s="76"/>
      <c r="B138" s="76"/>
      <c r="C138" s="77"/>
      <c r="D138" s="77"/>
      <c r="E138" s="77"/>
      <c r="F138" s="78"/>
      <c r="G138" s="78"/>
      <c r="H138" s="78"/>
      <c r="I138" s="78"/>
      <c r="J138" s="79"/>
      <c r="K138" s="78"/>
      <c r="L138" s="80"/>
      <c r="N138" s="80"/>
      <c r="O138" s="78"/>
      <c r="P138" s="79"/>
      <c r="Q138" s="78"/>
      <c r="R138" s="78"/>
      <c r="X138" s="78"/>
      <c r="Y138" s="78"/>
      <c r="Z138" s="78"/>
      <c r="AA138" s="78"/>
    </row>
    <row r="139" spans="1:27" ht="15.75" customHeight="1" x14ac:dyDescent="0.3">
      <c r="A139" s="76"/>
      <c r="B139" s="76"/>
      <c r="C139" s="77"/>
      <c r="D139" s="77"/>
      <c r="E139" s="77"/>
      <c r="F139" s="78"/>
      <c r="G139" s="78"/>
      <c r="H139" s="78"/>
      <c r="I139" s="78"/>
      <c r="J139" s="79"/>
      <c r="K139" s="78"/>
      <c r="L139" s="80"/>
      <c r="N139" s="80"/>
      <c r="O139" s="78"/>
      <c r="P139" s="79"/>
      <c r="Q139" s="78"/>
      <c r="R139" s="78"/>
      <c r="X139" s="78"/>
      <c r="Y139" s="78"/>
      <c r="Z139" s="78"/>
      <c r="AA139" s="78"/>
    </row>
    <row r="140" spans="1:27" ht="15.75" customHeight="1" x14ac:dyDescent="0.3">
      <c r="A140" s="76"/>
      <c r="B140" s="76"/>
      <c r="C140" s="77"/>
      <c r="D140" s="77"/>
      <c r="E140" s="77"/>
      <c r="F140" s="78"/>
      <c r="G140" s="78"/>
      <c r="H140" s="78"/>
      <c r="I140" s="78"/>
      <c r="J140" s="79"/>
      <c r="K140" s="78"/>
      <c r="L140" s="80"/>
      <c r="N140" s="80"/>
      <c r="O140" s="78"/>
      <c r="P140" s="79"/>
      <c r="Q140" s="78"/>
      <c r="R140" s="78"/>
      <c r="X140" s="78"/>
      <c r="Y140" s="78"/>
      <c r="Z140" s="78"/>
      <c r="AA140" s="78"/>
    </row>
    <row r="141" spans="1:27" ht="15.75" customHeight="1" x14ac:dyDescent="0.3">
      <c r="A141" s="76"/>
      <c r="B141" s="76"/>
      <c r="C141" s="77"/>
      <c r="D141" s="77"/>
      <c r="E141" s="77"/>
      <c r="F141" s="78"/>
      <c r="G141" s="78"/>
      <c r="H141" s="78"/>
      <c r="I141" s="78"/>
      <c r="J141" s="79"/>
      <c r="K141" s="78"/>
      <c r="L141" s="80"/>
      <c r="N141" s="80"/>
      <c r="O141" s="78"/>
      <c r="P141" s="79"/>
      <c r="Q141" s="78"/>
      <c r="R141" s="78"/>
      <c r="X141" s="78"/>
      <c r="Y141" s="78"/>
      <c r="Z141" s="78"/>
      <c r="AA141" s="78"/>
    </row>
    <row r="142" spans="1:27" ht="15.75" customHeight="1" x14ac:dyDescent="0.3">
      <c r="A142" s="76"/>
      <c r="B142" s="76"/>
      <c r="C142" s="77"/>
      <c r="D142" s="77"/>
      <c r="E142" s="77"/>
      <c r="F142" s="78"/>
      <c r="G142" s="78"/>
      <c r="H142" s="78"/>
      <c r="I142" s="78"/>
      <c r="J142" s="79"/>
      <c r="K142" s="78"/>
      <c r="L142" s="80"/>
      <c r="N142" s="80"/>
      <c r="O142" s="78"/>
      <c r="P142" s="79"/>
      <c r="Q142" s="78"/>
      <c r="R142" s="78"/>
      <c r="X142" s="78"/>
      <c r="Y142" s="78"/>
      <c r="Z142" s="78"/>
      <c r="AA142" s="78"/>
    </row>
    <row r="143" spans="1:27" ht="15.75" customHeight="1" x14ac:dyDescent="0.3">
      <c r="A143" s="76"/>
      <c r="B143" s="76"/>
      <c r="C143" s="77"/>
      <c r="D143" s="77"/>
      <c r="E143" s="77"/>
      <c r="F143" s="78"/>
      <c r="G143" s="78"/>
      <c r="H143" s="78"/>
      <c r="I143" s="78"/>
      <c r="J143" s="79"/>
      <c r="K143" s="78"/>
      <c r="L143" s="80"/>
      <c r="N143" s="80"/>
      <c r="O143" s="78"/>
      <c r="P143" s="79"/>
      <c r="Q143" s="78"/>
      <c r="R143" s="78"/>
      <c r="X143" s="78"/>
      <c r="Y143" s="78"/>
      <c r="Z143" s="78"/>
      <c r="AA143" s="78"/>
    </row>
    <row r="144" spans="1:27" ht="15.75" customHeight="1" x14ac:dyDescent="0.3">
      <c r="A144" s="76"/>
      <c r="B144" s="76"/>
      <c r="C144" s="77"/>
      <c r="D144" s="77"/>
      <c r="E144" s="77"/>
      <c r="F144" s="78"/>
      <c r="G144" s="78"/>
      <c r="H144" s="78"/>
      <c r="I144" s="78"/>
      <c r="J144" s="79"/>
      <c r="K144" s="78"/>
      <c r="L144" s="80"/>
      <c r="N144" s="80"/>
      <c r="O144" s="78"/>
      <c r="P144" s="79"/>
      <c r="Q144" s="78"/>
      <c r="R144" s="78"/>
      <c r="X144" s="78"/>
      <c r="Y144" s="78"/>
      <c r="Z144" s="78"/>
      <c r="AA144" s="78"/>
    </row>
    <row r="145" spans="1:27" ht="15.75" customHeight="1" x14ac:dyDescent="0.3">
      <c r="A145" s="76"/>
      <c r="B145" s="76"/>
      <c r="C145" s="77"/>
      <c r="D145" s="77"/>
      <c r="E145" s="77"/>
      <c r="F145" s="78"/>
      <c r="G145" s="78"/>
      <c r="H145" s="78"/>
      <c r="I145" s="78"/>
      <c r="J145" s="79"/>
      <c r="K145" s="78"/>
      <c r="L145" s="80"/>
      <c r="N145" s="80"/>
      <c r="O145" s="78"/>
      <c r="P145" s="79"/>
      <c r="Q145" s="78"/>
      <c r="R145" s="78"/>
      <c r="X145" s="78"/>
      <c r="Y145" s="78"/>
      <c r="Z145" s="78"/>
      <c r="AA145" s="78"/>
    </row>
    <row r="146" spans="1:27" ht="15.75" customHeight="1" x14ac:dyDescent="0.3">
      <c r="A146" s="76"/>
      <c r="B146" s="76"/>
      <c r="C146" s="77"/>
      <c r="D146" s="77"/>
      <c r="E146" s="77"/>
      <c r="F146" s="78"/>
      <c r="G146" s="78"/>
      <c r="H146" s="78"/>
      <c r="I146" s="78"/>
      <c r="J146" s="79"/>
      <c r="K146" s="78"/>
      <c r="L146" s="80"/>
      <c r="N146" s="80"/>
      <c r="O146" s="78"/>
      <c r="P146" s="79"/>
      <c r="Q146" s="78"/>
      <c r="R146" s="78"/>
      <c r="X146" s="78"/>
      <c r="Y146" s="78"/>
      <c r="Z146" s="78"/>
      <c r="AA146" s="78"/>
    </row>
    <row r="147" spans="1:27" ht="15.75" customHeight="1" x14ac:dyDescent="0.3">
      <c r="A147" s="76"/>
      <c r="B147" s="76"/>
      <c r="C147" s="77"/>
      <c r="D147" s="77"/>
      <c r="E147" s="77"/>
      <c r="F147" s="78"/>
      <c r="G147" s="78"/>
      <c r="H147" s="78"/>
      <c r="I147" s="78"/>
      <c r="J147" s="79"/>
      <c r="K147" s="78"/>
      <c r="L147" s="80"/>
      <c r="N147" s="80"/>
      <c r="O147" s="78"/>
      <c r="P147" s="79"/>
      <c r="Q147" s="78"/>
      <c r="R147" s="78"/>
      <c r="X147" s="78"/>
      <c r="Y147" s="78"/>
      <c r="Z147" s="78"/>
      <c r="AA147" s="78"/>
    </row>
    <row r="148" spans="1:27" ht="15.75" customHeight="1" x14ac:dyDescent="0.3">
      <c r="A148" s="76"/>
      <c r="B148" s="76"/>
      <c r="C148" s="77"/>
      <c r="D148" s="77"/>
      <c r="E148" s="77"/>
      <c r="F148" s="78"/>
      <c r="G148" s="78"/>
      <c r="H148" s="78"/>
      <c r="I148" s="78"/>
      <c r="J148" s="79"/>
      <c r="K148" s="78"/>
      <c r="L148" s="80"/>
      <c r="N148" s="80"/>
      <c r="O148" s="78"/>
      <c r="P148" s="79"/>
      <c r="Q148" s="78"/>
      <c r="R148" s="78"/>
      <c r="X148" s="78"/>
      <c r="Y148" s="78"/>
      <c r="Z148" s="78"/>
      <c r="AA148" s="78"/>
    </row>
    <row r="149" spans="1:27" ht="15.75" customHeight="1" x14ac:dyDescent="0.3">
      <c r="A149" s="76"/>
      <c r="B149" s="76"/>
      <c r="C149" s="77"/>
      <c r="D149" s="77"/>
      <c r="E149" s="77"/>
      <c r="F149" s="78"/>
      <c r="G149" s="78"/>
      <c r="H149" s="78"/>
      <c r="I149" s="78"/>
      <c r="J149" s="79"/>
      <c r="K149" s="78"/>
      <c r="L149" s="80"/>
      <c r="N149" s="80"/>
      <c r="O149" s="78"/>
      <c r="P149" s="79"/>
      <c r="Q149" s="78"/>
      <c r="R149" s="78"/>
      <c r="X149" s="78"/>
      <c r="Y149" s="78"/>
      <c r="Z149" s="78"/>
      <c r="AA149" s="78"/>
    </row>
    <row r="150" spans="1:27" ht="15.75" customHeight="1" x14ac:dyDescent="0.3">
      <c r="A150" s="76"/>
      <c r="B150" s="76"/>
      <c r="C150" s="77"/>
      <c r="D150" s="77"/>
      <c r="E150" s="77"/>
      <c r="F150" s="78"/>
      <c r="G150" s="78"/>
      <c r="H150" s="78"/>
      <c r="I150" s="78"/>
      <c r="J150" s="79"/>
      <c r="K150" s="78"/>
      <c r="L150" s="80"/>
      <c r="N150" s="80"/>
      <c r="O150" s="78"/>
      <c r="P150" s="79"/>
      <c r="Q150" s="78"/>
      <c r="R150" s="78"/>
      <c r="X150" s="78"/>
      <c r="Y150" s="78"/>
      <c r="Z150" s="78"/>
      <c r="AA150" s="78"/>
    </row>
    <row r="151" spans="1:27" ht="15.75" customHeight="1" x14ac:dyDescent="0.3">
      <c r="A151" s="76"/>
      <c r="B151" s="76"/>
      <c r="C151" s="77"/>
      <c r="D151" s="77"/>
      <c r="E151" s="77"/>
      <c r="F151" s="78"/>
      <c r="G151" s="78"/>
      <c r="H151" s="78"/>
      <c r="I151" s="78"/>
      <c r="J151" s="79"/>
      <c r="K151" s="78"/>
      <c r="L151" s="80"/>
      <c r="N151" s="80"/>
      <c r="O151" s="78"/>
      <c r="P151" s="79"/>
      <c r="Q151" s="78"/>
      <c r="R151" s="78"/>
      <c r="X151" s="78"/>
      <c r="Y151" s="78"/>
      <c r="Z151" s="78"/>
      <c r="AA151" s="78"/>
    </row>
    <row r="152" spans="1:27" ht="15.75" customHeight="1" x14ac:dyDescent="0.3">
      <c r="A152" s="76"/>
      <c r="B152" s="76"/>
      <c r="C152" s="77"/>
      <c r="D152" s="77"/>
      <c r="E152" s="77"/>
      <c r="F152" s="78"/>
      <c r="G152" s="78"/>
      <c r="H152" s="78"/>
      <c r="I152" s="78"/>
      <c r="J152" s="79"/>
      <c r="K152" s="78"/>
      <c r="L152" s="80"/>
      <c r="N152" s="80"/>
      <c r="O152" s="78"/>
      <c r="P152" s="79"/>
      <c r="Q152" s="78"/>
      <c r="R152" s="78"/>
      <c r="X152" s="78"/>
      <c r="Y152" s="78"/>
      <c r="Z152" s="78"/>
      <c r="AA152" s="78"/>
    </row>
    <row r="153" spans="1:27" ht="15.75" customHeight="1" x14ac:dyDescent="0.3">
      <c r="A153" s="76"/>
      <c r="B153" s="76"/>
      <c r="C153" s="77"/>
      <c r="D153" s="77"/>
      <c r="E153" s="77"/>
      <c r="F153" s="78"/>
      <c r="G153" s="78"/>
      <c r="H153" s="78"/>
      <c r="I153" s="78"/>
      <c r="J153" s="79"/>
      <c r="K153" s="78"/>
      <c r="L153" s="80"/>
      <c r="N153" s="80"/>
      <c r="O153" s="78"/>
      <c r="P153" s="79"/>
      <c r="Q153" s="78"/>
      <c r="R153" s="78"/>
      <c r="X153" s="78"/>
      <c r="Y153" s="78"/>
      <c r="Z153" s="78"/>
      <c r="AA153" s="78"/>
    </row>
    <row r="154" spans="1:27" ht="15.75" customHeight="1" x14ac:dyDescent="0.3">
      <c r="A154" s="76"/>
      <c r="B154" s="76"/>
      <c r="C154" s="77"/>
      <c r="D154" s="77"/>
      <c r="E154" s="77"/>
      <c r="F154" s="78"/>
      <c r="G154" s="78"/>
      <c r="H154" s="78"/>
      <c r="I154" s="78"/>
      <c r="J154" s="79"/>
      <c r="K154" s="78"/>
      <c r="L154" s="80"/>
      <c r="N154" s="80"/>
      <c r="O154" s="78"/>
      <c r="P154" s="79"/>
      <c r="Q154" s="78"/>
      <c r="R154" s="78"/>
      <c r="X154" s="78"/>
      <c r="Y154" s="78"/>
      <c r="Z154" s="78"/>
      <c r="AA154" s="78"/>
    </row>
    <row r="155" spans="1:27" ht="15.75" customHeight="1" x14ac:dyDescent="0.3">
      <c r="A155" s="76"/>
      <c r="B155" s="76"/>
      <c r="C155" s="77"/>
      <c r="D155" s="77"/>
      <c r="E155" s="77"/>
      <c r="F155" s="78"/>
      <c r="G155" s="78"/>
      <c r="H155" s="78"/>
      <c r="I155" s="78"/>
      <c r="J155" s="79"/>
      <c r="K155" s="78"/>
      <c r="L155" s="80"/>
      <c r="N155" s="80"/>
      <c r="O155" s="78"/>
      <c r="P155" s="79"/>
      <c r="Q155" s="78"/>
      <c r="R155" s="78"/>
      <c r="X155" s="78"/>
      <c r="Y155" s="78"/>
      <c r="Z155" s="78"/>
      <c r="AA155" s="78"/>
    </row>
    <row r="156" spans="1:27" ht="15.75" customHeight="1" x14ac:dyDescent="0.3">
      <c r="A156" s="76"/>
      <c r="B156" s="76"/>
      <c r="C156" s="77"/>
      <c r="D156" s="77"/>
      <c r="E156" s="77"/>
      <c r="F156" s="78"/>
      <c r="G156" s="78"/>
      <c r="H156" s="78"/>
      <c r="I156" s="78"/>
      <c r="J156" s="79"/>
      <c r="K156" s="78"/>
      <c r="L156" s="80"/>
      <c r="N156" s="80"/>
      <c r="O156" s="78"/>
      <c r="P156" s="79"/>
      <c r="Q156" s="78"/>
      <c r="R156" s="78"/>
      <c r="X156" s="78"/>
      <c r="Y156" s="78"/>
      <c r="Z156" s="78"/>
      <c r="AA156" s="78"/>
    </row>
    <row r="157" spans="1:27" ht="15.75" customHeight="1" x14ac:dyDescent="0.3">
      <c r="A157" s="76"/>
      <c r="B157" s="76"/>
      <c r="C157" s="77"/>
      <c r="D157" s="77"/>
      <c r="E157" s="77"/>
      <c r="F157" s="78"/>
      <c r="G157" s="78"/>
      <c r="H157" s="78"/>
      <c r="I157" s="78"/>
      <c r="J157" s="79"/>
      <c r="K157" s="78"/>
      <c r="L157" s="80"/>
      <c r="N157" s="80"/>
      <c r="O157" s="78"/>
      <c r="P157" s="79"/>
      <c r="Q157" s="78"/>
      <c r="R157" s="78"/>
      <c r="X157" s="78"/>
      <c r="Y157" s="78"/>
      <c r="Z157" s="78"/>
      <c r="AA157" s="78"/>
    </row>
    <row r="158" spans="1:27" ht="15.75" customHeight="1" x14ac:dyDescent="0.3">
      <c r="A158" s="76"/>
      <c r="B158" s="76"/>
      <c r="C158" s="77"/>
      <c r="D158" s="77"/>
      <c r="E158" s="77"/>
      <c r="F158" s="78"/>
      <c r="G158" s="78"/>
      <c r="H158" s="78"/>
      <c r="I158" s="78"/>
      <c r="J158" s="79"/>
      <c r="K158" s="78"/>
      <c r="L158" s="80"/>
      <c r="N158" s="80"/>
      <c r="O158" s="78"/>
      <c r="P158" s="79"/>
      <c r="Q158" s="78"/>
      <c r="R158" s="78"/>
      <c r="X158" s="78"/>
      <c r="Y158" s="78"/>
      <c r="Z158" s="78"/>
      <c r="AA158" s="78"/>
    </row>
    <row r="159" spans="1:27" ht="15.75" customHeight="1" x14ac:dyDescent="0.3">
      <c r="A159" s="76"/>
      <c r="B159" s="76"/>
      <c r="C159" s="77"/>
      <c r="D159" s="77"/>
      <c r="E159" s="77"/>
      <c r="F159" s="78"/>
      <c r="G159" s="78"/>
      <c r="H159" s="78"/>
      <c r="I159" s="78"/>
      <c r="J159" s="79"/>
      <c r="K159" s="78"/>
      <c r="L159" s="80"/>
      <c r="N159" s="80"/>
      <c r="O159" s="78"/>
      <c r="P159" s="79"/>
      <c r="Q159" s="78"/>
      <c r="R159" s="78"/>
      <c r="X159" s="78"/>
      <c r="Y159" s="78"/>
      <c r="Z159" s="78"/>
      <c r="AA159" s="78"/>
    </row>
    <row r="160" spans="1:27" ht="15.75" customHeight="1" x14ac:dyDescent="0.3">
      <c r="A160" s="76"/>
      <c r="B160" s="76"/>
      <c r="C160" s="77"/>
      <c r="D160" s="77"/>
      <c r="E160" s="77"/>
      <c r="F160" s="78"/>
      <c r="G160" s="78"/>
      <c r="H160" s="78"/>
      <c r="I160" s="78"/>
      <c r="J160" s="79"/>
      <c r="K160" s="78"/>
      <c r="L160" s="80"/>
      <c r="N160" s="80"/>
      <c r="O160" s="78"/>
      <c r="P160" s="79"/>
      <c r="Q160" s="78"/>
      <c r="R160" s="78"/>
      <c r="X160" s="78"/>
      <c r="Y160" s="78"/>
      <c r="Z160" s="78"/>
      <c r="AA160" s="78"/>
    </row>
    <row r="161" spans="1:27" ht="15.75" customHeight="1" x14ac:dyDescent="0.3">
      <c r="A161" s="76"/>
      <c r="B161" s="76"/>
      <c r="C161" s="77"/>
      <c r="D161" s="77"/>
      <c r="E161" s="77"/>
      <c r="F161" s="78"/>
      <c r="G161" s="78"/>
      <c r="H161" s="78"/>
      <c r="I161" s="78"/>
      <c r="J161" s="79"/>
      <c r="K161" s="78"/>
      <c r="L161" s="80"/>
      <c r="N161" s="80"/>
      <c r="O161" s="78"/>
      <c r="P161" s="79"/>
      <c r="Q161" s="78"/>
      <c r="R161" s="78"/>
      <c r="X161" s="78"/>
      <c r="Y161" s="78"/>
      <c r="Z161" s="78"/>
      <c r="AA161" s="78"/>
    </row>
    <row r="162" spans="1:27" ht="15.75" customHeight="1" x14ac:dyDescent="0.3">
      <c r="A162" s="76"/>
      <c r="B162" s="76"/>
      <c r="C162" s="77"/>
      <c r="D162" s="77"/>
      <c r="E162" s="77"/>
      <c r="F162" s="78"/>
      <c r="G162" s="78"/>
      <c r="H162" s="78"/>
      <c r="I162" s="78"/>
      <c r="J162" s="79"/>
      <c r="K162" s="78"/>
      <c r="L162" s="80"/>
      <c r="N162" s="80"/>
      <c r="O162" s="78"/>
      <c r="P162" s="79"/>
      <c r="Q162" s="78"/>
      <c r="R162" s="78"/>
      <c r="X162" s="78"/>
      <c r="Y162" s="78"/>
      <c r="Z162" s="78"/>
      <c r="AA162" s="78"/>
    </row>
    <row r="163" spans="1:27" ht="15.75" customHeight="1" x14ac:dyDescent="0.3">
      <c r="A163" s="76"/>
      <c r="B163" s="76"/>
      <c r="C163" s="77"/>
      <c r="D163" s="77"/>
      <c r="E163" s="77"/>
      <c r="F163" s="78"/>
      <c r="G163" s="78"/>
      <c r="H163" s="78"/>
      <c r="I163" s="78"/>
      <c r="J163" s="79"/>
      <c r="K163" s="78"/>
      <c r="L163" s="80"/>
      <c r="N163" s="80"/>
      <c r="O163" s="78"/>
      <c r="P163" s="79"/>
      <c r="Q163" s="78"/>
      <c r="R163" s="78"/>
      <c r="X163" s="78"/>
      <c r="Y163" s="78"/>
      <c r="Z163" s="78"/>
      <c r="AA163" s="78"/>
    </row>
    <row r="164" spans="1:27" ht="15.75" customHeight="1" x14ac:dyDescent="0.3">
      <c r="A164" s="76"/>
      <c r="B164" s="76"/>
      <c r="C164" s="77"/>
      <c r="D164" s="77"/>
      <c r="E164" s="77"/>
      <c r="F164" s="78"/>
      <c r="G164" s="78"/>
      <c r="H164" s="78"/>
      <c r="I164" s="78"/>
      <c r="J164" s="79"/>
      <c r="K164" s="78"/>
      <c r="L164" s="80"/>
      <c r="N164" s="80"/>
      <c r="O164" s="78"/>
      <c r="P164" s="79"/>
      <c r="Q164" s="78"/>
      <c r="R164" s="78"/>
      <c r="X164" s="78"/>
      <c r="Y164" s="78"/>
      <c r="Z164" s="78"/>
      <c r="AA164" s="78"/>
    </row>
    <row r="165" spans="1:27" ht="15.75" customHeight="1" x14ac:dyDescent="0.3">
      <c r="A165" s="76"/>
      <c r="B165" s="76"/>
      <c r="C165" s="77"/>
      <c r="D165" s="77"/>
      <c r="E165" s="77"/>
      <c r="F165" s="78"/>
      <c r="G165" s="78"/>
      <c r="H165" s="78"/>
      <c r="I165" s="78"/>
      <c r="J165" s="79"/>
      <c r="K165" s="78"/>
      <c r="L165" s="80"/>
      <c r="N165" s="80"/>
      <c r="O165" s="78"/>
      <c r="P165" s="79"/>
      <c r="Q165" s="78"/>
      <c r="R165" s="78"/>
      <c r="X165" s="78"/>
      <c r="Y165" s="78"/>
      <c r="Z165" s="78"/>
      <c r="AA165" s="78"/>
    </row>
    <row r="166" spans="1:27" ht="15.75" customHeight="1" x14ac:dyDescent="0.3">
      <c r="A166" s="76"/>
      <c r="B166" s="76"/>
      <c r="C166" s="77"/>
      <c r="D166" s="77"/>
      <c r="E166" s="77"/>
      <c r="F166" s="78"/>
      <c r="G166" s="78"/>
      <c r="H166" s="78"/>
      <c r="I166" s="78"/>
      <c r="J166" s="79"/>
      <c r="K166" s="78"/>
      <c r="L166" s="80"/>
      <c r="N166" s="80"/>
      <c r="O166" s="78"/>
      <c r="P166" s="79"/>
      <c r="Q166" s="78"/>
      <c r="R166" s="78"/>
      <c r="X166" s="78"/>
      <c r="Y166" s="78"/>
      <c r="Z166" s="78"/>
      <c r="AA166" s="78"/>
    </row>
    <row r="167" spans="1:27" ht="15.75" customHeight="1" x14ac:dyDescent="0.3">
      <c r="A167" s="76"/>
      <c r="B167" s="76"/>
      <c r="C167" s="77"/>
      <c r="D167" s="77"/>
      <c r="E167" s="77"/>
      <c r="F167" s="78"/>
      <c r="G167" s="78"/>
      <c r="H167" s="78"/>
      <c r="I167" s="78"/>
      <c r="J167" s="79"/>
      <c r="K167" s="78"/>
      <c r="L167" s="80"/>
      <c r="N167" s="80"/>
      <c r="O167" s="78"/>
      <c r="P167" s="79"/>
      <c r="Q167" s="78"/>
      <c r="R167" s="78"/>
      <c r="X167" s="78"/>
      <c r="Y167" s="78"/>
      <c r="Z167" s="78"/>
      <c r="AA167" s="78"/>
    </row>
    <row r="168" spans="1:27" ht="15.75" customHeight="1" x14ac:dyDescent="0.3">
      <c r="A168" s="76"/>
      <c r="B168" s="76"/>
      <c r="C168" s="77"/>
      <c r="D168" s="77"/>
      <c r="E168" s="77"/>
      <c r="F168" s="78"/>
      <c r="G168" s="78"/>
      <c r="H168" s="78"/>
      <c r="I168" s="78"/>
      <c r="J168" s="79"/>
      <c r="K168" s="78"/>
      <c r="L168" s="80"/>
      <c r="N168" s="80"/>
      <c r="O168" s="78"/>
      <c r="P168" s="79"/>
      <c r="Q168" s="78"/>
      <c r="R168" s="78"/>
      <c r="X168" s="78"/>
      <c r="Y168" s="78"/>
      <c r="Z168" s="78"/>
      <c r="AA168" s="78"/>
    </row>
    <row r="169" spans="1:27" ht="15.75" customHeight="1" x14ac:dyDescent="0.3">
      <c r="A169" s="76"/>
      <c r="B169" s="76"/>
      <c r="C169" s="77"/>
      <c r="D169" s="77"/>
      <c r="E169" s="77"/>
      <c r="F169" s="78"/>
      <c r="G169" s="78"/>
      <c r="H169" s="78"/>
      <c r="I169" s="78"/>
      <c r="J169" s="79"/>
      <c r="K169" s="78"/>
      <c r="L169" s="80"/>
      <c r="N169" s="80"/>
      <c r="O169" s="78"/>
      <c r="P169" s="79"/>
      <c r="Q169" s="78"/>
      <c r="R169" s="78"/>
      <c r="X169" s="78"/>
      <c r="Y169" s="78"/>
      <c r="Z169" s="78"/>
      <c r="AA169" s="78"/>
    </row>
    <row r="170" spans="1:27" ht="15.75" customHeight="1" x14ac:dyDescent="0.3">
      <c r="A170" s="76"/>
      <c r="B170" s="76"/>
      <c r="C170" s="77"/>
      <c r="D170" s="77"/>
      <c r="E170" s="77"/>
      <c r="F170" s="78"/>
      <c r="G170" s="78"/>
      <c r="H170" s="78"/>
      <c r="I170" s="78"/>
      <c r="J170" s="79"/>
      <c r="K170" s="78"/>
      <c r="L170" s="80"/>
      <c r="N170" s="80"/>
      <c r="O170" s="78"/>
      <c r="P170" s="79"/>
      <c r="Q170" s="78"/>
      <c r="R170" s="78"/>
      <c r="X170" s="78"/>
      <c r="Y170" s="78"/>
      <c r="Z170" s="78"/>
      <c r="AA170" s="78"/>
    </row>
    <row r="171" spans="1:27" ht="15.75" customHeight="1" x14ac:dyDescent="0.3">
      <c r="A171" s="76"/>
      <c r="B171" s="76"/>
      <c r="C171" s="77"/>
      <c r="D171" s="77"/>
      <c r="E171" s="77"/>
      <c r="F171" s="78"/>
      <c r="G171" s="78"/>
      <c r="H171" s="78"/>
      <c r="I171" s="78"/>
      <c r="J171" s="79"/>
      <c r="K171" s="78"/>
      <c r="L171" s="80"/>
      <c r="N171" s="80"/>
      <c r="O171" s="78"/>
      <c r="P171" s="79"/>
      <c r="Q171" s="78"/>
      <c r="R171" s="78"/>
      <c r="X171" s="78"/>
      <c r="Y171" s="78"/>
      <c r="Z171" s="78"/>
      <c r="AA171" s="78"/>
    </row>
    <row r="172" spans="1:27" ht="15.75" customHeight="1" x14ac:dyDescent="0.3">
      <c r="A172" s="76"/>
      <c r="B172" s="76"/>
      <c r="C172" s="77"/>
      <c r="D172" s="77"/>
      <c r="E172" s="77"/>
      <c r="F172" s="78"/>
      <c r="G172" s="78"/>
      <c r="H172" s="78"/>
      <c r="I172" s="78"/>
      <c r="J172" s="79"/>
      <c r="K172" s="78"/>
      <c r="L172" s="80"/>
      <c r="N172" s="80"/>
      <c r="O172" s="78"/>
      <c r="P172" s="79"/>
      <c r="Q172" s="78"/>
      <c r="R172" s="78"/>
      <c r="X172" s="78"/>
      <c r="Y172" s="78"/>
      <c r="Z172" s="78"/>
      <c r="AA172" s="78"/>
    </row>
    <row r="173" spans="1:27" ht="15.75" customHeight="1" x14ac:dyDescent="0.3">
      <c r="A173" s="76"/>
      <c r="B173" s="76"/>
      <c r="C173" s="77"/>
      <c r="D173" s="77"/>
      <c r="E173" s="77"/>
      <c r="F173" s="78"/>
      <c r="G173" s="78"/>
      <c r="H173" s="78"/>
      <c r="I173" s="78"/>
      <c r="J173" s="79"/>
      <c r="K173" s="78"/>
      <c r="L173" s="80"/>
      <c r="N173" s="80"/>
      <c r="O173" s="78"/>
      <c r="P173" s="79"/>
      <c r="Q173" s="78"/>
      <c r="R173" s="78"/>
      <c r="X173" s="78"/>
      <c r="Y173" s="78"/>
      <c r="Z173" s="78"/>
      <c r="AA173" s="78"/>
    </row>
    <row r="174" spans="1:27" ht="15.75" customHeight="1" x14ac:dyDescent="0.3">
      <c r="A174" s="76"/>
      <c r="B174" s="76"/>
      <c r="C174" s="77"/>
      <c r="D174" s="77"/>
      <c r="E174" s="77"/>
      <c r="F174" s="78"/>
      <c r="G174" s="78"/>
      <c r="H174" s="78"/>
      <c r="I174" s="78"/>
      <c r="J174" s="79"/>
      <c r="K174" s="78"/>
      <c r="L174" s="80"/>
      <c r="N174" s="80"/>
      <c r="O174" s="78"/>
      <c r="P174" s="79"/>
      <c r="Q174" s="78"/>
      <c r="R174" s="78"/>
      <c r="X174" s="78"/>
      <c r="Y174" s="78"/>
      <c r="Z174" s="78"/>
      <c r="AA174" s="78"/>
    </row>
    <row r="175" spans="1:27" ht="15.75" customHeight="1" x14ac:dyDescent="0.3">
      <c r="A175" s="76"/>
      <c r="B175" s="76"/>
      <c r="C175" s="77"/>
      <c r="D175" s="77"/>
      <c r="E175" s="77"/>
      <c r="F175" s="78"/>
      <c r="G175" s="78"/>
      <c r="H175" s="78"/>
      <c r="I175" s="78"/>
      <c r="J175" s="79"/>
      <c r="K175" s="78"/>
      <c r="L175" s="80"/>
      <c r="N175" s="80"/>
      <c r="O175" s="78"/>
      <c r="P175" s="79"/>
      <c r="Q175" s="78"/>
      <c r="R175" s="78"/>
      <c r="X175" s="78"/>
      <c r="Y175" s="78"/>
      <c r="Z175" s="78"/>
      <c r="AA175" s="78"/>
    </row>
    <row r="176" spans="1:27" ht="15.75" customHeight="1" x14ac:dyDescent="0.3">
      <c r="A176" s="76"/>
      <c r="B176" s="76"/>
      <c r="C176" s="77"/>
      <c r="D176" s="77"/>
      <c r="E176" s="77"/>
      <c r="F176" s="78"/>
      <c r="G176" s="78"/>
      <c r="H176" s="78"/>
      <c r="I176" s="78"/>
      <c r="J176" s="79"/>
      <c r="K176" s="78"/>
      <c r="L176" s="80"/>
      <c r="N176" s="80"/>
      <c r="O176" s="78"/>
      <c r="P176" s="79"/>
      <c r="Q176" s="78"/>
      <c r="R176" s="78"/>
      <c r="X176" s="78"/>
      <c r="Y176" s="78"/>
      <c r="Z176" s="78"/>
      <c r="AA176" s="78"/>
    </row>
    <row r="177" spans="1:27" ht="15.75" customHeight="1" x14ac:dyDescent="0.3">
      <c r="A177" s="76"/>
      <c r="B177" s="76"/>
      <c r="C177" s="77"/>
      <c r="D177" s="77"/>
      <c r="E177" s="77"/>
      <c r="F177" s="78"/>
      <c r="G177" s="78"/>
      <c r="H177" s="78"/>
      <c r="I177" s="78"/>
      <c r="J177" s="79"/>
      <c r="K177" s="78"/>
      <c r="L177" s="80"/>
      <c r="N177" s="80"/>
      <c r="O177" s="78"/>
      <c r="P177" s="79"/>
      <c r="Q177" s="78"/>
      <c r="R177" s="78"/>
      <c r="X177" s="78"/>
      <c r="Y177" s="78"/>
      <c r="Z177" s="78"/>
      <c r="AA177" s="78"/>
    </row>
    <row r="178" spans="1:27" ht="15.75" customHeight="1" x14ac:dyDescent="0.3">
      <c r="A178" s="76"/>
      <c r="B178" s="76"/>
      <c r="C178" s="77"/>
      <c r="D178" s="77"/>
      <c r="E178" s="77"/>
      <c r="F178" s="78"/>
      <c r="G178" s="78"/>
      <c r="H178" s="78"/>
      <c r="I178" s="78"/>
      <c r="J178" s="79"/>
      <c r="K178" s="78"/>
      <c r="L178" s="80"/>
      <c r="N178" s="80"/>
      <c r="O178" s="78"/>
      <c r="P178" s="79"/>
      <c r="Q178" s="78"/>
      <c r="R178" s="78"/>
      <c r="X178" s="78"/>
      <c r="Y178" s="78"/>
      <c r="Z178" s="78"/>
      <c r="AA178" s="78"/>
    </row>
    <row r="179" spans="1:27" ht="15.75" customHeight="1" x14ac:dyDescent="0.3">
      <c r="A179" s="76"/>
      <c r="B179" s="76"/>
      <c r="C179" s="77"/>
      <c r="D179" s="77"/>
      <c r="E179" s="77"/>
      <c r="F179" s="78"/>
      <c r="G179" s="78"/>
      <c r="H179" s="78"/>
      <c r="I179" s="78"/>
      <c r="J179" s="79"/>
      <c r="K179" s="78"/>
      <c r="L179" s="80"/>
      <c r="N179" s="80"/>
      <c r="O179" s="78"/>
      <c r="P179" s="79"/>
      <c r="Q179" s="78"/>
      <c r="R179" s="78"/>
      <c r="X179" s="78"/>
      <c r="Y179" s="78"/>
      <c r="Z179" s="78"/>
      <c r="AA179" s="78"/>
    </row>
    <row r="180" spans="1:27" ht="15.75" customHeight="1" x14ac:dyDescent="0.3">
      <c r="A180" s="76"/>
      <c r="B180" s="76"/>
      <c r="C180" s="77"/>
      <c r="D180" s="77"/>
      <c r="E180" s="77"/>
      <c r="F180" s="78"/>
      <c r="G180" s="78"/>
      <c r="H180" s="78"/>
      <c r="I180" s="78"/>
      <c r="J180" s="79"/>
      <c r="K180" s="78"/>
      <c r="L180" s="80"/>
      <c r="N180" s="80"/>
      <c r="O180" s="78"/>
      <c r="P180" s="79"/>
      <c r="Q180" s="78"/>
      <c r="R180" s="78"/>
      <c r="X180" s="78"/>
      <c r="Y180" s="78"/>
      <c r="Z180" s="78"/>
      <c r="AA180" s="78"/>
    </row>
    <row r="181" spans="1:27" ht="15.75" customHeight="1" x14ac:dyDescent="0.3">
      <c r="A181" s="76"/>
      <c r="B181" s="76"/>
      <c r="C181" s="77"/>
      <c r="D181" s="77"/>
      <c r="E181" s="77"/>
      <c r="F181" s="78"/>
      <c r="G181" s="78"/>
      <c r="H181" s="78"/>
      <c r="I181" s="78"/>
      <c r="J181" s="79"/>
      <c r="K181" s="78"/>
      <c r="L181" s="80"/>
      <c r="N181" s="80"/>
      <c r="O181" s="78"/>
      <c r="P181" s="79"/>
      <c r="Q181" s="78"/>
      <c r="R181" s="78"/>
      <c r="X181" s="78"/>
      <c r="Y181" s="78"/>
      <c r="Z181" s="78"/>
      <c r="AA181" s="78"/>
    </row>
    <row r="182" spans="1:27" ht="15.75" customHeight="1" x14ac:dyDescent="0.3">
      <c r="A182" s="76"/>
      <c r="B182" s="76"/>
      <c r="C182" s="77"/>
      <c r="D182" s="77"/>
      <c r="E182" s="77"/>
      <c r="F182" s="78"/>
      <c r="G182" s="78"/>
      <c r="H182" s="78"/>
      <c r="I182" s="78"/>
      <c r="J182" s="79"/>
      <c r="K182" s="78"/>
      <c r="L182" s="80"/>
      <c r="N182" s="80"/>
      <c r="O182" s="78"/>
      <c r="P182" s="79"/>
      <c r="Q182" s="78"/>
      <c r="R182" s="78"/>
      <c r="X182" s="78"/>
      <c r="Y182" s="78"/>
      <c r="Z182" s="78"/>
      <c r="AA182" s="78"/>
    </row>
    <row r="183" spans="1:27" ht="15.75" customHeight="1" x14ac:dyDescent="0.3">
      <c r="A183" s="76"/>
      <c r="B183" s="76"/>
      <c r="C183" s="77"/>
      <c r="D183" s="77"/>
      <c r="E183" s="77"/>
      <c r="F183" s="78"/>
      <c r="G183" s="78"/>
      <c r="H183" s="78"/>
      <c r="I183" s="78"/>
      <c r="J183" s="79"/>
      <c r="K183" s="78"/>
      <c r="L183" s="80"/>
      <c r="N183" s="80"/>
      <c r="O183" s="78"/>
      <c r="P183" s="79"/>
      <c r="Q183" s="78"/>
      <c r="R183" s="78"/>
      <c r="X183" s="78"/>
      <c r="Y183" s="78"/>
      <c r="Z183" s="78"/>
      <c r="AA183" s="78"/>
    </row>
    <row r="184" spans="1:27" ht="15.75" customHeight="1" x14ac:dyDescent="0.3">
      <c r="A184" s="76"/>
      <c r="B184" s="76"/>
      <c r="C184" s="77"/>
      <c r="D184" s="77"/>
      <c r="E184" s="77"/>
      <c r="F184" s="78"/>
      <c r="G184" s="78"/>
      <c r="H184" s="78"/>
      <c r="I184" s="78"/>
      <c r="J184" s="79"/>
      <c r="K184" s="78"/>
      <c r="L184" s="80"/>
      <c r="N184" s="80"/>
      <c r="O184" s="78"/>
      <c r="P184" s="79"/>
      <c r="Q184" s="78"/>
      <c r="R184" s="78"/>
      <c r="X184" s="78"/>
      <c r="Y184" s="78"/>
      <c r="Z184" s="78"/>
      <c r="AA184" s="78"/>
    </row>
    <row r="185" spans="1:27" ht="15.75" customHeight="1" x14ac:dyDescent="0.3">
      <c r="A185" s="76"/>
      <c r="B185" s="76"/>
      <c r="C185" s="77"/>
      <c r="D185" s="77"/>
      <c r="E185" s="77"/>
      <c r="F185" s="78"/>
      <c r="G185" s="78"/>
      <c r="H185" s="78"/>
      <c r="I185" s="78"/>
      <c r="J185" s="79"/>
      <c r="K185" s="78"/>
      <c r="L185" s="80"/>
      <c r="N185" s="80"/>
      <c r="O185" s="78"/>
      <c r="P185" s="79"/>
      <c r="Q185" s="78"/>
      <c r="R185" s="78"/>
      <c r="X185" s="78"/>
      <c r="Y185" s="78"/>
      <c r="Z185" s="78"/>
      <c r="AA185" s="78"/>
    </row>
    <row r="186" spans="1:27" ht="15.75" customHeight="1" x14ac:dyDescent="0.3">
      <c r="A186" s="76"/>
      <c r="B186" s="76"/>
      <c r="C186" s="77"/>
      <c r="D186" s="77"/>
      <c r="E186" s="77"/>
      <c r="F186" s="78"/>
      <c r="G186" s="78"/>
      <c r="H186" s="78"/>
      <c r="I186" s="78"/>
      <c r="J186" s="79"/>
      <c r="K186" s="78"/>
      <c r="L186" s="80"/>
      <c r="N186" s="80"/>
      <c r="O186" s="78"/>
      <c r="P186" s="79"/>
      <c r="Q186" s="78"/>
      <c r="R186" s="78"/>
      <c r="X186" s="78"/>
      <c r="Y186" s="78"/>
      <c r="Z186" s="78"/>
      <c r="AA186" s="78"/>
    </row>
    <row r="187" spans="1:27" ht="15.75" customHeight="1" x14ac:dyDescent="0.3">
      <c r="A187" s="76"/>
      <c r="B187" s="76"/>
      <c r="C187" s="77"/>
      <c r="D187" s="77"/>
      <c r="E187" s="77"/>
      <c r="F187" s="78"/>
      <c r="G187" s="78"/>
      <c r="H187" s="78"/>
      <c r="I187" s="78"/>
      <c r="J187" s="79"/>
      <c r="K187" s="78"/>
      <c r="L187" s="80"/>
      <c r="N187" s="80"/>
      <c r="O187" s="78"/>
      <c r="P187" s="79"/>
      <c r="Q187" s="78"/>
      <c r="R187" s="78"/>
      <c r="X187" s="78"/>
      <c r="Y187" s="78"/>
      <c r="Z187" s="78"/>
      <c r="AA187" s="78"/>
    </row>
    <row r="188" spans="1:27" ht="15.75" customHeight="1" x14ac:dyDescent="0.3">
      <c r="A188" s="76"/>
      <c r="B188" s="76"/>
      <c r="C188" s="77"/>
      <c r="D188" s="77"/>
      <c r="E188" s="77"/>
      <c r="F188" s="78"/>
      <c r="G188" s="78"/>
      <c r="H188" s="78"/>
      <c r="I188" s="78"/>
      <c r="J188" s="79"/>
      <c r="K188" s="78"/>
      <c r="L188" s="80"/>
      <c r="N188" s="80"/>
      <c r="O188" s="78"/>
      <c r="P188" s="79"/>
      <c r="Q188" s="78"/>
      <c r="R188" s="78"/>
      <c r="X188" s="78"/>
      <c r="Y188" s="78"/>
      <c r="Z188" s="78"/>
      <c r="AA188" s="78"/>
    </row>
    <row r="189" spans="1:27" ht="15.75" customHeight="1" x14ac:dyDescent="0.3">
      <c r="A189" s="76"/>
      <c r="B189" s="76"/>
      <c r="C189" s="77"/>
      <c r="D189" s="77"/>
      <c r="E189" s="77"/>
      <c r="F189" s="78"/>
      <c r="G189" s="78"/>
      <c r="H189" s="78"/>
      <c r="I189" s="78"/>
      <c r="J189" s="79"/>
      <c r="K189" s="78"/>
      <c r="L189" s="80"/>
      <c r="N189" s="80"/>
      <c r="O189" s="78"/>
      <c r="P189" s="79"/>
      <c r="Q189" s="78"/>
      <c r="R189" s="78"/>
      <c r="X189" s="78"/>
      <c r="Y189" s="78"/>
      <c r="Z189" s="78"/>
      <c r="AA189" s="78"/>
    </row>
    <row r="190" spans="1:27" ht="15.75" customHeight="1" x14ac:dyDescent="0.3">
      <c r="A190" s="76"/>
      <c r="B190" s="76"/>
      <c r="C190" s="77"/>
      <c r="D190" s="77"/>
      <c r="E190" s="77"/>
      <c r="F190" s="78"/>
      <c r="G190" s="78"/>
      <c r="H190" s="78"/>
      <c r="I190" s="78"/>
      <c r="J190" s="79"/>
      <c r="K190" s="78"/>
      <c r="L190" s="80"/>
      <c r="N190" s="80"/>
      <c r="O190" s="78"/>
      <c r="P190" s="79"/>
      <c r="Q190" s="78"/>
      <c r="R190" s="78"/>
      <c r="X190" s="78"/>
      <c r="Y190" s="78"/>
      <c r="Z190" s="78"/>
      <c r="AA190" s="78"/>
    </row>
    <row r="191" spans="1:27" ht="15.75" customHeight="1" x14ac:dyDescent="0.3">
      <c r="A191" s="76"/>
      <c r="B191" s="76"/>
      <c r="C191" s="77"/>
      <c r="D191" s="77"/>
      <c r="E191" s="77"/>
      <c r="F191" s="78"/>
      <c r="G191" s="78"/>
      <c r="H191" s="78"/>
      <c r="I191" s="78"/>
      <c r="J191" s="79"/>
      <c r="K191" s="78"/>
      <c r="L191" s="80"/>
      <c r="N191" s="80"/>
      <c r="O191" s="78"/>
      <c r="P191" s="79"/>
      <c r="Q191" s="78"/>
      <c r="R191" s="78"/>
      <c r="X191" s="78"/>
      <c r="Y191" s="78"/>
      <c r="Z191" s="78"/>
      <c r="AA191" s="78"/>
    </row>
    <row r="192" spans="1:27" ht="15.75" customHeight="1" x14ac:dyDescent="0.3">
      <c r="A192" s="76"/>
      <c r="B192" s="76"/>
      <c r="C192" s="77"/>
      <c r="D192" s="77"/>
      <c r="E192" s="77"/>
      <c r="F192" s="78"/>
      <c r="G192" s="78"/>
      <c r="H192" s="78"/>
      <c r="I192" s="78"/>
      <c r="J192" s="79"/>
      <c r="K192" s="78"/>
      <c r="L192" s="80"/>
      <c r="N192" s="80"/>
      <c r="O192" s="78"/>
      <c r="P192" s="79"/>
      <c r="Q192" s="78"/>
      <c r="R192" s="78"/>
      <c r="X192" s="78"/>
      <c r="Y192" s="78"/>
      <c r="Z192" s="78"/>
      <c r="AA192" s="78"/>
    </row>
    <row r="193" spans="1:27" ht="15.75" customHeight="1" x14ac:dyDescent="0.3">
      <c r="A193" s="76"/>
      <c r="B193" s="76"/>
      <c r="C193" s="77"/>
      <c r="D193" s="77"/>
      <c r="E193" s="77"/>
      <c r="F193" s="78"/>
      <c r="G193" s="78"/>
      <c r="H193" s="78"/>
      <c r="I193" s="78"/>
      <c r="J193" s="79"/>
      <c r="K193" s="78"/>
      <c r="L193" s="80"/>
      <c r="N193" s="80"/>
      <c r="O193" s="78"/>
      <c r="P193" s="79"/>
      <c r="Q193" s="78"/>
      <c r="R193" s="78"/>
      <c r="X193" s="78"/>
      <c r="Y193" s="78"/>
      <c r="Z193" s="78"/>
      <c r="AA193" s="78"/>
    </row>
    <row r="194" spans="1:27" ht="15.75" customHeight="1" x14ac:dyDescent="0.3">
      <c r="A194" s="76"/>
      <c r="B194" s="76"/>
      <c r="C194" s="77"/>
      <c r="D194" s="77"/>
      <c r="E194" s="77"/>
      <c r="F194" s="78"/>
      <c r="G194" s="78"/>
      <c r="H194" s="78"/>
      <c r="I194" s="78"/>
      <c r="J194" s="79"/>
      <c r="K194" s="78"/>
      <c r="L194" s="80"/>
      <c r="N194" s="80"/>
      <c r="O194" s="78"/>
      <c r="P194" s="79"/>
      <c r="Q194" s="78"/>
      <c r="R194" s="78"/>
      <c r="X194" s="78"/>
      <c r="Y194" s="78"/>
      <c r="Z194" s="78"/>
      <c r="AA194" s="78"/>
    </row>
    <row r="195" spans="1:27" ht="15.75" customHeight="1" x14ac:dyDescent="0.3">
      <c r="A195" s="76"/>
      <c r="B195" s="76"/>
      <c r="C195" s="77"/>
      <c r="D195" s="77"/>
      <c r="E195" s="77"/>
      <c r="F195" s="78"/>
      <c r="G195" s="78"/>
      <c r="H195" s="78"/>
      <c r="I195" s="78"/>
      <c r="J195" s="79"/>
      <c r="K195" s="78"/>
      <c r="L195" s="80"/>
      <c r="N195" s="80"/>
      <c r="O195" s="78"/>
      <c r="P195" s="79"/>
      <c r="Q195" s="78"/>
      <c r="R195" s="78"/>
      <c r="X195" s="78"/>
      <c r="Y195" s="78"/>
      <c r="Z195" s="78"/>
      <c r="AA195" s="78"/>
    </row>
    <row r="196" spans="1:27" ht="15.75" customHeight="1" x14ac:dyDescent="0.3">
      <c r="A196" s="76"/>
      <c r="B196" s="76"/>
      <c r="C196" s="77"/>
      <c r="D196" s="77"/>
      <c r="E196" s="77"/>
      <c r="F196" s="78"/>
      <c r="G196" s="78"/>
      <c r="H196" s="78"/>
      <c r="I196" s="78"/>
      <c r="J196" s="79"/>
      <c r="K196" s="78"/>
      <c r="L196" s="80"/>
      <c r="N196" s="80"/>
      <c r="O196" s="78"/>
      <c r="P196" s="79"/>
      <c r="Q196" s="78"/>
      <c r="R196" s="78"/>
      <c r="X196" s="78"/>
      <c r="Y196" s="78"/>
      <c r="Z196" s="78"/>
      <c r="AA196" s="78"/>
    </row>
    <row r="197" spans="1:27" ht="15.75" customHeight="1" x14ac:dyDescent="0.3">
      <c r="A197" s="76"/>
      <c r="B197" s="76"/>
      <c r="C197" s="77"/>
      <c r="D197" s="77"/>
      <c r="E197" s="77"/>
      <c r="F197" s="78"/>
      <c r="G197" s="78"/>
      <c r="H197" s="78"/>
      <c r="I197" s="78"/>
      <c r="J197" s="79"/>
      <c r="K197" s="78"/>
      <c r="L197" s="80"/>
      <c r="N197" s="80"/>
      <c r="O197" s="78"/>
      <c r="P197" s="79"/>
      <c r="Q197" s="78"/>
      <c r="R197" s="78"/>
      <c r="X197" s="78"/>
      <c r="Y197" s="78"/>
      <c r="Z197" s="78"/>
      <c r="AA197" s="78"/>
    </row>
    <row r="198" spans="1:27" ht="15.75" customHeight="1" x14ac:dyDescent="0.3">
      <c r="A198" s="76"/>
      <c r="B198" s="76"/>
      <c r="C198" s="77"/>
      <c r="D198" s="77"/>
      <c r="E198" s="77"/>
      <c r="F198" s="78"/>
      <c r="G198" s="78"/>
      <c r="H198" s="78"/>
      <c r="I198" s="78"/>
      <c r="J198" s="79"/>
      <c r="K198" s="78"/>
      <c r="L198" s="80"/>
      <c r="N198" s="80"/>
      <c r="O198" s="78"/>
      <c r="P198" s="79"/>
      <c r="Q198" s="78"/>
      <c r="R198" s="78"/>
      <c r="X198" s="78"/>
      <c r="Y198" s="78"/>
      <c r="Z198" s="78"/>
      <c r="AA198" s="78"/>
    </row>
    <row r="199" spans="1:27" ht="15.75" customHeight="1" x14ac:dyDescent="0.3">
      <c r="A199" s="76"/>
      <c r="B199" s="76"/>
      <c r="C199" s="77"/>
      <c r="D199" s="77"/>
      <c r="E199" s="77"/>
      <c r="F199" s="78"/>
      <c r="G199" s="78"/>
      <c r="H199" s="78"/>
      <c r="I199" s="78"/>
      <c r="J199" s="79"/>
      <c r="K199" s="78"/>
      <c r="L199" s="80"/>
      <c r="N199" s="80"/>
      <c r="O199" s="78"/>
      <c r="P199" s="79"/>
      <c r="Q199" s="78"/>
      <c r="R199" s="78"/>
      <c r="X199" s="78"/>
      <c r="Y199" s="78"/>
      <c r="Z199" s="78"/>
      <c r="AA199" s="78"/>
    </row>
    <row r="200" spans="1:27" ht="15.75" customHeight="1" x14ac:dyDescent="0.3">
      <c r="A200" s="76"/>
      <c r="B200" s="76"/>
      <c r="C200" s="77"/>
      <c r="D200" s="77"/>
      <c r="E200" s="77"/>
      <c r="F200" s="78"/>
      <c r="G200" s="78"/>
      <c r="H200" s="78"/>
      <c r="I200" s="78"/>
      <c r="J200" s="79"/>
      <c r="K200" s="78"/>
      <c r="L200" s="80"/>
      <c r="N200" s="80"/>
      <c r="O200" s="78"/>
      <c r="P200" s="79"/>
      <c r="Q200" s="78"/>
      <c r="R200" s="78"/>
      <c r="X200" s="78"/>
      <c r="Y200" s="78"/>
      <c r="Z200" s="78"/>
      <c r="AA200" s="78"/>
    </row>
    <row r="201" spans="1:27" ht="15.75" customHeight="1" x14ac:dyDescent="0.3">
      <c r="A201" s="76"/>
      <c r="B201" s="76"/>
      <c r="C201" s="77"/>
      <c r="D201" s="77"/>
      <c r="E201" s="77"/>
      <c r="F201" s="78"/>
      <c r="G201" s="78"/>
      <c r="H201" s="78"/>
      <c r="I201" s="78"/>
      <c r="J201" s="79"/>
      <c r="K201" s="78"/>
      <c r="L201" s="80"/>
      <c r="N201" s="80"/>
      <c r="O201" s="78"/>
      <c r="P201" s="79"/>
      <c r="Q201" s="78"/>
      <c r="R201" s="78"/>
      <c r="X201" s="78"/>
      <c r="Y201" s="78"/>
      <c r="Z201" s="78"/>
      <c r="AA201" s="78"/>
    </row>
    <row r="202" spans="1:27" ht="15.75" customHeight="1" x14ac:dyDescent="0.3">
      <c r="A202" s="76"/>
      <c r="B202" s="76"/>
      <c r="C202" s="77"/>
      <c r="D202" s="77"/>
      <c r="E202" s="77"/>
      <c r="F202" s="78"/>
      <c r="G202" s="78"/>
      <c r="H202" s="78"/>
      <c r="I202" s="78"/>
      <c r="J202" s="79"/>
      <c r="K202" s="78"/>
      <c r="L202" s="80"/>
      <c r="N202" s="80"/>
      <c r="O202" s="78"/>
      <c r="P202" s="79"/>
      <c r="Q202" s="78"/>
      <c r="R202" s="78"/>
      <c r="X202" s="78"/>
      <c r="Y202" s="78"/>
      <c r="Z202" s="78"/>
      <c r="AA202" s="78"/>
    </row>
    <row r="203" spans="1:27" ht="15.75" customHeight="1" x14ac:dyDescent="0.3">
      <c r="A203" s="76"/>
      <c r="B203" s="76"/>
      <c r="C203" s="77"/>
      <c r="D203" s="77"/>
      <c r="E203" s="77"/>
      <c r="F203" s="78"/>
      <c r="G203" s="78"/>
      <c r="H203" s="78"/>
      <c r="I203" s="78"/>
      <c r="J203" s="79"/>
      <c r="K203" s="78"/>
      <c r="L203" s="80"/>
      <c r="N203" s="80"/>
      <c r="O203" s="78"/>
      <c r="P203" s="79"/>
      <c r="Q203" s="78"/>
      <c r="R203" s="78"/>
      <c r="X203" s="78"/>
      <c r="Y203" s="78"/>
      <c r="Z203" s="78"/>
      <c r="AA203" s="78"/>
    </row>
    <row r="204" spans="1:27" ht="15.75" customHeight="1" x14ac:dyDescent="0.3">
      <c r="A204" s="76"/>
      <c r="B204" s="76"/>
      <c r="C204" s="77"/>
      <c r="D204" s="77"/>
      <c r="E204" s="77"/>
      <c r="F204" s="78"/>
      <c r="G204" s="78"/>
      <c r="H204" s="78"/>
      <c r="I204" s="78"/>
      <c r="J204" s="79"/>
      <c r="K204" s="78"/>
      <c r="L204" s="80"/>
      <c r="N204" s="80"/>
      <c r="O204" s="78"/>
      <c r="P204" s="79"/>
      <c r="Q204" s="78"/>
      <c r="R204" s="78"/>
      <c r="X204" s="78"/>
      <c r="Y204" s="78"/>
      <c r="Z204" s="78"/>
      <c r="AA204" s="78"/>
    </row>
    <row r="205" spans="1:27" ht="15.75" customHeight="1" x14ac:dyDescent="0.3">
      <c r="A205" s="76"/>
      <c r="B205" s="76"/>
      <c r="C205" s="77"/>
      <c r="D205" s="77"/>
      <c r="E205" s="77"/>
      <c r="F205" s="78"/>
      <c r="G205" s="78"/>
      <c r="H205" s="78"/>
      <c r="I205" s="78"/>
      <c r="J205" s="79"/>
      <c r="K205" s="78"/>
      <c r="L205" s="80"/>
      <c r="N205" s="80"/>
      <c r="O205" s="78"/>
      <c r="P205" s="79"/>
      <c r="Q205" s="78"/>
      <c r="R205" s="78"/>
      <c r="X205" s="78"/>
      <c r="Y205" s="78"/>
      <c r="Z205" s="78"/>
      <c r="AA205" s="78"/>
    </row>
    <row r="206" spans="1:27" ht="15.75" customHeight="1" x14ac:dyDescent="0.3">
      <c r="A206" s="76"/>
      <c r="B206" s="76"/>
      <c r="C206" s="77"/>
      <c r="D206" s="77"/>
      <c r="E206" s="77"/>
      <c r="F206" s="78"/>
      <c r="G206" s="78"/>
      <c r="H206" s="78"/>
      <c r="I206" s="78"/>
      <c r="J206" s="79"/>
      <c r="K206" s="78"/>
      <c r="L206" s="80"/>
      <c r="N206" s="80"/>
      <c r="O206" s="78"/>
      <c r="P206" s="79"/>
      <c r="Q206" s="78"/>
      <c r="R206" s="78"/>
      <c r="X206" s="78"/>
      <c r="Y206" s="78"/>
      <c r="Z206" s="78"/>
      <c r="AA206" s="78"/>
    </row>
    <row r="207" spans="1:27" ht="15.75" customHeight="1" x14ac:dyDescent="0.3">
      <c r="A207" s="76"/>
      <c r="B207" s="76"/>
      <c r="C207" s="77"/>
      <c r="D207" s="77"/>
      <c r="E207" s="77"/>
      <c r="F207" s="78"/>
      <c r="G207" s="78"/>
      <c r="H207" s="78"/>
      <c r="I207" s="78"/>
      <c r="J207" s="79"/>
      <c r="K207" s="78"/>
      <c r="L207" s="80"/>
      <c r="N207" s="80"/>
      <c r="O207" s="78"/>
      <c r="P207" s="79"/>
      <c r="Q207" s="78"/>
      <c r="R207" s="78"/>
      <c r="X207" s="78"/>
      <c r="Y207" s="78"/>
      <c r="Z207" s="78"/>
      <c r="AA207" s="78"/>
    </row>
    <row r="208" spans="1:27" ht="15.75" customHeight="1" x14ac:dyDescent="0.3">
      <c r="A208" s="76"/>
      <c r="B208" s="76"/>
      <c r="C208" s="77"/>
      <c r="D208" s="77"/>
      <c r="E208" s="77"/>
      <c r="F208" s="78"/>
      <c r="G208" s="78"/>
      <c r="H208" s="78"/>
      <c r="I208" s="78"/>
      <c r="J208" s="79"/>
      <c r="K208" s="78"/>
      <c r="L208" s="80"/>
      <c r="N208" s="80"/>
      <c r="O208" s="78"/>
      <c r="P208" s="79"/>
      <c r="Q208" s="78"/>
      <c r="R208" s="78"/>
      <c r="X208" s="78"/>
      <c r="Y208" s="78"/>
      <c r="Z208" s="78"/>
      <c r="AA208" s="78"/>
    </row>
    <row r="209" spans="1:27" ht="15.75" customHeight="1" x14ac:dyDescent="0.3">
      <c r="A209" s="76"/>
      <c r="B209" s="76"/>
      <c r="C209" s="77"/>
      <c r="D209" s="77"/>
      <c r="E209" s="77"/>
      <c r="F209" s="78"/>
      <c r="G209" s="78"/>
      <c r="H209" s="78"/>
      <c r="I209" s="78"/>
      <c r="J209" s="79"/>
      <c r="K209" s="78"/>
      <c r="L209" s="80"/>
      <c r="N209" s="80"/>
      <c r="O209" s="78"/>
      <c r="P209" s="79"/>
      <c r="Q209" s="78"/>
      <c r="R209" s="78"/>
      <c r="X209" s="78"/>
      <c r="Y209" s="78"/>
      <c r="Z209" s="78"/>
      <c r="AA209" s="78"/>
    </row>
    <row r="210" spans="1:27" ht="15.75" customHeight="1" x14ac:dyDescent="0.3">
      <c r="A210" s="76"/>
      <c r="B210" s="76"/>
      <c r="C210" s="77"/>
      <c r="D210" s="77"/>
      <c r="E210" s="77"/>
      <c r="F210" s="78"/>
      <c r="G210" s="78"/>
      <c r="H210" s="78"/>
      <c r="I210" s="78"/>
      <c r="J210" s="79"/>
      <c r="K210" s="78"/>
      <c r="L210" s="80"/>
      <c r="N210" s="80"/>
      <c r="O210" s="78"/>
      <c r="P210" s="79"/>
      <c r="Q210" s="78"/>
      <c r="R210" s="78"/>
      <c r="X210" s="78"/>
      <c r="Y210" s="78"/>
      <c r="Z210" s="78"/>
      <c r="AA210" s="78"/>
    </row>
    <row r="211" spans="1:27" ht="15.75" customHeight="1" x14ac:dyDescent="0.3">
      <c r="A211" s="76"/>
      <c r="B211" s="76"/>
      <c r="C211" s="77"/>
      <c r="D211" s="77"/>
      <c r="E211" s="77"/>
      <c r="F211" s="78"/>
      <c r="G211" s="78"/>
      <c r="H211" s="78"/>
      <c r="I211" s="78"/>
      <c r="J211" s="79"/>
      <c r="K211" s="78"/>
      <c r="L211" s="80"/>
      <c r="N211" s="80"/>
      <c r="O211" s="78"/>
      <c r="P211" s="79"/>
      <c r="Q211" s="78"/>
      <c r="R211" s="78"/>
      <c r="X211" s="78"/>
      <c r="Y211" s="78"/>
      <c r="Z211" s="78"/>
      <c r="AA211" s="78"/>
    </row>
    <row r="212" spans="1:27" ht="15.75" customHeight="1" x14ac:dyDescent="0.3">
      <c r="A212" s="76"/>
      <c r="B212" s="76"/>
      <c r="C212" s="77"/>
      <c r="D212" s="77"/>
      <c r="E212" s="77"/>
      <c r="F212" s="78"/>
      <c r="G212" s="78"/>
      <c r="H212" s="78"/>
      <c r="I212" s="78"/>
      <c r="J212" s="79"/>
      <c r="K212" s="78"/>
      <c r="L212" s="80"/>
      <c r="N212" s="80"/>
      <c r="O212" s="78"/>
      <c r="P212" s="79"/>
      <c r="Q212" s="78"/>
      <c r="R212" s="78"/>
      <c r="X212" s="78"/>
      <c r="Y212" s="78"/>
      <c r="Z212" s="78"/>
      <c r="AA212" s="78"/>
    </row>
    <row r="213" spans="1:27" ht="15.75" customHeight="1" x14ac:dyDescent="0.3">
      <c r="A213" s="76"/>
      <c r="B213" s="76"/>
      <c r="C213" s="77"/>
      <c r="D213" s="77"/>
      <c r="E213" s="77"/>
      <c r="F213" s="78"/>
      <c r="G213" s="78"/>
      <c r="H213" s="78"/>
      <c r="I213" s="78"/>
      <c r="J213" s="79"/>
      <c r="K213" s="78"/>
      <c r="L213" s="80"/>
      <c r="N213" s="80"/>
      <c r="O213" s="78"/>
      <c r="P213" s="79"/>
      <c r="Q213" s="78"/>
      <c r="R213" s="78"/>
      <c r="X213" s="78"/>
      <c r="Y213" s="78"/>
      <c r="Z213" s="78"/>
      <c r="AA213" s="78"/>
    </row>
    <row r="214" spans="1:27" ht="15.75" customHeight="1" x14ac:dyDescent="0.3">
      <c r="A214" s="76"/>
      <c r="B214" s="76"/>
      <c r="C214" s="77"/>
      <c r="D214" s="77"/>
      <c r="E214" s="77"/>
      <c r="F214" s="78"/>
      <c r="G214" s="78"/>
      <c r="H214" s="78"/>
      <c r="I214" s="78"/>
      <c r="J214" s="79"/>
      <c r="K214" s="78"/>
      <c r="L214" s="80"/>
      <c r="N214" s="80"/>
      <c r="O214" s="78"/>
      <c r="P214" s="79"/>
      <c r="Q214" s="78"/>
      <c r="R214" s="78"/>
      <c r="X214" s="78"/>
      <c r="Y214" s="78"/>
      <c r="Z214" s="78"/>
      <c r="AA214" s="78"/>
    </row>
    <row r="215" spans="1:27" ht="15.75" customHeight="1" x14ac:dyDescent="0.3">
      <c r="A215" s="76"/>
      <c r="B215" s="76"/>
      <c r="C215" s="77"/>
      <c r="D215" s="77"/>
      <c r="E215" s="77"/>
      <c r="F215" s="78"/>
      <c r="G215" s="78"/>
      <c r="H215" s="78"/>
      <c r="I215" s="78"/>
      <c r="J215" s="79"/>
      <c r="K215" s="78"/>
      <c r="L215" s="80"/>
      <c r="N215" s="80"/>
      <c r="O215" s="78"/>
      <c r="P215" s="79"/>
      <c r="Q215" s="78"/>
      <c r="R215" s="78"/>
      <c r="X215" s="78"/>
      <c r="Y215" s="78"/>
      <c r="Z215" s="78"/>
      <c r="AA215" s="78"/>
    </row>
    <row r="216" spans="1:27" ht="15.75" customHeight="1" x14ac:dyDescent="0.3">
      <c r="A216" s="76"/>
      <c r="B216" s="76"/>
      <c r="C216" s="77"/>
      <c r="D216" s="77"/>
      <c r="E216" s="77"/>
      <c r="F216" s="78"/>
      <c r="G216" s="78"/>
      <c r="H216" s="78"/>
      <c r="I216" s="78"/>
      <c r="J216" s="79"/>
      <c r="K216" s="78"/>
      <c r="L216" s="80"/>
      <c r="N216" s="80"/>
      <c r="O216" s="78"/>
      <c r="P216" s="79"/>
      <c r="Q216" s="78"/>
      <c r="R216" s="78"/>
      <c r="X216" s="78"/>
      <c r="Y216" s="78"/>
      <c r="Z216" s="78"/>
      <c r="AA216" s="78"/>
    </row>
    <row r="217" spans="1:27" ht="15.75" customHeight="1" x14ac:dyDescent="0.3">
      <c r="A217" s="76"/>
      <c r="B217" s="76"/>
      <c r="C217" s="77"/>
      <c r="D217" s="77"/>
      <c r="E217" s="77"/>
      <c r="F217" s="78"/>
      <c r="G217" s="78"/>
      <c r="H217" s="78"/>
      <c r="I217" s="78"/>
      <c r="J217" s="79"/>
      <c r="K217" s="78"/>
      <c r="L217" s="80"/>
      <c r="N217" s="80"/>
      <c r="O217" s="78"/>
      <c r="P217" s="79"/>
      <c r="Q217" s="78"/>
      <c r="R217" s="78"/>
      <c r="X217" s="78"/>
      <c r="Y217" s="78"/>
      <c r="Z217" s="78"/>
      <c r="AA217" s="78"/>
    </row>
    <row r="218" spans="1:27" ht="15.75" customHeight="1" x14ac:dyDescent="0.3">
      <c r="A218" s="76"/>
      <c r="B218" s="76"/>
      <c r="C218" s="77"/>
      <c r="D218" s="77"/>
      <c r="E218" s="77"/>
      <c r="F218" s="78"/>
      <c r="G218" s="78"/>
      <c r="H218" s="78"/>
      <c r="I218" s="78"/>
      <c r="J218" s="79"/>
      <c r="K218" s="78"/>
      <c r="L218" s="80"/>
      <c r="N218" s="80"/>
      <c r="O218" s="78"/>
      <c r="P218" s="79"/>
      <c r="Q218" s="78"/>
      <c r="R218" s="78"/>
      <c r="X218" s="78"/>
      <c r="Y218" s="78"/>
      <c r="Z218" s="78"/>
      <c r="AA218" s="78"/>
    </row>
    <row r="219" spans="1:27" ht="15.75" customHeight="1" x14ac:dyDescent="0.3">
      <c r="A219" s="76"/>
      <c r="B219" s="76"/>
      <c r="C219" s="77"/>
      <c r="D219" s="77"/>
      <c r="E219" s="77"/>
      <c r="F219" s="78"/>
      <c r="G219" s="78"/>
      <c r="H219" s="78"/>
      <c r="I219" s="78"/>
      <c r="J219" s="79"/>
      <c r="K219" s="78"/>
      <c r="L219" s="80"/>
      <c r="N219" s="80"/>
      <c r="O219" s="78"/>
      <c r="P219" s="79"/>
      <c r="Q219" s="78"/>
      <c r="R219" s="78"/>
      <c r="X219" s="78"/>
      <c r="Y219" s="78"/>
      <c r="Z219" s="78"/>
      <c r="AA219" s="78"/>
    </row>
    <row r="220" spans="1:27" ht="15.75" customHeight="1" x14ac:dyDescent="0.3">
      <c r="A220" s="76"/>
      <c r="B220" s="76"/>
      <c r="C220" s="77"/>
      <c r="D220" s="77"/>
      <c r="E220" s="77"/>
      <c r="F220" s="78"/>
      <c r="G220" s="78"/>
      <c r="H220" s="78"/>
      <c r="I220" s="78"/>
      <c r="J220" s="79"/>
      <c r="K220" s="78"/>
      <c r="L220" s="80"/>
      <c r="N220" s="80"/>
      <c r="O220" s="78"/>
      <c r="P220" s="79"/>
      <c r="Q220" s="78"/>
      <c r="R220" s="78"/>
      <c r="X220" s="78"/>
      <c r="Y220" s="78"/>
      <c r="Z220" s="78"/>
      <c r="AA220" s="78"/>
    </row>
    <row r="221" spans="1:27" ht="15.75" customHeight="1" x14ac:dyDescent="0.3">
      <c r="A221" s="76"/>
      <c r="B221" s="76"/>
      <c r="C221" s="77"/>
      <c r="D221" s="77"/>
      <c r="E221" s="77"/>
      <c r="F221" s="78"/>
      <c r="G221" s="78"/>
      <c r="H221" s="78"/>
      <c r="I221" s="78"/>
      <c r="J221" s="79"/>
      <c r="K221" s="78"/>
      <c r="L221" s="80"/>
      <c r="N221" s="80"/>
      <c r="O221" s="78"/>
      <c r="P221" s="79"/>
      <c r="Q221" s="78"/>
      <c r="R221" s="78"/>
      <c r="X221" s="78"/>
      <c r="Y221" s="78"/>
      <c r="Z221" s="78"/>
      <c r="AA221" s="78"/>
    </row>
    <row r="222" spans="1:27" ht="15.75" customHeight="1" x14ac:dyDescent="0.3">
      <c r="A222" s="76"/>
      <c r="B222" s="76"/>
      <c r="C222" s="77"/>
      <c r="D222" s="77"/>
      <c r="E222" s="77"/>
      <c r="F222" s="78"/>
      <c r="G222" s="78"/>
      <c r="H222" s="78"/>
      <c r="I222" s="78"/>
      <c r="J222" s="79"/>
      <c r="K222" s="78"/>
      <c r="L222" s="80"/>
      <c r="N222" s="80"/>
      <c r="O222" s="78"/>
      <c r="P222" s="79"/>
      <c r="Q222" s="78"/>
      <c r="R222" s="78"/>
      <c r="X222" s="78"/>
      <c r="Y222" s="78"/>
      <c r="Z222" s="78"/>
      <c r="AA222" s="78"/>
    </row>
    <row r="223" spans="1:27" ht="15.75" customHeight="1" x14ac:dyDescent="0.3">
      <c r="A223" s="76"/>
      <c r="B223" s="76"/>
      <c r="C223" s="77"/>
      <c r="D223" s="77"/>
      <c r="E223" s="77"/>
      <c r="F223" s="78"/>
      <c r="G223" s="78"/>
      <c r="H223" s="78"/>
      <c r="I223" s="78"/>
      <c r="J223" s="79"/>
      <c r="K223" s="78"/>
      <c r="L223" s="80"/>
      <c r="N223" s="80"/>
      <c r="O223" s="78"/>
      <c r="P223" s="79"/>
      <c r="Q223" s="78"/>
      <c r="R223" s="78"/>
      <c r="X223" s="78"/>
      <c r="Y223" s="78"/>
      <c r="Z223" s="78"/>
      <c r="AA223" s="78"/>
    </row>
    <row r="224" spans="1:27" ht="15.75" customHeight="1" x14ac:dyDescent="0.3">
      <c r="A224" s="76"/>
      <c r="B224" s="76"/>
      <c r="C224" s="77"/>
      <c r="D224" s="77"/>
      <c r="E224" s="77"/>
      <c r="F224" s="78"/>
      <c r="G224" s="78"/>
      <c r="H224" s="78"/>
      <c r="I224" s="78"/>
      <c r="J224" s="79"/>
      <c r="K224" s="78"/>
      <c r="L224" s="80"/>
      <c r="N224" s="80"/>
      <c r="O224" s="78"/>
      <c r="P224" s="79"/>
      <c r="Q224" s="78"/>
      <c r="R224" s="78"/>
      <c r="X224" s="78"/>
      <c r="Y224" s="78"/>
      <c r="Z224" s="78"/>
      <c r="AA224" s="78"/>
    </row>
    <row r="225" spans="1:27" ht="15.75" customHeight="1" x14ac:dyDescent="0.3">
      <c r="A225" s="76"/>
      <c r="B225" s="76"/>
      <c r="C225" s="77"/>
      <c r="D225" s="77"/>
      <c r="E225" s="77"/>
      <c r="F225" s="78"/>
      <c r="G225" s="78"/>
      <c r="H225" s="78"/>
      <c r="I225" s="78"/>
      <c r="J225" s="79"/>
      <c r="K225" s="78"/>
      <c r="L225" s="80"/>
      <c r="N225" s="80"/>
      <c r="O225" s="78"/>
      <c r="P225" s="79"/>
      <c r="Q225" s="78"/>
      <c r="R225" s="78"/>
      <c r="X225" s="78"/>
      <c r="Y225" s="78"/>
      <c r="Z225" s="78"/>
      <c r="AA225" s="78"/>
    </row>
    <row r="226" spans="1:27" ht="15.75" customHeight="1" x14ac:dyDescent="0.3">
      <c r="A226" s="76"/>
      <c r="B226" s="76"/>
      <c r="C226" s="77"/>
      <c r="D226" s="77"/>
      <c r="E226" s="77"/>
      <c r="F226" s="78"/>
      <c r="G226" s="78"/>
      <c r="H226" s="78"/>
      <c r="I226" s="78"/>
      <c r="J226" s="79"/>
      <c r="K226" s="78"/>
      <c r="L226" s="80"/>
      <c r="N226" s="80"/>
      <c r="O226" s="78"/>
      <c r="P226" s="79"/>
      <c r="Q226" s="78"/>
      <c r="R226" s="78"/>
      <c r="X226" s="78"/>
      <c r="Y226" s="78"/>
      <c r="Z226" s="78"/>
      <c r="AA226" s="78"/>
    </row>
    <row r="227" spans="1:27" ht="15.75" customHeight="1" x14ac:dyDescent="0.3">
      <c r="A227" s="76"/>
      <c r="B227" s="76"/>
      <c r="C227" s="77"/>
      <c r="D227" s="77"/>
      <c r="E227" s="77"/>
      <c r="F227" s="78"/>
      <c r="G227" s="78"/>
      <c r="H227" s="78"/>
      <c r="I227" s="78"/>
      <c r="J227" s="79"/>
      <c r="K227" s="78"/>
      <c r="L227" s="80"/>
      <c r="N227" s="80"/>
      <c r="O227" s="78"/>
      <c r="P227" s="79"/>
      <c r="Q227" s="78"/>
      <c r="R227" s="78"/>
      <c r="X227" s="78"/>
      <c r="Y227" s="78"/>
      <c r="Z227" s="78"/>
      <c r="AA227" s="78"/>
    </row>
    <row r="228" spans="1:27" ht="15.75" customHeight="1" x14ac:dyDescent="0.3">
      <c r="A228" s="76"/>
      <c r="B228" s="76"/>
      <c r="C228" s="77"/>
      <c r="D228" s="77"/>
      <c r="E228" s="77"/>
      <c r="F228" s="78"/>
      <c r="G228" s="78"/>
      <c r="H228" s="78"/>
      <c r="I228" s="78"/>
      <c r="J228" s="79"/>
      <c r="K228" s="78"/>
      <c r="L228" s="80"/>
      <c r="N228" s="80"/>
      <c r="O228" s="78"/>
      <c r="P228" s="79"/>
      <c r="Q228" s="78"/>
      <c r="R228" s="78"/>
      <c r="X228" s="78"/>
      <c r="Y228" s="78"/>
      <c r="Z228" s="78"/>
      <c r="AA228" s="78"/>
    </row>
    <row r="229" spans="1:27" ht="15.75" customHeight="1" x14ac:dyDescent="0.3">
      <c r="A229" s="76"/>
      <c r="B229" s="76"/>
      <c r="C229" s="77"/>
      <c r="D229" s="77"/>
      <c r="E229" s="77"/>
      <c r="F229" s="78"/>
      <c r="G229" s="78"/>
      <c r="H229" s="78"/>
      <c r="I229" s="78"/>
      <c r="J229" s="79"/>
      <c r="K229" s="78"/>
      <c r="L229" s="80"/>
      <c r="N229" s="80"/>
      <c r="O229" s="78"/>
      <c r="P229" s="79"/>
      <c r="Q229" s="78"/>
      <c r="R229" s="78"/>
      <c r="X229" s="78"/>
      <c r="Y229" s="78"/>
      <c r="Z229" s="78"/>
      <c r="AA229" s="78"/>
    </row>
    <row r="230" spans="1:27" ht="15.75" customHeight="1" x14ac:dyDescent="0.3">
      <c r="A230" s="76"/>
      <c r="B230" s="76"/>
      <c r="C230" s="77"/>
      <c r="D230" s="77"/>
      <c r="E230" s="77"/>
      <c r="F230" s="78"/>
      <c r="G230" s="78"/>
      <c r="H230" s="78"/>
      <c r="I230" s="78"/>
      <c r="J230" s="79"/>
      <c r="K230" s="78"/>
      <c r="L230" s="80"/>
      <c r="N230" s="80"/>
      <c r="O230" s="78"/>
      <c r="P230" s="79"/>
      <c r="Q230" s="78"/>
      <c r="R230" s="78"/>
      <c r="X230" s="78"/>
      <c r="Y230" s="78"/>
      <c r="Z230" s="78"/>
      <c r="AA230" s="78"/>
    </row>
    <row r="231" spans="1:27" ht="15.75" customHeight="1" x14ac:dyDescent="0.3">
      <c r="A231" s="76"/>
      <c r="B231" s="76"/>
      <c r="C231" s="77"/>
      <c r="D231" s="77"/>
      <c r="E231" s="77"/>
      <c r="F231" s="78"/>
      <c r="G231" s="78"/>
      <c r="H231" s="78"/>
      <c r="I231" s="78"/>
      <c r="J231" s="79"/>
      <c r="K231" s="78"/>
      <c r="L231" s="80"/>
      <c r="N231" s="80"/>
      <c r="O231" s="78"/>
      <c r="P231" s="79"/>
      <c r="Q231" s="78"/>
      <c r="R231" s="78"/>
      <c r="X231" s="78"/>
      <c r="Y231" s="78"/>
      <c r="Z231" s="78"/>
      <c r="AA231" s="78"/>
    </row>
    <row r="232" spans="1:27" ht="15.75" customHeight="1" x14ac:dyDescent="0.3">
      <c r="A232" s="76"/>
      <c r="B232" s="76"/>
      <c r="C232" s="77"/>
      <c r="D232" s="77"/>
      <c r="E232" s="77"/>
      <c r="F232" s="78"/>
      <c r="G232" s="78"/>
      <c r="H232" s="78"/>
      <c r="I232" s="78"/>
      <c r="J232" s="79"/>
      <c r="K232" s="78"/>
      <c r="L232" s="80"/>
      <c r="N232" s="80"/>
      <c r="O232" s="78"/>
      <c r="P232" s="79"/>
      <c r="Q232" s="78"/>
      <c r="R232" s="78"/>
      <c r="X232" s="78"/>
      <c r="Y232" s="78"/>
      <c r="Z232" s="78"/>
      <c r="AA232" s="78"/>
    </row>
    <row r="233" spans="1:27" ht="15.75" customHeight="1" x14ac:dyDescent="0.3">
      <c r="A233" s="76"/>
      <c r="B233" s="76"/>
      <c r="C233" s="77"/>
      <c r="D233" s="77"/>
      <c r="E233" s="77"/>
      <c r="F233" s="78"/>
      <c r="G233" s="78"/>
      <c r="H233" s="78"/>
      <c r="I233" s="78"/>
      <c r="J233" s="79"/>
      <c r="K233" s="78"/>
      <c r="L233" s="80"/>
      <c r="N233" s="80"/>
      <c r="O233" s="78"/>
      <c r="P233" s="79"/>
      <c r="Q233" s="78"/>
      <c r="R233" s="78"/>
      <c r="X233" s="78"/>
      <c r="Y233" s="78"/>
      <c r="Z233" s="78"/>
      <c r="AA233" s="78"/>
    </row>
    <row r="234" spans="1:27" ht="15.75" customHeight="1" x14ac:dyDescent="0.3">
      <c r="A234" s="76"/>
      <c r="B234" s="76"/>
      <c r="C234" s="77"/>
      <c r="D234" s="77"/>
      <c r="E234" s="77"/>
      <c r="F234" s="78"/>
      <c r="G234" s="78"/>
      <c r="H234" s="78"/>
      <c r="I234" s="78"/>
      <c r="J234" s="79"/>
      <c r="K234" s="78"/>
      <c r="L234" s="80"/>
      <c r="N234" s="80"/>
      <c r="O234" s="78"/>
      <c r="P234" s="79"/>
      <c r="Q234" s="78"/>
      <c r="R234" s="78"/>
      <c r="X234" s="78"/>
      <c r="Y234" s="78"/>
      <c r="Z234" s="78"/>
      <c r="AA234" s="78"/>
    </row>
    <row r="235" spans="1:27" ht="15.75" customHeight="1" x14ac:dyDescent="0.3">
      <c r="A235" s="76"/>
      <c r="B235" s="76"/>
      <c r="C235" s="77"/>
      <c r="D235" s="77"/>
      <c r="E235" s="77"/>
      <c r="F235" s="78"/>
      <c r="G235" s="78"/>
      <c r="H235" s="78"/>
      <c r="I235" s="78"/>
      <c r="J235" s="79"/>
      <c r="K235" s="78"/>
      <c r="L235" s="80"/>
      <c r="N235" s="80"/>
      <c r="O235" s="78"/>
      <c r="P235" s="79"/>
      <c r="Q235" s="78"/>
      <c r="R235" s="78"/>
      <c r="X235" s="78"/>
      <c r="Y235" s="78"/>
      <c r="Z235" s="78"/>
      <c r="AA235" s="78"/>
    </row>
    <row r="236" spans="1:27" ht="15.75" customHeight="1" x14ac:dyDescent="0.3">
      <c r="A236" s="76"/>
      <c r="B236" s="76"/>
      <c r="C236" s="77"/>
      <c r="D236" s="77"/>
      <c r="E236" s="77"/>
      <c r="F236" s="78"/>
      <c r="G236" s="78"/>
      <c r="H236" s="78"/>
      <c r="I236" s="78"/>
      <c r="J236" s="79"/>
      <c r="K236" s="78"/>
      <c r="L236" s="80"/>
      <c r="N236" s="80"/>
      <c r="O236" s="78"/>
      <c r="P236" s="79"/>
      <c r="Q236" s="78"/>
      <c r="R236" s="78"/>
      <c r="X236" s="78"/>
      <c r="Y236" s="78"/>
      <c r="Z236" s="78"/>
      <c r="AA236" s="78"/>
    </row>
    <row r="237" spans="1:27" ht="15.75" customHeight="1" x14ac:dyDescent="0.3">
      <c r="A237" s="76"/>
      <c r="B237" s="76"/>
      <c r="C237" s="77"/>
      <c r="D237" s="77"/>
      <c r="E237" s="77"/>
      <c r="F237" s="78"/>
      <c r="G237" s="78"/>
      <c r="H237" s="78"/>
      <c r="I237" s="78"/>
      <c r="J237" s="79"/>
      <c r="K237" s="78"/>
      <c r="L237" s="80"/>
      <c r="N237" s="80"/>
      <c r="O237" s="78"/>
      <c r="P237" s="79"/>
      <c r="Q237" s="78"/>
      <c r="R237" s="78"/>
      <c r="X237" s="78"/>
      <c r="Y237" s="78"/>
      <c r="Z237" s="78"/>
      <c r="AA237" s="78"/>
    </row>
    <row r="238" spans="1:27" ht="15.75" customHeight="1" x14ac:dyDescent="0.3">
      <c r="A238" s="76"/>
      <c r="B238" s="76"/>
      <c r="C238" s="77"/>
      <c r="D238" s="77"/>
      <c r="E238" s="77"/>
      <c r="F238" s="78"/>
      <c r="G238" s="78"/>
      <c r="H238" s="78"/>
      <c r="I238" s="78"/>
      <c r="J238" s="79"/>
      <c r="K238" s="78"/>
      <c r="L238" s="80"/>
      <c r="N238" s="80"/>
      <c r="O238" s="78"/>
      <c r="P238" s="79"/>
      <c r="Q238" s="78"/>
      <c r="R238" s="78"/>
      <c r="X238" s="78"/>
      <c r="Y238" s="78"/>
      <c r="Z238" s="78"/>
      <c r="AA238" s="78"/>
    </row>
    <row r="239" spans="1:27" ht="15.75" customHeight="1" x14ac:dyDescent="0.3">
      <c r="A239" s="76"/>
      <c r="B239" s="76"/>
      <c r="C239" s="77"/>
      <c r="D239" s="77"/>
      <c r="E239" s="77"/>
      <c r="F239" s="78"/>
      <c r="G239" s="78"/>
      <c r="H239" s="78"/>
      <c r="I239" s="78"/>
      <c r="J239" s="79"/>
      <c r="K239" s="78"/>
      <c r="L239" s="80"/>
      <c r="N239" s="80"/>
      <c r="O239" s="78"/>
      <c r="P239" s="79"/>
      <c r="Q239" s="78"/>
      <c r="R239" s="78"/>
      <c r="X239" s="78"/>
      <c r="Y239" s="78"/>
      <c r="Z239" s="78"/>
      <c r="AA239" s="78"/>
    </row>
    <row r="240" spans="1:27" ht="15.75" customHeight="1" x14ac:dyDescent="0.3">
      <c r="A240" s="76"/>
      <c r="B240" s="76"/>
      <c r="C240" s="77"/>
      <c r="D240" s="77"/>
      <c r="E240" s="77"/>
      <c r="F240" s="78"/>
      <c r="G240" s="78"/>
      <c r="H240" s="78"/>
      <c r="I240" s="78"/>
      <c r="J240" s="79"/>
      <c r="K240" s="78"/>
      <c r="L240" s="80"/>
      <c r="N240" s="80"/>
      <c r="O240" s="78"/>
      <c r="P240" s="79"/>
      <c r="Q240" s="78"/>
      <c r="R240" s="78"/>
      <c r="X240" s="78"/>
      <c r="Y240" s="78"/>
      <c r="Z240" s="78"/>
      <c r="AA240" s="78"/>
    </row>
    <row r="241" spans="1:27" ht="15.75" customHeight="1" x14ac:dyDescent="0.3">
      <c r="A241" s="76"/>
      <c r="B241" s="76"/>
      <c r="C241" s="77"/>
      <c r="D241" s="77"/>
      <c r="E241" s="77"/>
      <c r="F241" s="78"/>
      <c r="G241" s="78"/>
      <c r="H241" s="78"/>
      <c r="I241" s="78"/>
      <c r="J241" s="79"/>
      <c r="K241" s="78"/>
      <c r="L241" s="80"/>
      <c r="N241" s="80"/>
      <c r="O241" s="78"/>
      <c r="P241" s="79"/>
      <c r="Q241" s="78"/>
      <c r="R241" s="78"/>
      <c r="X241" s="78"/>
      <c r="Y241" s="78"/>
      <c r="Z241" s="78"/>
      <c r="AA241" s="78"/>
    </row>
    <row r="242" spans="1:27" ht="15.75" customHeight="1" x14ac:dyDescent="0.3">
      <c r="A242" s="76"/>
      <c r="B242" s="76"/>
      <c r="C242" s="77"/>
      <c r="D242" s="77"/>
      <c r="E242" s="77"/>
      <c r="F242" s="78"/>
      <c r="G242" s="78"/>
      <c r="H242" s="78"/>
      <c r="I242" s="78"/>
      <c r="J242" s="79"/>
      <c r="K242" s="78"/>
      <c r="L242" s="80"/>
      <c r="N242" s="80"/>
      <c r="O242" s="78"/>
      <c r="P242" s="79"/>
      <c r="Q242" s="78"/>
      <c r="R242" s="78"/>
      <c r="X242" s="78"/>
      <c r="Y242" s="78"/>
      <c r="Z242" s="78"/>
      <c r="AA242" s="78"/>
    </row>
    <row r="243" spans="1:27" ht="15.75" customHeight="1" x14ac:dyDescent="0.3">
      <c r="A243" s="76"/>
      <c r="B243" s="76"/>
      <c r="C243" s="77"/>
      <c r="D243" s="77"/>
      <c r="E243" s="77"/>
      <c r="F243" s="78"/>
      <c r="G243" s="78"/>
      <c r="H243" s="78"/>
      <c r="I243" s="78"/>
      <c r="J243" s="79"/>
      <c r="K243" s="78"/>
      <c r="L243" s="80"/>
      <c r="N243" s="80"/>
      <c r="O243" s="78"/>
      <c r="P243" s="79"/>
      <c r="Q243" s="78"/>
      <c r="R243" s="78"/>
      <c r="X243" s="78"/>
      <c r="Y243" s="78"/>
      <c r="Z243" s="78"/>
      <c r="AA243" s="78"/>
    </row>
    <row r="244" spans="1:27" ht="15.75" customHeight="1" x14ac:dyDescent="0.3">
      <c r="A244" s="76"/>
      <c r="B244" s="76"/>
      <c r="C244" s="77"/>
      <c r="D244" s="77"/>
      <c r="E244" s="77"/>
      <c r="F244" s="78"/>
      <c r="G244" s="78"/>
      <c r="H244" s="78"/>
      <c r="I244" s="78"/>
      <c r="J244" s="79"/>
      <c r="K244" s="78"/>
      <c r="L244" s="80"/>
      <c r="N244" s="80"/>
      <c r="O244" s="78"/>
      <c r="P244" s="79"/>
      <c r="Q244" s="78"/>
      <c r="R244" s="78"/>
      <c r="X244" s="78"/>
      <c r="Y244" s="78"/>
      <c r="Z244" s="78"/>
      <c r="AA244" s="78"/>
    </row>
    <row r="245" spans="1:27" ht="15.75" customHeight="1" x14ac:dyDescent="0.3">
      <c r="A245" s="76"/>
      <c r="B245" s="76"/>
      <c r="C245" s="77"/>
      <c r="D245" s="77"/>
      <c r="E245" s="77"/>
      <c r="F245" s="78"/>
      <c r="G245" s="78"/>
      <c r="H245" s="78"/>
      <c r="I245" s="78"/>
      <c r="J245" s="79"/>
      <c r="K245" s="78"/>
      <c r="L245" s="80"/>
      <c r="N245" s="80"/>
      <c r="O245" s="78"/>
      <c r="P245" s="79"/>
      <c r="Q245" s="78"/>
      <c r="R245" s="78"/>
      <c r="X245" s="78"/>
      <c r="Y245" s="78"/>
      <c r="Z245" s="78"/>
      <c r="AA245" s="78"/>
    </row>
    <row r="246" spans="1:27" ht="15.75" customHeight="1" x14ac:dyDescent="0.3">
      <c r="A246" s="76"/>
      <c r="B246" s="76"/>
      <c r="C246" s="77"/>
      <c r="D246" s="77"/>
      <c r="E246" s="77"/>
      <c r="F246" s="78"/>
      <c r="G246" s="78"/>
      <c r="H246" s="78"/>
      <c r="I246" s="78"/>
      <c r="J246" s="79"/>
      <c r="K246" s="78"/>
      <c r="L246" s="80"/>
      <c r="N246" s="80"/>
      <c r="O246" s="78"/>
      <c r="P246" s="79"/>
      <c r="Q246" s="78"/>
      <c r="R246" s="78"/>
      <c r="X246" s="78"/>
      <c r="Y246" s="78"/>
      <c r="Z246" s="78"/>
      <c r="AA246" s="78"/>
    </row>
    <row r="247" spans="1:27" ht="15.75" customHeight="1" x14ac:dyDescent="0.3">
      <c r="A247" s="76"/>
      <c r="B247" s="76"/>
      <c r="C247" s="77"/>
      <c r="D247" s="77"/>
      <c r="E247" s="77"/>
      <c r="F247" s="78"/>
      <c r="G247" s="78"/>
      <c r="H247" s="78"/>
      <c r="I247" s="78"/>
      <c r="J247" s="79"/>
      <c r="K247" s="78"/>
      <c r="L247" s="80"/>
      <c r="N247" s="80"/>
      <c r="O247" s="78"/>
      <c r="P247" s="79"/>
      <c r="Q247" s="78"/>
      <c r="R247" s="78"/>
      <c r="X247" s="78"/>
      <c r="Y247" s="78"/>
      <c r="Z247" s="78"/>
      <c r="AA247" s="78"/>
    </row>
    <row r="248" spans="1:27" ht="15.75" customHeight="1" x14ac:dyDescent="0.3">
      <c r="A248" s="76"/>
      <c r="B248" s="76"/>
      <c r="C248" s="77"/>
      <c r="D248" s="77"/>
      <c r="E248" s="77"/>
      <c r="F248" s="78"/>
      <c r="G248" s="78"/>
      <c r="H248" s="78"/>
      <c r="I248" s="78"/>
      <c r="J248" s="79"/>
      <c r="K248" s="78"/>
      <c r="L248" s="80"/>
      <c r="N248" s="80"/>
      <c r="O248" s="78"/>
      <c r="P248" s="79"/>
      <c r="Q248" s="78"/>
      <c r="R248" s="78"/>
      <c r="X248" s="78"/>
      <c r="Y248" s="78"/>
      <c r="Z248" s="78"/>
      <c r="AA248" s="78"/>
    </row>
    <row r="249" spans="1:27" ht="15.75" customHeight="1" x14ac:dyDescent="0.3">
      <c r="A249" s="76"/>
      <c r="B249" s="76"/>
      <c r="C249" s="77"/>
      <c r="D249" s="77"/>
      <c r="E249" s="77"/>
      <c r="F249" s="78"/>
      <c r="G249" s="78"/>
      <c r="H249" s="78"/>
      <c r="I249" s="78"/>
      <c r="J249" s="79"/>
      <c r="K249" s="78"/>
      <c r="L249" s="80"/>
      <c r="N249" s="80"/>
      <c r="O249" s="78"/>
      <c r="P249" s="79"/>
      <c r="Q249" s="78"/>
      <c r="R249" s="78"/>
      <c r="X249" s="78"/>
      <c r="Y249" s="78"/>
      <c r="Z249" s="78"/>
      <c r="AA249" s="78"/>
    </row>
    <row r="250" spans="1:27" ht="15.75" customHeight="1" x14ac:dyDescent="0.3">
      <c r="A250" s="76"/>
      <c r="B250" s="76"/>
      <c r="C250" s="77"/>
      <c r="D250" s="77"/>
      <c r="E250" s="77"/>
      <c r="F250" s="78"/>
      <c r="G250" s="78"/>
      <c r="H250" s="78"/>
      <c r="I250" s="78"/>
      <c r="J250" s="79"/>
      <c r="K250" s="78"/>
      <c r="L250" s="80"/>
      <c r="N250" s="80"/>
      <c r="O250" s="78"/>
      <c r="P250" s="79"/>
      <c r="Q250" s="78"/>
      <c r="R250" s="78"/>
      <c r="X250" s="78"/>
      <c r="Y250" s="78"/>
      <c r="Z250" s="78"/>
      <c r="AA250" s="78"/>
    </row>
    <row r="251" spans="1:27" ht="15.75" customHeight="1" x14ac:dyDescent="0.3">
      <c r="A251" s="76"/>
      <c r="B251" s="76"/>
      <c r="C251" s="77"/>
      <c r="D251" s="77"/>
      <c r="E251" s="77"/>
      <c r="F251" s="78"/>
      <c r="G251" s="78"/>
      <c r="H251" s="78"/>
      <c r="I251" s="78"/>
      <c r="J251" s="79"/>
      <c r="K251" s="78"/>
      <c r="L251" s="80"/>
      <c r="N251" s="80"/>
      <c r="O251" s="78"/>
      <c r="P251" s="79"/>
      <c r="Q251" s="78"/>
      <c r="R251" s="78"/>
      <c r="X251" s="78"/>
      <c r="Y251" s="78"/>
      <c r="Z251" s="78"/>
      <c r="AA251" s="78"/>
    </row>
    <row r="252" spans="1:27" ht="15.75" customHeight="1" x14ac:dyDescent="0.3">
      <c r="A252" s="76"/>
      <c r="B252" s="76"/>
      <c r="C252" s="77"/>
      <c r="D252" s="77"/>
      <c r="E252" s="77"/>
      <c r="F252" s="78"/>
      <c r="G252" s="78"/>
      <c r="H252" s="78"/>
      <c r="I252" s="78"/>
      <c r="J252" s="79"/>
      <c r="K252" s="78"/>
      <c r="L252" s="80"/>
      <c r="N252" s="80"/>
      <c r="O252" s="78"/>
      <c r="P252" s="79"/>
      <c r="Q252" s="78"/>
      <c r="R252" s="78"/>
      <c r="X252" s="78"/>
      <c r="Y252" s="78"/>
      <c r="Z252" s="78"/>
      <c r="AA252" s="78"/>
    </row>
    <row r="253" spans="1:27" ht="15.75" customHeight="1" x14ac:dyDescent="0.3">
      <c r="A253" s="76"/>
      <c r="B253" s="76"/>
      <c r="C253" s="77"/>
      <c r="D253" s="77"/>
      <c r="E253" s="77"/>
      <c r="F253" s="78"/>
      <c r="G253" s="78"/>
      <c r="H253" s="78"/>
      <c r="I253" s="78"/>
      <c r="J253" s="79"/>
      <c r="K253" s="78"/>
      <c r="L253" s="80"/>
      <c r="N253" s="80"/>
      <c r="O253" s="78"/>
      <c r="P253" s="79"/>
      <c r="Q253" s="78"/>
      <c r="R253" s="78"/>
      <c r="X253" s="78"/>
      <c r="Y253" s="78"/>
      <c r="Z253" s="78"/>
      <c r="AA253" s="78"/>
    </row>
    <row r="254" spans="1:27" ht="15.75" customHeight="1" x14ac:dyDescent="0.3">
      <c r="A254" s="76"/>
      <c r="B254" s="76"/>
      <c r="C254" s="77"/>
      <c r="D254" s="77"/>
      <c r="E254" s="77"/>
    </row>
    <row r="255" spans="1:27" ht="15.75" customHeight="1" x14ac:dyDescent="0.3">
      <c r="A255" s="76"/>
      <c r="B255" s="76"/>
      <c r="C255" s="77"/>
      <c r="D255" s="77"/>
      <c r="E255" s="77"/>
    </row>
    <row r="256" spans="1:27" ht="15.75" customHeight="1" x14ac:dyDescent="0.3">
      <c r="A256" s="76"/>
      <c r="B256" s="76"/>
      <c r="C256" s="77"/>
      <c r="D256" s="77"/>
      <c r="E256" s="77"/>
    </row>
    <row r="257" spans="1:5" ht="15.75" customHeight="1" x14ac:dyDescent="0.3">
      <c r="A257" s="76"/>
      <c r="B257" s="76"/>
      <c r="C257" s="77"/>
      <c r="D257" s="77"/>
      <c r="E257" s="77"/>
    </row>
    <row r="258" spans="1:5" ht="15.75" customHeight="1" x14ac:dyDescent="0.3">
      <c r="A258" s="76"/>
      <c r="B258" s="76"/>
      <c r="C258" s="77"/>
      <c r="D258" s="77"/>
      <c r="E258" s="77"/>
    </row>
    <row r="259" spans="1:5" ht="15.75" customHeight="1" x14ac:dyDescent="0.3">
      <c r="A259" s="76"/>
      <c r="B259" s="76"/>
      <c r="C259" s="77"/>
      <c r="D259" s="77"/>
      <c r="E259" s="77"/>
    </row>
    <row r="260" spans="1:5" ht="15.75" customHeight="1" x14ac:dyDescent="0.3">
      <c r="A260" s="76"/>
      <c r="B260" s="76"/>
      <c r="C260" s="77"/>
      <c r="D260" s="77"/>
      <c r="E260" s="77"/>
    </row>
    <row r="261" spans="1:5" ht="15.75" customHeight="1" x14ac:dyDescent="0.3"/>
    <row r="262" spans="1:5" ht="15.75" customHeight="1" x14ac:dyDescent="0.3"/>
    <row r="263" spans="1:5" ht="15.75" customHeight="1" x14ac:dyDescent="0.3"/>
    <row r="264" spans="1:5" ht="15.75" customHeight="1" x14ac:dyDescent="0.3"/>
    <row r="265" spans="1:5" ht="15.75" customHeight="1" x14ac:dyDescent="0.3"/>
    <row r="266" spans="1:5" ht="15.75" customHeight="1" x14ac:dyDescent="0.3"/>
    <row r="267" spans="1:5" ht="15.75" customHeight="1" x14ac:dyDescent="0.3"/>
    <row r="268" spans="1:5" ht="15.75" customHeight="1" x14ac:dyDescent="0.3"/>
    <row r="269" spans="1:5" ht="15.75" customHeight="1" x14ac:dyDescent="0.3"/>
    <row r="270" spans="1:5" ht="15.75" customHeight="1" x14ac:dyDescent="0.3"/>
    <row r="271" spans="1:5" ht="15.75" customHeight="1" x14ac:dyDescent="0.3"/>
    <row r="272" spans="1:5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A5:D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B83C5D-D1A2-4CE5-A6BA-E85B69986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7180CE-8018-4D77-B7DE-B696995C07C7}">
  <ds:schemaRefs>
    <ds:schemaRef ds:uri="http://schemas.microsoft.com/office/2006/metadata/properties"/>
    <ds:schemaRef ds:uri="http://schemas.microsoft.com/office/infopath/2007/PartnerControls"/>
    <ds:schemaRef ds:uri="82878b88-f260-4270-9e51-17360c94f48d"/>
    <ds:schemaRef ds:uri="353c2197-37b6-4d6c-90c0-96e559aba4e9"/>
  </ds:schemaRefs>
</ds:datastoreItem>
</file>

<file path=customXml/itemProps3.xml><?xml version="1.0" encoding="utf-8"?>
<ds:datastoreItem xmlns:ds="http://schemas.openxmlformats.org/officeDocument/2006/customXml" ds:itemID="{CD935FDD-6988-446A-A845-0504E597C0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78b88-f260-4270-9e51-17360c94f48d"/>
    <ds:schemaRef ds:uri="353c2197-37b6-4d6c-90c0-96e559aba4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Maarten de</dc:creator>
  <cp:lastModifiedBy>Erik Schoeman</cp:lastModifiedBy>
  <dcterms:created xsi:type="dcterms:W3CDTF">2020-11-20T09:33:43Z</dcterms:created>
  <dcterms:modified xsi:type="dcterms:W3CDTF">2025-09-19T12:00:30Z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  <property fmtid="{D5CDD505-2E9C-101B-9397-08002B2CF9AE}" pid="3" name="MediaServiceImageTags">
    <vt:lpwstr/>
  </property>
</Properties>
</file>