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WMO map Ferry\Hulpmiddelen\3. Aanbestedingsdocument\"/>
    </mc:Choice>
  </mc:AlternateContent>
  <xr:revisionPtr revIDLastSave="0" documentId="13_ncr:1_{26DFFEFD-591B-4278-9544-97344379237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Dashboard  (3)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'Dashboard  (3)'!#REF!</definedName>
    <definedName name="kansscore" localSheetId="0">'Dashboard  (3)'!#REF!</definedName>
    <definedName name="prestatiescore" localSheetId="0">'Dashboard  (3)'!$T$12:$U$16</definedName>
    <definedName name="risicoscore" localSheetId="0">'Dashboard  (3)'!#REF!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0" i="6" l="1"/>
  <c r="U32" i="6"/>
  <c r="U31" i="6"/>
  <c r="V31" i="6" s="1"/>
  <c r="U30" i="6"/>
  <c r="U29" i="6"/>
  <c r="V29" i="6" s="1"/>
  <c r="U28" i="6"/>
  <c r="U12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C14" i="6"/>
  <c r="A14" i="6"/>
  <c r="U13" i="6"/>
  <c r="V13" i="6" s="1"/>
  <c r="G13" i="6"/>
  <c r="F13" i="6"/>
  <c r="E13" i="6"/>
  <c r="C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<sst xmlns="http://schemas.openxmlformats.org/spreadsheetml/2006/main" count="49" uniqueCount="34">
  <si>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</si>
  <si>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</si>
  <si>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</si>
  <si>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</si>
  <si>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</si>
  <si>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</si>
  <si>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</si>
  <si>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</si>
  <si>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</si>
  <si>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</si>
  <si>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</si>
  <si>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</si>
  <si>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</si>
  <si>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</si>
  <si>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</si>
  <si>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</si>
  <si>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</si>
  <si>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</si>
  <si>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>Individuele Scores Beoordelaars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</si>
  <si>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</si>
  <si>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</si>
  <si>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</si>
  <si>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</si>
  <si>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</si>
  <si>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</si>
  <si>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</si>
  <si>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</si>
  <si>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</si>
  <si>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Kwaliteitswaarde (gewogen criteria)</t>
  </si>
  <si>
    <t>Beoordeling in consensus</t>
  </si>
  <si>
    <t>Uitvoering van de opdracht 
en communicatie</t>
  </si>
  <si>
    <t>Levering met 
extra aandacht</t>
  </si>
  <si>
    <t>Invulling 
depotbeheer</t>
  </si>
  <si>
    <t xml:space="preserve">Hulpmiddelen Wmo Zaanstreek-Waterland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</si>
</sst>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5" fillId="8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left" vertical="center"/>
    </xf>
    <xf numFmtId="49" fontId="16" fillId="0" borderId="11" xfId="0" applyNumberFormat="1" applyFont="1" applyBorder="1" applyAlignment="1">
      <alignment horizontal="left" vertical="center"/>
    </xf>
    <xf numFmtId="49" fontId="16" fillId="0" borderId="15" xfId="0" applyNumberFormat="1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left" vertical="center"/>
    </xf>
    <xf numFmtId="49" fontId="16" fillId="0" borderId="16" xfId="0" applyNumberFormat="1" applyFont="1" applyBorder="1" applyAlignment="1">
      <alignment horizontal="left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52"/>
  <sheetViews>
    <sheetView showGridLines="0" tabSelected="1" zoomScaleNormal="100" workbookViewId="0">
      <selection activeCell="J4" sqref="J4"/>
    </sheetView>
  </sheetViews>
  <sheetFormatPr defaultColWidth="9.109375" defaultRowHeight="14.4" x14ac:dyDescent="0.3"/>
  <cols>
    <col min="1" max="1" width="26.88671875" style="27" customWidth="1"/>
    <col min="2" max="2" width="12.5546875" style="28" customWidth="1"/>
    <col min="3" max="3" width="44.88671875" style="28" customWidth="1"/>
    <col min="4" max="4" width="1.44140625" style="28" hidden="1" customWidth="1"/>
    <col min="5" max="5" width="8.6640625" style="28" hidden="1" customWidth="1"/>
    <col min="6" max="6" width="8.88671875" style="28" hidden="1" customWidth="1"/>
    <col min="7" max="7" width="12.109375" style="28" hidden="1" customWidth="1"/>
    <col min="8" max="8" width="1.33203125" style="28" customWidth="1"/>
    <col min="9" max="13" width="10.6640625" style="28" customWidth="1"/>
    <col min="14" max="18" width="10.6640625" style="28" hidden="1" customWidth="1"/>
    <col min="19" max="19" width="2.109375" style="29" customWidth="1"/>
    <col min="20" max="20" width="3.44140625" style="29" customWidth="1"/>
    <col min="21" max="21" width="17.109375" style="29" bestFit="1" customWidth="1"/>
    <col min="22" max="22" width="9.6640625" style="29" customWidth="1"/>
    <col min="23" max="16384" width="9.109375" style="27"/>
  </cols>
  <sheetData>
    <row r="1" spans="1:22" ht="15.6" x14ac:dyDescent="0.3">
      <c r="A1" s="56" t="s">
        <v>0</v>
      </c>
      <c r="B1" s="57"/>
      <c r="C1" s="69"/>
      <c r="D1" s="17"/>
      <c r="E1" s="17"/>
      <c r="F1" s="17"/>
      <c r="G1" s="17"/>
      <c r="H1" s="17"/>
      <c r="I1" s="71" t="s">
        <v>33</v>
      </c>
      <c r="J1" s="72"/>
      <c r="K1" s="72"/>
      <c r="L1" s="72"/>
      <c r="M1" s="73"/>
      <c r="N1" s="17"/>
      <c r="O1" s="17"/>
      <c r="P1" s="17"/>
      <c r="Q1" s="17"/>
      <c r="R1" s="17"/>
      <c r="S1" s="17"/>
      <c r="T1" s="17"/>
      <c r="U1" s="17"/>
      <c r="V1" s="17"/>
    </row>
    <row r="2" spans="1:22" ht="15.6" x14ac:dyDescent="0.3">
      <c r="A2" s="77">
        <v>4500000</v>
      </c>
      <c r="B2" s="78"/>
      <c r="C2" s="70"/>
      <c r="D2" s="17"/>
      <c r="E2" s="17"/>
      <c r="F2" s="17"/>
      <c r="G2" s="17"/>
      <c r="H2" s="17"/>
      <c r="I2" s="74"/>
      <c r="J2" s="75"/>
      <c r="K2" s="75"/>
      <c r="L2" s="75"/>
      <c r="M2" s="76"/>
      <c r="N2" s="17"/>
      <c r="O2" s="17"/>
      <c r="P2" s="17"/>
      <c r="Q2" s="17"/>
      <c r="R2" s="17"/>
      <c r="S2" s="17"/>
      <c r="T2" s="17"/>
      <c r="U2" s="17"/>
      <c r="V2" s="17"/>
    </row>
    <row r="4" spans="1:22" x14ac:dyDescent="0.3">
      <c r="A4" s="56" t="s">
        <v>20</v>
      </c>
      <c r="B4" s="57"/>
      <c r="C4" s="26" t="s">
        <v>1</v>
      </c>
      <c r="F4" s="27"/>
      <c r="G4" s="27"/>
    </row>
    <row r="5" spans="1:22" x14ac:dyDescent="0.3">
      <c r="A5" s="65" t="s">
        <v>21</v>
      </c>
      <c r="B5" s="66"/>
      <c r="C5" s="30">
        <v>0</v>
      </c>
      <c r="D5" s="29"/>
      <c r="F5" s="27"/>
      <c r="G5" s="27"/>
    </row>
    <row r="6" spans="1:22" x14ac:dyDescent="0.3">
      <c r="A6" s="65" t="s">
        <v>22</v>
      </c>
      <c r="B6" s="66"/>
      <c r="C6" s="30">
        <v>0</v>
      </c>
      <c r="D6" s="29"/>
      <c r="T6" s="19" t="s">
        <v>26</v>
      </c>
      <c r="U6" s="19"/>
    </row>
    <row r="7" spans="1:22" x14ac:dyDescent="0.3">
      <c r="A7" s="65" t="s">
        <v>23</v>
      </c>
      <c r="B7" s="66"/>
      <c r="C7" s="30">
        <v>0</v>
      </c>
      <c r="D7" s="29"/>
      <c r="F7" s="1"/>
    </row>
    <row r="8" spans="1:22" x14ac:dyDescent="0.3">
      <c r="A8" s="65" t="s">
        <v>24</v>
      </c>
      <c r="B8" s="66"/>
      <c r="C8" s="30">
        <v>0</v>
      </c>
    </row>
    <row r="9" spans="1:22" x14ac:dyDescent="0.3">
      <c r="A9" s="65" t="s">
        <v>27</v>
      </c>
      <c r="B9" s="66"/>
      <c r="C9" s="30">
        <v>0</v>
      </c>
    </row>
    <row r="10" spans="1:22" x14ac:dyDescent="0.3">
      <c r="A10" s="2" t="s">
        <v>2</v>
      </c>
    </row>
    <row r="11" spans="1:22" x14ac:dyDescent="0.3">
      <c r="A11" s="56" t="s">
        <v>29</v>
      </c>
      <c r="B11" s="57"/>
      <c r="C11" s="26" t="s">
        <v>28</v>
      </c>
      <c r="E11" s="62" t="s">
        <v>3</v>
      </c>
      <c r="F11" s="62"/>
      <c r="G11" s="62"/>
      <c r="I11" s="55" t="s">
        <v>18</v>
      </c>
      <c r="J11" s="55"/>
      <c r="K11" s="55"/>
      <c r="L11" s="55"/>
      <c r="M11" s="55"/>
      <c r="N11" s="55"/>
      <c r="O11" s="55"/>
      <c r="P11" s="55"/>
      <c r="Q11" s="55"/>
      <c r="R11" s="55"/>
      <c r="T11" s="56" t="s">
        <v>4</v>
      </c>
      <c r="U11" s="57"/>
      <c r="V11" s="58"/>
    </row>
    <row r="12" spans="1:22" ht="28.8" x14ac:dyDescent="0.3">
      <c r="A12" s="52" t="s">
        <v>30</v>
      </c>
      <c r="B12" s="20" t="s">
        <v>10</v>
      </c>
      <c r="C12" s="21">
        <v>0.4</v>
      </c>
      <c r="D12" s="16"/>
      <c r="E12" s="4" t="s">
        <v>5</v>
      </c>
      <c r="F12" s="3" t="s">
        <v>6</v>
      </c>
      <c r="G12" s="5" t="s">
        <v>7</v>
      </c>
      <c r="H12" s="16"/>
      <c r="I12" s="23">
        <v>1</v>
      </c>
      <c r="J12" s="20">
        <v>2</v>
      </c>
      <c r="K12" s="20">
        <v>3</v>
      </c>
      <c r="L12" s="20">
        <v>4</v>
      </c>
      <c r="M12" s="24">
        <v>5</v>
      </c>
      <c r="N12" s="3">
        <v>6</v>
      </c>
      <c r="O12" s="3">
        <v>7</v>
      </c>
      <c r="P12" s="3">
        <v>8</v>
      </c>
      <c r="Q12" s="3">
        <v>9</v>
      </c>
      <c r="R12" s="5">
        <v>10</v>
      </c>
      <c r="T12" s="14">
        <v>2</v>
      </c>
      <c r="U12" s="31">
        <f>1*$C$12*$A$2</f>
        <v>1800000</v>
      </c>
      <c r="V12" s="32">
        <f>U12/$A$2</f>
        <v>0.4</v>
      </c>
    </row>
    <row r="13" spans="1:22" x14ac:dyDescent="0.3">
      <c r="A13" s="33" t="str">
        <f>$A$5</f>
        <v>Inschrijver A</v>
      </c>
      <c r="B13" s="34">
        <v>6</v>
      </c>
      <c r="C13" s="35">
        <f>VLOOKUP(B13,prestatiescore,2,0)</f>
        <v>0</v>
      </c>
      <c r="E13" s="36">
        <f>IFERROR(MODE(I13:R13),"")</f>
        <v>6</v>
      </c>
      <c r="F13" s="36">
        <f>IFERROR(MEDIAN(I13:R13),"")</f>
        <v>6</v>
      </c>
      <c r="G13" s="36">
        <f>IFERROR(AVERAGE(I13:R13),"")</f>
        <v>6</v>
      </c>
      <c r="H13" s="37"/>
      <c r="I13" s="38">
        <v>6</v>
      </c>
      <c r="J13" s="38">
        <v>6</v>
      </c>
      <c r="K13" s="38">
        <v>6</v>
      </c>
      <c r="L13" s="38">
        <v>6</v>
      </c>
      <c r="M13" s="38">
        <v>6</v>
      </c>
      <c r="N13" s="39">
        <v>6</v>
      </c>
      <c r="O13" s="39">
        <v>6</v>
      </c>
      <c r="P13" s="39">
        <v>6</v>
      </c>
      <c r="Q13" s="39">
        <v>6</v>
      </c>
      <c r="R13" s="40">
        <v>6</v>
      </c>
      <c r="T13" s="15">
        <v>4</v>
      </c>
      <c r="U13" s="41">
        <f>0.5*$C$12*$A$2</f>
        <v>900000</v>
      </c>
      <c r="V13" s="32">
        <f>U13/$A$2</f>
        <v>0.2</v>
      </c>
    </row>
    <row r="14" spans="1:22" x14ac:dyDescent="0.3">
      <c r="A14" s="33" t="str">
        <f>$A$6</f>
        <v>Inschrijver B</v>
      </c>
      <c r="B14" s="34">
        <v>6</v>
      </c>
      <c r="C14" s="35">
        <f>VLOOKUP(B14,prestatiescore,2,0)</f>
        <v>0</v>
      </c>
      <c r="E14" s="36">
        <f>IFERROR(MODE(I14:R14),"")</f>
        <v>6</v>
      </c>
      <c r="F14" s="36">
        <f>IFERROR(MEDIAN(I14:R14),"")</f>
        <v>6</v>
      </c>
      <c r="G14" s="36">
        <f>IFERROR(AVERAGE(I14:R14),"")</f>
        <v>6</v>
      </c>
      <c r="H14" s="37"/>
      <c r="I14" s="38">
        <v>6</v>
      </c>
      <c r="J14" s="38">
        <v>6</v>
      </c>
      <c r="K14" s="38">
        <v>6</v>
      </c>
      <c r="L14" s="38">
        <v>6</v>
      </c>
      <c r="M14" s="38">
        <v>6</v>
      </c>
      <c r="N14" s="39">
        <v>6</v>
      </c>
      <c r="O14" s="39">
        <v>6</v>
      </c>
      <c r="P14" s="39">
        <v>6</v>
      </c>
      <c r="Q14" s="39">
        <v>6</v>
      </c>
      <c r="R14" s="40">
        <v>6</v>
      </c>
      <c r="T14" s="15">
        <v>6</v>
      </c>
      <c r="U14" s="41">
        <f>0*$C$12*$A$2</f>
        <v>0</v>
      </c>
      <c r="V14" s="32">
        <f>U14/$A$2</f>
        <v>0</v>
      </c>
    </row>
    <row r="15" spans="1:22" x14ac:dyDescent="0.3">
      <c r="A15" s="33" t="str">
        <f>$A$7</f>
        <v>Inschrijver C</v>
      </c>
      <c r="B15" s="34">
        <v>6</v>
      </c>
      <c r="C15" s="35">
        <f>VLOOKUP(B15,prestatiescore,2,0)</f>
        <v>0</v>
      </c>
      <c r="E15" s="36">
        <f>IFERROR(MODE(I15:R15),"")</f>
        <v>6</v>
      </c>
      <c r="F15" s="36">
        <f>IFERROR(MEDIAN(I15:R15),"")</f>
        <v>6</v>
      </c>
      <c r="G15" s="36">
        <f>IFERROR(AVERAGE(I15:R15),"")</f>
        <v>6</v>
      </c>
      <c r="H15" s="37"/>
      <c r="I15" s="38">
        <v>6</v>
      </c>
      <c r="J15" s="38">
        <v>6</v>
      </c>
      <c r="K15" s="38">
        <v>6</v>
      </c>
      <c r="L15" s="38">
        <v>6</v>
      </c>
      <c r="M15" s="38">
        <v>6</v>
      </c>
      <c r="N15" s="39">
        <v>6</v>
      </c>
      <c r="O15" s="39">
        <v>6</v>
      </c>
      <c r="P15" s="39">
        <v>6</v>
      </c>
      <c r="Q15" s="39">
        <v>6</v>
      </c>
      <c r="R15" s="40">
        <v>6</v>
      </c>
      <c r="T15" s="15">
        <v>8</v>
      </c>
      <c r="U15" s="41">
        <f>-0.5*$C$12*$A$2</f>
        <v>-900000</v>
      </c>
      <c r="V15" s="32">
        <f>U15/$A$2</f>
        <v>-0.2</v>
      </c>
    </row>
    <row r="16" spans="1:22" x14ac:dyDescent="0.3">
      <c r="A16" s="42" t="str">
        <f>A8</f>
        <v>Inschrijver D</v>
      </c>
      <c r="B16" s="43">
        <v>6</v>
      </c>
      <c r="C16" s="44">
        <f>VLOOKUP(B16,prestatiescore,2,0)</f>
        <v>0</v>
      </c>
      <c r="E16" s="36">
        <f>IFERROR(MODE(I16:R16),"")</f>
        <v>6</v>
      </c>
      <c r="F16" s="36">
        <f>IFERROR(MEDIAN(I16:R16),"")</f>
        <v>6</v>
      </c>
      <c r="G16" s="36">
        <f>IFERROR(AVERAGE(I16:R16),"")</f>
        <v>6</v>
      </c>
      <c r="H16" s="37"/>
      <c r="I16" s="38">
        <v>6</v>
      </c>
      <c r="J16" s="38">
        <v>6</v>
      </c>
      <c r="K16" s="38">
        <v>6</v>
      </c>
      <c r="L16" s="38">
        <v>6</v>
      </c>
      <c r="M16" s="38">
        <v>6</v>
      </c>
      <c r="N16" s="39">
        <v>6</v>
      </c>
      <c r="O16" s="39">
        <v>6</v>
      </c>
      <c r="P16" s="39">
        <v>6</v>
      </c>
      <c r="Q16" s="39">
        <v>6</v>
      </c>
      <c r="R16" s="40">
        <v>6</v>
      </c>
      <c r="S16" s="27"/>
      <c r="T16" s="15">
        <v>10</v>
      </c>
      <c r="U16" s="41">
        <f>-1*$C$12*$A$2</f>
        <v>-1800000</v>
      </c>
      <c r="V16" s="32">
        <f>U16/$A$2</f>
        <v>-0.4</v>
      </c>
    </row>
    <row r="17" spans="1:22" x14ac:dyDescent="0.3">
      <c r="A17" s="45" t="str">
        <f>A9</f>
        <v>Inschrijver E</v>
      </c>
      <c r="B17" s="34">
        <v>6</v>
      </c>
      <c r="C17" s="35">
        <f>VLOOKUP(B17,prestatiescore,2,0)</f>
        <v>0</v>
      </c>
      <c r="E17" s="37"/>
      <c r="F17" s="37"/>
      <c r="G17" s="37"/>
      <c r="H17" s="37"/>
      <c r="I17" s="38">
        <v>6</v>
      </c>
      <c r="J17" s="38">
        <v>6</v>
      </c>
      <c r="K17" s="38">
        <v>6</v>
      </c>
      <c r="L17" s="38">
        <v>6</v>
      </c>
      <c r="M17" s="38">
        <v>6</v>
      </c>
      <c r="T17" s="16"/>
    </row>
    <row r="18" spans="1:22" x14ac:dyDescent="0.3">
      <c r="E18" s="37"/>
      <c r="F18" s="37"/>
      <c r="G18" s="37"/>
      <c r="H18" s="37"/>
      <c r="T18" s="16"/>
    </row>
    <row r="19" spans="1:22" x14ac:dyDescent="0.3">
      <c r="A19" s="56" t="s">
        <v>29</v>
      </c>
      <c r="B19" s="57"/>
      <c r="C19" s="26" t="s">
        <v>28</v>
      </c>
      <c r="E19" s="37"/>
      <c r="F19" s="37"/>
      <c r="G19" s="37"/>
      <c r="H19" s="37"/>
      <c r="I19" s="55" t="s">
        <v>18</v>
      </c>
      <c r="J19" s="55"/>
      <c r="K19" s="55"/>
      <c r="L19" s="55"/>
      <c r="M19" s="55"/>
      <c r="N19" s="55"/>
      <c r="O19" s="55"/>
      <c r="P19" s="55"/>
      <c r="Q19" s="55"/>
      <c r="R19" s="55"/>
      <c r="T19" s="56" t="s">
        <v>4</v>
      </c>
      <c r="U19" s="57"/>
      <c r="V19" s="58"/>
    </row>
    <row r="20" spans="1:22" ht="28.8" x14ac:dyDescent="0.3">
      <c r="A20" s="52" t="s">
        <v>31</v>
      </c>
      <c r="B20" s="20" t="s">
        <v>10</v>
      </c>
      <c r="C20" s="21">
        <v>0.3</v>
      </c>
      <c r="E20" s="37"/>
      <c r="F20" s="37"/>
      <c r="G20" s="37"/>
      <c r="H20" s="37"/>
      <c r="I20" s="23">
        <v>1</v>
      </c>
      <c r="J20" s="20">
        <v>2</v>
      </c>
      <c r="K20" s="20">
        <v>3</v>
      </c>
      <c r="L20" s="20">
        <v>4</v>
      </c>
      <c r="M20" s="24">
        <v>5</v>
      </c>
      <c r="N20" s="3">
        <v>6</v>
      </c>
      <c r="O20" s="3">
        <v>7</v>
      </c>
      <c r="P20" s="3">
        <v>8</v>
      </c>
      <c r="Q20" s="3">
        <v>9</v>
      </c>
      <c r="R20" s="5">
        <v>10</v>
      </c>
      <c r="T20" s="14">
        <v>2</v>
      </c>
      <c r="U20" s="31">
        <f>1*$C$20*$A$2</f>
        <v>1350000</v>
      </c>
      <c r="V20" s="32">
        <f>U20/$A$2</f>
        <v>0.3</v>
      </c>
    </row>
    <row r="21" spans="1:22" x14ac:dyDescent="0.3">
      <c r="A21" s="33" t="str">
        <f>$A$5</f>
        <v>Inschrijver A</v>
      </c>
      <c r="B21" s="34">
        <v>6</v>
      </c>
      <c r="C21" s="35">
        <f>VLOOKUP(B21,T20:U24,2,0)</f>
        <v>0</v>
      </c>
      <c r="E21" s="37"/>
      <c r="F21" s="37"/>
      <c r="G21" s="37"/>
      <c r="H21" s="37"/>
      <c r="I21" s="38">
        <v>6</v>
      </c>
      <c r="J21" s="38">
        <v>6</v>
      </c>
      <c r="K21" s="38">
        <v>6</v>
      </c>
      <c r="L21" s="38">
        <v>6</v>
      </c>
      <c r="M21" s="38">
        <v>6</v>
      </c>
      <c r="N21" s="39">
        <v>6</v>
      </c>
      <c r="O21" s="39">
        <v>6</v>
      </c>
      <c r="P21" s="39">
        <v>6</v>
      </c>
      <c r="Q21" s="39">
        <v>6</v>
      </c>
      <c r="R21" s="40">
        <v>6</v>
      </c>
      <c r="T21" s="15">
        <v>4</v>
      </c>
      <c r="U21" s="41">
        <f>0.5*$C$20*$A$2</f>
        <v>675000</v>
      </c>
      <c r="V21" s="32">
        <f>U21/$A$2</f>
        <v>0.15</v>
      </c>
    </row>
    <row r="22" spans="1:22" x14ac:dyDescent="0.3">
      <c r="A22" s="33" t="str">
        <f>$A$6</f>
        <v>Inschrijver B</v>
      </c>
      <c r="B22" s="34">
        <v>6</v>
      </c>
      <c r="C22" s="35">
        <f>VLOOKUP(B22,T20:U24,2,0)</f>
        <v>0</v>
      </c>
      <c r="E22" s="37"/>
      <c r="F22" s="37"/>
      <c r="G22" s="37"/>
      <c r="H22" s="37"/>
      <c r="I22" s="38">
        <v>6</v>
      </c>
      <c r="J22" s="38">
        <v>6</v>
      </c>
      <c r="K22" s="38">
        <v>6</v>
      </c>
      <c r="L22" s="38">
        <v>6</v>
      </c>
      <c r="M22" s="38">
        <v>6</v>
      </c>
      <c r="N22" s="39">
        <v>6</v>
      </c>
      <c r="O22" s="39">
        <v>6</v>
      </c>
      <c r="P22" s="39">
        <v>6</v>
      </c>
      <c r="Q22" s="39">
        <v>6</v>
      </c>
      <c r="R22" s="40">
        <v>6</v>
      </c>
      <c r="T22" s="15">
        <v>6</v>
      </c>
      <c r="U22" s="41">
        <f>0*$C$20*$A$2</f>
        <v>0</v>
      </c>
      <c r="V22" s="32">
        <f>U22/$A$2</f>
        <v>0</v>
      </c>
    </row>
    <row r="23" spans="1:22" x14ac:dyDescent="0.3">
      <c r="A23" s="33" t="str">
        <f>$A$7</f>
        <v>Inschrijver C</v>
      </c>
      <c r="B23" s="34">
        <v>6</v>
      </c>
      <c r="C23" s="35">
        <f>VLOOKUP(B23,T20:U24,2,0)</f>
        <v>0</v>
      </c>
      <c r="E23" s="37"/>
      <c r="F23" s="37"/>
      <c r="G23" s="37"/>
      <c r="H23" s="37"/>
      <c r="I23" s="38">
        <v>6</v>
      </c>
      <c r="J23" s="38">
        <v>6</v>
      </c>
      <c r="K23" s="38">
        <v>6</v>
      </c>
      <c r="L23" s="38">
        <v>6</v>
      </c>
      <c r="M23" s="38">
        <v>6</v>
      </c>
      <c r="N23" s="39">
        <v>6</v>
      </c>
      <c r="O23" s="39">
        <v>6</v>
      </c>
      <c r="P23" s="39">
        <v>6</v>
      </c>
      <c r="Q23" s="39">
        <v>6</v>
      </c>
      <c r="R23" s="40">
        <v>6</v>
      </c>
      <c r="T23" s="15">
        <v>8</v>
      </c>
      <c r="U23" s="41">
        <f>-0.5*$C$20*$A$2</f>
        <v>-675000</v>
      </c>
      <c r="V23" s="32">
        <f>U23/$A$2</f>
        <v>-0.15</v>
      </c>
    </row>
    <row r="24" spans="1:22" x14ac:dyDescent="0.3">
      <c r="A24" s="42" t="str">
        <f>A8</f>
        <v>Inschrijver D</v>
      </c>
      <c r="B24" s="43">
        <v>6</v>
      </c>
      <c r="C24" s="35">
        <f>VLOOKUP(B24,T20:U24,2,0)</f>
        <v>0</v>
      </c>
      <c r="E24" s="37"/>
      <c r="F24" s="37"/>
      <c r="G24" s="37"/>
      <c r="H24" s="37"/>
      <c r="I24" s="38">
        <v>6</v>
      </c>
      <c r="J24" s="38">
        <v>6</v>
      </c>
      <c r="K24" s="38">
        <v>6</v>
      </c>
      <c r="L24" s="38">
        <v>6</v>
      </c>
      <c r="M24" s="38">
        <v>6</v>
      </c>
      <c r="N24" s="39">
        <v>6</v>
      </c>
      <c r="O24" s="39">
        <v>6</v>
      </c>
      <c r="P24" s="39">
        <v>6</v>
      </c>
      <c r="Q24" s="39">
        <v>6</v>
      </c>
      <c r="R24" s="40">
        <v>6</v>
      </c>
      <c r="S24" s="27"/>
      <c r="T24" s="15">
        <v>10</v>
      </c>
      <c r="U24" s="41">
        <f>-1*$C$20*$A$2</f>
        <v>-1350000</v>
      </c>
      <c r="V24" s="32">
        <f>U24/$A$2</f>
        <v>-0.3</v>
      </c>
    </row>
    <row r="25" spans="1:22" x14ac:dyDescent="0.3">
      <c r="A25" s="45" t="str">
        <f>A9</f>
        <v>Inschrijver E</v>
      </c>
      <c r="B25" s="34">
        <v>6</v>
      </c>
      <c r="C25" s="35">
        <f>VLOOKUP(B25,T20:U24,2,0)</f>
        <v>0</v>
      </c>
      <c r="E25" s="37"/>
      <c r="F25" s="37"/>
      <c r="G25" s="37"/>
      <c r="H25" s="37"/>
      <c r="I25" s="38">
        <v>6</v>
      </c>
      <c r="J25" s="38">
        <v>6</v>
      </c>
      <c r="K25" s="38">
        <v>6</v>
      </c>
      <c r="L25" s="38">
        <v>6</v>
      </c>
      <c r="M25" s="38">
        <v>6</v>
      </c>
      <c r="T25" s="16"/>
    </row>
    <row r="26" spans="1:22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x14ac:dyDescent="0.3">
      <c r="A27" s="56" t="s">
        <v>29</v>
      </c>
      <c r="B27" s="57"/>
      <c r="C27" s="26" t="s">
        <v>28</v>
      </c>
      <c r="E27" s="62" t="s">
        <v>3</v>
      </c>
      <c r="F27" s="62"/>
      <c r="G27" s="62"/>
      <c r="I27" s="55" t="s">
        <v>18</v>
      </c>
      <c r="J27" s="55"/>
      <c r="K27" s="55"/>
      <c r="L27" s="55"/>
      <c r="M27" s="55"/>
      <c r="N27" s="55"/>
      <c r="O27" s="55"/>
      <c r="P27" s="55"/>
      <c r="Q27" s="55"/>
      <c r="R27" s="55"/>
      <c r="T27" s="56" t="s">
        <v>4</v>
      </c>
      <c r="U27" s="57"/>
      <c r="V27" s="58"/>
    </row>
    <row r="28" spans="1:22" ht="28.8" x14ac:dyDescent="0.3">
      <c r="A28" s="52" t="s">
        <v>32</v>
      </c>
      <c r="B28" s="20" t="s">
        <v>10</v>
      </c>
      <c r="C28" s="21">
        <v>0.3</v>
      </c>
      <c r="D28" s="16"/>
      <c r="E28" s="4" t="s">
        <v>5</v>
      </c>
      <c r="F28" s="3" t="s">
        <v>6</v>
      </c>
      <c r="G28" s="5" t="s">
        <v>7</v>
      </c>
      <c r="H28" s="16"/>
      <c r="I28" s="23">
        <v>1</v>
      </c>
      <c r="J28" s="20">
        <v>2</v>
      </c>
      <c r="K28" s="20">
        <v>3</v>
      </c>
      <c r="L28" s="20">
        <v>4</v>
      </c>
      <c r="M28" s="24">
        <v>5</v>
      </c>
      <c r="N28" s="3">
        <v>6</v>
      </c>
      <c r="O28" s="3">
        <v>7</v>
      </c>
      <c r="P28" s="3">
        <v>8</v>
      </c>
      <c r="Q28" s="3">
        <v>9</v>
      </c>
      <c r="R28" s="5">
        <v>10</v>
      </c>
      <c r="T28" s="14">
        <v>2</v>
      </c>
      <c r="U28" s="31">
        <f>1*$C$28*$A$2</f>
        <v>1350000</v>
      </c>
      <c r="V28" s="32">
        <f>U28/$A$2</f>
        <v>0.3</v>
      </c>
    </row>
    <row r="29" spans="1:22" x14ac:dyDescent="0.3">
      <c r="A29" s="33" t="str">
        <f>$A$5</f>
        <v>Inschrijver A</v>
      </c>
      <c r="B29" s="34">
        <v>6</v>
      </c>
      <c r="C29" s="35">
        <f>VLOOKUP(B29,T28:U32,2,0)</f>
        <v>0</v>
      </c>
      <c r="E29" s="36">
        <f>IFERROR(MODE(I29:R29),"")</f>
        <v>6</v>
      </c>
      <c r="F29" s="36">
        <f>IFERROR(MEDIAN(I29:R29),"")</f>
        <v>6</v>
      </c>
      <c r="G29" s="36">
        <f>IFERROR(AVERAGE(I29:R29),"")</f>
        <v>6</v>
      </c>
      <c r="H29" s="37"/>
      <c r="I29" s="38">
        <v>6</v>
      </c>
      <c r="J29" s="38">
        <v>6</v>
      </c>
      <c r="K29" s="38">
        <v>6</v>
      </c>
      <c r="L29" s="38">
        <v>6</v>
      </c>
      <c r="M29" s="38">
        <v>6</v>
      </c>
      <c r="N29" s="39">
        <v>6</v>
      </c>
      <c r="O29" s="39">
        <v>6</v>
      </c>
      <c r="P29" s="39">
        <v>6</v>
      </c>
      <c r="Q29" s="39">
        <v>6</v>
      </c>
      <c r="R29" s="40">
        <v>6</v>
      </c>
      <c r="T29" s="15">
        <v>4</v>
      </c>
      <c r="U29" s="41">
        <f>0.5*$C$28*$A$2</f>
        <v>675000</v>
      </c>
      <c r="V29" s="32">
        <f>U29/$A$2</f>
        <v>0.15</v>
      </c>
    </row>
    <row r="30" spans="1:22" x14ac:dyDescent="0.3">
      <c r="A30" s="33" t="str">
        <f>$A$6</f>
        <v>Inschrijver B</v>
      </c>
      <c r="B30" s="34">
        <v>6</v>
      </c>
      <c r="C30" s="35">
        <f>VLOOKUP(B30,T28:U32,2,0)</f>
        <v>0</v>
      </c>
      <c r="E30" s="36">
        <f>IFERROR(MODE(I30:R30),"")</f>
        <v>6</v>
      </c>
      <c r="F30" s="36">
        <f>IFERROR(MEDIAN(I30:R30),"")</f>
        <v>6</v>
      </c>
      <c r="G30" s="36">
        <f>IFERROR(AVERAGE(I30:R30),"")</f>
        <v>6</v>
      </c>
      <c r="H30" s="37"/>
      <c r="I30" s="38">
        <v>6</v>
      </c>
      <c r="J30" s="38">
        <v>6</v>
      </c>
      <c r="K30" s="38">
        <v>6</v>
      </c>
      <c r="L30" s="38">
        <v>6</v>
      </c>
      <c r="M30" s="38">
        <v>6</v>
      </c>
      <c r="N30" s="39">
        <v>6</v>
      </c>
      <c r="O30" s="39">
        <v>6</v>
      </c>
      <c r="P30" s="39">
        <v>6</v>
      </c>
      <c r="Q30" s="39">
        <v>6</v>
      </c>
      <c r="R30" s="40">
        <v>6</v>
      </c>
      <c r="T30" s="15">
        <v>6</v>
      </c>
      <c r="U30" s="41">
        <f>0*$C$28*$A$2</f>
        <v>0</v>
      </c>
      <c r="V30" s="32">
        <f>U30/$A$2</f>
        <v>0</v>
      </c>
    </row>
    <row r="31" spans="1:22" x14ac:dyDescent="0.3">
      <c r="A31" s="33" t="str">
        <f>$A$7</f>
        <v>Inschrijver C</v>
      </c>
      <c r="B31" s="34">
        <v>6</v>
      </c>
      <c r="C31" s="35">
        <f>VLOOKUP(B31,T28:U32,2,0)</f>
        <v>0</v>
      </c>
      <c r="E31" s="36">
        <f>IFERROR(MODE(I31:R31),"")</f>
        <v>6</v>
      </c>
      <c r="F31" s="36">
        <f>IFERROR(MEDIAN(I31:R31),"")</f>
        <v>6</v>
      </c>
      <c r="G31" s="36">
        <f>IFERROR(AVERAGE(I31:R31),"")</f>
        <v>6</v>
      </c>
      <c r="H31" s="37"/>
      <c r="I31" s="38">
        <v>6</v>
      </c>
      <c r="J31" s="38">
        <v>6</v>
      </c>
      <c r="K31" s="38">
        <v>6</v>
      </c>
      <c r="L31" s="38">
        <v>6</v>
      </c>
      <c r="M31" s="38">
        <v>6</v>
      </c>
      <c r="N31" s="39">
        <v>6</v>
      </c>
      <c r="O31" s="39">
        <v>6</v>
      </c>
      <c r="P31" s="39">
        <v>6</v>
      </c>
      <c r="Q31" s="39">
        <v>6</v>
      </c>
      <c r="R31" s="40">
        <v>6</v>
      </c>
      <c r="T31" s="15">
        <v>8</v>
      </c>
      <c r="U31" s="41">
        <f>-0.5*$C$28*$A$2</f>
        <v>-675000</v>
      </c>
      <c r="V31" s="32">
        <f>U31/$A$2</f>
        <v>-0.15</v>
      </c>
    </row>
    <row r="32" spans="1:22" x14ac:dyDescent="0.3">
      <c r="A32" s="42" t="str">
        <f>A24</f>
        <v>Inschrijver D</v>
      </c>
      <c r="B32" s="43">
        <v>6</v>
      </c>
      <c r="C32" s="35">
        <f>VLOOKUP(B32,T28:U32,2,0)</f>
        <v>0</v>
      </c>
      <c r="E32" s="36">
        <f>IFERROR(MODE(I32:R32),"")</f>
        <v>6</v>
      </c>
      <c r="F32" s="36">
        <f>IFERROR(MEDIAN(I32:R32),"")</f>
        <v>6</v>
      </c>
      <c r="G32" s="36">
        <f>IFERROR(AVERAGE(I32:R32),"")</f>
        <v>6</v>
      </c>
      <c r="H32" s="37"/>
      <c r="I32" s="38">
        <v>6</v>
      </c>
      <c r="J32" s="38">
        <v>6</v>
      </c>
      <c r="K32" s="38">
        <v>6</v>
      </c>
      <c r="L32" s="38">
        <v>6</v>
      </c>
      <c r="M32" s="38">
        <v>6</v>
      </c>
      <c r="N32" s="39">
        <v>6</v>
      </c>
      <c r="O32" s="39">
        <v>6</v>
      </c>
      <c r="P32" s="39">
        <v>6</v>
      </c>
      <c r="Q32" s="39">
        <v>6</v>
      </c>
      <c r="R32" s="40">
        <v>6</v>
      </c>
      <c r="S32" s="27"/>
      <c r="T32" s="15">
        <v>10</v>
      </c>
      <c r="U32" s="41">
        <f>-1*$C$28*$A$2</f>
        <v>-1350000</v>
      </c>
      <c r="V32" s="32">
        <f>U32/$A$2</f>
        <v>-0.3</v>
      </c>
    </row>
    <row r="33" spans="1:22" x14ac:dyDescent="0.3">
      <c r="A33" s="45" t="str">
        <f>A25</f>
        <v>Inschrijver E</v>
      </c>
      <c r="B33" s="34">
        <v>6</v>
      </c>
      <c r="C33" s="35">
        <f>VLOOKUP(B33,T28:U32,2,0)</f>
        <v>0</v>
      </c>
      <c r="E33" s="37"/>
      <c r="F33" s="37"/>
      <c r="G33" s="37"/>
      <c r="H33" s="37"/>
      <c r="I33" s="38">
        <v>6</v>
      </c>
      <c r="J33" s="38">
        <v>6</v>
      </c>
      <c r="K33" s="38">
        <v>6</v>
      </c>
      <c r="L33" s="38">
        <v>6</v>
      </c>
      <c r="M33" s="38">
        <v>6</v>
      </c>
      <c r="T33" s="16"/>
    </row>
    <row r="34" spans="1:22" x14ac:dyDescent="0.3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5.75" customHeight="1" x14ac:dyDescent="0.3">
      <c r="A35" s="55" t="s">
        <v>17</v>
      </c>
      <c r="B35" s="55"/>
      <c r="C35" s="55"/>
      <c r="D35" s="9"/>
      <c r="E35" s="27"/>
      <c r="F35" s="27"/>
      <c r="G35" s="27"/>
      <c r="I35" s="67"/>
      <c r="J35" s="68"/>
      <c r="K35" s="53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1:22" x14ac:dyDescent="0.3">
      <c r="A36" s="63" t="s">
        <v>8</v>
      </c>
      <c r="B36" s="64"/>
      <c r="C36" s="61" t="s">
        <v>9</v>
      </c>
      <c r="D36" s="61"/>
      <c r="E36" s="27"/>
      <c r="F36" s="27"/>
      <c r="G36" s="27"/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</row>
    <row r="37" spans="1:22" x14ac:dyDescent="0.3">
      <c r="A37" s="59" t="str">
        <f>$A$5</f>
        <v>Inschrijver A</v>
      </c>
      <c r="B37" s="60"/>
      <c r="C37" s="13">
        <f>C5+C13+C21+C29</f>
        <v>0</v>
      </c>
      <c r="D37" s="12"/>
      <c r="E37" s="27"/>
      <c r="F37" s="27"/>
      <c r="G37" s="27"/>
      <c r="I37" s="5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</row>
    <row r="38" spans="1:22" x14ac:dyDescent="0.3">
      <c r="A38" s="59" t="str">
        <f>$A$6</f>
        <v>Inschrijver B</v>
      </c>
      <c r="B38" s="60"/>
      <c r="C38" s="13">
        <f>C6+C14+C22+C30</f>
        <v>0</v>
      </c>
      <c r="D38" s="11"/>
      <c r="E38" s="27"/>
      <c r="F38" s="27"/>
      <c r="G38" s="27"/>
      <c r="I38" s="53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" x14ac:dyDescent="0.3">
      <c r="A39" s="59" t="str">
        <f>$A$7</f>
        <v>Inschrijver C</v>
      </c>
      <c r="B39" s="60"/>
      <c r="C39" s="13">
        <f>C7+C15+C23+C31</f>
        <v>0</v>
      </c>
      <c r="D39" s="13"/>
      <c r="E39" s="27"/>
      <c r="F39" s="27"/>
      <c r="G39" s="27"/>
      <c r="I39" s="53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</row>
    <row r="40" spans="1:22" x14ac:dyDescent="0.3">
      <c r="A40" s="59" t="str">
        <f>A8</f>
        <v>Inschrijver D</v>
      </c>
      <c r="B40" s="60"/>
      <c r="C40" s="13">
        <f>C8+C16+C24+C32</f>
        <v>0</v>
      </c>
      <c r="D40" s="11"/>
      <c r="E40" s="27"/>
      <c r="F40" s="27"/>
      <c r="G40" s="27"/>
      <c r="I40" s="53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</row>
    <row r="41" spans="1:22" x14ac:dyDescent="0.3">
      <c r="A41" s="59" t="str">
        <f>A9</f>
        <v>Inschrijver E</v>
      </c>
      <c r="B41" s="60"/>
      <c r="C41" s="13">
        <f>C9+C17+C25+C33</f>
        <v>0</v>
      </c>
      <c r="D41" s="25"/>
      <c r="E41" s="27"/>
      <c r="F41" s="27"/>
      <c r="G41" s="27"/>
      <c r="I41" s="29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  <row r="42" spans="1:22" x14ac:dyDescent="0.3">
      <c r="A42" s="47"/>
      <c r="B42" s="47"/>
      <c r="C42" s="7"/>
      <c r="D42" s="7"/>
      <c r="E42" s="27"/>
      <c r="F42" s="27"/>
      <c r="G42" s="27"/>
      <c r="I42" s="53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</row>
    <row r="43" spans="1:22" ht="15" customHeight="1" x14ac:dyDescent="0.3">
      <c r="A43" s="55" t="s">
        <v>19</v>
      </c>
      <c r="B43" s="55"/>
      <c r="C43" s="55"/>
      <c r="D43" s="10"/>
      <c r="E43" s="6"/>
      <c r="F43" s="6"/>
      <c r="G43" s="6"/>
      <c r="I43" s="53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</row>
    <row r="44" spans="1:22" x14ac:dyDescent="0.3">
      <c r="A44" s="22" t="s">
        <v>10</v>
      </c>
      <c r="B44" s="61" t="s">
        <v>11</v>
      </c>
      <c r="C44" s="61"/>
      <c r="D44" s="61"/>
      <c r="E44" s="8"/>
      <c r="F44" s="8"/>
      <c r="G44" s="8"/>
      <c r="H44" s="27"/>
      <c r="I44" s="53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</row>
    <row r="45" spans="1:22" x14ac:dyDescent="0.3">
      <c r="A45" s="48">
        <v>10</v>
      </c>
      <c r="B45" s="49" t="s">
        <v>12</v>
      </c>
      <c r="C45" s="49"/>
      <c r="D45" s="50"/>
      <c r="E45" s="39"/>
      <c r="F45" s="39"/>
      <c r="G45" s="40"/>
      <c r="H45" s="27"/>
      <c r="I45" s="53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</row>
    <row r="46" spans="1:22" x14ac:dyDescent="0.3">
      <c r="A46" s="48">
        <v>8</v>
      </c>
      <c r="B46" s="49" t="s">
        <v>13</v>
      </c>
      <c r="C46" s="49"/>
      <c r="D46" s="50"/>
      <c r="E46" s="39"/>
      <c r="F46" s="39"/>
      <c r="G46" s="40"/>
      <c r="H46" s="27"/>
      <c r="I46" s="53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</row>
    <row r="47" spans="1:22" x14ac:dyDescent="0.3">
      <c r="A47" s="48">
        <v>6</v>
      </c>
      <c r="B47" s="49" t="s">
        <v>14</v>
      </c>
      <c r="C47" s="49"/>
      <c r="D47" s="50"/>
      <c r="E47" s="39"/>
      <c r="F47" s="39"/>
      <c r="G47" s="40"/>
      <c r="H47" s="51"/>
      <c r="I47" s="53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3">
      <c r="A48" s="48">
        <v>4</v>
      </c>
      <c r="B48" s="49" t="s">
        <v>15</v>
      </c>
      <c r="C48" s="49"/>
      <c r="D48" s="50"/>
      <c r="E48" s="39"/>
      <c r="F48" s="39"/>
      <c r="G48" s="40"/>
      <c r="H48" s="27"/>
      <c r="I48" s="53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</row>
    <row r="49" spans="1:22" x14ac:dyDescent="0.3">
      <c r="A49" s="48">
        <v>2</v>
      </c>
      <c r="B49" s="49" t="s">
        <v>16</v>
      </c>
      <c r="C49" s="49"/>
      <c r="D49" s="50"/>
      <c r="E49" s="39"/>
      <c r="F49" s="39"/>
      <c r="G49" s="40"/>
      <c r="H49" s="27"/>
      <c r="I49" s="53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</row>
    <row r="52" spans="1:22" s="28" customFormat="1" x14ac:dyDescent="0.3">
      <c r="E52" s="27"/>
      <c r="F52" s="27"/>
      <c r="G52" s="27"/>
      <c r="H52" s="27"/>
      <c r="S52" s="29"/>
      <c r="T52" s="29"/>
      <c r="U52" s="29"/>
      <c r="V52" s="29"/>
    </row>
  </sheetData>
  <mergeCells count="46">
    <mergeCell ref="A5:B5"/>
    <mergeCell ref="A1:B1"/>
    <mergeCell ref="C1:C2"/>
    <mergeCell ref="I1:M2"/>
    <mergeCell ref="A2:B2"/>
    <mergeCell ref="A4:B4"/>
    <mergeCell ref="A6:B6"/>
    <mergeCell ref="A7:B7"/>
    <mergeCell ref="A8:B8"/>
    <mergeCell ref="A9:B9"/>
    <mergeCell ref="A11:B11"/>
    <mergeCell ref="I19:R19"/>
    <mergeCell ref="T19:V19"/>
    <mergeCell ref="E11:G11"/>
    <mergeCell ref="A37:B37"/>
    <mergeCell ref="I37:V37"/>
    <mergeCell ref="A36:B36"/>
    <mergeCell ref="C36:D36"/>
    <mergeCell ref="I36:V36"/>
    <mergeCell ref="A35:C35"/>
    <mergeCell ref="I35:J35"/>
    <mergeCell ref="K35:V35"/>
    <mergeCell ref="A27:B27"/>
    <mergeCell ref="E27:G27"/>
    <mergeCell ref="I11:R11"/>
    <mergeCell ref="T11:V11"/>
    <mergeCell ref="A19:B19"/>
    <mergeCell ref="A39:B39"/>
    <mergeCell ref="I39:V39"/>
    <mergeCell ref="A40:B40"/>
    <mergeCell ref="I40:V40"/>
    <mergeCell ref="A38:B38"/>
    <mergeCell ref="I38:V38"/>
    <mergeCell ref="A41:B41"/>
    <mergeCell ref="A43:C43"/>
    <mergeCell ref="I43:V43"/>
    <mergeCell ref="B44:D44"/>
    <mergeCell ref="I44:V44"/>
    <mergeCell ref="I49:V49"/>
    <mergeCell ref="I46:V46"/>
    <mergeCell ref="I42:V42"/>
    <mergeCell ref="I45:V45"/>
    <mergeCell ref="I27:R27"/>
    <mergeCell ref="T27:V27"/>
    <mergeCell ref="I47:V47"/>
    <mergeCell ref="I48:V48"/>
  </mergeCells>
  <conditionalFormatting sqref="I13:R13 J14:R15 I14:I17 J16:M17">
    <cfRule type="cellIs" dxfId="53" priority="54" operator="equal">
      <formula>10</formula>
    </cfRule>
    <cfRule type="cellIs" dxfId="52" priority="55" operator="equal">
      <formula>8</formula>
    </cfRule>
    <cfRule type="cellIs" dxfId="51" priority="56" operator="equal">
      <formula>6</formula>
    </cfRule>
    <cfRule type="cellIs" dxfId="50" priority="57" operator="equal">
      <formula>4</formula>
    </cfRule>
    <cfRule type="cellIs" dxfId="49" priority="58" operator="equal">
      <formula>2</formula>
    </cfRule>
    <cfRule type="cellIs" dxfId="48" priority="59" operator="equal">
      <formula>0</formula>
    </cfRule>
  </conditionalFormatting>
  <conditionalFormatting sqref="B13:B17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N16:R16">
    <cfRule type="cellIs" dxfId="41" priority="41" operator="equal">
      <formula>10</formula>
    </cfRule>
    <cfRule type="cellIs" dxfId="40" priority="42" operator="equal">
      <formula>8</formula>
    </cfRule>
    <cfRule type="cellIs" dxfId="39" priority="43" operator="equal">
      <formula>6</formula>
    </cfRule>
    <cfRule type="cellIs" dxfId="38" priority="44" operator="equal">
      <formula>4</formula>
    </cfRule>
    <cfRule type="cellIs" dxfId="37" priority="45" operator="equal">
      <formula>2</formula>
    </cfRule>
    <cfRule type="cellIs" dxfId="36" priority="46" operator="equal">
      <formula>0</formula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B21:B25">
    <cfRule type="cellIs" dxfId="35" priority="33" operator="equal">
      <formula>10</formula>
    </cfRule>
    <cfRule type="cellIs" dxfId="34" priority="34" operator="equal">
      <formula>8</formula>
    </cfRule>
    <cfRule type="cellIs" dxfId="33" priority="35" operator="equal">
      <formula>6</formula>
    </cfRule>
    <cfRule type="cellIs" dxfId="32" priority="36" operator="equal">
      <formula>4</formula>
    </cfRule>
    <cfRule type="cellIs" dxfId="31" priority="37" operator="equal">
      <formula>2</formula>
    </cfRule>
    <cfRule type="cellIs" dxfId="30" priority="38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N24:R24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I29:R29 J30:R31 I30:I33 J32:M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B29:B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dataValidations count="1">
    <dataValidation type="list" allowBlank="1" showInputMessage="1" showErrorMessage="1" sqref="N13:R16 N21:R24 N29:R32" xr:uid="{49591D6A-2F1C-479F-8711-2AE83ADB55D8}">
      <formula1>score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4.4" x14ac:dyDescent="0.3"/>
  <sheetData>
    <row r="1" spans="1:1" x14ac:dyDescent="0.3">
      <c r="A1" s="18" t="s">
        <v>25</v>
      </c>
    </row>
    <row r="2" spans="1:1" x14ac:dyDescent="0.3">
      <c r="A2">
        <v>2</v>
      </c>
    </row>
    <row r="3" spans="1:1" x14ac:dyDescent="0.3">
      <c r="A3">
        <v>4</v>
      </c>
    </row>
    <row r="4" spans="1:1" x14ac:dyDescent="0.3">
      <c r="A4">
        <v>6</v>
      </c>
    </row>
    <row r="5" spans="1:1" x14ac:dyDescent="0.3">
      <c r="A5">
        <v>8</v>
      </c>
    </row>
    <row r="6" spans="1:1" x14ac:dyDescent="0.3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Dashboard  (3)</vt:lpstr>
      <vt:lpstr>Niet verwijderen</vt:lpstr>
      <vt:lpstr>Blad3</vt:lpstr>
      <vt:lpstr>'Dashboard  (3)'!prestatiescore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Middelink, F. (Ferry)</cp:lastModifiedBy>
  <cp:lastPrinted>2022-12-01T12:53:57Z</cp:lastPrinted>
  <dcterms:created xsi:type="dcterms:W3CDTF">2017-06-09T09:09:00Z</dcterms:created>
  <dcterms:modified xsi:type="dcterms:W3CDTF">2025-05-21T08:12:47Z</dcterms:modified>
</cp:coreProperties>
</file>