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vrzw.sharepoint.com/sites/SamenwerkingVrZW-GGD-Aanbestedingmultifunctionals/Gedeelde documenten/Aanbesteding multifunctionals/03. NvI/"/>
    </mc:Choice>
  </mc:AlternateContent>
  <xr:revisionPtr revIDLastSave="33" documentId="8_{5EB4D747-DC40-407D-A002-532CDF4222EE}" xr6:coauthVersionLast="47" xr6:coauthVersionMax="47" xr10:uidLastSave="{CA6FA2A1-2481-4406-825A-49CEAE3CDD2D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  <c r="E10" i="4"/>
  <c r="E11" i="1"/>
  <c r="F11" i="1"/>
  <c r="E13" i="4"/>
  <c r="F14" i="1"/>
  <c r="E14" i="1"/>
  <c r="F33" i="1"/>
  <c r="B20" i="1" l="1"/>
  <c r="A20" i="4" l="1"/>
  <c r="A19" i="4"/>
  <c r="A15" i="4"/>
  <c r="A4" i="4"/>
  <c r="A5" i="4"/>
  <c r="A6" i="4"/>
  <c r="A8" i="4"/>
  <c r="A9" i="4"/>
  <c r="A12" i="4"/>
  <c r="B21" i="1"/>
  <c r="B20" i="4" s="1"/>
  <c r="F42" i="1"/>
  <c r="E42" i="1"/>
  <c r="F36" i="1"/>
  <c r="E36" i="1"/>
  <c r="D36" i="1"/>
  <c r="F29" i="1"/>
  <c r="E29" i="1"/>
  <c r="D29" i="1"/>
  <c r="C15" i="4"/>
  <c r="E15" i="4" s="1"/>
  <c r="C12" i="4"/>
  <c r="E12" i="4" s="1"/>
  <c r="C9" i="4"/>
  <c r="E9" i="4" s="1"/>
  <c r="C8" i="4"/>
  <c r="E8" i="4" s="1"/>
  <c r="C6" i="4"/>
  <c r="E6" i="4" s="1"/>
  <c r="C5" i="4"/>
  <c r="E5" i="4" s="1"/>
  <c r="C4" i="4"/>
  <c r="E4" i="4" s="1"/>
  <c r="B19" i="4"/>
  <c r="E19" i="4" s="1"/>
  <c r="B55" i="1"/>
  <c r="C55" i="1"/>
  <c r="F1" i="4"/>
  <c r="B1" i="4"/>
  <c r="F13" i="4" s="1"/>
  <c r="E13" i="1"/>
  <c r="F13" i="1"/>
  <c r="E16" i="1"/>
  <c r="F16" i="1"/>
  <c r="F6" i="4" l="1"/>
  <c r="E20" i="4"/>
  <c r="E21" i="4" s="1"/>
  <c r="F20" i="4"/>
  <c r="F8" i="4"/>
  <c r="F4" i="4"/>
  <c r="F9" i="4"/>
  <c r="C24" i="4"/>
  <c r="F5" i="4"/>
  <c r="C27" i="4"/>
  <c r="F15" i="4"/>
  <c r="C30" i="4"/>
  <c r="D3" i="4"/>
  <c r="F18" i="4"/>
  <c r="F12" i="4"/>
  <c r="F3" i="4"/>
  <c r="F19" i="4"/>
  <c r="E16" i="4"/>
  <c r="F21" i="1"/>
  <c r="F20" i="1"/>
  <c r="F10" i="1"/>
  <c r="F9" i="1"/>
  <c r="F7" i="1"/>
  <c r="F6" i="1"/>
  <c r="F5" i="1"/>
  <c r="F17" i="1" s="1"/>
  <c r="F4" i="1"/>
  <c r="E21" i="1"/>
  <c r="E20" i="1"/>
  <c r="C47" i="1"/>
  <c r="F24" i="1"/>
  <c r="F19" i="1"/>
  <c r="D4" i="1"/>
  <c r="F39" i="1"/>
  <c r="F38" i="1"/>
  <c r="F37" i="1"/>
  <c r="F32" i="1"/>
  <c r="F31" i="1"/>
  <c r="F30" i="1"/>
  <c r="E45" i="1"/>
  <c r="F43" i="1"/>
  <c r="F44" i="1"/>
  <c r="E10" i="1"/>
  <c r="E9" i="1"/>
  <c r="E7" i="1"/>
  <c r="E6" i="1"/>
  <c r="E5" i="1"/>
  <c r="F21" i="4" l="1"/>
  <c r="B25" i="4"/>
  <c r="F40" i="1"/>
  <c r="F16" i="4"/>
  <c r="F22" i="1"/>
  <c r="E22" i="1"/>
  <c r="E17" i="1"/>
  <c r="F45" i="1"/>
  <c r="F34" i="1"/>
  <c r="C25" i="4" l="1"/>
  <c r="C53" i="1"/>
  <c r="E25" i="1" l="1"/>
  <c r="F25" i="1" s="1"/>
  <c r="E26" i="1" l="1"/>
  <c r="F26" i="1" s="1"/>
  <c r="F27" i="1" s="1"/>
  <c r="E27" i="1" l="1"/>
  <c r="B53" i="1" l="1"/>
  <c r="B56" i="1" s="1"/>
  <c r="B28" i="4"/>
  <c r="C28" i="4" s="1"/>
  <c r="C31" i="4" l="1"/>
  <c r="C56" i="1" s="1"/>
  <c r="D56" i="1" s="1"/>
  <c r="B31" i="4"/>
</calcChain>
</file>

<file path=xl/sharedStrings.xml><?xml version="1.0" encoding="utf-8"?>
<sst xmlns="http://schemas.openxmlformats.org/spreadsheetml/2006/main" count="88" uniqueCount="62">
  <si>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</si>
  <si>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</si>
  <si>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</si>
  <si>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</si>
  <si>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</si>
  <si>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</si>
  <si>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</si>
  <si>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</si>
  <si>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</si>
  <si>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</si>
  <si>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</si>
  <si>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</si>
  <si>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</si>
  <si>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</si>
  <si>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</si>
  <si>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</si>
  <si>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</si>
  <si>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Optioneel interne finisher t.b.v. type 1</t>
  </si>
  <si>
    <t>Optioneel interne finisher t.b.v. type 2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</si>
  <si>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</si>
  <si>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</si>
  <si>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</si>
  <si>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</si>
  <si>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</si>
  <si>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</si>
  <si>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</si>
  <si>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</si>
  <si>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</si>
  <si>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</si>
  <si>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Type 4</t>
  </si>
  <si>
    <t>Interne verhuizing</t>
  </si>
  <si>
    <t>Externe verhuizing</t>
  </si>
  <si>
    <t>Voorrijkosten (bij voorrijden)</t>
  </si>
  <si>
    <t>Werkzaamheden buiten het inbegrepen onderhoud</t>
  </si>
  <si>
    <t>Interne Finisher Type 1</t>
  </si>
  <si>
    <t>Interne Finisher Type 2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</si>
  <si>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</si>
  <si>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</si>
  <si>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</si>
  <si>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</si>
  <si>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</si>
  <si>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</si>
  <si>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</si>
  <si>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Totaal overig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</si>
  <si>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</si>
  <si>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</si>
  <si>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</si>
  <si>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</si>
  <si>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</si>
  <si>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</si>
  <si>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</si>
  <si>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</si>
  <si>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</si>
  <si>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</si>
  <si>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Optioneel LCT minimaal 1.500 vel A4</t>
  </si>
  <si>
    <t>Licentie blanco pagina's verwijderen, per device</t>
  </si>
  <si>
    <t xml:space="preserve">Type 1: A3 MFP kleur min. 40 ppm incl. 4 papierlades </t>
  </si>
  <si>
    <t>Type 2: A3 MFP kleur min. 20 ppm incl. 4 papierlades</t>
  </si>
  <si>
    <t>Type 4: A4 Printer zwart-wit min. 20 ppm incl. 1 papierlade</t>
  </si>
  <si>
    <t>Optioneel onderzetkast</t>
  </si>
  <si>
    <t>Type 3: A4 MFP kleur min. 25 ppm incl. 2 papierlades</t>
  </si>
  <si>
    <t>Optioneel single pass scanner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</si>
</sst>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164" fontId="2" fillId="5" borderId="3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57"/>
  <sheetViews>
    <sheetView tabSelected="1" zoomScale="130" zoomScaleNormal="130" workbookViewId="0">
      <selection activeCell="H16" sqref="H16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46</v>
      </c>
      <c r="B1" s="58">
        <v>60</v>
      </c>
    </row>
    <row r="2" spans="1:6" x14ac:dyDescent="0.2">
      <c r="A2" s="59" t="s">
        <v>47</v>
      </c>
      <c r="B2" s="58">
        <v>2</v>
      </c>
    </row>
    <row r="3" spans="1:6" x14ac:dyDescent="0.2">
      <c r="A3" s="59" t="s">
        <v>48</v>
      </c>
      <c r="B3" s="58">
        <v>12</v>
      </c>
    </row>
    <row r="4" spans="1:6" ht="24" customHeight="1" x14ac:dyDescent="0.2">
      <c r="A4" s="46" t="s">
        <v>40</v>
      </c>
      <c r="B4" s="49"/>
      <c r="C4" s="39" t="s">
        <v>0</v>
      </c>
      <c r="D4" s="40" t="str">
        <f>"Huurprijs unit/mnd bij " &amp; B1 &amp; " mnd"</f>
        <v>Huurprijs unit/mnd bij 60 mnd</v>
      </c>
      <c r="E4" s="40" t="s">
        <v>42</v>
      </c>
      <c r="F4" s="40" t="str">
        <f>"Totaal huurbedrag 
over " &amp; B1 &amp; " maanden"</f>
        <v>Totaal huurbedrag 
over 60 maanden</v>
      </c>
    </row>
    <row r="5" spans="1:6" x14ac:dyDescent="0.2">
      <c r="A5" s="47" t="s">
        <v>56</v>
      </c>
      <c r="B5" s="50"/>
      <c r="C5" s="36">
        <v>6</v>
      </c>
      <c r="D5" s="12"/>
      <c r="E5" s="4">
        <f t="shared" ref="E5:E7" si="0">C5*D5</f>
        <v>0</v>
      </c>
      <c r="F5" s="4">
        <f t="shared" ref="F5:F7" si="1">(C5*D5)*$B$1</f>
        <v>0</v>
      </c>
    </row>
    <row r="6" spans="1:6" x14ac:dyDescent="0.2">
      <c r="A6" s="47" t="s">
        <v>17</v>
      </c>
      <c r="B6" s="50"/>
      <c r="C6" s="36">
        <v>6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54</v>
      </c>
      <c r="B7" s="50"/>
      <c r="C7" s="36">
        <v>6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8"/>
      <c r="B8" s="51"/>
      <c r="C8" s="37"/>
      <c r="D8" s="34"/>
      <c r="E8" s="35"/>
      <c r="F8" s="35"/>
    </row>
    <row r="9" spans="1:6" x14ac:dyDescent="0.2">
      <c r="A9" s="47" t="s">
        <v>57</v>
      </c>
      <c r="B9" s="50"/>
      <c r="C9" s="36">
        <v>3</v>
      </c>
      <c r="D9" s="12"/>
      <c r="E9" s="4">
        <f>C9*D9</f>
        <v>0</v>
      </c>
      <c r="F9" s="4">
        <f>(C9*D9)*$B$1</f>
        <v>0</v>
      </c>
    </row>
    <row r="10" spans="1:6" x14ac:dyDescent="0.2">
      <c r="A10" s="47" t="s">
        <v>18</v>
      </c>
      <c r="B10" s="50"/>
      <c r="C10" s="36">
        <v>3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7" t="s">
        <v>61</v>
      </c>
      <c r="B11" s="50"/>
      <c r="C11" s="36">
        <v>1</v>
      </c>
      <c r="D11" s="60"/>
      <c r="E11" s="61">
        <f>C11*D11</f>
        <v>0</v>
      </c>
      <c r="F11" s="61">
        <f>(C11*D11)*$B$1</f>
        <v>0</v>
      </c>
    </row>
    <row r="12" spans="1:6" x14ac:dyDescent="0.2">
      <c r="A12" s="48"/>
      <c r="B12" s="51"/>
      <c r="C12" s="37"/>
      <c r="D12" s="34"/>
      <c r="E12" s="35"/>
      <c r="F12" s="35"/>
    </row>
    <row r="13" spans="1:6" x14ac:dyDescent="0.2">
      <c r="A13" s="47" t="s">
        <v>60</v>
      </c>
      <c r="B13" s="50"/>
      <c r="C13" s="36">
        <v>14</v>
      </c>
      <c r="D13" s="12"/>
      <c r="E13" s="4">
        <f>C13*D13</f>
        <v>0</v>
      </c>
      <c r="F13" s="4">
        <f>(C13*D13)*$B$1</f>
        <v>0</v>
      </c>
    </row>
    <row r="14" spans="1:6" x14ac:dyDescent="0.2">
      <c r="A14" s="47" t="s">
        <v>59</v>
      </c>
      <c r="B14" s="50"/>
      <c r="C14" s="36">
        <v>4</v>
      </c>
      <c r="D14" s="12"/>
      <c r="E14" s="4">
        <f>C14*D14</f>
        <v>0</v>
      </c>
      <c r="F14" s="4">
        <f>(C14*D14)*$B$1</f>
        <v>0</v>
      </c>
    </row>
    <row r="15" spans="1:6" x14ac:dyDescent="0.2">
      <c r="A15" s="48"/>
      <c r="B15" s="51"/>
      <c r="C15" s="37"/>
      <c r="D15" s="34"/>
      <c r="E15" s="35"/>
      <c r="F15" s="35"/>
    </row>
    <row r="16" spans="1:6" x14ac:dyDescent="0.2">
      <c r="A16" s="47" t="s">
        <v>58</v>
      </c>
      <c r="B16" s="50"/>
      <c r="C16" s="36">
        <v>5</v>
      </c>
      <c r="D16" s="12"/>
      <c r="E16" s="4">
        <f>C16*D16</f>
        <v>0</v>
      </c>
      <c r="F16" s="4">
        <f>(C16*D16)*$B$1</f>
        <v>0</v>
      </c>
    </row>
    <row r="17" spans="1:7" x14ac:dyDescent="0.2">
      <c r="D17" s="41" t="s">
        <v>1</v>
      </c>
      <c r="E17" s="5">
        <f>SUM(E5:E16)</f>
        <v>0</v>
      </c>
      <c r="F17" s="5">
        <f>SUM(F5:F16)</f>
        <v>0</v>
      </c>
    </row>
    <row r="19" spans="1:7" ht="24" x14ac:dyDescent="0.2">
      <c r="A19" s="38" t="s">
        <v>25</v>
      </c>
      <c r="B19" s="39" t="s">
        <v>2</v>
      </c>
      <c r="C19" s="40" t="s">
        <v>41</v>
      </c>
      <c r="D19" s="40" t="s">
        <v>3</v>
      </c>
      <c r="E19" s="40" t="s">
        <v>10</v>
      </c>
      <c r="F19" s="40" t="str">
        <f>"Totaal over " &amp; B1 &amp; " maanden"</f>
        <v>Totaal over 60 maanden</v>
      </c>
    </row>
    <row r="20" spans="1:7" x14ac:dyDescent="0.2">
      <c r="A20" s="7" t="s">
        <v>39</v>
      </c>
      <c r="B20" s="30">
        <f>C5+C9+C13</f>
        <v>23</v>
      </c>
      <c r="C20" s="17"/>
      <c r="D20" s="17"/>
      <c r="E20" s="18">
        <f>B20*C20+D20/12</f>
        <v>0</v>
      </c>
      <c r="F20" s="18">
        <f>((B20*C20)*$B$1)+(D20*($B$1/12))</f>
        <v>0</v>
      </c>
    </row>
    <row r="21" spans="1:7" x14ac:dyDescent="0.2">
      <c r="A21" s="7" t="s">
        <v>55</v>
      </c>
      <c r="B21" s="30">
        <f>C5</f>
        <v>6</v>
      </c>
      <c r="C21" s="17"/>
      <c r="D21" s="17"/>
      <c r="E21" s="18">
        <f>B21*C21+D21/12</f>
        <v>0</v>
      </c>
      <c r="F21" s="18">
        <f>((B21*C21)*$B$1)+(D21*($B$1/12))</f>
        <v>0</v>
      </c>
    </row>
    <row r="22" spans="1:7" x14ac:dyDescent="0.2">
      <c r="A22" s="19"/>
      <c r="C22" s="9"/>
      <c r="D22" s="9" t="s">
        <v>1</v>
      </c>
      <c r="E22" s="20">
        <f>SUM(E20:E21)</f>
        <v>0</v>
      </c>
      <c r="F22" s="20">
        <f>SUM(F20:F21)</f>
        <v>0</v>
      </c>
    </row>
    <row r="24" spans="1:7" x14ac:dyDescent="0.2">
      <c r="A24" s="46" t="s">
        <v>38</v>
      </c>
      <c r="B24" s="49"/>
      <c r="C24" s="39" t="s">
        <v>4</v>
      </c>
      <c r="D24" s="40" t="s">
        <v>5</v>
      </c>
      <c r="E24" s="40" t="s">
        <v>6</v>
      </c>
      <c r="F24" s="40" t="str">
        <f>"Totaal over " &amp; B1 &amp; " maanden"</f>
        <v>Totaal over 60 maanden</v>
      </c>
    </row>
    <row r="25" spans="1:7" x14ac:dyDescent="0.2">
      <c r="A25" s="52" t="s">
        <v>45</v>
      </c>
      <c r="B25" s="54"/>
      <c r="C25" s="13">
        <v>25000</v>
      </c>
      <c r="D25" s="15"/>
      <c r="E25" s="8">
        <f>C25*D25</f>
        <v>0</v>
      </c>
      <c r="F25" s="8">
        <f>E25*$B$1</f>
        <v>0</v>
      </c>
    </row>
    <row r="26" spans="1:7" x14ac:dyDescent="0.2">
      <c r="A26" s="53" t="s">
        <v>44</v>
      </c>
      <c r="B26" s="55"/>
      <c r="C26" s="14">
        <v>18000</v>
      </c>
      <c r="D26" s="15"/>
      <c r="E26" s="4">
        <f>C26*D26</f>
        <v>0</v>
      </c>
      <c r="F26" s="8">
        <f>E26*$B$1</f>
        <v>0</v>
      </c>
      <c r="G26" s="10"/>
    </row>
    <row r="27" spans="1:7" x14ac:dyDescent="0.2">
      <c r="D27" s="9" t="s">
        <v>1</v>
      </c>
      <c r="E27" s="5">
        <f>SUM(E25:E26)</f>
        <v>0</v>
      </c>
      <c r="F27" s="5">
        <f>SUM(F25:F26)</f>
        <v>0</v>
      </c>
    </row>
    <row r="28" spans="1:7" x14ac:dyDescent="0.2">
      <c r="C28" s="9"/>
    </row>
    <row r="29" spans="1:7" ht="24" x14ac:dyDescent="0.2">
      <c r="A29" s="38" t="s">
        <v>19</v>
      </c>
      <c r="B29" s="39" t="s">
        <v>30</v>
      </c>
      <c r="C29" s="40" t="s">
        <v>31</v>
      </c>
      <c r="D29" s="40" t="str">
        <f>"Geprognotiseerd aantal interne verhuizingen in " &amp;B1+B2*B3&amp;" maanden"</f>
        <v>Geprognotiseerd aantal interne verhuizingen in 84 maanden</v>
      </c>
      <c r="E29" s="40" t="str">
        <f>"Geprognotiseerd aantal externe verhuizingen in " &amp;B1+B2*B3&amp;" maanden"</f>
        <v>Geprognotiseerd aantal externe verhuizingen in 84 maanden</v>
      </c>
      <c r="F29" s="40" t="str">
        <f>"Geprognotiseerde kosten in " &amp;B1+B2*B3&amp;" maanden"</f>
        <v>Geprognotiseerde kosten in 84 maanden</v>
      </c>
    </row>
    <row r="30" spans="1:7" x14ac:dyDescent="0.2">
      <c r="A30" s="31" t="s">
        <v>26</v>
      </c>
      <c r="B30" s="32"/>
      <c r="C30" s="32"/>
      <c r="D30" s="36">
        <v>6</v>
      </c>
      <c r="E30" s="36">
        <v>2</v>
      </c>
      <c r="F30" s="8">
        <f>D30*B30+E30*C30</f>
        <v>0</v>
      </c>
    </row>
    <row r="31" spans="1:7" x14ac:dyDescent="0.2">
      <c r="A31" s="31" t="s">
        <v>27</v>
      </c>
      <c r="B31" s="32"/>
      <c r="C31" s="32"/>
      <c r="D31" s="36">
        <v>3</v>
      </c>
      <c r="E31" s="36">
        <v>1</v>
      </c>
      <c r="F31" s="8">
        <f>D31*B31+E31*C31</f>
        <v>0</v>
      </c>
    </row>
    <row r="32" spans="1:7" x14ac:dyDescent="0.2">
      <c r="A32" s="31" t="s">
        <v>28</v>
      </c>
      <c r="B32" s="32"/>
      <c r="C32" s="32"/>
      <c r="D32" s="36">
        <v>6</v>
      </c>
      <c r="E32" s="36">
        <v>1</v>
      </c>
      <c r="F32" s="8">
        <f>D32*B32+E32*C32</f>
        <v>0</v>
      </c>
    </row>
    <row r="33" spans="1:6" x14ac:dyDescent="0.2">
      <c r="A33" s="31" t="s">
        <v>29</v>
      </c>
      <c r="B33" s="32"/>
      <c r="C33" s="32"/>
      <c r="D33" s="36">
        <v>1</v>
      </c>
      <c r="E33" s="36">
        <v>1</v>
      </c>
      <c r="F33" s="8">
        <f>D33*B33+E33*C33</f>
        <v>0</v>
      </c>
    </row>
    <row r="34" spans="1:6" x14ac:dyDescent="0.2">
      <c r="A34" s="33"/>
      <c r="E34" s="41" t="s">
        <v>1</v>
      </c>
      <c r="F34" s="5">
        <f>SUM(F30:F33)</f>
        <v>0</v>
      </c>
    </row>
    <row r="35" spans="1:6" x14ac:dyDescent="0.2">
      <c r="A35" s="33"/>
    </row>
    <row r="36" spans="1:6" ht="24" x14ac:dyDescent="0.2">
      <c r="A36" s="38" t="s">
        <v>33</v>
      </c>
      <c r="B36" s="39" t="s">
        <v>20</v>
      </c>
      <c r="C36" s="40" t="s">
        <v>32</v>
      </c>
      <c r="D36" s="40" t="str">
        <f>"Geprognotiseerd aantal uren 
in " &amp;B1+B2*B3&amp;" maanden"</f>
        <v>Geprognotiseerd aantal uren 
in 84 maanden</v>
      </c>
      <c r="E36" s="40" t="str">
        <f>"Geprognotiseerd aantal keer voorrijden in " &amp;B1+B2*B3&amp;" maanden"</f>
        <v>Geprognotiseerd aantal keer voorrijden in 84 maanden</v>
      </c>
      <c r="F36" s="40" t="str">
        <f>"Geprognotiseerde kosten in " &amp;B1+B2*B3&amp;" maanden"</f>
        <v>Geprognotiseerde kosten in 84 maanden</v>
      </c>
    </row>
    <row r="37" spans="1:6" x14ac:dyDescent="0.2">
      <c r="A37" s="31" t="s">
        <v>21</v>
      </c>
      <c r="B37" s="32"/>
      <c r="C37" s="32"/>
      <c r="D37" s="36">
        <v>8</v>
      </c>
      <c r="E37" s="36">
        <v>1</v>
      </c>
      <c r="F37" s="8">
        <f>D37*B37+E37*C37</f>
        <v>0</v>
      </c>
    </row>
    <row r="38" spans="1:6" x14ac:dyDescent="0.2">
      <c r="A38" s="31" t="s">
        <v>22</v>
      </c>
      <c r="B38" s="32"/>
      <c r="C38" s="32"/>
      <c r="D38" s="36">
        <v>16</v>
      </c>
      <c r="E38" s="36">
        <v>4</v>
      </c>
      <c r="F38" s="8">
        <f>D38*B38+E38*C38</f>
        <v>0</v>
      </c>
    </row>
    <row r="39" spans="1:6" x14ac:dyDescent="0.2">
      <c r="A39" s="31" t="s">
        <v>23</v>
      </c>
      <c r="B39" s="32"/>
      <c r="C39" s="32"/>
      <c r="D39" s="36">
        <v>8</v>
      </c>
      <c r="E39" s="36">
        <v>1</v>
      </c>
      <c r="F39" s="8">
        <f>D39*B39+E39*C39</f>
        <v>0</v>
      </c>
    </row>
    <row r="40" spans="1:6" x14ac:dyDescent="0.2">
      <c r="A40" s="33"/>
      <c r="B40" s="33"/>
      <c r="C40" s="9" t="s">
        <v>1</v>
      </c>
      <c r="E40" s="33"/>
      <c r="F40" s="5">
        <f>SUM(F37:F39)</f>
        <v>0</v>
      </c>
    </row>
    <row r="41" spans="1:6" x14ac:dyDescent="0.2">
      <c r="A41" s="33"/>
      <c r="B41" s="33"/>
      <c r="C41" s="33"/>
      <c r="D41" s="33"/>
      <c r="E41" s="33"/>
    </row>
    <row r="42" spans="1:6" ht="24" x14ac:dyDescent="0.2">
      <c r="A42" s="46" t="s">
        <v>24</v>
      </c>
      <c r="B42" s="49"/>
      <c r="C42" s="39" t="s">
        <v>36</v>
      </c>
      <c r="D42" s="40" t="s">
        <v>37</v>
      </c>
      <c r="E42" s="40" t="str">
        <f>"Geschat verbruik in " &amp;B1+B2*B3&amp;" maanden"</f>
        <v>Geschat verbruik in 84 maanden</v>
      </c>
      <c r="F42" s="40" t="str">
        <f>"Prijs aantal benodigde besteleenheden in " &amp;B1+B2*B3&amp;" maanden"</f>
        <v>Prijs aantal benodigde besteleenheden in 84 maanden</v>
      </c>
    </row>
    <row r="43" spans="1:6" x14ac:dyDescent="0.2">
      <c r="A43" s="56" t="s">
        <v>34</v>
      </c>
      <c r="B43" s="57"/>
      <c r="C43" s="45"/>
      <c r="D43" s="32"/>
      <c r="E43" s="42">
        <v>270000</v>
      </c>
      <c r="F43" s="8" t="str">
        <f>IF(C43=0,"",ROUNDUP(E43/C43,0)*D43)</f>
        <v/>
      </c>
    </row>
    <row r="44" spans="1:6" x14ac:dyDescent="0.2">
      <c r="A44" s="56" t="s">
        <v>35</v>
      </c>
      <c r="B44" s="57"/>
      <c r="C44" s="45"/>
      <c r="D44" s="32"/>
      <c r="E44" s="43">
        <v>40000</v>
      </c>
      <c r="F44" s="8" t="str">
        <f t="shared" ref="F44" si="2">IF(C44=0,"",ROUNDUP(E44/C44,0)*D44)</f>
        <v/>
      </c>
    </row>
    <row r="45" spans="1:6" x14ac:dyDescent="0.2">
      <c r="A45" s="33"/>
      <c r="C45" s="33"/>
      <c r="D45" s="9" t="s">
        <v>1</v>
      </c>
      <c r="E45" s="44">
        <f>SUM(E43:E44)</f>
        <v>310000</v>
      </c>
      <c r="F45" s="5">
        <f>SUM(F43:F44)</f>
        <v>0</v>
      </c>
    </row>
    <row r="46" spans="1:6" ht="12.75" thickBot="1" x14ac:dyDescent="0.25">
      <c r="A46" s="33"/>
      <c r="B46" s="33"/>
      <c r="C46" s="33"/>
      <c r="D46" s="33"/>
      <c r="E46" s="33"/>
    </row>
    <row r="47" spans="1:6" ht="24" x14ac:dyDescent="0.2">
      <c r="A47" s="6" t="s">
        <v>7</v>
      </c>
      <c r="B47" s="40" t="s">
        <v>8</v>
      </c>
      <c r="C47" s="40" t="str">
        <f>"Projectprijs bij " &amp; B1 &amp; " mnd, p/mnd"</f>
        <v>Projectprijs bij 60 mnd, p/mnd</v>
      </c>
      <c r="E47" s="21"/>
      <c r="F47" s="22"/>
    </row>
    <row r="48" spans="1:6" x14ac:dyDescent="0.2">
      <c r="A48" s="7" t="s">
        <v>7</v>
      </c>
      <c r="B48" s="32"/>
      <c r="C48" s="32"/>
      <c r="E48" s="23"/>
      <c r="F48" s="24"/>
    </row>
    <row r="49" spans="1:6" x14ac:dyDescent="0.2">
      <c r="A49" s="16" t="s">
        <v>15</v>
      </c>
      <c r="E49" s="23"/>
      <c r="F49" s="24"/>
    </row>
    <row r="50" spans="1:6" x14ac:dyDescent="0.2">
      <c r="A50" s="16" t="s">
        <v>16</v>
      </c>
      <c r="E50" s="23"/>
      <c r="F50" s="24"/>
    </row>
    <row r="51" spans="1:6" x14ac:dyDescent="0.2">
      <c r="A51" s="11"/>
      <c r="B51" s="10"/>
      <c r="E51" s="25" t="s">
        <v>9</v>
      </c>
      <c r="F51" s="24"/>
    </row>
    <row r="52" spans="1:6" x14ac:dyDescent="0.2">
      <c r="A52" s="1" t="s">
        <v>53</v>
      </c>
      <c r="B52" s="3" t="s">
        <v>10</v>
      </c>
      <c r="C52" s="3" t="s">
        <v>43</v>
      </c>
      <c r="E52" s="26" t="s">
        <v>11</v>
      </c>
      <c r="F52" s="27"/>
    </row>
    <row r="53" spans="1:6" ht="12.75" thickBot="1" x14ac:dyDescent="0.25">
      <c r="A53" s="1"/>
      <c r="B53" s="5">
        <f>E17+E22+E27+C48</f>
        <v>0</v>
      </c>
      <c r="C53" s="5">
        <f>F34+F40+F45</f>
        <v>0</v>
      </c>
      <c r="E53" s="28" t="s">
        <v>12</v>
      </c>
      <c r="F53" s="29"/>
    </row>
    <row r="55" spans="1:6" ht="24" x14ac:dyDescent="0.2">
      <c r="A55" s="1" t="s">
        <v>13</v>
      </c>
      <c r="B55" s="39" t="str">
        <f>"Prijs " &amp; B1 &amp; " maanden"</f>
        <v>Prijs 60 maanden</v>
      </c>
      <c r="C55" s="39" t="str">
        <f>"Prijs verlenging 
" &amp; B2*B3 &amp; " maanden"</f>
        <v>Prijs verlenging 
24 maanden</v>
      </c>
      <c r="D55" s="40" t="s">
        <v>14</v>
      </c>
    </row>
    <row r="56" spans="1:6" x14ac:dyDescent="0.2">
      <c r="A56" s="1"/>
      <c r="B56" s="5">
        <f>IF(B53*$B$1+C53&lt;&gt;F17+F22+F27+F34+F40+F45+(C48*$B$1),"FOUT: VERSCHIL",B53*$B$1+C53)</f>
        <v>0</v>
      </c>
      <c r="C56" s="5">
        <f>Verlengingsperiode!C31*B2</f>
        <v>0</v>
      </c>
      <c r="D56" s="5">
        <f>B56+C56</f>
        <v>0</v>
      </c>
    </row>
    <row r="57" spans="1:6" x14ac:dyDescent="0.2">
      <c r="B57" s="10"/>
      <c r="C57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33"/>
  <sheetViews>
    <sheetView zoomScale="130" zoomScaleNormal="130" workbookViewId="0">
      <selection activeCell="K15" sqref="K15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48</v>
      </c>
      <c r="B1" s="58">
        <f>'Initiële periode'!B3</f>
        <v>12</v>
      </c>
      <c r="C1" s="62" t="s">
        <v>47</v>
      </c>
      <c r="D1" s="63"/>
      <c r="E1" s="64"/>
      <c r="F1" s="58">
        <f>'Initiële periode'!B2</f>
        <v>2</v>
      </c>
    </row>
    <row r="3" spans="1:6" ht="24" customHeight="1" x14ac:dyDescent="0.2">
      <c r="A3" s="46" t="s">
        <v>40</v>
      </c>
      <c r="B3" s="49"/>
      <c r="C3" s="39" t="s">
        <v>0</v>
      </c>
      <c r="D3" s="40" t="str">
        <f>"Huurprijs unit/mnd bij " &amp; B1 &amp; " mnd"</f>
        <v>Huurprijs unit/mnd bij 12 mnd</v>
      </c>
      <c r="E3" s="40" t="s">
        <v>42</v>
      </c>
      <c r="F3" s="40" t="str">
        <f>"Totaal huurbedrag 
over " &amp; B1 &amp; " maanden"</f>
        <v>Totaal huurbedrag 
over 12 maanden</v>
      </c>
    </row>
    <row r="4" spans="1:6" x14ac:dyDescent="0.2">
      <c r="A4" s="47" t="str">
        <f>'Initiële periode'!A5</f>
        <v xml:space="preserve">Type 1: A3 MFP kleur min. 40 ppm incl. 4 papierlades </v>
      </c>
      <c r="B4" s="50"/>
      <c r="C4" s="36">
        <f>'Initiële periode'!C5</f>
        <v>6</v>
      </c>
      <c r="D4" s="12"/>
      <c r="E4" s="4">
        <f t="shared" ref="E4:E6" si="0">C4*D4</f>
        <v>0</v>
      </c>
      <c r="F4" s="4">
        <f t="shared" ref="F4:F6" si="1">(C4*D4)*$B$1</f>
        <v>0</v>
      </c>
    </row>
    <row r="5" spans="1:6" x14ac:dyDescent="0.2">
      <c r="A5" s="47" t="str">
        <f>'Initiële periode'!A6</f>
        <v>Optioneel interne finisher t.b.v. type 1</v>
      </c>
      <c r="B5" s="50"/>
      <c r="C5" s="36">
        <f>'Initiële periode'!C6</f>
        <v>6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7" t="str">
        <f>'Initiële periode'!A7</f>
        <v>Optioneel LCT minimaal 1.500 vel A4</v>
      </c>
      <c r="B6" s="50"/>
      <c r="C6" s="36">
        <f>'Initiële periode'!C7</f>
        <v>6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8"/>
      <c r="B7" s="51"/>
      <c r="C7" s="37"/>
      <c r="D7" s="34"/>
      <c r="E7" s="35"/>
      <c r="F7" s="35"/>
    </row>
    <row r="8" spans="1:6" x14ac:dyDescent="0.2">
      <c r="A8" s="47" t="str">
        <f>'Initiële periode'!A9</f>
        <v>Type 2: A3 MFP kleur min. 20 ppm incl. 4 papierlades</v>
      </c>
      <c r="B8" s="50"/>
      <c r="C8" s="36">
        <f>'Initiële periode'!C9</f>
        <v>3</v>
      </c>
      <c r="D8" s="12"/>
      <c r="E8" s="4">
        <f>C8*D8</f>
        <v>0</v>
      </c>
      <c r="F8" s="4">
        <f>(C8*D8)*$B$1</f>
        <v>0</v>
      </c>
    </row>
    <row r="9" spans="1:6" x14ac:dyDescent="0.2">
      <c r="A9" s="47" t="str">
        <f>'Initiële periode'!A10</f>
        <v>Optioneel interne finisher t.b.v. type 2</v>
      </c>
      <c r="B9" s="50"/>
      <c r="C9" s="36">
        <f>'Initiële periode'!C10</f>
        <v>3</v>
      </c>
      <c r="D9" s="12"/>
      <c r="E9" s="4">
        <f>C9*D9</f>
        <v>0</v>
      </c>
      <c r="F9" s="4">
        <f>(C9*D9)*$B$1</f>
        <v>0</v>
      </c>
    </row>
    <row r="10" spans="1:6" x14ac:dyDescent="0.2">
      <c r="A10" s="47" t="s">
        <v>61</v>
      </c>
      <c r="B10" s="50"/>
      <c r="C10" s="36">
        <v>1</v>
      </c>
      <c r="D10" s="60"/>
      <c r="E10" s="4">
        <f>C10*D10</f>
        <v>0</v>
      </c>
      <c r="F10" s="4">
        <f>(C10*D10)*$B$1</f>
        <v>0</v>
      </c>
    </row>
    <row r="11" spans="1:6" x14ac:dyDescent="0.2">
      <c r="A11" s="48"/>
      <c r="B11" s="51"/>
      <c r="C11" s="37"/>
      <c r="D11" s="34"/>
      <c r="E11" s="35"/>
      <c r="F11" s="35"/>
    </row>
    <row r="12" spans="1:6" x14ac:dyDescent="0.2">
      <c r="A12" s="47" t="str">
        <f>'Initiële periode'!A13</f>
        <v>Type 3: A4 MFP kleur min. 25 ppm incl. 2 papierlades</v>
      </c>
      <c r="B12" s="50"/>
      <c r="C12" s="36">
        <f>'Initiële periode'!C13</f>
        <v>14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7" t="s">
        <v>59</v>
      </c>
      <c r="B13" s="50"/>
      <c r="C13" s="36">
        <v>4</v>
      </c>
      <c r="D13" s="12"/>
      <c r="E13" s="4">
        <f>C13*D13</f>
        <v>0</v>
      </c>
      <c r="F13" s="4">
        <f>(C13*D13)*$B$1</f>
        <v>0</v>
      </c>
    </row>
    <row r="14" spans="1:6" x14ac:dyDescent="0.2">
      <c r="A14" s="48"/>
      <c r="B14" s="51"/>
      <c r="C14" s="37"/>
      <c r="D14" s="34"/>
      <c r="E14" s="35"/>
      <c r="F14" s="35"/>
    </row>
    <row r="15" spans="1:6" x14ac:dyDescent="0.2">
      <c r="A15" s="47" t="str">
        <f>'Initiële periode'!A16</f>
        <v>Type 4: A4 Printer zwart-wit min. 20 ppm incl. 1 papierlade</v>
      </c>
      <c r="B15" s="50"/>
      <c r="C15" s="36">
        <f>'Initiële periode'!C16</f>
        <v>5</v>
      </c>
      <c r="D15" s="12"/>
      <c r="E15" s="4">
        <f>C15*D15</f>
        <v>0</v>
      </c>
      <c r="F15" s="4">
        <f>(C15*D15)*$B$1</f>
        <v>0</v>
      </c>
    </row>
    <row r="16" spans="1:6" x14ac:dyDescent="0.2">
      <c r="D16" s="41" t="s">
        <v>1</v>
      </c>
      <c r="E16" s="5">
        <f>SUM(E4:E15)</f>
        <v>0</v>
      </c>
      <c r="F16" s="5">
        <f>SUM(F4:F15)</f>
        <v>0</v>
      </c>
    </row>
    <row r="18" spans="1:6" ht="24" x14ac:dyDescent="0.2">
      <c r="A18" s="38" t="s">
        <v>25</v>
      </c>
      <c r="B18" s="39" t="s">
        <v>2</v>
      </c>
      <c r="C18" s="40" t="s">
        <v>41</v>
      </c>
      <c r="D18" s="40" t="s">
        <v>3</v>
      </c>
      <c r="E18" s="40" t="s">
        <v>10</v>
      </c>
      <c r="F18" s="40" t="str">
        <f>"Totaal over " &amp; B1 &amp; " maanden"</f>
        <v>Totaal over 12 maanden</v>
      </c>
    </row>
    <row r="19" spans="1:6" x14ac:dyDescent="0.2">
      <c r="A19" s="7" t="str">
        <f>'Initiële periode'!A20</f>
        <v>Licentie per device</v>
      </c>
      <c r="B19" s="30">
        <f>'Initiële periode'!B20</f>
        <v>23</v>
      </c>
      <c r="C19" s="12"/>
      <c r="D19" s="12"/>
      <c r="E19" s="18">
        <f>B19*C19+D19/12</f>
        <v>0</v>
      </c>
      <c r="F19" s="18">
        <f>((B19*C19)*$B$1)+(D19*($B$1/12))</f>
        <v>0</v>
      </c>
    </row>
    <row r="20" spans="1:6" x14ac:dyDescent="0.2">
      <c r="A20" s="7" t="str">
        <f>'Initiële periode'!A21</f>
        <v>Licentie blanco pagina's verwijderen, per device</v>
      </c>
      <c r="B20" s="30">
        <f>'Initiële periode'!B21</f>
        <v>6</v>
      </c>
      <c r="C20" s="17"/>
      <c r="D20" s="17"/>
      <c r="E20" s="18">
        <f>B20*C20+D20/12</f>
        <v>0</v>
      </c>
      <c r="F20" s="18">
        <f>((B20*C20)*$B$1)+(D20*($B$1/12))</f>
        <v>0</v>
      </c>
    </row>
    <row r="21" spans="1:6" x14ac:dyDescent="0.2">
      <c r="A21" s="19"/>
      <c r="C21" s="9"/>
      <c r="D21" s="9" t="s">
        <v>1</v>
      </c>
      <c r="E21" s="20">
        <f>SUM(E19:E20)</f>
        <v>0</v>
      </c>
      <c r="F21" s="20">
        <f>SUM(F19:F20)</f>
        <v>0</v>
      </c>
    </row>
    <row r="23" spans="1:6" ht="12.75" thickBot="1" x14ac:dyDescent="0.25">
      <c r="D23" s="33"/>
      <c r="E23" s="33"/>
    </row>
    <row r="24" spans="1:6" x14ac:dyDescent="0.2">
      <c r="A24" s="1" t="s">
        <v>51</v>
      </c>
      <c r="B24" s="3" t="s">
        <v>49</v>
      </c>
      <c r="C24" s="3" t="str">
        <f>"Per " &amp;$B$1 &amp;" maanden"</f>
        <v>Per 12 maanden</v>
      </c>
      <c r="E24" s="21"/>
      <c r="F24" s="22"/>
    </row>
    <row r="25" spans="1:6" x14ac:dyDescent="0.2">
      <c r="A25" s="1"/>
      <c r="B25" s="5">
        <f>E16+E21</f>
        <v>0</v>
      </c>
      <c r="C25" s="5">
        <f>IF(F16+F21&lt;&gt;B25*12,"FOUT: VERSCHIL",F16+F21)</f>
        <v>0</v>
      </c>
      <c r="E25" s="23"/>
      <c r="F25" s="24"/>
    </row>
    <row r="26" spans="1:6" x14ac:dyDescent="0.2">
      <c r="E26" s="23"/>
      <c r="F26" s="24"/>
    </row>
    <row r="27" spans="1:6" x14ac:dyDescent="0.2">
      <c r="A27" s="1" t="s">
        <v>52</v>
      </c>
      <c r="B27" s="3" t="s">
        <v>49</v>
      </c>
      <c r="C27" s="3" t="str">
        <f>"Per " &amp;$B$1 &amp;" maanden"</f>
        <v>Per 12 maanden</v>
      </c>
      <c r="E27" s="23"/>
      <c r="F27" s="24"/>
    </row>
    <row r="28" spans="1:6" x14ac:dyDescent="0.2">
      <c r="A28" s="1"/>
      <c r="B28" s="5">
        <f>'Initiële periode'!E27</f>
        <v>0</v>
      </c>
      <c r="C28" s="5">
        <f>B28*12</f>
        <v>0</v>
      </c>
      <c r="E28" s="25" t="s">
        <v>9</v>
      </c>
      <c r="F28" s="24"/>
    </row>
    <row r="29" spans="1:6" x14ac:dyDescent="0.2">
      <c r="E29" s="26" t="s">
        <v>11</v>
      </c>
      <c r="F29" s="27"/>
    </row>
    <row r="30" spans="1:6" ht="12.75" thickBot="1" x14ac:dyDescent="0.25">
      <c r="A30" s="1" t="s">
        <v>50</v>
      </c>
      <c r="B30" s="3" t="s">
        <v>49</v>
      </c>
      <c r="C30" s="3" t="str">
        <f>"Per " &amp;$B$1 &amp;" maanden"</f>
        <v>Per 12 maanden</v>
      </c>
      <c r="E30" s="28" t="s">
        <v>12</v>
      </c>
      <c r="F30" s="29"/>
    </row>
    <row r="31" spans="1:6" x14ac:dyDescent="0.2">
      <c r="A31" s="1"/>
      <c r="B31" s="5">
        <f>B25+B28</f>
        <v>0</v>
      </c>
      <c r="C31" s="5">
        <f>C25+C28</f>
        <v>0</v>
      </c>
    </row>
    <row r="33" spans="2:2" x14ac:dyDescent="0.2">
      <c r="B33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CB9AADED-5B6C-4C71-B280-08F50BC0968A}"/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20db4626-f8e7-41fe-8e9c-f4111a6fa56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2025-10-13T13:43:58Z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