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vrzw.sharepoint.com/sites/SamenwerkingVrZW-GGD-Aanbestedingmultifunctionals/Gedeelde documenten/Aanbesteding multifunctionals/02. Aanbestedingsdocumenten/"/>
    </mc:Choice>
  </mc:AlternateContent>
  <xr:revisionPtr revIDLastSave="995" documentId="8_{3E593705-042D-47ED-94BD-1978BBEA0231}" xr6:coauthVersionLast="47" xr6:coauthVersionMax="47" xr10:uidLastSave="{1F1D2445-CB58-472D-8AA1-22DA0B9F841A}"/>
  <bookViews>
    <workbookView xWindow="2730" yWindow="2595" windowWidth="23040" windowHeight="13605" xr2:uid="{00000000-000D-0000-FFFF-FFFF00000000}"/>
  </bookViews>
  <sheets>
    <sheet name="Initiële periode" sheetId="1" r:id="rId1"/>
    <sheet name="Verlengingsperiod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B18" i="1" l="1"/>
  <c r="A18" i="4" l="1"/>
  <c r="A17" i="4"/>
  <c r="A13" i="4"/>
  <c r="A4" i="4"/>
  <c r="A5" i="4"/>
  <c r="A6" i="4"/>
  <c r="A8" i="4"/>
  <c r="A9" i="4"/>
  <c r="A11" i="4"/>
  <c r="B19" i="1"/>
  <c r="B18" i="4" s="1"/>
  <c r="F40" i="1"/>
  <c r="E40" i="1"/>
  <c r="F34" i="1"/>
  <c r="E34" i="1"/>
  <c r="D34" i="1"/>
  <c r="F27" i="1"/>
  <c r="E27" i="1"/>
  <c r="D27" i="1"/>
  <c r="C13" i="4"/>
  <c r="E13" i="4" s="1"/>
  <c r="C11" i="4"/>
  <c r="E11" i="4" s="1"/>
  <c r="C9" i="4"/>
  <c r="E9" i="4" s="1"/>
  <c r="C8" i="4"/>
  <c r="E8" i="4" s="1"/>
  <c r="C6" i="4"/>
  <c r="E6" i="4" s="1"/>
  <c r="C5" i="4"/>
  <c r="E5" i="4" s="1"/>
  <c r="C4" i="4"/>
  <c r="E4" i="4" s="1"/>
  <c r="B17" i="4"/>
  <c r="E17" i="4" s="1"/>
  <c r="B53" i="1"/>
  <c r="C53" i="1"/>
  <c r="F1" i="4"/>
  <c r="B1" i="4"/>
  <c r="E12" i="1"/>
  <c r="F12" i="1"/>
  <c r="E14" i="1"/>
  <c r="F14" i="1"/>
  <c r="F6" i="4" l="1"/>
  <c r="E18" i="4"/>
  <c r="F18" i="4"/>
  <c r="F8" i="4"/>
  <c r="F4" i="4"/>
  <c r="F9" i="4"/>
  <c r="C22" i="4"/>
  <c r="F5" i="4"/>
  <c r="C25" i="4"/>
  <c r="F13" i="4"/>
  <c r="C28" i="4"/>
  <c r="D3" i="4"/>
  <c r="F16" i="4"/>
  <c r="F11" i="4"/>
  <c r="F3" i="4"/>
  <c r="E19" i="4"/>
  <c r="F17" i="4"/>
  <c r="E14" i="4"/>
  <c r="F19" i="1"/>
  <c r="F18" i="1"/>
  <c r="F10" i="1"/>
  <c r="F9" i="1"/>
  <c r="F7" i="1"/>
  <c r="F6" i="1"/>
  <c r="F5" i="1"/>
  <c r="F4" i="1"/>
  <c r="E19" i="1"/>
  <c r="E18" i="1"/>
  <c r="C45" i="1"/>
  <c r="F22" i="1"/>
  <c r="F17" i="1"/>
  <c r="D4" i="1"/>
  <c r="F37" i="1"/>
  <c r="F36" i="1"/>
  <c r="F35" i="1"/>
  <c r="F30" i="1"/>
  <c r="F29" i="1"/>
  <c r="F28" i="1"/>
  <c r="E43" i="1"/>
  <c r="F41" i="1"/>
  <c r="F42" i="1"/>
  <c r="E10" i="1"/>
  <c r="E9" i="1"/>
  <c r="E7" i="1"/>
  <c r="E6" i="1"/>
  <c r="E5" i="1"/>
  <c r="F19" i="4" l="1"/>
  <c r="B23" i="4"/>
  <c r="F38" i="1"/>
  <c r="F14" i="4"/>
  <c r="F15" i="1"/>
  <c r="F20" i="1"/>
  <c r="E20" i="1"/>
  <c r="E15" i="1"/>
  <c r="F43" i="1"/>
  <c r="F32" i="1"/>
  <c r="C23" i="4" l="1"/>
  <c r="C51" i="1"/>
  <c r="E23" i="1" l="1"/>
  <c r="F23" i="1" s="1"/>
  <c r="E24" i="1" l="1"/>
  <c r="F24" i="1" s="1"/>
  <c r="F25" i="1" s="1"/>
  <c r="E25" i="1" l="1"/>
  <c r="B51" i="1" l="1"/>
  <c r="B54" i="1" s="1"/>
  <c r="B26" i="4"/>
  <c r="C26" i="4" s="1"/>
  <c r="C29" i="4" l="1"/>
  <c r="C54" i="1" s="1"/>
  <c r="D54" i="1" s="1"/>
  <c r="B29" i="4"/>
</calcChain>
</file>

<file path=xl/sharedStrings.xml><?xml version="1.0" encoding="utf-8"?>
<sst xmlns="http://schemas.openxmlformats.org/spreadsheetml/2006/main" count="84" uniqueCount="60">
  <si>
    <t xml:space="preserve">Aantal </t>
  </si>
  <si>
    <t>Totalen</t>
  </si>
  <si>
    <t>Aantal</t>
  </si>
  <si>
    <t xml:space="preserve">Onderhoud per jaar </t>
  </si>
  <si>
    <t>Geprognotiseerd aantal</t>
  </si>
  <si>
    <t>Afdrukprijs</t>
  </si>
  <si>
    <t>Maandbedrag</t>
  </si>
  <si>
    <t>Projectprijs</t>
  </si>
  <si>
    <t>Projectprijs éénmalig</t>
  </si>
  <si>
    <t>Handtekening inschrijver</t>
  </si>
  <si>
    <t>Totaal per maand</t>
  </si>
  <si>
    <t>Naam inschrijver:</t>
  </si>
  <si>
    <t>Naam organisatie:</t>
  </si>
  <si>
    <t>TOTAAL INSCHRIJVING</t>
  </si>
  <si>
    <t>Totale beoordelingsprijs</t>
  </si>
  <si>
    <t xml:space="preserve">Let op! Graag een realistisch bedrag (maximaal 3% van de totale inschrijfsom) </t>
  </si>
  <si>
    <t>voor de volledige installatie, implementatie en projectmanagement afgeven.</t>
  </si>
  <si>
    <t>Optioneel interne finisher t.b.v. type 1</t>
  </si>
  <si>
    <t>Optioneel interne finisher t.b.v. type 2</t>
  </si>
  <si>
    <t>Verhuiskosten</t>
  </si>
  <si>
    <t>Uurtarief</t>
  </si>
  <si>
    <t>Consultancy</t>
  </si>
  <si>
    <t>Service engineer hardware</t>
  </si>
  <si>
    <t>Service engineer software</t>
  </si>
  <si>
    <t>Nietjes</t>
  </si>
  <si>
    <t>Print- en scanmanagement oplossing aangeboden als SaaS</t>
  </si>
  <si>
    <t>Type 1</t>
  </si>
  <si>
    <t>Type 2</t>
  </si>
  <si>
    <t>Type 3</t>
  </si>
  <si>
    <t>Type 4</t>
  </si>
  <si>
    <t>Interne verhuizing</t>
  </si>
  <si>
    <t>Externe verhuizing</t>
  </si>
  <si>
    <t>Voorrijkosten (bij voorrijden)</t>
  </si>
  <si>
    <t>Werkzaamheden buiten het inbegrepen onderhoud</t>
  </si>
  <si>
    <t>Interne Finisher Type 1</t>
  </si>
  <si>
    <t>Interne Finisher Type 2</t>
  </si>
  <si>
    <t>Aantal nietjes per besteleenheid</t>
  </si>
  <si>
    <t>Prijs per besteleenheid</t>
  </si>
  <si>
    <t>Onderhoud en supplies (aantal afdrukken)</t>
  </si>
  <si>
    <t>Licentie per device</t>
  </si>
  <si>
    <t>Hardware model</t>
  </si>
  <si>
    <t>Huurbedrag p/stuk, p/mnd</t>
  </si>
  <si>
    <t>Totaal huurbedrag per maand</t>
  </si>
  <si>
    <t>Totaal overig</t>
  </si>
  <si>
    <t>Afdrukken kleur</t>
  </si>
  <si>
    <t>Afdrukken zwart</t>
  </si>
  <si>
    <t>Periode initiële overeenkomst in aantal maanden:</t>
  </si>
  <si>
    <t>Aantal optionele verlengingsperiodes:</t>
  </si>
  <si>
    <t>Optionele verlengingsperiode in aantal maanden, per periode:</t>
  </si>
  <si>
    <t>Per maand</t>
  </si>
  <si>
    <t>Totaal huur en afdrukken verlengingsperiode</t>
  </si>
  <si>
    <t>Totaal huur en software verlengingsperiode</t>
  </si>
  <si>
    <t>Totaal afdrukken verlengingsperiode</t>
  </si>
  <si>
    <t>TOTAAL INSCHRIJVING excl. optionele verlenging</t>
  </si>
  <si>
    <t>Optioneel LCT minimaal 1.500 vel A4</t>
  </si>
  <si>
    <t>Licentie blanco pagina's verwijderen, per device</t>
  </si>
  <si>
    <t xml:space="preserve">Type 1: A3 MFP kleur min. 40 ppm incl. 4 papierlades </t>
  </si>
  <si>
    <t>Type 2: A3 MFP kleur min. 20 ppm incl. 4 papierlades</t>
  </si>
  <si>
    <t>Type 3: A4 MFP kleur min. 25 ppm incl. 2 papierlades en onderkast</t>
  </si>
  <si>
    <t>Type 4: A4 Printer zwart-wit min. 20 ppm incl. 1 papierlade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</si>
</sst>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5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6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0" fontId="12" fillId="0" borderId="12" xfId="2" applyFont="1" applyBorder="1"/>
    <xf numFmtId="8" fontId="13" fillId="8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3" borderId="2" xfId="0" applyNumberFormat="1" applyFont="1" applyFill="1" applyBorder="1"/>
    <xf numFmtId="1" fontId="4" fillId="3" borderId="3" xfId="0" applyNumberFormat="1" applyFont="1" applyFill="1" applyBorder="1"/>
    <xf numFmtId="1" fontId="4" fillId="5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166" fontId="13" fillId="8" borderId="1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4" fillId="5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0" borderId="2" xfId="0" applyFont="1" applyBorder="1"/>
    <xf numFmtId="0" fontId="2" fillId="5" borderId="2" xfId="0" applyFont="1" applyFill="1" applyBorder="1"/>
    <xf numFmtId="0" fontId="2" fillId="0" borderId="3" xfId="0" applyFont="1" applyBorder="1"/>
    <xf numFmtId="0" fontId="2" fillId="5" borderId="3" xfId="0" applyFont="1" applyFill="1" applyBorder="1"/>
    <xf numFmtId="0" fontId="12" fillId="0" borderId="13" xfId="2" applyFont="1" applyBorder="1"/>
    <xf numFmtId="0" fontId="12" fillId="0" borderId="14" xfId="2" applyFont="1" applyBorder="1"/>
    <xf numFmtId="1" fontId="4" fillId="5" borderId="1" xfId="0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C0C0"/>
    <pageSetUpPr fitToPage="1"/>
  </sheetPr>
  <dimension ref="A1:G55"/>
  <sheetViews>
    <sheetView tabSelected="1" zoomScale="130" zoomScaleNormal="130" workbookViewId="0">
      <selection activeCell="B16" sqref="B16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9" t="s">
        <v>46</v>
      </c>
      <c r="B1" s="58">
        <v>60</v>
      </c>
    </row>
    <row r="2" spans="1:6" x14ac:dyDescent="0.2">
      <c r="A2" s="59" t="s">
        <v>47</v>
      </c>
      <c r="B2" s="58">
        <v>2</v>
      </c>
    </row>
    <row r="3" spans="1:6" x14ac:dyDescent="0.2">
      <c r="A3" s="59" t="s">
        <v>48</v>
      </c>
      <c r="B3" s="58">
        <v>12</v>
      </c>
    </row>
    <row r="4" spans="1:6" ht="24" customHeight="1" x14ac:dyDescent="0.2">
      <c r="A4" s="46" t="s">
        <v>40</v>
      </c>
      <c r="B4" s="49"/>
      <c r="C4" s="39" t="s">
        <v>0</v>
      </c>
      <c r="D4" s="40" t="str">
        <f>"Huurprijs unit/mnd bij " &amp; B1 &amp; " mnd"</f>
        <v>Huurprijs unit/mnd bij 60 mnd</v>
      </c>
      <c r="E4" s="40" t="s">
        <v>42</v>
      </c>
      <c r="F4" s="40" t="str">
        <f>"Totaal huurbedrag 
over " &amp; B1 &amp; " maanden"</f>
        <v>Totaal huurbedrag 
over 60 maanden</v>
      </c>
    </row>
    <row r="5" spans="1:6" x14ac:dyDescent="0.2">
      <c r="A5" s="47" t="s">
        <v>56</v>
      </c>
      <c r="B5" s="50"/>
      <c r="C5" s="36">
        <v>6</v>
      </c>
      <c r="D5" s="12"/>
      <c r="E5" s="4">
        <f t="shared" ref="E5:E7" si="0">C5*D5</f>
        <v>0</v>
      </c>
      <c r="F5" s="4">
        <f t="shared" ref="F5:F7" si="1">(C5*D5)*$B$1</f>
        <v>0</v>
      </c>
    </row>
    <row r="6" spans="1:6" x14ac:dyDescent="0.2">
      <c r="A6" s="47" t="s">
        <v>17</v>
      </c>
      <c r="B6" s="50"/>
      <c r="C6" s="36">
        <v>6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7" t="s">
        <v>54</v>
      </c>
      <c r="B7" s="50"/>
      <c r="C7" s="36">
        <v>6</v>
      </c>
      <c r="D7" s="12"/>
      <c r="E7" s="4">
        <f t="shared" si="0"/>
        <v>0</v>
      </c>
      <c r="F7" s="4">
        <f t="shared" si="1"/>
        <v>0</v>
      </c>
    </row>
    <row r="8" spans="1:6" x14ac:dyDescent="0.2">
      <c r="A8" s="48"/>
      <c r="B8" s="51"/>
      <c r="C8" s="37"/>
      <c r="D8" s="34"/>
      <c r="E8" s="35"/>
      <c r="F8" s="35"/>
    </row>
    <row r="9" spans="1:6" x14ac:dyDescent="0.2">
      <c r="A9" s="47" t="s">
        <v>57</v>
      </c>
      <c r="B9" s="50"/>
      <c r="C9" s="36">
        <v>3</v>
      </c>
      <c r="D9" s="12"/>
      <c r="E9" s="4">
        <f>C9*D9</f>
        <v>0</v>
      </c>
      <c r="F9" s="4">
        <f>(C9*D9)*$B$1</f>
        <v>0</v>
      </c>
    </row>
    <row r="10" spans="1:6" x14ac:dyDescent="0.2">
      <c r="A10" s="47" t="s">
        <v>18</v>
      </c>
      <c r="B10" s="50"/>
      <c r="C10" s="36">
        <v>3</v>
      </c>
      <c r="D10" s="12"/>
      <c r="E10" s="4">
        <f>C10*D10</f>
        <v>0</v>
      </c>
      <c r="F10" s="4">
        <f>(C10*D10)*$B$1</f>
        <v>0</v>
      </c>
    </row>
    <row r="11" spans="1:6" x14ac:dyDescent="0.2">
      <c r="A11" s="48"/>
      <c r="B11" s="51"/>
      <c r="C11" s="37"/>
      <c r="D11" s="34"/>
      <c r="E11" s="35"/>
      <c r="F11" s="35"/>
    </row>
    <row r="12" spans="1:6" x14ac:dyDescent="0.2">
      <c r="A12" s="47" t="s">
        <v>58</v>
      </c>
      <c r="B12" s="50"/>
      <c r="C12" s="36">
        <v>14</v>
      </c>
      <c r="D12" s="12"/>
      <c r="E12" s="4">
        <f>C12*D12</f>
        <v>0</v>
      </c>
      <c r="F12" s="4">
        <f>(C12*D12)*$B$1</f>
        <v>0</v>
      </c>
    </row>
    <row r="13" spans="1:6" x14ac:dyDescent="0.2">
      <c r="A13" s="48"/>
      <c r="B13" s="51"/>
      <c r="C13" s="37"/>
      <c r="D13" s="34"/>
      <c r="E13" s="35"/>
      <c r="F13" s="35"/>
    </row>
    <row r="14" spans="1:6" x14ac:dyDescent="0.2">
      <c r="A14" s="47" t="s">
        <v>59</v>
      </c>
      <c r="B14" s="50"/>
      <c r="C14" s="36">
        <v>5</v>
      </c>
      <c r="D14" s="12"/>
      <c r="E14" s="4">
        <f>C14*D14</f>
        <v>0</v>
      </c>
      <c r="F14" s="4">
        <f>(C14*D14)*$B$1</f>
        <v>0</v>
      </c>
    </row>
    <row r="15" spans="1:6" x14ac:dyDescent="0.2">
      <c r="D15" s="41" t="s">
        <v>1</v>
      </c>
      <c r="E15" s="5">
        <f>SUM(E5:E14)</f>
        <v>0</v>
      </c>
      <c r="F15" s="5">
        <f>SUM(F5:F14)</f>
        <v>0</v>
      </c>
    </row>
    <row r="17" spans="1:7" ht="24" x14ac:dyDescent="0.2">
      <c r="A17" s="38" t="s">
        <v>25</v>
      </c>
      <c r="B17" s="39" t="s">
        <v>2</v>
      </c>
      <c r="C17" s="40" t="s">
        <v>41</v>
      </c>
      <c r="D17" s="40" t="s">
        <v>3</v>
      </c>
      <c r="E17" s="40" t="s">
        <v>10</v>
      </c>
      <c r="F17" s="40" t="str">
        <f>"Totaal over " &amp; B1 &amp; " maanden"</f>
        <v>Totaal over 60 maanden</v>
      </c>
    </row>
    <row r="18" spans="1:7" x14ac:dyDescent="0.2">
      <c r="A18" s="7" t="s">
        <v>39</v>
      </c>
      <c r="B18" s="30">
        <f>C5+C9+C12</f>
        <v>23</v>
      </c>
      <c r="C18" s="17"/>
      <c r="D18" s="17"/>
      <c r="E18" s="18">
        <f>B18*C18+D18/12</f>
        <v>0</v>
      </c>
      <c r="F18" s="18">
        <f>((B18*C18)*$B$1)+(D18*($B$1/12))</f>
        <v>0</v>
      </c>
    </row>
    <row r="19" spans="1:7" x14ac:dyDescent="0.2">
      <c r="A19" s="7" t="s">
        <v>55</v>
      </c>
      <c r="B19" s="30">
        <f>C5</f>
        <v>6</v>
      </c>
      <c r="C19" s="17"/>
      <c r="D19" s="17"/>
      <c r="E19" s="18">
        <f>B19*C19+D19/12</f>
        <v>0</v>
      </c>
      <c r="F19" s="18">
        <f>((B19*C19)*$B$1)+(D19*($B$1/12))</f>
        <v>0</v>
      </c>
    </row>
    <row r="20" spans="1:7" x14ac:dyDescent="0.2">
      <c r="A20" s="19"/>
      <c r="C20" s="9"/>
      <c r="D20" s="9" t="s">
        <v>1</v>
      </c>
      <c r="E20" s="20">
        <f>SUM(E18:E19)</f>
        <v>0</v>
      </c>
      <c r="F20" s="20">
        <f>SUM(F18:F19)</f>
        <v>0</v>
      </c>
    </row>
    <row r="22" spans="1:7" x14ac:dyDescent="0.2">
      <c r="A22" s="46" t="s">
        <v>38</v>
      </c>
      <c r="B22" s="49"/>
      <c r="C22" s="39" t="s">
        <v>4</v>
      </c>
      <c r="D22" s="40" t="s">
        <v>5</v>
      </c>
      <c r="E22" s="40" t="s">
        <v>6</v>
      </c>
      <c r="F22" s="40" t="str">
        <f>"Totaal over " &amp; B1 &amp; " maanden"</f>
        <v>Totaal over 60 maanden</v>
      </c>
    </row>
    <row r="23" spans="1:7" x14ac:dyDescent="0.2">
      <c r="A23" s="52" t="s">
        <v>45</v>
      </c>
      <c r="B23" s="54"/>
      <c r="C23" s="13">
        <v>25000</v>
      </c>
      <c r="D23" s="15"/>
      <c r="E23" s="8">
        <f>C23*D23</f>
        <v>0</v>
      </c>
      <c r="F23" s="8">
        <f>E23*$B$1</f>
        <v>0</v>
      </c>
    </row>
    <row r="24" spans="1:7" x14ac:dyDescent="0.2">
      <c r="A24" s="53" t="s">
        <v>44</v>
      </c>
      <c r="B24" s="55"/>
      <c r="C24" s="14">
        <v>18000</v>
      </c>
      <c r="D24" s="15"/>
      <c r="E24" s="4">
        <f>C24*D24</f>
        <v>0</v>
      </c>
      <c r="F24" s="8">
        <f>E24*$B$1</f>
        <v>0</v>
      </c>
    </row>
    <row r="25" spans="1:7" x14ac:dyDescent="0.2">
      <c r="D25" s="9" t="s">
        <v>1</v>
      </c>
      <c r="E25" s="5">
        <f>SUM(E23:E24)</f>
        <v>0</v>
      </c>
      <c r="F25" s="5">
        <f>SUM(F23:F24)</f>
        <v>0</v>
      </c>
      <c r="G25" s="10"/>
    </row>
    <row r="26" spans="1:7" x14ac:dyDescent="0.2">
      <c r="C26" s="9"/>
    </row>
    <row r="27" spans="1:7" ht="24" x14ac:dyDescent="0.2">
      <c r="A27" s="38" t="s">
        <v>19</v>
      </c>
      <c r="B27" s="39" t="s">
        <v>30</v>
      </c>
      <c r="C27" s="40" t="s">
        <v>31</v>
      </c>
      <c r="D27" s="40" t="str">
        <f>"Geprognotiseerd aantal interne verhuizingen in " &amp;B1+B2*B3&amp;" maanden"</f>
        <v>Geprognotiseerd aantal interne verhuizingen in 84 maanden</v>
      </c>
      <c r="E27" s="40" t="str">
        <f>"Geprognotiseerd aantal externe verhuizingen in " &amp;B1+B2*B3&amp;" maanden"</f>
        <v>Geprognotiseerd aantal externe verhuizingen in 84 maanden</v>
      </c>
      <c r="F27" s="40" t="str">
        <f>"Geprognotiseerde kosten in " &amp;B1+B2*B3&amp;" maanden"</f>
        <v>Geprognotiseerde kosten in 84 maanden</v>
      </c>
    </row>
    <row r="28" spans="1:7" x14ac:dyDescent="0.2">
      <c r="A28" s="31" t="s">
        <v>26</v>
      </c>
      <c r="B28" s="32"/>
      <c r="C28" s="32"/>
      <c r="D28" s="36">
        <v>6</v>
      </c>
      <c r="E28" s="36">
        <v>2</v>
      </c>
      <c r="F28" s="8">
        <f>D28*B28+E28*C28</f>
        <v>0</v>
      </c>
    </row>
    <row r="29" spans="1:7" x14ac:dyDescent="0.2">
      <c r="A29" s="31" t="s">
        <v>27</v>
      </c>
      <c r="B29" s="32"/>
      <c r="C29" s="32"/>
      <c r="D29" s="36">
        <v>3</v>
      </c>
      <c r="E29" s="36">
        <v>1</v>
      </c>
      <c r="F29" s="8">
        <f>D29*B29+E29*C29</f>
        <v>0</v>
      </c>
    </row>
    <row r="30" spans="1:7" x14ac:dyDescent="0.2">
      <c r="A30" s="31" t="s">
        <v>28</v>
      </c>
      <c r="B30" s="32"/>
      <c r="C30" s="32"/>
      <c r="D30" s="36">
        <v>6</v>
      </c>
      <c r="E30" s="36">
        <v>1</v>
      </c>
      <c r="F30" s="8">
        <f>D30*B30+E30*C30</f>
        <v>0</v>
      </c>
    </row>
    <row r="31" spans="1:7" x14ac:dyDescent="0.2">
      <c r="A31" s="31" t="s">
        <v>29</v>
      </c>
      <c r="B31" s="32"/>
      <c r="C31" s="32"/>
      <c r="D31" s="36">
        <v>1</v>
      </c>
      <c r="E31" s="36">
        <v>1</v>
      </c>
      <c r="F31" s="8">
        <f>D31*B31+E31*C31</f>
        <v>0</v>
      </c>
    </row>
    <row r="32" spans="1:7" x14ac:dyDescent="0.2">
      <c r="A32" s="33"/>
      <c r="E32" s="41" t="s">
        <v>1</v>
      </c>
      <c r="F32" s="5">
        <f>SUM(F28:F31)</f>
        <v>0</v>
      </c>
    </row>
    <row r="33" spans="1:6" x14ac:dyDescent="0.2">
      <c r="A33" s="33"/>
    </row>
    <row r="34" spans="1:6" ht="24" x14ac:dyDescent="0.2">
      <c r="A34" s="38" t="s">
        <v>33</v>
      </c>
      <c r="B34" s="39" t="s">
        <v>20</v>
      </c>
      <c r="C34" s="40" t="s">
        <v>32</v>
      </c>
      <c r="D34" s="40" t="str">
        <f>"Geprognotiseerd aantal uren 
in " &amp;B1+B2*B3&amp;" maanden"</f>
        <v>Geprognotiseerd aantal uren 
in 84 maanden</v>
      </c>
      <c r="E34" s="40" t="str">
        <f>"Geprognotiseerd aantal keer voorrijden in " &amp;B1+B2*B3&amp;" maanden"</f>
        <v>Geprognotiseerd aantal keer voorrijden in 84 maanden</v>
      </c>
      <c r="F34" s="40" t="str">
        <f>"Geprognotiseerde kosten in " &amp;B1+B2*B3&amp;" maanden"</f>
        <v>Geprognotiseerde kosten in 84 maanden</v>
      </c>
    </row>
    <row r="35" spans="1:6" x14ac:dyDescent="0.2">
      <c r="A35" s="31" t="s">
        <v>21</v>
      </c>
      <c r="B35" s="32"/>
      <c r="C35" s="32"/>
      <c r="D35" s="36">
        <v>8</v>
      </c>
      <c r="E35" s="36">
        <v>1</v>
      </c>
      <c r="F35" s="8">
        <f>D35*B35+E35*C35</f>
        <v>0</v>
      </c>
    </row>
    <row r="36" spans="1:6" x14ac:dyDescent="0.2">
      <c r="A36" s="31" t="s">
        <v>22</v>
      </c>
      <c r="B36" s="32"/>
      <c r="C36" s="32"/>
      <c r="D36" s="36">
        <v>16</v>
      </c>
      <c r="E36" s="36">
        <v>4</v>
      </c>
      <c r="F36" s="8">
        <f>D36*B36+E36*C36</f>
        <v>0</v>
      </c>
    </row>
    <row r="37" spans="1:6" x14ac:dyDescent="0.2">
      <c r="A37" s="31" t="s">
        <v>23</v>
      </c>
      <c r="B37" s="32"/>
      <c r="C37" s="32"/>
      <c r="D37" s="36">
        <v>8</v>
      </c>
      <c r="E37" s="36">
        <v>1</v>
      </c>
      <c r="F37" s="8">
        <f>D37*B37+E37*C37</f>
        <v>0</v>
      </c>
    </row>
    <row r="38" spans="1:6" x14ac:dyDescent="0.2">
      <c r="A38" s="33"/>
      <c r="B38" s="33"/>
      <c r="C38" s="9" t="s">
        <v>1</v>
      </c>
      <c r="E38" s="33"/>
      <c r="F38" s="5">
        <f>SUM(F35:F37)</f>
        <v>0</v>
      </c>
    </row>
    <row r="39" spans="1:6" x14ac:dyDescent="0.2">
      <c r="A39" s="33"/>
      <c r="B39" s="33"/>
      <c r="C39" s="33"/>
      <c r="D39" s="33"/>
      <c r="E39" s="33"/>
    </row>
    <row r="40" spans="1:6" ht="24" x14ac:dyDescent="0.2">
      <c r="A40" s="46" t="s">
        <v>24</v>
      </c>
      <c r="B40" s="49"/>
      <c r="C40" s="39" t="s">
        <v>36</v>
      </c>
      <c r="D40" s="40" t="s">
        <v>37</v>
      </c>
      <c r="E40" s="40" t="str">
        <f>"Geschat verbruik in " &amp;B1+B2*B3&amp;" maanden"</f>
        <v>Geschat verbruik in 84 maanden</v>
      </c>
      <c r="F40" s="40" t="str">
        <f>"Prijs aantal benodigde besteleenheden in " &amp;B1+B2*B3&amp;" maanden"</f>
        <v>Prijs aantal benodigde besteleenheden in 84 maanden</v>
      </c>
    </row>
    <row r="41" spans="1:6" x14ac:dyDescent="0.2">
      <c r="A41" s="56" t="s">
        <v>34</v>
      </c>
      <c r="B41" s="57"/>
      <c r="C41" s="45"/>
      <c r="D41" s="32"/>
      <c r="E41" s="42">
        <v>270000</v>
      </c>
      <c r="F41" s="8" t="str">
        <f>IF(C41=0,"",ROUNDUP(E41/C41,0)*D41)</f>
        <v/>
      </c>
    </row>
    <row r="42" spans="1:6" x14ac:dyDescent="0.2">
      <c r="A42" s="56" t="s">
        <v>35</v>
      </c>
      <c r="B42" s="57"/>
      <c r="C42" s="45"/>
      <c r="D42" s="32"/>
      <c r="E42" s="43">
        <v>40000</v>
      </c>
      <c r="F42" s="8" t="str">
        <f t="shared" ref="F42" si="2">IF(C42=0,"",ROUNDUP(E42/C42,0)*D42)</f>
        <v/>
      </c>
    </row>
    <row r="43" spans="1:6" x14ac:dyDescent="0.2">
      <c r="A43" s="33"/>
      <c r="C43" s="33"/>
      <c r="D43" s="9" t="s">
        <v>1</v>
      </c>
      <c r="E43" s="44">
        <f>SUM(E41:E42)</f>
        <v>310000</v>
      </c>
      <c r="F43" s="5">
        <f>SUM(F41:F42)</f>
        <v>0</v>
      </c>
    </row>
    <row r="44" spans="1:6" ht="12.75" thickBot="1" x14ac:dyDescent="0.25">
      <c r="A44" s="33"/>
      <c r="B44" s="33"/>
      <c r="C44" s="33"/>
      <c r="D44" s="33"/>
      <c r="E44" s="33"/>
    </row>
    <row r="45" spans="1:6" ht="24" x14ac:dyDescent="0.2">
      <c r="A45" s="6" t="s">
        <v>7</v>
      </c>
      <c r="B45" s="40" t="s">
        <v>8</v>
      </c>
      <c r="C45" s="40" t="str">
        <f>"Projectprijs bij " &amp; B1 &amp; " mnd, p/mnd"</f>
        <v>Projectprijs bij 60 mnd, p/mnd</v>
      </c>
      <c r="E45" s="21"/>
      <c r="F45" s="22"/>
    </row>
    <row r="46" spans="1:6" x14ac:dyDescent="0.2">
      <c r="A46" s="7" t="s">
        <v>7</v>
      </c>
      <c r="B46" s="32"/>
      <c r="C46" s="32"/>
      <c r="E46" s="23"/>
      <c r="F46" s="24"/>
    </row>
    <row r="47" spans="1:6" x14ac:dyDescent="0.2">
      <c r="A47" s="16" t="s">
        <v>15</v>
      </c>
      <c r="E47" s="23"/>
      <c r="F47" s="24"/>
    </row>
    <row r="48" spans="1:6" x14ac:dyDescent="0.2">
      <c r="A48" s="16" t="s">
        <v>16</v>
      </c>
      <c r="E48" s="23"/>
      <c r="F48" s="24"/>
    </row>
    <row r="49" spans="1:6" x14ac:dyDescent="0.2">
      <c r="A49" s="11"/>
      <c r="B49" s="10"/>
      <c r="E49" s="25" t="s">
        <v>9</v>
      </c>
      <c r="F49" s="24"/>
    </row>
    <row r="50" spans="1:6" x14ac:dyDescent="0.2">
      <c r="A50" s="1" t="s">
        <v>53</v>
      </c>
      <c r="B50" s="3" t="s">
        <v>10</v>
      </c>
      <c r="C50" s="3" t="s">
        <v>43</v>
      </c>
      <c r="E50" s="26" t="s">
        <v>11</v>
      </c>
      <c r="F50" s="27"/>
    </row>
    <row r="51" spans="1:6" ht="12.75" thickBot="1" x14ac:dyDescent="0.25">
      <c r="A51" s="1"/>
      <c r="B51" s="5">
        <f>E15+E20+E25+C46</f>
        <v>0</v>
      </c>
      <c r="C51" s="5">
        <f>F32+F38+F43</f>
        <v>0</v>
      </c>
      <c r="E51" s="28" t="s">
        <v>12</v>
      </c>
      <c r="F51" s="29"/>
    </row>
    <row r="53" spans="1:6" ht="24" x14ac:dyDescent="0.2">
      <c r="A53" s="1" t="s">
        <v>13</v>
      </c>
      <c r="B53" s="39" t="str">
        <f>"Prijs " &amp; B1 &amp; " maanden"</f>
        <v>Prijs 60 maanden</v>
      </c>
      <c r="C53" s="39" t="str">
        <f>"Prijs verlenging 
" &amp; B2*B3 &amp; " maanden"</f>
        <v>Prijs verlenging 
24 maanden</v>
      </c>
      <c r="D53" s="40" t="s">
        <v>14</v>
      </c>
    </row>
    <row r="54" spans="1:6" x14ac:dyDescent="0.2">
      <c r="A54" s="1"/>
      <c r="B54" s="5">
        <f>IF(B51*$B$1+C51&lt;&gt;F15+F20+F25+F32+F38+F43+(C46*$B$1),"FOUT: VERSCHIL",B51*$B$1+C51)</f>
        <v>0</v>
      </c>
      <c r="C54" s="5">
        <f>B54+Verlengingsperiode!C29*B2</f>
        <v>0</v>
      </c>
      <c r="D54" s="5">
        <f>B54+C54</f>
        <v>0</v>
      </c>
    </row>
    <row r="55" spans="1:6" x14ac:dyDescent="0.2">
      <c r="B55" s="10"/>
      <c r="C55" s="10"/>
    </row>
  </sheetData>
  <phoneticPr fontId="14" type="noConversion"/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F222-1C5A-4E15-89BC-24C90AFF3D87}">
  <sheetPr>
    <tabColor rgb="FFC0C0C0"/>
    <pageSetUpPr fitToPage="1"/>
  </sheetPr>
  <dimension ref="A1:F31"/>
  <sheetViews>
    <sheetView zoomScale="130" zoomScaleNormal="130" workbookViewId="0">
      <selection activeCell="A19" sqref="A19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9" t="s">
        <v>48</v>
      </c>
      <c r="B1" s="58">
        <f>'Initiële periode'!B3</f>
        <v>12</v>
      </c>
      <c r="C1" s="60" t="s">
        <v>47</v>
      </c>
      <c r="D1" s="61"/>
      <c r="E1" s="62"/>
      <c r="F1" s="58">
        <f>'Initiële periode'!B2</f>
        <v>2</v>
      </c>
    </row>
    <row r="3" spans="1:6" ht="24" customHeight="1" x14ac:dyDescent="0.2">
      <c r="A3" s="46" t="s">
        <v>40</v>
      </c>
      <c r="B3" s="49"/>
      <c r="C3" s="39" t="s">
        <v>0</v>
      </c>
      <c r="D3" s="40" t="str">
        <f>"Huurprijs unit/mnd bij " &amp; B1 &amp; " mnd"</f>
        <v>Huurprijs unit/mnd bij 12 mnd</v>
      </c>
      <c r="E3" s="40" t="s">
        <v>42</v>
      </c>
      <c r="F3" s="40" t="str">
        <f>"Totaal huurbedrag 
over " &amp; B1 &amp; " maanden"</f>
        <v>Totaal huurbedrag 
over 12 maanden</v>
      </c>
    </row>
    <row r="4" spans="1:6" x14ac:dyDescent="0.2">
      <c r="A4" s="47" t="str">
        <f>'Initiële periode'!A5</f>
        <v xml:space="preserve">Type 1: A3 MFP kleur min. 40 ppm incl. 4 papierlades </v>
      </c>
      <c r="B4" s="50"/>
      <c r="C4" s="36">
        <f>'Initiële periode'!C5</f>
        <v>6</v>
      </c>
      <c r="D4" s="12"/>
      <c r="E4" s="4">
        <f t="shared" ref="E4:E6" si="0">C4*D4</f>
        <v>0</v>
      </c>
      <c r="F4" s="4">
        <f t="shared" ref="F4:F6" si="1">(C4*D4)*$B$1</f>
        <v>0</v>
      </c>
    </row>
    <row r="5" spans="1:6" x14ac:dyDescent="0.2">
      <c r="A5" s="47" t="str">
        <f>'Initiële periode'!A6</f>
        <v>Optioneel interne finisher t.b.v. type 1</v>
      </c>
      <c r="B5" s="50"/>
      <c r="C5" s="36">
        <f>'Initiële periode'!C6</f>
        <v>6</v>
      </c>
      <c r="D5" s="12"/>
      <c r="E5" s="4">
        <f t="shared" si="0"/>
        <v>0</v>
      </c>
      <c r="F5" s="4">
        <f t="shared" si="1"/>
        <v>0</v>
      </c>
    </row>
    <row r="6" spans="1:6" x14ac:dyDescent="0.2">
      <c r="A6" s="47" t="str">
        <f>'Initiële periode'!A7</f>
        <v>Optioneel LCT minimaal 1.500 vel A4</v>
      </c>
      <c r="B6" s="50"/>
      <c r="C6" s="36">
        <f>'Initiële periode'!C7</f>
        <v>6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8"/>
      <c r="B7" s="51"/>
      <c r="C7" s="37"/>
      <c r="D7" s="34"/>
      <c r="E7" s="35"/>
      <c r="F7" s="35"/>
    </row>
    <row r="8" spans="1:6" x14ac:dyDescent="0.2">
      <c r="A8" s="47" t="str">
        <f>'Initiële periode'!A9</f>
        <v>Type 2: A3 MFP kleur min. 20 ppm incl. 4 papierlades</v>
      </c>
      <c r="B8" s="50"/>
      <c r="C8" s="36">
        <f>'Initiële periode'!C9</f>
        <v>3</v>
      </c>
      <c r="D8" s="12"/>
      <c r="E8" s="4">
        <f>C8*D8</f>
        <v>0</v>
      </c>
      <c r="F8" s="4">
        <f>(C8*D8)*$B$1</f>
        <v>0</v>
      </c>
    </row>
    <row r="9" spans="1:6" x14ac:dyDescent="0.2">
      <c r="A9" s="47" t="str">
        <f>'Initiële periode'!A10</f>
        <v>Optioneel interne finisher t.b.v. type 2</v>
      </c>
      <c r="B9" s="50"/>
      <c r="C9" s="36">
        <f>'Initiële periode'!C10</f>
        <v>3</v>
      </c>
      <c r="D9" s="12"/>
      <c r="E9" s="4">
        <f>C9*D9</f>
        <v>0</v>
      </c>
      <c r="F9" s="4">
        <f>(C9*D9)*$B$1</f>
        <v>0</v>
      </c>
    </row>
    <row r="10" spans="1:6" x14ac:dyDescent="0.2">
      <c r="A10" s="48"/>
      <c r="B10" s="51"/>
      <c r="C10" s="37"/>
      <c r="D10" s="34"/>
      <c r="E10" s="35"/>
      <c r="F10" s="35"/>
    </row>
    <row r="11" spans="1:6" x14ac:dyDescent="0.2">
      <c r="A11" s="47" t="str">
        <f>'Initiële periode'!A12</f>
        <v>Type 3: A4 MFP kleur min. 25 ppm incl. 2 papierlades en onderkast</v>
      </c>
      <c r="B11" s="50"/>
      <c r="C11" s="36">
        <f>'Initiële periode'!C12</f>
        <v>14</v>
      </c>
      <c r="D11" s="12"/>
      <c r="E11" s="4">
        <f>C11*D11</f>
        <v>0</v>
      </c>
      <c r="F11" s="4">
        <f>(C11*D11)*$B$1</f>
        <v>0</v>
      </c>
    </row>
    <row r="12" spans="1:6" x14ac:dyDescent="0.2">
      <c r="A12" s="48"/>
      <c r="B12" s="51"/>
      <c r="C12" s="37"/>
      <c r="D12" s="34"/>
      <c r="E12" s="35"/>
      <c r="F12" s="35"/>
    </row>
    <row r="13" spans="1:6" x14ac:dyDescent="0.2">
      <c r="A13" s="47" t="str">
        <f>'Initiële periode'!A14</f>
        <v>Type 4: A4 Printer zwart-wit min. 20 ppm incl. 1 papierlade</v>
      </c>
      <c r="B13" s="50"/>
      <c r="C13" s="36">
        <f>'Initiële periode'!C14</f>
        <v>5</v>
      </c>
      <c r="D13" s="12"/>
      <c r="E13" s="4">
        <f>C13*D13</f>
        <v>0</v>
      </c>
      <c r="F13" s="4">
        <f>(C13*D13)*$B$1</f>
        <v>0</v>
      </c>
    </row>
    <row r="14" spans="1:6" x14ac:dyDescent="0.2">
      <c r="D14" s="41" t="s">
        <v>1</v>
      </c>
      <c r="E14" s="5">
        <f>SUM(E4:E13)</f>
        <v>0</v>
      </c>
      <c r="F14" s="5">
        <f>SUM(F4:F13)</f>
        <v>0</v>
      </c>
    </row>
    <row r="16" spans="1:6" ht="24" x14ac:dyDescent="0.2">
      <c r="A16" s="38" t="s">
        <v>25</v>
      </c>
      <c r="B16" s="39" t="s">
        <v>2</v>
      </c>
      <c r="C16" s="40" t="s">
        <v>41</v>
      </c>
      <c r="D16" s="40" t="s">
        <v>3</v>
      </c>
      <c r="E16" s="40" t="s">
        <v>10</v>
      </c>
      <c r="F16" s="40" t="str">
        <f>"Totaal over " &amp; B1 &amp; " maanden"</f>
        <v>Totaal over 12 maanden</v>
      </c>
    </row>
    <row r="17" spans="1:6" x14ac:dyDescent="0.2">
      <c r="A17" s="7" t="str">
        <f>'Initiële periode'!A18</f>
        <v>Licentie per device</v>
      </c>
      <c r="B17" s="30">
        <f>'Initiële periode'!B18</f>
        <v>23</v>
      </c>
      <c r="C17" s="12"/>
      <c r="D17" s="12"/>
      <c r="E17" s="18">
        <f>B17*C17+D17/12</f>
        <v>0</v>
      </c>
      <c r="F17" s="18">
        <f>((B17*C17)*$B$1)+(D17*($B$1/12))</f>
        <v>0</v>
      </c>
    </row>
    <row r="18" spans="1:6" x14ac:dyDescent="0.2">
      <c r="A18" s="7" t="str">
        <f>'Initiële periode'!A19</f>
        <v>Licentie blanco pagina's verwijderen, per device</v>
      </c>
      <c r="B18" s="30">
        <f>'Initiële periode'!B19</f>
        <v>6</v>
      </c>
      <c r="C18" s="17"/>
      <c r="D18" s="17"/>
      <c r="E18" s="18">
        <f>B18*C18+D18/12</f>
        <v>0</v>
      </c>
      <c r="F18" s="18">
        <f>((B18*C18)*$B$1)+(D18*($B$1/12))</f>
        <v>0</v>
      </c>
    </row>
    <row r="19" spans="1:6" x14ac:dyDescent="0.2">
      <c r="A19" s="19"/>
      <c r="C19" s="9"/>
      <c r="D19" s="9" t="s">
        <v>1</v>
      </c>
      <c r="E19" s="20">
        <f>SUM(E17:E18)</f>
        <v>0</v>
      </c>
      <c r="F19" s="20">
        <f>SUM(F17:F18)</f>
        <v>0</v>
      </c>
    </row>
    <row r="21" spans="1:6" ht="12.75" thickBot="1" x14ac:dyDescent="0.25">
      <c r="D21" s="33"/>
      <c r="E21" s="33"/>
    </row>
    <row r="22" spans="1:6" x14ac:dyDescent="0.2">
      <c r="A22" s="1" t="s">
        <v>51</v>
      </c>
      <c r="B22" s="3" t="s">
        <v>49</v>
      </c>
      <c r="C22" s="3" t="str">
        <f>"Per " &amp;$B$1 &amp;" maanden"</f>
        <v>Per 12 maanden</v>
      </c>
      <c r="E22" s="21"/>
      <c r="F22" s="22"/>
    </row>
    <row r="23" spans="1:6" x14ac:dyDescent="0.2">
      <c r="A23" s="1"/>
      <c r="B23" s="5">
        <f>E14+E19</f>
        <v>0</v>
      </c>
      <c r="C23" s="5">
        <f>IF(F14+F19&lt;&gt;B23*12,"FOUT: VERSCHIL",F14+F19)</f>
        <v>0</v>
      </c>
      <c r="E23" s="23"/>
      <c r="F23" s="24"/>
    </row>
    <row r="24" spans="1:6" x14ac:dyDescent="0.2">
      <c r="E24" s="23"/>
      <c r="F24" s="24"/>
    </row>
    <row r="25" spans="1:6" x14ac:dyDescent="0.2">
      <c r="A25" s="1" t="s">
        <v>52</v>
      </c>
      <c r="B25" s="3" t="s">
        <v>49</v>
      </c>
      <c r="C25" s="3" t="str">
        <f>"Per " &amp;$B$1 &amp;" maanden"</f>
        <v>Per 12 maanden</v>
      </c>
      <c r="E25" s="23"/>
      <c r="F25" s="24"/>
    </row>
    <row r="26" spans="1:6" x14ac:dyDescent="0.2">
      <c r="A26" s="1"/>
      <c r="B26" s="5">
        <f>'Initiële periode'!E25</f>
        <v>0</v>
      </c>
      <c r="C26" s="5">
        <f>B26*12</f>
        <v>0</v>
      </c>
      <c r="E26" s="25" t="s">
        <v>9</v>
      </c>
      <c r="F26" s="24"/>
    </row>
    <row r="27" spans="1:6" x14ac:dyDescent="0.2">
      <c r="E27" s="26" t="s">
        <v>11</v>
      </c>
      <c r="F27" s="27"/>
    </row>
    <row r="28" spans="1:6" ht="12.75" thickBot="1" x14ac:dyDescent="0.25">
      <c r="A28" s="1" t="s">
        <v>50</v>
      </c>
      <c r="B28" s="3" t="s">
        <v>49</v>
      </c>
      <c r="C28" s="3" t="str">
        <f>"Per " &amp;$B$1 &amp;" maanden"</f>
        <v>Per 12 maanden</v>
      </c>
      <c r="E28" s="28" t="s">
        <v>12</v>
      </c>
      <c r="F28" s="29"/>
    </row>
    <row r="29" spans="1:6" x14ac:dyDescent="0.2">
      <c r="A29" s="1"/>
      <c r="B29" s="5">
        <f>B23+B26</f>
        <v>0</v>
      </c>
      <c r="C29" s="5">
        <f>C23+C26</f>
        <v>0</v>
      </c>
    </row>
    <row r="31" spans="1:6" x14ac:dyDescent="0.2">
      <c r="B31" s="10"/>
    </row>
  </sheetData>
  <mergeCells count="1">
    <mergeCell ref="C1:E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20db4626-f8e7-41fe-8e9c-f4111a6fa561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F0D5940-7DFF-40D1-A732-7C0E01CBAE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Initiële periode</vt:lpstr>
      <vt:lpstr>Verlengingsperiode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Fred Rieken | PrintScan BV</cp:lastModifiedBy>
  <cp:revision/>
  <cp:lastPrinted>2025-08-21T09:04:03Z</cp:lastPrinted>
  <dcterms:created xsi:type="dcterms:W3CDTF">2014-04-04T09:08:18Z</dcterms:created>
  <dcterms:modified xsi:type="dcterms:W3CDTF">2025-09-19T12:50:59Z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