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enAnnoNu/Gedeelde documenten/Print aanbesteding/NVI/"/>
    </mc:Choice>
  </mc:AlternateContent>
  <xr:revisionPtr revIDLastSave="651" documentId="8_{56E6CF32-183A-4F0F-96E2-718EBB93DD82}" xr6:coauthVersionLast="47" xr6:coauthVersionMax="47" xr10:uidLastSave="{16965D99-5695-456B-9CD9-06C5DA0799A0}"/>
  <bookViews>
    <workbookView xWindow="-120" yWindow="-120" windowWidth="38640" windowHeight="15720" xr2:uid="{00000000-000D-0000-FFFF-FFFF00000000}"/>
  </bookViews>
  <sheets>
    <sheet name="Totale beoordelingsprijs" sheetId="8" r:id="rId1"/>
    <sheet name="ANNONU" sheetId="4" r:id="rId2"/>
    <sheet name="ANNONU 2x 1 jaar verlenging" sheetId="5" r:id="rId3"/>
    <sheet name="SIMON" sheetId="6" r:id="rId4"/>
    <sheet name="SIMON 2x 1 jaar verlenging" sheetId="7" r:id="rId5"/>
  </sheets>
  <definedNames>
    <definedName name="_xlnm.Print_Area" localSheetId="1">ANNONU!$A$1:$E$93</definedName>
    <definedName name="_xlnm.Print_Area" localSheetId="2">'ANNONU 2x 1 jaar verlenging'!$A$1:$E$22</definedName>
    <definedName name="_xlnm.Print_Area" localSheetId="3">SIMON!$A$1:$E$89</definedName>
    <definedName name="_xlnm.Print_Area" localSheetId="4">'SIMON 2x 1 jaar verlenging'!$A$1:$E$20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5" l="1"/>
  <c r="B15" i="5"/>
  <c r="E6" i="7" l="1"/>
  <c r="E3" i="7"/>
  <c r="B73" i="6"/>
  <c r="B57" i="6"/>
  <c r="B41" i="6"/>
  <c r="B25" i="6"/>
  <c r="B9" i="6"/>
  <c r="D62" i="6"/>
  <c r="E62" i="6" s="1"/>
  <c r="D61" i="6"/>
  <c r="D46" i="6"/>
  <c r="E46" i="6" s="1"/>
  <c r="D45" i="6"/>
  <c r="E45" i="6" s="1"/>
  <c r="D30" i="6"/>
  <c r="E30" i="6" s="1"/>
  <c r="D29" i="6"/>
  <c r="E29" i="6" s="1"/>
  <c r="D14" i="6"/>
  <c r="E14" i="6" s="1"/>
  <c r="D13" i="6"/>
  <c r="D66" i="4"/>
  <c r="E66" i="4" s="1"/>
  <c r="D65" i="4"/>
  <c r="D50" i="4"/>
  <c r="E50" i="4" s="1"/>
  <c r="D49" i="4"/>
  <c r="E49" i="4" s="1"/>
  <c r="D34" i="4"/>
  <c r="E34" i="4" s="1"/>
  <c r="D33" i="4"/>
  <c r="E33" i="4" s="1"/>
  <c r="D67" i="4" l="1"/>
  <c r="E65" i="4"/>
  <c r="E67" i="4" s="1"/>
  <c r="D63" i="6"/>
  <c r="E61" i="6"/>
  <c r="E63" i="6" s="1"/>
  <c r="D47" i="6"/>
  <c r="D15" i="6"/>
  <c r="E47" i="6"/>
  <c r="E31" i="6"/>
  <c r="D31" i="6"/>
  <c r="E13" i="6"/>
  <c r="E15" i="6" s="1"/>
  <c r="D35" i="4"/>
  <c r="E35" i="4"/>
  <c r="E51" i="4"/>
  <c r="D51" i="4"/>
  <c r="D16" i="4"/>
  <c r="E16" i="4" s="1"/>
  <c r="D15" i="4"/>
  <c r="E3" i="5"/>
  <c r="B11" i="5"/>
  <c r="D17" i="4" l="1"/>
  <c r="E15" i="4"/>
  <c r="E17" i="4" s="1"/>
  <c r="B77" i="4"/>
  <c r="E73" i="4"/>
  <c r="E72" i="4"/>
  <c r="E71" i="4"/>
  <c r="B61" i="4"/>
  <c r="E57" i="4"/>
  <c r="E56" i="4"/>
  <c r="E55" i="4"/>
  <c r="B45" i="4"/>
  <c r="E41" i="4"/>
  <c r="E40" i="4"/>
  <c r="E39" i="4"/>
  <c r="B29" i="4"/>
  <c r="E25" i="4"/>
  <c r="E24" i="4"/>
  <c r="E23" i="4"/>
  <c r="E22" i="4"/>
  <c r="E21" i="4"/>
  <c r="E7" i="4"/>
  <c r="E6" i="4"/>
  <c r="E5" i="4"/>
  <c r="E4" i="4"/>
  <c r="E3" i="4"/>
  <c r="E73" i="6" l="1"/>
  <c r="E74" i="6" s="1"/>
  <c r="E69" i="6"/>
  <c r="E68" i="6"/>
  <c r="E67" i="6"/>
  <c r="E57" i="6"/>
  <c r="E58" i="6" s="1"/>
  <c r="E53" i="6"/>
  <c r="E52" i="6"/>
  <c r="E51" i="6"/>
  <c r="E41" i="6"/>
  <c r="E42" i="6" s="1"/>
  <c r="E37" i="6"/>
  <c r="E36" i="6"/>
  <c r="E35" i="6"/>
  <c r="E25" i="6"/>
  <c r="E26" i="6" s="1"/>
  <c r="E21" i="6"/>
  <c r="E20" i="6"/>
  <c r="E19" i="6"/>
  <c r="D14" i="7"/>
  <c r="E14" i="7" s="1"/>
  <c r="D13" i="7"/>
  <c r="E13" i="7" s="1"/>
  <c r="E9" i="7"/>
  <c r="E10" i="7" s="1"/>
  <c r="E5" i="7"/>
  <c r="E4" i="7"/>
  <c r="C83" i="6"/>
  <c r="D78" i="6"/>
  <c r="E78" i="6" s="1"/>
  <c r="D77" i="6"/>
  <c r="E77" i="6" s="1"/>
  <c r="E9" i="6"/>
  <c r="E10" i="6" s="1"/>
  <c r="E5" i="6"/>
  <c r="E4" i="6"/>
  <c r="E3" i="6"/>
  <c r="D15" i="7" l="1"/>
  <c r="D79" i="6"/>
  <c r="E54" i="6"/>
  <c r="E38" i="6"/>
  <c r="E79" i="6"/>
  <c r="E6" i="6"/>
  <c r="E70" i="6"/>
  <c r="E22" i="6"/>
  <c r="E15" i="7"/>
  <c r="B19" i="7" s="1"/>
  <c r="B22" i="7" s="1"/>
  <c r="C22" i="7" s="1"/>
  <c r="E11" i="5"/>
  <c r="E12" i="5" s="1"/>
  <c r="E4" i="5"/>
  <c r="E5" i="5"/>
  <c r="E6" i="5"/>
  <c r="E7" i="5"/>
  <c r="D16" i="5"/>
  <c r="E16" i="5" s="1"/>
  <c r="D15" i="5"/>
  <c r="E77" i="4"/>
  <c r="E78" i="4" s="1"/>
  <c r="E45" i="4"/>
  <c r="E61" i="4"/>
  <c r="E62" i="4" s="1"/>
  <c r="E29" i="4"/>
  <c r="E11" i="4"/>
  <c r="B88" i="6" l="1"/>
  <c r="B91" i="6" s="1"/>
  <c r="D17" i="5"/>
  <c r="E26" i="4"/>
  <c r="E15" i="5"/>
  <c r="E17" i="5" s="1"/>
  <c r="E8" i="5"/>
  <c r="E74" i="4"/>
  <c r="E58" i="4"/>
  <c r="E12" i="4"/>
  <c r="E46" i="4"/>
  <c r="C87" i="4"/>
  <c r="D82" i="4"/>
  <c r="E82" i="4" s="1"/>
  <c r="D81" i="4"/>
  <c r="E81" i="4" s="1"/>
  <c r="E30" i="4"/>
  <c r="B21" i="5" l="1"/>
  <c r="B24" i="5" s="1"/>
  <c r="C24" i="5" s="1"/>
  <c r="E42" i="4"/>
  <c r="E8" i="4"/>
  <c r="D83" i="4"/>
  <c r="E83" i="4"/>
  <c r="B92" i="4" l="1"/>
  <c r="B95" i="4" s="1"/>
  <c r="C91" i="6"/>
  <c r="D91" i="6" s="1"/>
  <c r="D2" i="8" s="1"/>
  <c r="C95" i="4"/>
  <c r="D95" i="4" l="1"/>
  <c r="C2" i="8" s="1"/>
  <c r="E2" i="8" s="1"/>
</calcChain>
</file>

<file path=xl/sharedStrings.xml><?xml version="1.0" encoding="utf-8"?>
<sst xmlns="http://schemas.openxmlformats.org/spreadsheetml/2006/main" count="364" uniqueCount="96">
  <si>
    <t>ANNONU</t>
  </si>
  <si>
    <t>SIMON</t>
  </si>
  <si>
    <t>Totale beoordelingsprijs</t>
  </si>
  <si>
    <t>TOTAAL INSCHRIJVING</t>
  </si>
  <si>
    <t>HARDWARE vervanging per 1-7-2026</t>
  </si>
  <si>
    <t>Model</t>
  </si>
  <si>
    <t xml:space="preserve">Aantal </t>
  </si>
  <si>
    <t>Huurprijs unit/ mnd bij 72 mnd</t>
  </si>
  <si>
    <t>Huurbedrag over 72 mnd</t>
  </si>
  <si>
    <t>Type 1</t>
  </si>
  <si>
    <t>Booklet finisher</t>
  </si>
  <si>
    <t>Type 2</t>
  </si>
  <si>
    <t>Interne Finisher</t>
  </si>
  <si>
    <t>Type 3</t>
  </si>
  <si>
    <t>Totalen</t>
  </si>
  <si>
    <t>Eis print- en scanmanagement oplossing aangeboden als SaaS</t>
  </si>
  <si>
    <t>Aantal</t>
  </si>
  <si>
    <t>Huurbedrag mnd</t>
  </si>
  <si>
    <t>Onderhoud per maand</t>
  </si>
  <si>
    <t>Totaal 72 maanden</t>
  </si>
  <si>
    <t>Licentie per device + cardreader</t>
  </si>
  <si>
    <t>ONDERHOUD</t>
  </si>
  <si>
    <t>Afdrukken  mfp per maand</t>
  </si>
  <si>
    <t>Geprognotiseerd aantal</t>
  </si>
  <si>
    <t>Afdrukprijs</t>
  </si>
  <si>
    <t>Maandbedrag</t>
  </si>
  <si>
    <t>Totaal over 72 maanden</t>
  </si>
  <si>
    <t>Zwart/wit</t>
  </si>
  <si>
    <t>Kleur</t>
  </si>
  <si>
    <t>HARDWARE vervanging per 01-03-2027</t>
  </si>
  <si>
    <t>Huurprijs unit/ mnd bij 64 mnd</t>
  </si>
  <si>
    <t>Huurbedrag over 64 mnd</t>
  </si>
  <si>
    <t>Totaal 64 maanden</t>
  </si>
  <si>
    <t>Totaal over 64 maanden</t>
  </si>
  <si>
    <t>HARDWARE vervanging per 01-12-2027</t>
  </si>
  <si>
    <t>Huurprijs unit/ mnd bij 55 mnd</t>
  </si>
  <si>
    <t>Huurbedrag over 55 mnd</t>
  </si>
  <si>
    <t>Totaal 55 maanden</t>
  </si>
  <si>
    <t>Totaal over 55 maanden</t>
  </si>
  <si>
    <t>HARDWARE vervanging per 01-04-2029</t>
  </si>
  <si>
    <t>Huurprijs unit/ mnd bij 39 mnd</t>
  </si>
  <si>
    <t>Huurbedrag over 39 mnd</t>
  </si>
  <si>
    <t>Totaal 39 maanden</t>
  </si>
  <si>
    <t>Totaal over 39 maanden</t>
  </si>
  <si>
    <t>HARDWARE vervanging per 01-01-2030</t>
  </si>
  <si>
    <t>Huurprijs unit/ mnd bij 30 mnd</t>
  </si>
  <si>
    <t>Huurbedrag over 30 mnd</t>
  </si>
  <si>
    <t>Totaal 30 maanden</t>
  </si>
  <si>
    <t>Totaal over 30 maanden</t>
  </si>
  <si>
    <t>PROJECTPRIJS</t>
  </si>
  <si>
    <t>Projectprijs</t>
  </si>
  <si>
    <t>Projectprijs éénmalig</t>
  </si>
  <si>
    <t>Projectprijs bij 72 mnd per maand</t>
  </si>
  <si>
    <t xml:space="preserve">Let op! Graag een realistisch bedrag (maximaal 3% van de totale inschrijfsom) </t>
  </si>
  <si>
    <t>voor de volledige installatie, implementatie en projectmanagement afgeven.</t>
  </si>
  <si>
    <t>Handtekening inschrijver</t>
  </si>
  <si>
    <t xml:space="preserve">TOTAAL INSCHRIJVING </t>
  </si>
  <si>
    <t xml:space="preserve">Totaal </t>
  </si>
  <si>
    <t>Naam inschrijver:</t>
  </si>
  <si>
    <t>Naam organisatie:</t>
  </si>
  <si>
    <t>Totaal inschrijving</t>
  </si>
  <si>
    <t>Totaal verlenging 2x 1 jaar</t>
  </si>
  <si>
    <t>VERHUIZINGEN</t>
  </si>
  <si>
    <t>Verhuizing</t>
  </si>
  <si>
    <t xml:space="preserve"> éénmalig kosten</t>
  </si>
  <si>
    <t>Interne verhuizing</t>
  </si>
  <si>
    <t>externe verhuizing</t>
  </si>
  <si>
    <t xml:space="preserve">HARDWARE </t>
  </si>
  <si>
    <t>Huurprijs unit/ mnd bij 12 mnd</t>
  </si>
  <si>
    <t>Huurbedrag over 12 mnd</t>
  </si>
  <si>
    <t>Totaal 12 maanden</t>
  </si>
  <si>
    <t>Totaal over 12 maanden</t>
  </si>
  <si>
    <t>HARDWARE vervanging per 1-4-2026</t>
  </si>
  <si>
    <t>HARDWARE vervanging per 01-10-2027</t>
  </si>
  <si>
    <t>Huurprijs unit/ mnd bij 54 mnd</t>
  </si>
  <si>
    <t>Huurbedrag over 54 mnd</t>
  </si>
  <si>
    <t>Totaal 54 maanden</t>
  </si>
  <si>
    <t>Totaal over 54 maanden</t>
  </si>
  <si>
    <t>HARDWARE vervanging per 01-10-2028</t>
  </si>
  <si>
    <t>Huurprijs unit/ mnd bij 42 mnd</t>
  </si>
  <si>
    <t>Huurbedrag over 42 mnd</t>
  </si>
  <si>
    <t>Totaal 42 maanden</t>
  </si>
  <si>
    <t xml:space="preserve"> </t>
  </si>
  <si>
    <t>Totaal over 42 maanden</t>
  </si>
  <si>
    <t>HARDWARE vervanging per 01-04-2030</t>
  </si>
  <si>
    <t>Huurprijs unit/ mnd bij 24 mnd</t>
  </si>
  <si>
    <t>Huurbedrag over 24 mnd</t>
  </si>
  <si>
    <t>Totaal 24 maanden</t>
  </si>
  <si>
    <t>Totaal over 24 maanden</t>
  </si>
  <si>
    <t>HARDWARE vervanging per 01-10-2030</t>
  </si>
  <si>
    <t>Huurprijs unit/ mnd bij 18 mnd</t>
  </si>
  <si>
    <t>Huurbedrag over 18 mnd</t>
  </si>
  <si>
    <t>Totaal 18 maanden</t>
  </si>
  <si>
    <t>Totaal over 18 maanden</t>
  </si>
  <si>
    <t>VERHUIZINGEN + CONSULTANCY</t>
  </si>
  <si>
    <t>Aanvullende (herhaal)training achteraf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</si>
</sst>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4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9"/>
      <color rgb="FF808000"/>
      <name val="Calibri"/>
      <family val="2"/>
      <scheme val="minor"/>
    </font>
    <font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4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5" borderId="1" xfId="0" applyNumberFormat="1" applyFont="1" applyFill="1" applyBorder="1" applyAlignment="1" applyProtection="1">
      <alignment horizontal="center"/>
      <protection locked="0"/>
    </xf>
    <xf numFmtId="164" fontId="2" fillId="5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165" fontId="2" fillId="5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7" borderId="1" xfId="0" applyFont="1" applyFill="1" applyBorder="1"/>
    <xf numFmtId="0" fontId="10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5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6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12" fillId="0" borderId="0" xfId="0" applyFont="1"/>
    <xf numFmtId="0" fontId="13" fillId="0" borderId="1" xfId="0" applyFont="1" applyBorder="1"/>
    <xf numFmtId="8" fontId="9" fillId="5" borderId="2" xfId="0" applyNumberFormat="1" applyFont="1" applyFill="1" applyBorder="1" applyAlignment="1">
      <alignment horizontal="center"/>
    </xf>
    <xf numFmtId="0" fontId="1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1" fillId="0" borderId="4" xfId="0" applyFont="1" applyBorder="1"/>
    <xf numFmtId="0" fontId="2" fillId="0" borderId="12" xfId="0" applyFont="1" applyBorder="1"/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4" fillId="4" borderId="8" xfId="0" applyFont="1" applyFill="1" applyBorder="1"/>
    <xf numFmtId="164" fontId="2" fillId="4" borderId="9" xfId="0" applyNumberFormat="1" applyFont="1" applyFill="1" applyBorder="1" applyAlignment="1">
      <alignment horizontal="center"/>
    </xf>
    <xf numFmtId="0" fontId="2" fillId="4" borderId="8" xfId="0" applyFont="1" applyFill="1" applyBorder="1"/>
    <xf numFmtId="164" fontId="5" fillId="3" borderId="9" xfId="0" applyNumberFormat="1" applyFont="1" applyFill="1" applyBorder="1" applyAlignment="1">
      <alignment horizontal="center"/>
    </xf>
    <xf numFmtId="0" fontId="12" fillId="0" borderId="6" xfId="0" applyFont="1" applyBorder="1"/>
    <xf numFmtId="0" fontId="6" fillId="7" borderId="8" xfId="0" applyFont="1" applyFill="1" applyBorder="1"/>
    <xf numFmtId="0" fontId="10" fillId="7" borderId="9" xfId="0" applyFont="1" applyFill="1" applyBorder="1" applyAlignment="1">
      <alignment horizontal="center"/>
    </xf>
    <xf numFmtId="0" fontId="13" fillId="0" borderId="8" xfId="0" applyFont="1" applyBorder="1"/>
    <xf numFmtId="8" fontId="2" fillId="0" borderId="9" xfId="0" applyNumberFormat="1" applyFont="1" applyBorder="1" applyAlignment="1">
      <alignment horizontal="center"/>
    </xf>
    <xf numFmtId="0" fontId="11" fillId="0" borderId="6" xfId="0" applyFont="1" applyBorder="1"/>
    <xf numFmtId="8" fontId="9" fillId="6" borderId="9" xfId="0" applyNumberFormat="1" applyFont="1" applyFill="1" applyBorder="1" applyAlignment="1">
      <alignment horizontal="center"/>
    </xf>
    <xf numFmtId="0" fontId="1" fillId="0" borderId="6" xfId="0" applyFont="1" applyBorder="1"/>
    <xf numFmtId="0" fontId="6" fillId="2" borderId="8" xfId="0" applyFont="1" applyFill="1" applyBorder="1"/>
    <xf numFmtId="0" fontId="2" fillId="0" borderId="8" xfId="0" applyFont="1" applyBorder="1"/>
    <xf numFmtId="164" fontId="2" fillId="0" borderId="9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4" xfId="0" applyFont="1" applyBorder="1" applyAlignment="1">
      <alignment horizontal="right"/>
    </xf>
    <xf numFmtId="164" fontId="5" fillId="3" borderId="15" xfId="0" applyNumberFormat="1" applyFont="1" applyFill="1" applyBorder="1" applyAlignment="1">
      <alignment horizontal="center"/>
    </xf>
    <xf numFmtId="164" fontId="5" fillId="3" borderId="1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" fontId="4" fillId="4" borderId="2" xfId="0" applyNumberFormat="1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CA41-F2F8-4F16-B488-5B01A14290ED}">
  <dimension ref="A1:E2"/>
  <sheetViews>
    <sheetView tabSelected="1" workbookViewId="0">
      <selection activeCell="E20" sqref="E20"/>
    </sheetView>
  </sheetViews>
  <sheetFormatPr defaultRowHeight="15" x14ac:dyDescent="0.25"/>
  <cols>
    <col min="1" max="1" width="17.42578125" bestFit="1" customWidth="1"/>
    <col min="3" max="3" width="10" bestFit="1" customWidth="1"/>
    <col min="4" max="4" width="10.5703125" customWidth="1"/>
    <col min="5" max="5" width="23" bestFit="1" customWidth="1"/>
  </cols>
  <sheetData>
    <row r="1" spans="1:5" x14ac:dyDescent="0.25">
      <c r="A1" s="3"/>
      <c r="B1" s="3"/>
      <c r="C1" s="3" t="s">
        <v>0</v>
      </c>
      <c r="D1" s="3" t="s">
        <v>1</v>
      </c>
      <c r="E1" s="3" t="s">
        <v>2</v>
      </c>
    </row>
    <row r="2" spans="1:5" x14ac:dyDescent="0.25">
      <c r="A2" s="45" t="s">
        <v>3</v>
      </c>
      <c r="B2" s="5"/>
      <c r="C2" s="5">
        <f>ANNONU!D95</f>
        <v>0</v>
      </c>
      <c r="D2" s="5">
        <f>SIMON!D91</f>
        <v>0</v>
      </c>
      <c r="E2" s="5">
        <f>C2+D2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AFC1-CF30-48D2-A1EE-26B915F1ED28}">
  <sheetPr>
    <pageSetUpPr fitToPage="1"/>
  </sheetPr>
  <dimension ref="A1:F100"/>
  <sheetViews>
    <sheetView view="pageLayout" topLeftCell="A68" zoomScaleNormal="100" workbookViewId="0">
      <selection activeCell="A100" sqref="A100:B100"/>
    </sheetView>
  </sheetViews>
  <sheetFormatPr defaultColWidth="9.140625" defaultRowHeight="12" x14ac:dyDescent="0.2"/>
  <cols>
    <col min="1" max="1" width="52" style="2" customWidth="1"/>
    <col min="2" max="2" width="23.42578125" style="2" customWidth="1"/>
    <col min="3" max="3" width="23.140625" style="2" customWidth="1"/>
    <col min="4" max="4" width="27.140625" style="2" customWidth="1"/>
    <col min="5" max="5" width="23.42578125" style="2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47" t="s">
        <v>4</v>
      </c>
      <c r="B1" s="48"/>
      <c r="C1" s="48"/>
      <c r="D1" s="48"/>
      <c r="E1" s="34"/>
    </row>
    <row r="2" spans="1:6" ht="15" x14ac:dyDescent="0.25">
      <c r="A2" s="49" t="s">
        <v>5</v>
      </c>
      <c r="B2" s="71" t="s">
        <v>6</v>
      </c>
      <c r="C2" s="72"/>
      <c r="D2" s="3" t="s">
        <v>7</v>
      </c>
      <c r="E2" s="50" t="s">
        <v>8</v>
      </c>
    </row>
    <row r="3" spans="1:6" ht="13.5" customHeight="1" x14ac:dyDescent="0.2">
      <c r="A3" s="51" t="s">
        <v>9</v>
      </c>
      <c r="B3" s="74">
        <v>18</v>
      </c>
      <c r="C3" s="75"/>
      <c r="D3" s="15">
        <v>0</v>
      </c>
      <c r="E3" s="52">
        <f>(B3*D3)*72</f>
        <v>0</v>
      </c>
    </row>
    <row r="4" spans="1:6" x14ac:dyDescent="0.2">
      <c r="A4" s="53" t="s">
        <v>10</v>
      </c>
      <c r="B4" s="74">
        <v>18</v>
      </c>
      <c r="C4" s="75"/>
      <c r="D4" s="15">
        <v>0</v>
      </c>
      <c r="E4" s="52">
        <f>(B4*D4)*72</f>
        <v>0</v>
      </c>
    </row>
    <row r="5" spans="1:6" x14ac:dyDescent="0.2">
      <c r="A5" s="51" t="s">
        <v>11</v>
      </c>
      <c r="B5" s="74">
        <v>2</v>
      </c>
      <c r="C5" s="75"/>
      <c r="D5" s="15">
        <v>0</v>
      </c>
      <c r="E5" s="52">
        <f>(B5*D5)*72</f>
        <v>0</v>
      </c>
    </row>
    <row r="6" spans="1:6" x14ac:dyDescent="0.2">
      <c r="A6" s="53" t="s">
        <v>12</v>
      </c>
      <c r="B6" s="74">
        <v>2</v>
      </c>
      <c r="C6" s="75"/>
      <c r="D6" s="15">
        <v>0</v>
      </c>
      <c r="E6" s="52">
        <f>(B6*D6)*72</f>
        <v>0</v>
      </c>
    </row>
    <row r="7" spans="1:6" x14ac:dyDescent="0.2">
      <c r="A7" s="51" t="s">
        <v>13</v>
      </c>
      <c r="B7" s="74">
        <v>16</v>
      </c>
      <c r="C7" s="75"/>
      <c r="D7" s="15">
        <v>0</v>
      </c>
      <c r="E7" s="52">
        <f>(B7*D7)*72</f>
        <v>0</v>
      </c>
    </row>
    <row r="8" spans="1:6" x14ac:dyDescent="0.2">
      <c r="A8" s="35"/>
      <c r="C8" s="20" t="s">
        <v>14</v>
      </c>
      <c r="E8" s="54">
        <f>SUM(E3:E7)</f>
        <v>0</v>
      </c>
      <c r="F8" s="11"/>
    </row>
    <row r="9" spans="1:6" x14ac:dyDescent="0.2">
      <c r="A9" s="55" t="s">
        <v>15</v>
      </c>
      <c r="C9" s="10"/>
      <c r="D9" s="10"/>
      <c r="E9" s="36"/>
    </row>
    <row r="10" spans="1:6" x14ac:dyDescent="0.2">
      <c r="A10" s="56"/>
      <c r="B10" s="25" t="s">
        <v>16</v>
      </c>
      <c r="C10" s="26" t="s">
        <v>17</v>
      </c>
      <c r="D10" s="26" t="s">
        <v>18</v>
      </c>
      <c r="E10" s="57" t="s">
        <v>19</v>
      </c>
    </row>
    <row r="11" spans="1:6" x14ac:dyDescent="0.2">
      <c r="A11" s="58" t="s">
        <v>20</v>
      </c>
      <c r="B11" s="46">
        <v>39</v>
      </c>
      <c r="C11" s="28">
        <v>0</v>
      </c>
      <c r="D11" s="28">
        <v>0</v>
      </c>
      <c r="E11" s="59">
        <f>((B11*C11)*72)+(D11*72)</f>
        <v>0</v>
      </c>
    </row>
    <row r="12" spans="1:6" x14ac:dyDescent="0.2">
      <c r="A12" s="60"/>
      <c r="C12" s="10"/>
      <c r="D12" s="10" t="s">
        <v>14</v>
      </c>
      <c r="E12" s="61">
        <f>SUM(E11:E11)</f>
        <v>0</v>
      </c>
    </row>
    <row r="13" spans="1:6" ht="11.25" customHeight="1" x14ac:dyDescent="0.2">
      <c r="A13" s="62" t="s">
        <v>21</v>
      </c>
      <c r="E13" s="36"/>
    </row>
    <row r="14" spans="1:6" x14ac:dyDescent="0.2">
      <c r="A14" s="63" t="s">
        <v>22</v>
      </c>
      <c r="B14" s="3" t="s">
        <v>23</v>
      </c>
      <c r="C14" s="3" t="s">
        <v>24</v>
      </c>
      <c r="D14" s="3" t="s">
        <v>25</v>
      </c>
      <c r="E14" s="50" t="s">
        <v>26</v>
      </c>
    </row>
    <row r="15" spans="1:6" x14ac:dyDescent="0.2">
      <c r="A15" s="64" t="s">
        <v>27</v>
      </c>
      <c r="B15" s="17">
        <v>156000</v>
      </c>
      <c r="C15" s="22">
        <v>0</v>
      </c>
      <c r="D15" s="8">
        <f>B15*C15</f>
        <v>0</v>
      </c>
      <c r="E15" s="65">
        <f>D15*72</f>
        <v>0</v>
      </c>
    </row>
    <row r="16" spans="1:6" x14ac:dyDescent="0.2">
      <c r="A16" s="53" t="s">
        <v>28</v>
      </c>
      <c r="B16" s="18">
        <v>76000</v>
      </c>
      <c r="C16" s="22">
        <v>0</v>
      </c>
      <c r="D16" s="4">
        <f>B16*C16</f>
        <v>0</v>
      </c>
      <c r="E16" s="52">
        <f>D16*72</f>
        <v>0</v>
      </c>
    </row>
    <row r="17" spans="1:6" ht="12.75" thickBot="1" x14ac:dyDescent="0.25">
      <c r="A17" s="66"/>
      <c r="B17" s="67"/>
      <c r="C17" s="68" t="s">
        <v>14</v>
      </c>
      <c r="D17" s="69">
        <f>SUM(D15:D16)</f>
        <v>0</v>
      </c>
      <c r="E17" s="70">
        <f>SUM(E15:E16)</f>
        <v>0</v>
      </c>
    </row>
    <row r="18" spans="1:6" ht="12.75" thickBot="1" x14ac:dyDescent="0.25">
      <c r="C18" s="10"/>
      <c r="D18" s="10"/>
      <c r="E18" s="10"/>
    </row>
    <row r="19" spans="1:6" x14ac:dyDescent="0.2">
      <c r="A19" s="47" t="s">
        <v>29</v>
      </c>
      <c r="B19" s="48"/>
      <c r="C19" s="48"/>
      <c r="D19" s="48"/>
      <c r="E19" s="34"/>
      <c r="F19" s="11"/>
    </row>
    <row r="20" spans="1:6" x14ac:dyDescent="0.2">
      <c r="A20" s="49" t="s">
        <v>5</v>
      </c>
      <c r="B20" s="71" t="s">
        <v>6</v>
      </c>
      <c r="C20" s="73"/>
      <c r="D20" s="3" t="s">
        <v>30</v>
      </c>
      <c r="E20" s="50" t="s">
        <v>31</v>
      </c>
    </row>
    <row r="21" spans="1:6" ht="12" customHeight="1" x14ac:dyDescent="0.2">
      <c r="A21" s="51" t="s">
        <v>9</v>
      </c>
      <c r="B21" s="76">
        <v>7</v>
      </c>
      <c r="C21" s="77"/>
      <c r="D21" s="15">
        <v>0</v>
      </c>
      <c r="E21" s="52">
        <f>(B21*D21)*64</f>
        <v>0</v>
      </c>
    </row>
    <row r="22" spans="1:6" ht="12" customHeight="1" x14ac:dyDescent="0.2">
      <c r="A22" s="53" t="s">
        <v>10</v>
      </c>
      <c r="B22" s="76">
        <v>7</v>
      </c>
      <c r="C22" s="77"/>
      <c r="D22" s="15">
        <v>0</v>
      </c>
      <c r="E22" s="52">
        <f>(B22*D22)*64</f>
        <v>0</v>
      </c>
    </row>
    <row r="23" spans="1:6" ht="12" customHeight="1" x14ac:dyDescent="0.2">
      <c r="A23" s="51" t="s">
        <v>11</v>
      </c>
      <c r="B23" s="76">
        <v>1</v>
      </c>
      <c r="C23" s="77"/>
      <c r="D23" s="15">
        <v>0</v>
      </c>
      <c r="E23" s="52">
        <f>(B23*D23)*64</f>
        <v>0</v>
      </c>
    </row>
    <row r="24" spans="1:6" ht="12" customHeight="1" x14ac:dyDescent="0.2">
      <c r="A24" s="53" t="s">
        <v>12</v>
      </c>
      <c r="B24" s="76">
        <v>1</v>
      </c>
      <c r="C24" s="77"/>
      <c r="D24" s="15">
        <v>0</v>
      </c>
      <c r="E24" s="52">
        <f>(B24*D24)*64</f>
        <v>0</v>
      </c>
    </row>
    <row r="25" spans="1:6" ht="12" customHeight="1" x14ac:dyDescent="0.2">
      <c r="A25" s="51" t="s">
        <v>13</v>
      </c>
      <c r="B25" s="76">
        <v>7</v>
      </c>
      <c r="C25" s="77"/>
      <c r="D25" s="15">
        <v>0</v>
      </c>
      <c r="E25" s="52">
        <f>(B25*D25)*64</f>
        <v>0</v>
      </c>
    </row>
    <row r="26" spans="1:6" x14ac:dyDescent="0.2">
      <c r="A26" s="35"/>
      <c r="C26" s="20" t="s">
        <v>14</v>
      </c>
      <c r="E26" s="54">
        <f>SUM(E21:E25)</f>
        <v>0</v>
      </c>
    </row>
    <row r="27" spans="1:6" x14ac:dyDescent="0.2">
      <c r="A27" s="55" t="s">
        <v>15</v>
      </c>
      <c r="C27" s="10"/>
      <c r="D27" s="10"/>
      <c r="E27" s="36"/>
    </row>
    <row r="28" spans="1:6" x14ac:dyDescent="0.2">
      <c r="A28" s="56"/>
      <c r="B28" s="25" t="s">
        <v>16</v>
      </c>
      <c r="C28" s="26" t="s">
        <v>17</v>
      </c>
      <c r="D28" s="26" t="s">
        <v>18</v>
      </c>
      <c r="E28" s="57" t="s">
        <v>32</v>
      </c>
    </row>
    <row r="29" spans="1:6" x14ac:dyDescent="0.2">
      <c r="A29" s="58" t="s">
        <v>20</v>
      </c>
      <c r="B29" s="27">
        <f>B21+B23+B25</f>
        <v>15</v>
      </c>
      <c r="C29" s="28">
        <v>0</v>
      </c>
      <c r="D29" s="28">
        <v>0</v>
      </c>
      <c r="E29" s="59">
        <f>((B29*C29)*64)+(D29*64)</f>
        <v>0</v>
      </c>
    </row>
    <row r="30" spans="1:6" x14ac:dyDescent="0.2">
      <c r="A30" s="60"/>
      <c r="C30" s="10"/>
      <c r="D30" s="10" t="s">
        <v>14</v>
      </c>
      <c r="E30" s="61">
        <f>SUM(E29:E29)</f>
        <v>0</v>
      </c>
    </row>
    <row r="31" spans="1:6" ht="11.25" customHeight="1" x14ac:dyDescent="0.2">
      <c r="A31" s="62" t="s">
        <v>21</v>
      </c>
      <c r="E31" s="36"/>
    </row>
    <row r="32" spans="1:6" x14ac:dyDescent="0.2">
      <c r="A32" s="63" t="s">
        <v>22</v>
      </c>
      <c r="B32" s="3" t="s">
        <v>23</v>
      </c>
      <c r="C32" s="3" t="s">
        <v>24</v>
      </c>
      <c r="D32" s="3" t="s">
        <v>25</v>
      </c>
      <c r="E32" s="50" t="s">
        <v>33</v>
      </c>
    </row>
    <row r="33" spans="1:5" x14ac:dyDescent="0.2">
      <c r="A33" s="64" t="s">
        <v>27</v>
      </c>
      <c r="B33" s="17">
        <v>55300</v>
      </c>
      <c r="C33" s="22">
        <v>0</v>
      </c>
      <c r="D33" s="8">
        <f>B33*C33</f>
        <v>0</v>
      </c>
      <c r="E33" s="65">
        <f>D33*64</f>
        <v>0</v>
      </c>
    </row>
    <row r="34" spans="1:5" x14ac:dyDescent="0.2">
      <c r="A34" s="53" t="s">
        <v>28</v>
      </c>
      <c r="B34" s="18">
        <v>26950</v>
      </c>
      <c r="C34" s="22">
        <v>0</v>
      </c>
      <c r="D34" s="4">
        <f>B34*C34</f>
        <v>0</v>
      </c>
      <c r="E34" s="52">
        <f>D34*64</f>
        <v>0</v>
      </c>
    </row>
    <row r="35" spans="1:5" ht="12.75" thickBot="1" x14ac:dyDescent="0.25">
      <c r="A35" s="66"/>
      <c r="B35" s="67"/>
      <c r="C35" s="68" t="s">
        <v>14</v>
      </c>
      <c r="D35" s="69">
        <f>SUM(D33:D34)</f>
        <v>0</v>
      </c>
      <c r="E35" s="70">
        <f>SUM(E33:E34)</f>
        <v>0</v>
      </c>
    </row>
    <row r="36" spans="1:5" ht="12.75" thickBot="1" x14ac:dyDescent="0.25">
      <c r="A36" s="30"/>
      <c r="C36" s="10"/>
      <c r="D36" s="10"/>
      <c r="E36" s="10"/>
    </row>
    <row r="37" spans="1:5" x14ac:dyDescent="0.2">
      <c r="A37" s="47" t="s">
        <v>34</v>
      </c>
      <c r="B37" s="48"/>
      <c r="C37" s="48"/>
      <c r="D37" s="48"/>
      <c r="E37" s="34"/>
    </row>
    <row r="38" spans="1:5" x14ac:dyDescent="0.2">
      <c r="A38" s="49" t="s">
        <v>5</v>
      </c>
      <c r="B38" s="71" t="s">
        <v>6</v>
      </c>
      <c r="C38" s="73"/>
      <c r="D38" s="3" t="s">
        <v>35</v>
      </c>
      <c r="E38" s="50" t="s">
        <v>36</v>
      </c>
    </row>
    <row r="39" spans="1:5" ht="12" customHeight="1" x14ac:dyDescent="0.2">
      <c r="A39" s="51" t="s">
        <v>9</v>
      </c>
      <c r="B39" s="76">
        <v>1</v>
      </c>
      <c r="C39" s="77"/>
      <c r="D39" s="15">
        <v>0</v>
      </c>
      <c r="E39" s="52">
        <f>(B39*D39)*55</f>
        <v>0</v>
      </c>
    </row>
    <row r="40" spans="1:5" ht="12" customHeight="1" x14ac:dyDescent="0.2">
      <c r="A40" s="53" t="s">
        <v>10</v>
      </c>
      <c r="B40" s="76">
        <v>1</v>
      </c>
      <c r="C40" s="77"/>
      <c r="D40" s="15">
        <v>0</v>
      </c>
      <c r="E40" s="52">
        <f>(B40*D40)*55</f>
        <v>0</v>
      </c>
    </row>
    <row r="41" spans="1:5" ht="12" customHeight="1" x14ac:dyDescent="0.2">
      <c r="A41" s="51" t="s">
        <v>13</v>
      </c>
      <c r="B41" s="76">
        <v>1</v>
      </c>
      <c r="C41" s="77"/>
      <c r="D41" s="15">
        <v>0</v>
      </c>
      <c r="E41" s="52">
        <f>(B41*D41)*55</f>
        <v>0</v>
      </c>
    </row>
    <row r="42" spans="1:5" x14ac:dyDescent="0.2">
      <c r="A42" s="35"/>
      <c r="C42" s="20" t="s">
        <v>14</v>
      </c>
      <c r="E42" s="54">
        <f>SUM(E39:E41)</f>
        <v>0</v>
      </c>
    </row>
    <row r="43" spans="1:5" x14ac:dyDescent="0.2">
      <c r="A43" s="55" t="s">
        <v>15</v>
      </c>
      <c r="C43" s="10"/>
      <c r="D43" s="10"/>
      <c r="E43" s="36"/>
    </row>
    <row r="44" spans="1:5" x14ac:dyDescent="0.2">
      <c r="A44" s="56"/>
      <c r="B44" s="25" t="s">
        <v>16</v>
      </c>
      <c r="C44" s="26" t="s">
        <v>17</v>
      </c>
      <c r="D44" s="26" t="s">
        <v>18</v>
      </c>
      <c r="E44" s="57" t="s">
        <v>37</v>
      </c>
    </row>
    <row r="45" spans="1:5" x14ac:dyDescent="0.2">
      <c r="A45" s="58" t="s">
        <v>20</v>
      </c>
      <c r="B45" s="27">
        <f>B39+B41</f>
        <v>2</v>
      </c>
      <c r="C45" s="28">
        <v>0</v>
      </c>
      <c r="D45" s="28">
        <v>0</v>
      </c>
      <c r="E45" s="59">
        <f>((B45*C45)*55)+(D45*55)</f>
        <v>0</v>
      </c>
    </row>
    <row r="46" spans="1:5" x14ac:dyDescent="0.2">
      <c r="A46" s="60"/>
      <c r="C46" s="10"/>
      <c r="D46" s="10" t="s">
        <v>14</v>
      </c>
      <c r="E46" s="61">
        <f>SUM(E45:E45)</f>
        <v>0</v>
      </c>
    </row>
    <row r="47" spans="1:5" ht="11.25" customHeight="1" x14ac:dyDescent="0.2">
      <c r="A47" s="62" t="s">
        <v>21</v>
      </c>
      <c r="E47" s="36"/>
    </row>
    <row r="48" spans="1:5" x14ac:dyDescent="0.2">
      <c r="A48" s="63" t="s">
        <v>22</v>
      </c>
      <c r="B48" s="3" t="s">
        <v>23</v>
      </c>
      <c r="C48" s="3" t="s">
        <v>24</v>
      </c>
      <c r="D48" s="3" t="s">
        <v>25</v>
      </c>
      <c r="E48" s="50" t="s">
        <v>38</v>
      </c>
    </row>
    <row r="49" spans="1:5" x14ac:dyDescent="0.2">
      <c r="A49" s="64" t="s">
        <v>27</v>
      </c>
      <c r="B49" s="17">
        <v>7650</v>
      </c>
      <c r="C49" s="22">
        <v>0</v>
      </c>
      <c r="D49" s="8">
        <f>B49*C49</f>
        <v>0</v>
      </c>
      <c r="E49" s="65">
        <f>D49*55</f>
        <v>0</v>
      </c>
    </row>
    <row r="50" spans="1:5" x14ac:dyDescent="0.2">
      <c r="A50" s="53" t="s">
        <v>28</v>
      </c>
      <c r="B50" s="18">
        <v>3850</v>
      </c>
      <c r="C50" s="22">
        <v>0</v>
      </c>
      <c r="D50" s="4">
        <f>B50*C50</f>
        <v>0</v>
      </c>
      <c r="E50" s="52">
        <f>D50*55</f>
        <v>0</v>
      </c>
    </row>
    <row r="51" spans="1:5" ht="12.75" thickBot="1" x14ac:dyDescent="0.25">
      <c r="A51" s="66"/>
      <c r="B51" s="67"/>
      <c r="C51" s="68" t="s">
        <v>14</v>
      </c>
      <c r="D51" s="69">
        <f>SUM(D49:D50)</f>
        <v>0</v>
      </c>
      <c r="E51" s="70">
        <f>SUM(E49:E50)</f>
        <v>0</v>
      </c>
    </row>
    <row r="52" spans="1:5" ht="12.75" thickBot="1" x14ac:dyDescent="0.25"/>
    <row r="53" spans="1:5" x14ac:dyDescent="0.2">
      <c r="A53" s="47" t="s">
        <v>39</v>
      </c>
      <c r="B53" s="48"/>
      <c r="C53" s="48"/>
      <c r="D53" s="48"/>
      <c r="E53" s="34"/>
    </row>
    <row r="54" spans="1:5" x14ac:dyDescent="0.2">
      <c r="A54" s="49" t="s">
        <v>5</v>
      </c>
      <c r="B54" s="71" t="s">
        <v>6</v>
      </c>
      <c r="C54" s="73"/>
      <c r="D54" s="3" t="s">
        <v>40</v>
      </c>
      <c r="E54" s="50" t="s">
        <v>41</v>
      </c>
    </row>
    <row r="55" spans="1:5" ht="12" customHeight="1" x14ac:dyDescent="0.2">
      <c r="A55" s="51" t="s">
        <v>9</v>
      </c>
      <c r="B55" s="76">
        <v>1</v>
      </c>
      <c r="C55" s="77"/>
      <c r="D55" s="15">
        <v>0</v>
      </c>
      <c r="E55" s="52">
        <f>(B55*D55)*39</f>
        <v>0</v>
      </c>
    </row>
    <row r="56" spans="1:5" ht="12" customHeight="1" x14ac:dyDescent="0.2">
      <c r="A56" s="53" t="s">
        <v>10</v>
      </c>
      <c r="B56" s="76">
        <v>1</v>
      </c>
      <c r="C56" s="77"/>
      <c r="D56" s="15">
        <v>0</v>
      </c>
      <c r="E56" s="52">
        <f>(B56*D56)*39</f>
        <v>0</v>
      </c>
    </row>
    <row r="57" spans="1:5" ht="12" customHeight="1" x14ac:dyDescent="0.2">
      <c r="A57" s="51" t="s">
        <v>13</v>
      </c>
      <c r="B57" s="76">
        <v>1</v>
      </c>
      <c r="C57" s="77"/>
      <c r="D57" s="15">
        <v>0</v>
      </c>
      <c r="E57" s="52">
        <f>(B57*D57)*39</f>
        <v>0</v>
      </c>
    </row>
    <row r="58" spans="1:5" x14ac:dyDescent="0.2">
      <c r="A58" s="35"/>
      <c r="C58" s="20" t="s">
        <v>14</v>
      </c>
      <c r="E58" s="54">
        <f>SUM(E55:E57)</f>
        <v>0</v>
      </c>
    </row>
    <row r="59" spans="1:5" x14ac:dyDescent="0.2">
      <c r="A59" s="55" t="s">
        <v>15</v>
      </c>
      <c r="C59" s="10"/>
      <c r="D59" s="10"/>
      <c r="E59" s="36"/>
    </row>
    <row r="60" spans="1:5" x14ac:dyDescent="0.2">
      <c r="A60" s="56"/>
      <c r="B60" s="25" t="s">
        <v>16</v>
      </c>
      <c r="C60" s="26" t="s">
        <v>17</v>
      </c>
      <c r="D60" s="26" t="s">
        <v>18</v>
      </c>
      <c r="E60" s="57" t="s">
        <v>42</v>
      </c>
    </row>
    <row r="61" spans="1:5" x14ac:dyDescent="0.2">
      <c r="A61" s="58" t="s">
        <v>20</v>
      </c>
      <c r="B61" s="27">
        <f>B55+B57</f>
        <v>2</v>
      </c>
      <c r="C61" s="28">
        <v>0</v>
      </c>
      <c r="D61" s="28">
        <v>0</v>
      </c>
      <c r="E61" s="59">
        <f>((B61*C61)*39)+(D61*39)</f>
        <v>0</v>
      </c>
    </row>
    <row r="62" spans="1:5" x14ac:dyDescent="0.2">
      <c r="A62" s="60"/>
      <c r="C62" s="10"/>
      <c r="D62" s="10" t="s">
        <v>14</v>
      </c>
      <c r="E62" s="61">
        <f>SUM(E61:E61)</f>
        <v>0</v>
      </c>
    </row>
    <row r="63" spans="1:5" ht="11.25" customHeight="1" x14ac:dyDescent="0.2">
      <c r="A63" s="62" t="s">
        <v>21</v>
      </c>
      <c r="E63" s="36"/>
    </row>
    <row r="64" spans="1:5" x14ac:dyDescent="0.2">
      <c r="A64" s="63" t="s">
        <v>22</v>
      </c>
      <c r="B64" s="3" t="s">
        <v>23</v>
      </c>
      <c r="C64" s="3" t="s">
        <v>24</v>
      </c>
      <c r="D64" s="3" t="s">
        <v>25</v>
      </c>
      <c r="E64" s="50" t="s">
        <v>43</v>
      </c>
    </row>
    <row r="65" spans="1:5" x14ac:dyDescent="0.2">
      <c r="A65" s="64" t="s">
        <v>27</v>
      </c>
      <c r="B65" s="17">
        <v>7650</v>
      </c>
      <c r="C65" s="22">
        <v>0</v>
      </c>
      <c r="D65" s="8">
        <f>B65*C65</f>
        <v>0</v>
      </c>
      <c r="E65" s="65">
        <f>D65*39</f>
        <v>0</v>
      </c>
    </row>
    <row r="66" spans="1:5" x14ac:dyDescent="0.2">
      <c r="A66" s="53" t="s">
        <v>28</v>
      </c>
      <c r="B66" s="18">
        <v>3850</v>
      </c>
      <c r="C66" s="22">
        <v>0</v>
      </c>
      <c r="D66" s="4">
        <f>B66*C66</f>
        <v>0</v>
      </c>
      <c r="E66" s="52">
        <f>D66*39</f>
        <v>0</v>
      </c>
    </row>
    <row r="67" spans="1:5" ht="12.75" thickBot="1" x14ac:dyDescent="0.25">
      <c r="A67" s="66"/>
      <c r="B67" s="67"/>
      <c r="C67" s="68" t="s">
        <v>14</v>
      </c>
      <c r="D67" s="69">
        <f>SUM(D65:D66)</f>
        <v>0</v>
      </c>
      <c r="E67" s="70">
        <f>SUM(E65:E66)</f>
        <v>0</v>
      </c>
    </row>
    <row r="68" spans="1:5" ht="12.75" thickBot="1" x14ac:dyDescent="0.25">
      <c r="A68" s="30"/>
      <c r="C68" s="10"/>
      <c r="D68" s="10"/>
      <c r="E68" s="10"/>
    </row>
    <row r="69" spans="1:5" x14ac:dyDescent="0.2">
      <c r="A69" s="47" t="s">
        <v>44</v>
      </c>
      <c r="B69" s="48"/>
      <c r="C69" s="48"/>
      <c r="D69" s="48"/>
      <c r="E69" s="34"/>
    </row>
    <row r="70" spans="1:5" x14ac:dyDescent="0.2">
      <c r="A70" s="49" t="s">
        <v>5</v>
      </c>
      <c r="B70" s="71" t="s">
        <v>6</v>
      </c>
      <c r="C70" s="73"/>
      <c r="D70" s="3" t="s">
        <v>45</v>
      </c>
      <c r="E70" s="50" t="s">
        <v>46</v>
      </c>
    </row>
    <row r="71" spans="1:5" ht="12" customHeight="1" x14ac:dyDescent="0.2">
      <c r="A71" s="51" t="s">
        <v>9</v>
      </c>
      <c r="B71" s="76">
        <v>1</v>
      </c>
      <c r="C71" s="77"/>
      <c r="D71" s="15">
        <v>0</v>
      </c>
      <c r="E71" s="52">
        <f>(B71*D71)*30</f>
        <v>0</v>
      </c>
    </row>
    <row r="72" spans="1:5" ht="12" customHeight="1" x14ac:dyDescent="0.2">
      <c r="A72" s="53" t="s">
        <v>10</v>
      </c>
      <c r="B72" s="76">
        <v>1</v>
      </c>
      <c r="C72" s="77"/>
      <c r="D72" s="15">
        <v>0</v>
      </c>
      <c r="E72" s="52">
        <f>(B72*D72)*30</f>
        <v>0</v>
      </c>
    </row>
    <row r="73" spans="1:5" ht="12" customHeight="1" x14ac:dyDescent="0.2">
      <c r="A73" s="51" t="s">
        <v>13</v>
      </c>
      <c r="B73" s="76">
        <v>2</v>
      </c>
      <c r="C73" s="77"/>
      <c r="D73" s="15">
        <v>0</v>
      </c>
      <c r="E73" s="52">
        <f>(B73*D73)*30</f>
        <v>0</v>
      </c>
    </row>
    <row r="74" spans="1:5" x14ac:dyDescent="0.2">
      <c r="A74" s="35"/>
      <c r="C74" s="20" t="s">
        <v>14</v>
      </c>
      <c r="E74" s="54">
        <f>SUM(E71:E73)</f>
        <v>0</v>
      </c>
    </row>
    <row r="75" spans="1:5" x14ac:dyDescent="0.2">
      <c r="A75" s="55" t="s">
        <v>15</v>
      </c>
      <c r="C75" s="10"/>
      <c r="D75" s="10"/>
      <c r="E75" s="36"/>
    </row>
    <row r="76" spans="1:5" x14ac:dyDescent="0.2">
      <c r="A76" s="56"/>
      <c r="B76" s="25" t="s">
        <v>16</v>
      </c>
      <c r="C76" s="26" t="s">
        <v>17</v>
      </c>
      <c r="D76" s="26" t="s">
        <v>18</v>
      </c>
      <c r="E76" s="57" t="s">
        <v>47</v>
      </c>
    </row>
    <row r="77" spans="1:5" x14ac:dyDescent="0.2">
      <c r="A77" s="58" t="s">
        <v>20</v>
      </c>
      <c r="B77" s="27">
        <f>B71+B73</f>
        <v>3</v>
      </c>
      <c r="C77" s="28">
        <v>0</v>
      </c>
      <c r="D77" s="28">
        <v>0</v>
      </c>
      <c r="E77" s="59">
        <f>((B77*C77)*30)+(D77*30)</f>
        <v>0</v>
      </c>
    </row>
    <row r="78" spans="1:5" x14ac:dyDescent="0.2">
      <c r="A78" s="60"/>
      <c r="C78" s="10"/>
      <c r="D78" s="10" t="s">
        <v>14</v>
      </c>
      <c r="E78" s="61">
        <f>SUM(E77:E77)</f>
        <v>0</v>
      </c>
    </row>
    <row r="79" spans="1:5" ht="11.25" customHeight="1" x14ac:dyDescent="0.2">
      <c r="A79" s="62" t="s">
        <v>21</v>
      </c>
      <c r="E79" s="36"/>
    </row>
    <row r="80" spans="1:5" x14ac:dyDescent="0.2">
      <c r="A80" s="63" t="s">
        <v>22</v>
      </c>
      <c r="B80" s="3" t="s">
        <v>23</v>
      </c>
      <c r="C80" s="3" t="s">
        <v>24</v>
      </c>
      <c r="D80" s="3" t="s">
        <v>25</v>
      </c>
      <c r="E80" s="50" t="s">
        <v>48</v>
      </c>
    </row>
    <row r="81" spans="1:5" x14ac:dyDescent="0.2">
      <c r="A81" s="64" t="s">
        <v>27</v>
      </c>
      <c r="B81" s="17">
        <v>8400</v>
      </c>
      <c r="C81" s="22">
        <v>0</v>
      </c>
      <c r="D81" s="8">
        <f>B81*C81</f>
        <v>0</v>
      </c>
      <c r="E81" s="65">
        <f>D81*30</f>
        <v>0</v>
      </c>
    </row>
    <row r="82" spans="1:5" x14ac:dyDescent="0.2">
      <c r="A82" s="53" t="s">
        <v>28</v>
      </c>
      <c r="B82" s="18">
        <v>4100</v>
      </c>
      <c r="C82" s="22">
        <v>0</v>
      </c>
      <c r="D82" s="4">
        <f>B82*C82</f>
        <v>0</v>
      </c>
      <c r="E82" s="52">
        <f>D82*30</f>
        <v>0</v>
      </c>
    </row>
    <row r="83" spans="1:5" ht="12.75" thickBot="1" x14ac:dyDescent="0.25">
      <c r="A83" s="66"/>
      <c r="B83" s="67"/>
      <c r="C83" s="68" t="s">
        <v>14</v>
      </c>
      <c r="D83" s="69">
        <f>SUM(D81:D82)</f>
        <v>0</v>
      </c>
      <c r="E83" s="70">
        <f>SUM(E81:E82)</f>
        <v>0</v>
      </c>
    </row>
    <row r="84" spans="1:5" x14ac:dyDescent="0.2">
      <c r="C84" s="10"/>
      <c r="D84" s="10"/>
    </row>
    <row r="85" spans="1:5" ht="12.75" thickBot="1" x14ac:dyDescent="0.25">
      <c r="A85" s="1" t="s">
        <v>49</v>
      </c>
      <c r="C85" s="10"/>
      <c r="D85" s="10"/>
    </row>
    <row r="86" spans="1:5" x14ac:dyDescent="0.2">
      <c r="A86" s="6" t="s">
        <v>50</v>
      </c>
      <c r="B86" s="13" t="s">
        <v>51</v>
      </c>
      <c r="C86" s="32" t="s">
        <v>52</v>
      </c>
      <c r="D86" s="33"/>
      <c r="E86" s="34"/>
    </row>
    <row r="87" spans="1:5" x14ac:dyDescent="0.2">
      <c r="A87" s="7" t="s">
        <v>50</v>
      </c>
      <c r="B87" s="14">
        <v>0</v>
      </c>
      <c r="C87" s="44">
        <f>B87/66</f>
        <v>0</v>
      </c>
      <c r="D87" s="35"/>
      <c r="E87" s="36"/>
    </row>
    <row r="88" spans="1:5" x14ac:dyDescent="0.2">
      <c r="A88" s="23" t="s">
        <v>53</v>
      </c>
      <c r="D88" s="35"/>
      <c r="E88" s="36"/>
    </row>
    <row r="89" spans="1:5" x14ac:dyDescent="0.2">
      <c r="A89" s="23" t="s">
        <v>54</v>
      </c>
      <c r="D89" s="35"/>
      <c r="E89" s="36"/>
    </row>
    <row r="90" spans="1:5" x14ac:dyDescent="0.2">
      <c r="A90" s="12"/>
      <c r="B90" s="11"/>
      <c r="D90" s="37" t="s">
        <v>55</v>
      </c>
      <c r="E90" s="36"/>
    </row>
    <row r="91" spans="1:5" x14ac:dyDescent="0.2">
      <c r="A91" s="1" t="s">
        <v>56</v>
      </c>
      <c r="B91" s="3" t="s">
        <v>57</v>
      </c>
      <c r="D91" s="38" t="s">
        <v>58</v>
      </c>
      <c r="E91" s="39"/>
    </row>
    <row r="92" spans="1:5" ht="12.75" thickBot="1" x14ac:dyDescent="0.25">
      <c r="A92" s="1"/>
      <c r="B92" s="5">
        <f>(E8+E12+E17+E26+E30+E35+E42+E46+E51+E58+E62+E67+E74+E78+E83+B87)</f>
        <v>0</v>
      </c>
      <c r="D92" s="40" t="s">
        <v>59</v>
      </c>
      <c r="E92" s="41"/>
    </row>
    <row r="94" spans="1:5" x14ac:dyDescent="0.2">
      <c r="A94" s="1" t="s">
        <v>3</v>
      </c>
      <c r="B94" s="3" t="s">
        <v>60</v>
      </c>
      <c r="C94" s="3" t="s">
        <v>61</v>
      </c>
      <c r="D94" s="3" t="s">
        <v>2</v>
      </c>
    </row>
    <row r="95" spans="1:5" x14ac:dyDescent="0.2">
      <c r="A95" s="1"/>
      <c r="B95" s="5">
        <f>B92</f>
        <v>0</v>
      </c>
      <c r="C95" s="5">
        <f>'ANNONU 2x 1 jaar verlenging'!C24</f>
        <v>0</v>
      </c>
      <c r="D95" s="5">
        <f>B95+C95</f>
        <v>0</v>
      </c>
    </row>
    <row r="96" spans="1:5" x14ac:dyDescent="0.2">
      <c r="A96" s="1" t="s">
        <v>94</v>
      </c>
    </row>
    <row r="97" spans="1:2" x14ac:dyDescent="0.2">
      <c r="A97" s="6"/>
      <c r="B97" s="13" t="s">
        <v>64</v>
      </c>
    </row>
    <row r="98" spans="1:2" x14ac:dyDescent="0.2">
      <c r="A98" s="7" t="s">
        <v>65</v>
      </c>
      <c r="B98" s="14">
        <v>0</v>
      </c>
    </row>
    <row r="99" spans="1:2" x14ac:dyDescent="0.2">
      <c r="A99" s="7" t="s">
        <v>66</v>
      </c>
      <c r="B99" s="14">
        <v>0</v>
      </c>
    </row>
    <row r="100" spans="1:2" x14ac:dyDescent="0.2">
      <c r="A100" s="7" t="s">
        <v>95</v>
      </c>
      <c r="B100" s="14">
        <v>0</v>
      </c>
    </row>
  </sheetData>
  <mergeCells count="24">
    <mergeCell ref="B73:C73"/>
    <mergeCell ref="B71:C71"/>
    <mergeCell ref="B72:C72"/>
    <mergeCell ref="B70:C70"/>
    <mergeCell ref="B40:C40"/>
    <mergeCell ref="B41:C41"/>
    <mergeCell ref="B55:C55"/>
    <mergeCell ref="B56:C56"/>
    <mergeCell ref="B57:C57"/>
    <mergeCell ref="B2:C2"/>
    <mergeCell ref="B20:C20"/>
    <mergeCell ref="B38:C38"/>
    <mergeCell ref="B54:C54"/>
    <mergeCell ref="B3:C3"/>
    <mergeCell ref="B4:C4"/>
    <mergeCell ref="B5:C5"/>
    <mergeCell ref="B6:C6"/>
    <mergeCell ref="B7:C7"/>
    <mergeCell ref="B21:C21"/>
    <mergeCell ref="B22:C22"/>
    <mergeCell ref="B23:C23"/>
    <mergeCell ref="B24:C24"/>
    <mergeCell ref="B25:C25"/>
    <mergeCell ref="B39:C39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43" orientation="landscape" r:id="rId1"/>
  <headerFoot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5086-C7C7-43DB-83E4-F1132E042E56}">
  <sheetPr>
    <pageSetUpPr fitToPage="1"/>
  </sheetPr>
  <dimension ref="A1:F25"/>
  <sheetViews>
    <sheetView showWhiteSpace="0" view="pageLayout" zoomScaleNormal="100" workbookViewId="0">
      <selection activeCell="E25" sqref="E25"/>
    </sheetView>
  </sheetViews>
  <sheetFormatPr defaultColWidth="9.140625" defaultRowHeight="12" x14ac:dyDescent="0.2"/>
  <cols>
    <col min="1" max="1" width="52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67</v>
      </c>
    </row>
    <row r="2" spans="1:6" ht="15" x14ac:dyDescent="0.25">
      <c r="A2" s="21" t="s">
        <v>5</v>
      </c>
      <c r="B2" s="71" t="s">
        <v>6</v>
      </c>
      <c r="C2" s="72"/>
      <c r="D2" s="3" t="s">
        <v>68</v>
      </c>
      <c r="E2" s="3" t="s">
        <v>69</v>
      </c>
    </row>
    <row r="3" spans="1:6" ht="12" customHeight="1" x14ac:dyDescent="0.2">
      <c r="A3" s="16" t="s">
        <v>9</v>
      </c>
      <c r="B3" s="74">
        <v>27</v>
      </c>
      <c r="C3" s="75"/>
      <c r="D3" s="15">
        <v>0</v>
      </c>
      <c r="E3" s="4">
        <f>(B3*D3)*12</f>
        <v>0</v>
      </c>
    </row>
    <row r="4" spans="1:6" ht="12" customHeight="1" x14ac:dyDescent="0.2">
      <c r="A4" s="9" t="s">
        <v>10</v>
      </c>
      <c r="B4" s="74">
        <v>27</v>
      </c>
      <c r="C4" s="75"/>
      <c r="D4" s="15">
        <v>0</v>
      </c>
      <c r="E4" s="4">
        <f t="shared" ref="E4:E7" si="0">(B4*D4)*12</f>
        <v>0</v>
      </c>
    </row>
    <row r="5" spans="1:6" ht="12" customHeight="1" x14ac:dyDescent="0.2">
      <c r="A5" s="16" t="s">
        <v>11</v>
      </c>
      <c r="B5" s="74">
        <v>3</v>
      </c>
      <c r="C5" s="75"/>
      <c r="D5" s="15">
        <v>0</v>
      </c>
      <c r="E5" s="4">
        <f t="shared" si="0"/>
        <v>0</v>
      </c>
    </row>
    <row r="6" spans="1:6" ht="12" customHeight="1" x14ac:dyDescent="0.2">
      <c r="A6" s="9" t="s">
        <v>12</v>
      </c>
      <c r="B6" s="74">
        <v>3</v>
      </c>
      <c r="C6" s="75"/>
      <c r="D6" s="15">
        <v>0</v>
      </c>
      <c r="E6" s="4">
        <f t="shared" si="0"/>
        <v>0</v>
      </c>
    </row>
    <row r="7" spans="1:6" ht="12" customHeight="1" x14ac:dyDescent="0.2">
      <c r="A7" s="16" t="s">
        <v>13</v>
      </c>
      <c r="B7" s="74">
        <v>27</v>
      </c>
      <c r="C7" s="75"/>
      <c r="D7" s="15">
        <v>0</v>
      </c>
      <c r="E7" s="4">
        <f t="shared" si="0"/>
        <v>0</v>
      </c>
    </row>
    <row r="8" spans="1:6" x14ac:dyDescent="0.2">
      <c r="C8" s="20" t="s">
        <v>14</v>
      </c>
      <c r="E8" s="5">
        <f>SUM(E3:E7)</f>
        <v>0</v>
      </c>
      <c r="F8" s="11"/>
    </row>
    <row r="9" spans="1:6" x14ac:dyDescent="0.2">
      <c r="A9" s="42" t="s">
        <v>15</v>
      </c>
      <c r="C9" s="10"/>
      <c r="D9" s="10"/>
    </row>
    <row r="10" spans="1:6" x14ac:dyDescent="0.2">
      <c r="A10" s="24"/>
      <c r="B10" s="25" t="s">
        <v>16</v>
      </c>
      <c r="C10" s="26" t="s">
        <v>17</v>
      </c>
      <c r="D10" s="26" t="s">
        <v>18</v>
      </c>
      <c r="E10" s="25" t="s">
        <v>70</v>
      </c>
    </row>
    <row r="11" spans="1:6" x14ac:dyDescent="0.2">
      <c r="A11" s="43" t="s">
        <v>20</v>
      </c>
      <c r="B11" s="46">
        <f>B3+B5+B7</f>
        <v>57</v>
      </c>
      <c r="C11" s="28">
        <v>0</v>
      </c>
      <c r="D11" s="28">
        <v>0</v>
      </c>
      <c r="E11" s="29">
        <f>((B11*C11)*12)+(D11*12)</f>
        <v>0</v>
      </c>
    </row>
    <row r="12" spans="1:6" x14ac:dyDescent="0.2">
      <c r="A12" s="30"/>
      <c r="C12" s="10"/>
      <c r="D12" s="10" t="s">
        <v>14</v>
      </c>
      <c r="E12" s="31">
        <f>SUM(E11:E11)</f>
        <v>0</v>
      </c>
    </row>
    <row r="13" spans="1:6" ht="11.25" customHeight="1" x14ac:dyDescent="0.2">
      <c r="A13" s="1" t="s">
        <v>21</v>
      </c>
    </row>
    <row r="14" spans="1:6" x14ac:dyDescent="0.2">
      <c r="A14" s="6" t="s">
        <v>22</v>
      </c>
      <c r="B14" s="3" t="s">
        <v>23</v>
      </c>
      <c r="C14" s="3" t="s">
        <v>24</v>
      </c>
      <c r="D14" s="3" t="s">
        <v>25</v>
      </c>
      <c r="E14" s="3" t="s">
        <v>71</v>
      </c>
    </row>
    <row r="15" spans="1:6" x14ac:dyDescent="0.2">
      <c r="A15" s="7" t="s">
        <v>27</v>
      </c>
      <c r="B15" s="17">
        <f>ANNONU!B15+ANNONU!B33+ANNONU!B49+ANNONU!B65+ANNONU!B81</f>
        <v>235000</v>
      </c>
      <c r="C15" s="22">
        <v>0</v>
      </c>
      <c r="D15" s="8">
        <f>B15*C15</f>
        <v>0</v>
      </c>
      <c r="E15" s="8">
        <f>D15*12</f>
        <v>0</v>
      </c>
    </row>
    <row r="16" spans="1:6" x14ac:dyDescent="0.2">
      <c r="A16" s="9" t="s">
        <v>28</v>
      </c>
      <c r="B16" s="18">
        <f>ANNONU!B16+ANNONU!B34+ANNONU!B50+ANNONU!B66+ANNONU!B82</f>
        <v>114750</v>
      </c>
      <c r="C16" s="22">
        <v>0</v>
      </c>
      <c r="D16" s="4">
        <f>B16*C16</f>
        <v>0</v>
      </c>
      <c r="E16" s="4">
        <f>D16*12</f>
        <v>0</v>
      </c>
    </row>
    <row r="17" spans="1:5" x14ac:dyDescent="0.2">
      <c r="C17" s="10" t="s">
        <v>14</v>
      </c>
      <c r="D17" s="5">
        <f>SUM(D15:D16)</f>
        <v>0</v>
      </c>
      <c r="E17" s="5">
        <f>SUM(E15:E16)</f>
        <v>0</v>
      </c>
    </row>
    <row r="18" spans="1:5" x14ac:dyDescent="0.2">
      <c r="C18" s="10"/>
      <c r="D18" s="10"/>
    </row>
    <row r="19" spans="1:5" x14ac:dyDescent="0.2">
      <c r="A19" s="12"/>
      <c r="B19" s="11"/>
      <c r="D19" s="10"/>
      <c r="E19" s="10"/>
    </row>
    <row r="20" spans="1:5" x14ac:dyDescent="0.2">
      <c r="A20" s="1" t="s">
        <v>56</v>
      </c>
      <c r="B20" s="3" t="s">
        <v>57</v>
      </c>
      <c r="D20" s="10"/>
      <c r="E20" s="10"/>
    </row>
    <row r="21" spans="1:5" x14ac:dyDescent="0.2">
      <c r="A21" s="1"/>
      <c r="B21" s="5">
        <f>(E8+E12+E17)</f>
        <v>0</v>
      </c>
      <c r="D21" s="10"/>
      <c r="E21" s="10"/>
    </row>
    <row r="23" spans="1:5" x14ac:dyDescent="0.2">
      <c r="A23" s="1" t="s">
        <v>3</v>
      </c>
      <c r="B23" s="3" t="s">
        <v>60</v>
      </c>
      <c r="C23" s="3" t="s">
        <v>61</v>
      </c>
    </row>
    <row r="24" spans="1:5" x14ac:dyDescent="0.2">
      <c r="A24" s="1"/>
      <c r="B24" s="5">
        <f>B21</f>
        <v>0</v>
      </c>
      <c r="C24" s="5">
        <f>B24*2</f>
        <v>0</v>
      </c>
    </row>
    <row r="25" spans="1:5" x14ac:dyDescent="0.2">
      <c r="B25" s="19"/>
    </row>
  </sheetData>
  <mergeCells count="6">
    <mergeCell ref="B7:C7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95" orientation="landscape" r:id="rId1"/>
  <headerFooter>
    <oddHeader>&amp;LPrijzenblad Meerkring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165F-8300-4D7F-9C2A-AD4AEF431D83}">
  <sheetPr>
    <pageSetUpPr fitToPage="1"/>
  </sheetPr>
  <dimension ref="A1:J96"/>
  <sheetViews>
    <sheetView view="pageLayout" topLeftCell="A75" zoomScaleNormal="100" workbookViewId="0">
      <selection activeCell="C94" sqref="C94"/>
    </sheetView>
  </sheetViews>
  <sheetFormatPr defaultColWidth="9.140625" defaultRowHeight="12" x14ac:dyDescent="0.2"/>
  <cols>
    <col min="1" max="1" width="52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47" t="s">
        <v>72</v>
      </c>
      <c r="B1" s="48"/>
      <c r="C1" s="48"/>
      <c r="D1" s="48"/>
      <c r="E1" s="34"/>
    </row>
    <row r="2" spans="1:6" ht="15" x14ac:dyDescent="0.25">
      <c r="A2" s="49" t="s">
        <v>5</v>
      </c>
      <c r="B2" s="71" t="s">
        <v>6</v>
      </c>
      <c r="C2" s="72"/>
      <c r="D2" s="3" t="s">
        <v>7</v>
      </c>
      <c r="E2" s="50" t="s">
        <v>8</v>
      </c>
    </row>
    <row r="3" spans="1:6" ht="12" customHeight="1" x14ac:dyDescent="0.2">
      <c r="A3" s="51" t="s">
        <v>11</v>
      </c>
      <c r="B3" s="74">
        <v>8</v>
      </c>
      <c r="C3" s="75"/>
      <c r="D3" s="15">
        <v>0</v>
      </c>
      <c r="E3" s="52">
        <f t="shared" ref="E3:E5" si="0">(B3*D3)*72</f>
        <v>0</v>
      </c>
    </row>
    <row r="4" spans="1:6" ht="12" customHeight="1" x14ac:dyDescent="0.2">
      <c r="A4" s="53" t="s">
        <v>12</v>
      </c>
      <c r="B4" s="74">
        <v>8</v>
      </c>
      <c r="C4" s="75"/>
      <c r="D4" s="15">
        <v>0</v>
      </c>
      <c r="E4" s="52">
        <f t="shared" si="0"/>
        <v>0</v>
      </c>
    </row>
    <row r="5" spans="1:6" ht="12" customHeight="1" x14ac:dyDescent="0.2">
      <c r="A5" s="53" t="s">
        <v>10</v>
      </c>
      <c r="B5" s="74">
        <v>0</v>
      </c>
      <c r="C5" s="75"/>
      <c r="D5" s="15">
        <v>0</v>
      </c>
      <c r="E5" s="52">
        <f t="shared" si="0"/>
        <v>0</v>
      </c>
    </row>
    <row r="6" spans="1:6" x14ac:dyDescent="0.2">
      <c r="A6" s="35"/>
      <c r="C6" s="20" t="s">
        <v>14</v>
      </c>
      <c r="E6" s="54">
        <f>SUM(E3:E5)</f>
        <v>0</v>
      </c>
      <c r="F6" s="11"/>
    </row>
    <row r="7" spans="1:6" x14ac:dyDescent="0.2">
      <c r="A7" s="55" t="s">
        <v>15</v>
      </c>
      <c r="C7" s="10"/>
      <c r="D7" s="10"/>
      <c r="E7" s="36"/>
    </row>
    <row r="8" spans="1:6" x14ac:dyDescent="0.2">
      <c r="A8" s="56"/>
      <c r="B8" s="25" t="s">
        <v>16</v>
      </c>
      <c r="C8" s="26" t="s">
        <v>17</v>
      </c>
      <c r="D8" s="26" t="s">
        <v>18</v>
      </c>
      <c r="E8" s="57" t="s">
        <v>19</v>
      </c>
    </row>
    <row r="9" spans="1:6" x14ac:dyDescent="0.2">
      <c r="A9" s="58" t="s">
        <v>20</v>
      </c>
      <c r="B9" s="46">
        <f>B3</f>
        <v>8</v>
      </c>
      <c r="C9" s="28">
        <v>0</v>
      </c>
      <c r="D9" s="28">
        <v>0</v>
      </c>
      <c r="E9" s="59">
        <f>((B9*C9)*72)+(D9*72)</f>
        <v>0</v>
      </c>
    </row>
    <row r="10" spans="1:6" x14ac:dyDescent="0.2">
      <c r="A10" s="60"/>
      <c r="C10" s="10"/>
      <c r="D10" s="10" t="s">
        <v>14</v>
      </c>
      <c r="E10" s="61">
        <f>SUM(E9:E9)</f>
        <v>0</v>
      </c>
    </row>
    <row r="11" spans="1:6" ht="11.25" customHeight="1" x14ac:dyDescent="0.2">
      <c r="A11" s="62" t="s">
        <v>21</v>
      </c>
      <c r="E11" s="36"/>
    </row>
    <row r="12" spans="1:6" x14ac:dyDescent="0.2">
      <c r="A12" s="63" t="s">
        <v>22</v>
      </c>
      <c r="B12" s="3" t="s">
        <v>23</v>
      </c>
      <c r="C12" s="3" t="s">
        <v>24</v>
      </c>
      <c r="D12" s="3" t="s">
        <v>25</v>
      </c>
      <c r="E12" s="50" t="s">
        <v>26</v>
      </c>
    </row>
    <row r="13" spans="1:6" x14ac:dyDescent="0.2">
      <c r="A13" s="64" t="s">
        <v>27</v>
      </c>
      <c r="B13" s="17">
        <v>67204</v>
      </c>
      <c r="C13" s="22">
        <v>0</v>
      </c>
      <c r="D13" s="8">
        <f>B13*C13</f>
        <v>0</v>
      </c>
      <c r="E13" s="65">
        <f>D13*72</f>
        <v>0</v>
      </c>
    </row>
    <row r="14" spans="1:6" x14ac:dyDescent="0.2">
      <c r="A14" s="53" t="s">
        <v>28</v>
      </c>
      <c r="B14" s="18">
        <v>39436</v>
      </c>
      <c r="C14" s="22">
        <v>0</v>
      </c>
      <c r="D14" s="4">
        <f>B14*C14</f>
        <v>0</v>
      </c>
      <c r="E14" s="52">
        <f>D14*72</f>
        <v>0</v>
      </c>
    </row>
    <row r="15" spans="1:6" ht="12.75" thickBot="1" x14ac:dyDescent="0.25">
      <c r="A15" s="66"/>
      <c r="B15" s="67"/>
      <c r="C15" s="68" t="s">
        <v>14</v>
      </c>
      <c r="D15" s="69">
        <f>SUM(D13:D14)</f>
        <v>0</v>
      </c>
      <c r="E15" s="70">
        <f>SUM(E13:E14)</f>
        <v>0</v>
      </c>
    </row>
    <row r="16" spans="1:6" ht="12.75" thickBot="1" x14ac:dyDescent="0.25">
      <c r="A16" s="30"/>
      <c r="C16" s="10"/>
      <c r="D16" s="10"/>
      <c r="E16" s="10"/>
    </row>
    <row r="17" spans="1:6" x14ac:dyDescent="0.2">
      <c r="A17" s="47" t="s">
        <v>73</v>
      </c>
      <c r="B17" s="48"/>
      <c r="C17" s="48"/>
      <c r="D17" s="48"/>
      <c r="E17" s="34"/>
      <c r="F17" s="11"/>
    </row>
    <row r="18" spans="1:6" x14ac:dyDescent="0.2">
      <c r="A18" s="49" t="s">
        <v>5</v>
      </c>
      <c r="B18" s="71" t="s">
        <v>6</v>
      </c>
      <c r="C18" s="73"/>
      <c r="D18" s="3" t="s">
        <v>74</v>
      </c>
      <c r="E18" s="50" t="s">
        <v>75</v>
      </c>
    </row>
    <row r="19" spans="1:6" ht="12" customHeight="1" x14ac:dyDescent="0.2">
      <c r="A19" s="51" t="s">
        <v>11</v>
      </c>
      <c r="B19" s="74">
        <v>2</v>
      </c>
      <c r="C19" s="75"/>
      <c r="D19" s="15">
        <v>0</v>
      </c>
      <c r="E19" s="52">
        <f t="shared" ref="E19:E21" si="1">(B19*D19)*54</f>
        <v>0</v>
      </c>
    </row>
    <row r="20" spans="1:6" ht="12" customHeight="1" x14ac:dyDescent="0.2">
      <c r="A20" s="53" t="s">
        <v>12</v>
      </c>
      <c r="B20" s="74">
        <v>2</v>
      </c>
      <c r="C20" s="75"/>
      <c r="D20" s="15">
        <v>0</v>
      </c>
      <c r="E20" s="52">
        <f t="shared" si="1"/>
        <v>0</v>
      </c>
    </row>
    <row r="21" spans="1:6" ht="12" customHeight="1" x14ac:dyDescent="0.2">
      <c r="A21" s="53" t="s">
        <v>10</v>
      </c>
      <c r="B21" s="74">
        <v>0</v>
      </c>
      <c r="C21" s="75"/>
      <c r="D21" s="15">
        <v>0</v>
      </c>
      <c r="E21" s="52">
        <f t="shared" si="1"/>
        <v>0</v>
      </c>
    </row>
    <row r="22" spans="1:6" x14ac:dyDescent="0.2">
      <c r="A22" s="35"/>
      <c r="C22" s="20" t="s">
        <v>14</v>
      </c>
      <c r="E22" s="54">
        <f>SUM(E19:E21)</f>
        <v>0</v>
      </c>
    </row>
    <row r="23" spans="1:6" x14ac:dyDescent="0.2">
      <c r="A23" s="55" t="s">
        <v>15</v>
      </c>
      <c r="C23" s="10"/>
      <c r="D23" s="10"/>
      <c r="E23" s="36"/>
    </row>
    <row r="24" spans="1:6" x14ac:dyDescent="0.2">
      <c r="A24" s="56"/>
      <c r="B24" s="25" t="s">
        <v>16</v>
      </c>
      <c r="C24" s="26" t="s">
        <v>17</v>
      </c>
      <c r="D24" s="26" t="s">
        <v>18</v>
      </c>
      <c r="E24" s="57" t="s">
        <v>76</v>
      </c>
    </row>
    <row r="25" spans="1:6" x14ac:dyDescent="0.2">
      <c r="A25" s="58" t="s">
        <v>20</v>
      </c>
      <c r="B25" s="46">
        <f>B19</f>
        <v>2</v>
      </c>
      <c r="C25" s="28">
        <v>0</v>
      </c>
      <c r="D25" s="28">
        <v>0</v>
      </c>
      <c r="E25" s="59">
        <f>((B25*C25)*54)+(D25*54)</f>
        <v>0</v>
      </c>
    </row>
    <row r="26" spans="1:6" x14ac:dyDescent="0.2">
      <c r="A26" s="60"/>
      <c r="C26" s="10"/>
      <c r="D26" s="10" t="s">
        <v>14</v>
      </c>
      <c r="E26" s="61">
        <f>SUM(E25:E25)</f>
        <v>0</v>
      </c>
    </row>
    <row r="27" spans="1:6" ht="11.25" customHeight="1" x14ac:dyDescent="0.2">
      <c r="A27" s="62" t="s">
        <v>21</v>
      </c>
      <c r="E27" s="36"/>
    </row>
    <row r="28" spans="1:6" x14ac:dyDescent="0.2">
      <c r="A28" s="63" t="s">
        <v>22</v>
      </c>
      <c r="B28" s="3" t="s">
        <v>23</v>
      </c>
      <c r="C28" s="3" t="s">
        <v>24</v>
      </c>
      <c r="D28" s="3" t="s">
        <v>25</v>
      </c>
      <c r="E28" s="50" t="s">
        <v>77</v>
      </c>
    </row>
    <row r="29" spans="1:6" x14ac:dyDescent="0.2">
      <c r="A29" s="64" t="s">
        <v>27</v>
      </c>
      <c r="B29" s="17">
        <v>13481</v>
      </c>
      <c r="C29" s="22">
        <v>0</v>
      </c>
      <c r="D29" s="8">
        <f>B29*C29</f>
        <v>0</v>
      </c>
      <c r="E29" s="65">
        <f>D29*54</f>
        <v>0</v>
      </c>
    </row>
    <row r="30" spans="1:6" x14ac:dyDescent="0.2">
      <c r="A30" s="53" t="s">
        <v>28</v>
      </c>
      <c r="B30" s="18">
        <v>3910</v>
      </c>
      <c r="C30" s="22">
        <v>0</v>
      </c>
      <c r="D30" s="4">
        <f>B30*C30</f>
        <v>0</v>
      </c>
      <c r="E30" s="52">
        <f>D30*54</f>
        <v>0</v>
      </c>
    </row>
    <row r="31" spans="1:6" ht="12.75" thickBot="1" x14ac:dyDescent="0.25">
      <c r="A31" s="66"/>
      <c r="B31" s="67"/>
      <c r="C31" s="68" t="s">
        <v>14</v>
      </c>
      <c r="D31" s="69">
        <f>SUM(D29:D30)</f>
        <v>0</v>
      </c>
      <c r="E31" s="70">
        <f>SUM(E29:E30)</f>
        <v>0</v>
      </c>
    </row>
    <row r="32" spans="1:6" ht="12.75" thickBot="1" x14ac:dyDescent="0.25">
      <c r="C32" s="20"/>
    </row>
    <row r="33" spans="1:10" x14ac:dyDescent="0.2">
      <c r="A33" s="47" t="s">
        <v>78</v>
      </c>
      <c r="B33" s="48"/>
      <c r="C33" s="48"/>
      <c r="D33" s="48"/>
      <c r="E33" s="34"/>
    </row>
    <row r="34" spans="1:10" x14ac:dyDescent="0.2">
      <c r="A34" s="49" t="s">
        <v>5</v>
      </c>
      <c r="B34" s="71" t="s">
        <v>6</v>
      </c>
      <c r="C34" s="73"/>
      <c r="D34" s="3" t="s">
        <v>79</v>
      </c>
      <c r="E34" s="50" t="s">
        <v>80</v>
      </c>
    </row>
    <row r="35" spans="1:10" ht="12" customHeight="1" x14ac:dyDescent="0.2">
      <c r="A35" s="51" t="s">
        <v>11</v>
      </c>
      <c r="B35" s="74">
        <v>2</v>
      </c>
      <c r="C35" s="75"/>
      <c r="D35" s="15">
        <v>0</v>
      </c>
      <c r="E35" s="52">
        <f t="shared" ref="E35:E37" si="2">(B35*D35)*42</f>
        <v>0</v>
      </c>
    </row>
    <row r="36" spans="1:10" ht="12" customHeight="1" x14ac:dyDescent="0.2">
      <c r="A36" s="53" t="s">
        <v>12</v>
      </c>
      <c r="B36" s="74">
        <v>2</v>
      </c>
      <c r="C36" s="75"/>
      <c r="D36" s="15">
        <v>0</v>
      </c>
      <c r="E36" s="52">
        <f t="shared" si="2"/>
        <v>0</v>
      </c>
    </row>
    <row r="37" spans="1:10" ht="12" customHeight="1" x14ac:dyDescent="0.2">
      <c r="A37" s="53" t="s">
        <v>10</v>
      </c>
      <c r="B37" s="74">
        <v>0</v>
      </c>
      <c r="C37" s="75"/>
      <c r="D37" s="15">
        <v>0</v>
      </c>
      <c r="E37" s="52">
        <f t="shared" si="2"/>
        <v>0</v>
      </c>
    </row>
    <row r="38" spans="1:10" x14ac:dyDescent="0.2">
      <c r="A38" s="35"/>
      <c r="C38" s="20" t="s">
        <v>14</v>
      </c>
      <c r="E38" s="54">
        <f>SUM(E35:E37)</f>
        <v>0</v>
      </c>
    </row>
    <row r="39" spans="1:10" x14ac:dyDescent="0.2">
      <c r="A39" s="55" t="s">
        <v>15</v>
      </c>
      <c r="C39" s="10"/>
      <c r="D39" s="10"/>
      <c r="E39" s="36"/>
    </row>
    <row r="40" spans="1:10" x14ac:dyDescent="0.2">
      <c r="A40" s="56"/>
      <c r="B40" s="25" t="s">
        <v>16</v>
      </c>
      <c r="C40" s="26" t="s">
        <v>17</v>
      </c>
      <c r="D40" s="26" t="s">
        <v>18</v>
      </c>
      <c r="E40" s="57" t="s">
        <v>81</v>
      </c>
    </row>
    <row r="41" spans="1:10" x14ac:dyDescent="0.2">
      <c r="A41" s="58" t="s">
        <v>20</v>
      </c>
      <c r="B41" s="46">
        <f>B35</f>
        <v>2</v>
      </c>
      <c r="C41" s="28">
        <v>0</v>
      </c>
      <c r="D41" s="28">
        <v>0</v>
      </c>
      <c r="E41" s="59">
        <f>((B41*C41)*42)+(D41*42)</f>
        <v>0</v>
      </c>
    </row>
    <row r="42" spans="1:10" x14ac:dyDescent="0.2">
      <c r="A42" s="60"/>
      <c r="C42" s="10"/>
      <c r="D42" s="10" t="s">
        <v>14</v>
      </c>
      <c r="E42" s="61">
        <f>SUM(E41:E41)</f>
        <v>0</v>
      </c>
    </row>
    <row r="43" spans="1:10" ht="11.25" customHeight="1" x14ac:dyDescent="0.2">
      <c r="A43" s="62" t="s">
        <v>21</v>
      </c>
      <c r="E43" s="36"/>
      <c r="J43" s="2" t="s">
        <v>82</v>
      </c>
    </row>
    <row r="44" spans="1:10" x14ac:dyDescent="0.2">
      <c r="A44" s="63" t="s">
        <v>22</v>
      </c>
      <c r="B44" s="3" t="s">
        <v>23</v>
      </c>
      <c r="C44" s="3" t="s">
        <v>24</v>
      </c>
      <c r="D44" s="3" t="s">
        <v>25</v>
      </c>
      <c r="E44" s="50" t="s">
        <v>83</v>
      </c>
    </row>
    <row r="45" spans="1:10" x14ac:dyDescent="0.2">
      <c r="A45" s="64" t="s">
        <v>27</v>
      </c>
      <c r="B45" s="17">
        <v>13544</v>
      </c>
      <c r="C45" s="22">
        <v>0</v>
      </c>
      <c r="D45" s="8">
        <f>B45*C45</f>
        <v>0</v>
      </c>
      <c r="E45" s="65">
        <f>D45*42</f>
        <v>0</v>
      </c>
    </row>
    <row r="46" spans="1:10" x14ac:dyDescent="0.2">
      <c r="A46" s="53" t="s">
        <v>28</v>
      </c>
      <c r="B46" s="18">
        <v>24242</v>
      </c>
      <c r="C46" s="22">
        <v>0</v>
      </c>
      <c r="D46" s="4">
        <f>B46*C46</f>
        <v>0</v>
      </c>
      <c r="E46" s="52">
        <f>D46*42</f>
        <v>0</v>
      </c>
    </row>
    <row r="47" spans="1:10" ht="12.75" thickBot="1" x14ac:dyDescent="0.25">
      <c r="A47" s="66"/>
      <c r="B47" s="67"/>
      <c r="C47" s="68" t="s">
        <v>14</v>
      </c>
      <c r="D47" s="69">
        <f>SUM(D45:D46)</f>
        <v>0</v>
      </c>
      <c r="E47" s="70">
        <f>SUM(E45:E46)</f>
        <v>0</v>
      </c>
    </row>
    <row r="48" spans="1:10" ht="12.75" thickBot="1" x14ac:dyDescent="0.25"/>
    <row r="49" spans="1:5" x14ac:dyDescent="0.2">
      <c r="A49" s="47" t="s">
        <v>84</v>
      </c>
      <c r="B49" s="48"/>
      <c r="C49" s="48"/>
      <c r="D49" s="48"/>
      <c r="E49" s="34"/>
    </row>
    <row r="50" spans="1:5" x14ac:dyDescent="0.2">
      <c r="A50" s="49" t="s">
        <v>5</v>
      </c>
      <c r="B50" s="71" t="s">
        <v>6</v>
      </c>
      <c r="C50" s="73"/>
      <c r="D50" s="3" t="s">
        <v>85</v>
      </c>
      <c r="E50" s="50" t="s">
        <v>86</v>
      </c>
    </row>
    <row r="51" spans="1:5" ht="12" customHeight="1" x14ac:dyDescent="0.2">
      <c r="A51" s="51" t="s">
        <v>11</v>
      </c>
      <c r="B51" s="74">
        <v>1</v>
      </c>
      <c r="C51" s="75"/>
      <c r="D51" s="15">
        <v>0</v>
      </c>
      <c r="E51" s="52">
        <f t="shared" ref="E51:E53" si="3">(B51*D51)*24</f>
        <v>0</v>
      </c>
    </row>
    <row r="52" spans="1:5" ht="12" customHeight="1" x14ac:dyDescent="0.2">
      <c r="A52" s="53" t="s">
        <v>12</v>
      </c>
      <c r="B52" s="74">
        <v>1</v>
      </c>
      <c r="C52" s="75"/>
      <c r="D52" s="15">
        <v>0</v>
      </c>
      <c r="E52" s="52">
        <f t="shared" si="3"/>
        <v>0</v>
      </c>
    </row>
    <row r="53" spans="1:5" ht="12" customHeight="1" x14ac:dyDescent="0.2">
      <c r="A53" s="53" t="s">
        <v>10</v>
      </c>
      <c r="B53" s="74">
        <v>0</v>
      </c>
      <c r="C53" s="75"/>
      <c r="D53" s="15">
        <v>0</v>
      </c>
      <c r="E53" s="52">
        <f t="shared" si="3"/>
        <v>0</v>
      </c>
    </row>
    <row r="54" spans="1:5" x14ac:dyDescent="0.2">
      <c r="A54" s="35"/>
      <c r="C54" s="20" t="s">
        <v>14</v>
      </c>
      <c r="E54" s="54">
        <f>SUM(E51:E53)</f>
        <v>0</v>
      </c>
    </row>
    <row r="55" spans="1:5" x14ac:dyDescent="0.2">
      <c r="A55" s="55" t="s">
        <v>15</v>
      </c>
      <c r="C55" s="10"/>
      <c r="D55" s="10"/>
      <c r="E55" s="36"/>
    </row>
    <row r="56" spans="1:5" x14ac:dyDescent="0.2">
      <c r="A56" s="56"/>
      <c r="B56" s="25" t="s">
        <v>16</v>
      </c>
      <c r="C56" s="26" t="s">
        <v>17</v>
      </c>
      <c r="D56" s="26" t="s">
        <v>18</v>
      </c>
      <c r="E56" s="57" t="s">
        <v>87</v>
      </c>
    </row>
    <row r="57" spans="1:5" x14ac:dyDescent="0.2">
      <c r="A57" s="58" t="s">
        <v>20</v>
      </c>
      <c r="B57" s="46">
        <f>B51</f>
        <v>1</v>
      </c>
      <c r="C57" s="28">
        <v>0</v>
      </c>
      <c r="D57" s="28">
        <v>0</v>
      </c>
      <c r="E57" s="59">
        <f>((B57*C57)*24)+(D57*24)</f>
        <v>0</v>
      </c>
    </row>
    <row r="58" spans="1:5" x14ac:dyDescent="0.2">
      <c r="A58" s="60"/>
      <c r="C58" s="10"/>
      <c r="D58" s="10" t="s">
        <v>14</v>
      </c>
      <c r="E58" s="61">
        <f>SUM(E57:E57)</f>
        <v>0</v>
      </c>
    </row>
    <row r="59" spans="1:5" ht="11.25" customHeight="1" x14ac:dyDescent="0.2">
      <c r="A59" s="62" t="s">
        <v>21</v>
      </c>
      <c r="E59" s="36"/>
    </row>
    <row r="60" spans="1:5" x14ac:dyDescent="0.2">
      <c r="A60" s="63" t="s">
        <v>22</v>
      </c>
      <c r="B60" s="3" t="s">
        <v>23</v>
      </c>
      <c r="C60" s="3" t="s">
        <v>24</v>
      </c>
      <c r="D60" s="3" t="s">
        <v>25</v>
      </c>
      <c r="E60" s="50" t="s">
        <v>88</v>
      </c>
    </row>
    <row r="61" spans="1:5" x14ac:dyDescent="0.2">
      <c r="A61" s="64" t="s">
        <v>27</v>
      </c>
      <c r="B61" s="17">
        <v>7458</v>
      </c>
      <c r="C61" s="22">
        <v>0</v>
      </c>
      <c r="D61" s="8">
        <f>B61*C61</f>
        <v>0</v>
      </c>
      <c r="E61" s="65">
        <f>D61*24</f>
        <v>0</v>
      </c>
    </row>
    <row r="62" spans="1:5" x14ac:dyDescent="0.2">
      <c r="A62" s="53" t="s">
        <v>28</v>
      </c>
      <c r="B62" s="18">
        <v>9334</v>
      </c>
      <c r="C62" s="22">
        <v>0</v>
      </c>
      <c r="D62" s="4">
        <f>B62*C62</f>
        <v>0</v>
      </c>
      <c r="E62" s="52">
        <f>D62*24</f>
        <v>0</v>
      </c>
    </row>
    <row r="63" spans="1:5" ht="12.75" thickBot="1" x14ac:dyDescent="0.25">
      <c r="A63" s="66"/>
      <c r="B63" s="67"/>
      <c r="C63" s="68" t="s">
        <v>14</v>
      </c>
      <c r="D63" s="69">
        <f>SUM(D61:D62)</f>
        <v>0</v>
      </c>
      <c r="E63" s="70">
        <f>SUM(E61:E62)</f>
        <v>0</v>
      </c>
    </row>
    <row r="64" spans="1:5" ht="12.75" thickBot="1" x14ac:dyDescent="0.25">
      <c r="A64" s="30"/>
      <c r="C64" s="10"/>
      <c r="D64" s="10"/>
      <c r="E64" s="10"/>
    </row>
    <row r="65" spans="1:5" x14ac:dyDescent="0.2">
      <c r="A65" s="47" t="s">
        <v>89</v>
      </c>
      <c r="B65" s="48"/>
      <c r="C65" s="48"/>
      <c r="D65" s="48"/>
      <c r="E65" s="34"/>
    </row>
    <row r="66" spans="1:5" x14ac:dyDescent="0.2">
      <c r="A66" s="49" t="s">
        <v>5</v>
      </c>
      <c r="B66" s="71" t="s">
        <v>6</v>
      </c>
      <c r="C66" s="73"/>
      <c r="D66" s="3" t="s">
        <v>90</v>
      </c>
      <c r="E66" s="50" t="s">
        <v>91</v>
      </c>
    </row>
    <row r="67" spans="1:5" ht="12" customHeight="1" x14ac:dyDescent="0.2">
      <c r="A67" s="51" t="s">
        <v>11</v>
      </c>
      <c r="B67" s="74">
        <v>1</v>
      </c>
      <c r="C67" s="75"/>
      <c r="D67" s="15">
        <v>0</v>
      </c>
      <c r="E67" s="52">
        <f t="shared" ref="E67:E69" si="4">(B67*D67)*18</f>
        <v>0</v>
      </c>
    </row>
    <row r="68" spans="1:5" ht="12" customHeight="1" x14ac:dyDescent="0.2">
      <c r="A68" s="53" t="s">
        <v>12</v>
      </c>
      <c r="B68" s="74">
        <v>1</v>
      </c>
      <c r="C68" s="75"/>
      <c r="D68" s="15">
        <v>0</v>
      </c>
      <c r="E68" s="52">
        <f t="shared" si="4"/>
        <v>0</v>
      </c>
    </row>
    <row r="69" spans="1:5" ht="12" customHeight="1" x14ac:dyDescent="0.2">
      <c r="A69" s="53" t="s">
        <v>10</v>
      </c>
      <c r="B69" s="74">
        <v>0</v>
      </c>
      <c r="C69" s="75"/>
      <c r="D69" s="15">
        <v>0</v>
      </c>
      <c r="E69" s="52">
        <f t="shared" si="4"/>
        <v>0</v>
      </c>
    </row>
    <row r="70" spans="1:5" x14ac:dyDescent="0.2">
      <c r="A70" s="35"/>
      <c r="C70" s="20" t="s">
        <v>14</v>
      </c>
      <c r="E70" s="54">
        <f>SUM(E67:E69)</f>
        <v>0</v>
      </c>
    </row>
    <row r="71" spans="1:5" x14ac:dyDescent="0.2">
      <c r="A71" s="55" t="s">
        <v>15</v>
      </c>
      <c r="C71" s="10"/>
      <c r="D71" s="10"/>
      <c r="E71" s="36"/>
    </row>
    <row r="72" spans="1:5" x14ac:dyDescent="0.2">
      <c r="A72" s="56"/>
      <c r="B72" s="25" t="s">
        <v>16</v>
      </c>
      <c r="C72" s="26" t="s">
        <v>17</v>
      </c>
      <c r="D72" s="26" t="s">
        <v>18</v>
      </c>
      <c r="E72" s="57" t="s">
        <v>92</v>
      </c>
    </row>
    <row r="73" spans="1:5" x14ac:dyDescent="0.2">
      <c r="A73" s="58" t="s">
        <v>20</v>
      </c>
      <c r="B73" s="46">
        <f>B67</f>
        <v>1</v>
      </c>
      <c r="C73" s="28">
        <v>0</v>
      </c>
      <c r="D73" s="28">
        <v>0</v>
      </c>
      <c r="E73" s="59">
        <f>((B73*C73)*18)+(D73*18)</f>
        <v>0</v>
      </c>
    </row>
    <row r="74" spans="1:5" x14ac:dyDescent="0.2">
      <c r="A74" s="60"/>
      <c r="C74" s="10"/>
      <c r="D74" s="10" t="s">
        <v>14</v>
      </c>
      <c r="E74" s="61">
        <f>SUM(E73:E73)</f>
        <v>0</v>
      </c>
    </row>
    <row r="75" spans="1:5" ht="11.25" customHeight="1" x14ac:dyDescent="0.2">
      <c r="A75" s="62" t="s">
        <v>21</v>
      </c>
      <c r="E75" s="36"/>
    </row>
    <row r="76" spans="1:5" x14ac:dyDescent="0.2">
      <c r="A76" s="63" t="s">
        <v>22</v>
      </c>
      <c r="B76" s="3" t="s">
        <v>23</v>
      </c>
      <c r="C76" s="3" t="s">
        <v>24</v>
      </c>
      <c r="D76" s="3" t="s">
        <v>25</v>
      </c>
      <c r="E76" s="50" t="s">
        <v>93</v>
      </c>
    </row>
    <row r="77" spans="1:5" x14ac:dyDescent="0.2">
      <c r="A77" s="64" t="s">
        <v>27</v>
      </c>
      <c r="B77" s="17">
        <v>296</v>
      </c>
      <c r="C77" s="22">
        <v>0</v>
      </c>
      <c r="D77" s="8">
        <f>B77*C77</f>
        <v>0</v>
      </c>
      <c r="E77" s="65">
        <f>D77*18</f>
        <v>0</v>
      </c>
    </row>
    <row r="78" spans="1:5" x14ac:dyDescent="0.2">
      <c r="A78" s="53" t="s">
        <v>28</v>
      </c>
      <c r="B78" s="18">
        <v>193</v>
      </c>
      <c r="C78" s="22">
        <v>0</v>
      </c>
      <c r="D78" s="4">
        <f>B78*C78</f>
        <v>0</v>
      </c>
      <c r="E78" s="52">
        <f>D78*18</f>
        <v>0</v>
      </c>
    </row>
    <row r="79" spans="1:5" ht="12.75" thickBot="1" x14ac:dyDescent="0.25">
      <c r="A79" s="66"/>
      <c r="B79" s="67"/>
      <c r="C79" s="68" t="s">
        <v>14</v>
      </c>
      <c r="D79" s="69">
        <f>SUM(D77:D78)</f>
        <v>0</v>
      </c>
      <c r="E79" s="70">
        <f>SUM(E77:E78)</f>
        <v>0</v>
      </c>
    </row>
    <row r="80" spans="1:5" x14ac:dyDescent="0.2">
      <c r="C80" s="10"/>
      <c r="D80" s="10"/>
    </row>
    <row r="81" spans="1:5" ht="12.75" thickBot="1" x14ac:dyDescent="0.25">
      <c r="A81" s="1" t="s">
        <v>49</v>
      </c>
      <c r="C81" s="10"/>
      <c r="D81" s="10"/>
    </row>
    <row r="82" spans="1:5" x14ac:dyDescent="0.2">
      <c r="A82" s="6" t="s">
        <v>50</v>
      </c>
      <c r="B82" s="13" t="s">
        <v>51</v>
      </c>
      <c r="C82" s="32" t="s">
        <v>52</v>
      </c>
      <c r="D82" s="33"/>
      <c r="E82" s="34"/>
    </row>
    <row r="83" spans="1:5" x14ac:dyDescent="0.2">
      <c r="A83" s="7" t="s">
        <v>50</v>
      </c>
      <c r="B83" s="14">
        <v>0</v>
      </c>
      <c r="C83" s="44">
        <f>B83/66</f>
        <v>0</v>
      </c>
      <c r="D83" s="35"/>
      <c r="E83" s="36"/>
    </row>
    <row r="84" spans="1:5" x14ac:dyDescent="0.2">
      <c r="A84" s="23" t="s">
        <v>53</v>
      </c>
      <c r="D84" s="35"/>
      <c r="E84" s="36"/>
    </row>
    <row r="85" spans="1:5" x14ac:dyDescent="0.2">
      <c r="A85" s="23" t="s">
        <v>54</v>
      </c>
      <c r="D85" s="35"/>
      <c r="E85" s="36"/>
    </row>
    <row r="86" spans="1:5" x14ac:dyDescent="0.2">
      <c r="A86" s="12"/>
      <c r="B86" s="11"/>
      <c r="D86" s="37" t="s">
        <v>55</v>
      </c>
      <c r="E86" s="36"/>
    </row>
    <row r="87" spans="1:5" x14ac:dyDescent="0.2">
      <c r="A87" s="1" t="s">
        <v>56</v>
      </c>
      <c r="B87" s="3" t="s">
        <v>57</v>
      </c>
      <c r="D87" s="38" t="s">
        <v>58</v>
      </c>
      <c r="E87" s="39"/>
    </row>
    <row r="88" spans="1:5" ht="12.75" thickBot="1" x14ac:dyDescent="0.25">
      <c r="A88" s="1"/>
      <c r="B88" s="5">
        <f>(E6+E10+E15+E22+E26+E31+E38+E42+E47+E54+E58+E63+E70+E74+E79+B83)</f>
        <v>0</v>
      </c>
      <c r="D88" s="40" t="s">
        <v>59</v>
      </c>
      <c r="E88" s="41"/>
    </row>
    <row r="90" spans="1:5" x14ac:dyDescent="0.2">
      <c r="A90" s="1" t="s">
        <v>3</v>
      </c>
      <c r="B90" s="3" t="s">
        <v>60</v>
      </c>
      <c r="C90" s="3" t="s">
        <v>61</v>
      </c>
      <c r="D90" s="3" t="s">
        <v>2</v>
      </c>
    </row>
    <row r="91" spans="1:5" x14ac:dyDescent="0.2">
      <c r="A91" s="1"/>
      <c r="B91" s="5">
        <f>B88</f>
        <v>0</v>
      </c>
      <c r="C91" s="5">
        <f>'ANNONU 2x 1 jaar verlenging'!C24</f>
        <v>0</v>
      </c>
      <c r="D91" s="5">
        <f>B91+C91</f>
        <v>0</v>
      </c>
    </row>
    <row r="92" spans="1:5" x14ac:dyDescent="0.2">
      <c r="A92" s="1" t="s">
        <v>62</v>
      </c>
    </row>
    <row r="93" spans="1:5" x14ac:dyDescent="0.2">
      <c r="A93" s="6" t="s">
        <v>63</v>
      </c>
      <c r="B93" s="13" t="s">
        <v>64</v>
      </c>
    </row>
    <row r="94" spans="1:5" x14ac:dyDescent="0.2">
      <c r="A94" s="7" t="s">
        <v>65</v>
      </c>
      <c r="B94" s="14">
        <v>0</v>
      </c>
    </row>
    <row r="95" spans="1:5" x14ac:dyDescent="0.2">
      <c r="A95" s="7" t="s">
        <v>66</v>
      </c>
      <c r="B95" s="14">
        <v>0</v>
      </c>
    </row>
    <row r="96" spans="1:5" x14ac:dyDescent="0.2">
      <c r="A96" s="7" t="s">
        <v>95</v>
      </c>
      <c r="B96" s="14">
        <v>0</v>
      </c>
    </row>
  </sheetData>
  <mergeCells count="20">
    <mergeCell ref="B2:C2"/>
    <mergeCell ref="B18:C18"/>
    <mergeCell ref="B34:C34"/>
    <mergeCell ref="B50:C50"/>
    <mergeCell ref="B66:C66"/>
    <mergeCell ref="B3:C3"/>
    <mergeCell ref="B4:C4"/>
    <mergeCell ref="B5:C5"/>
    <mergeCell ref="B19:C19"/>
    <mergeCell ref="B20:C20"/>
    <mergeCell ref="B21:C21"/>
    <mergeCell ref="B35:C35"/>
    <mergeCell ref="B36:C36"/>
    <mergeCell ref="B37:C37"/>
    <mergeCell ref="B51:C51"/>
    <mergeCell ref="B52:C52"/>
    <mergeCell ref="B67:C67"/>
    <mergeCell ref="B68:C68"/>
    <mergeCell ref="B69:C69"/>
    <mergeCell ref="B53:C53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45" orientation="landscape" r:id="rId1"/>
  <headerFoot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3049-C493-41B0-B899-3861373DE532}">
  <sheetPr>
    <pageSetUpPr fitToPage="1"/>
  </sheetPr>
  <dimension ref="A1:F23"/>
  <sheetViews>
    <sheetView showWhiteSpace="0" view="pageLayout" zoomScaleNormal="100" workbookViewId="0">
      <selection activeCell="C13" sqref="C13:C14"/>
    </sheetView>
  </sheetViews>
  <sheetFormatPr defaultColWidth="9.140625" defaultRowHeight="12" x14ac:dyDescent="0.2"/>
  <cols>
    <col min="1" max="1" width="52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67</v>
      </c>
    </row>
    <row r="2" spans="1:6" ht="15" x14ac:dyDescent="0.25">
      <c r="A2" s="21" t="s">
        <v>5</v>
      </c>
      <c r="B2" s="71" t="s">
        <v>6</v>
      </c>
      <c r="C2" s="72"/>
      <c r="D2" s="3" t="s">
        <v>68</v>
      </c>
      <c r="E2" s="3" t="s">
        <v>69</v>
      </c>
    </row>
    <row r="3" spans="1:6" ht="12" customHeight="1" x14ac:dyDescent="0.2">
      <c r="A3" s="16" t="s">
        <v>11</v>
      </c>
      <c r="B3" s="74">
        <v>14</v>
      </c>
      <c r="C3" s="75"/>
      <c r="D3" s="15">
        <v>0</v>
      </c>
      <c r="E3" s="4">
        <f>(B3*D3)*12</f>
        <v>0</v>
      </c>
    </row>
    <row r="4" spans="1:6" ht="12" customHeight="1" x14ac:dyDescent="0.2">
      <c r="A4" s="9" t="s">
        <v>12</v>
      </c>
      <c r="B4" s="74">
        <v>14</v>
      </c>
      <c r="C4" s="75"/>
      <c r="D4" s="15">
        <v>0</v>
      </c>
      <c r="E4" s="4">
        <f t="shared" ref="E4:E5" si="0">(B4*D4)*12</f>
        <v>0</v>
      </c>
    </row>
    <row r="5" spans="1:6" ht="12" customHeight="1" x14ac:dyDescent="0.2">
      <c r="A5" s="9" t="s">
        <v>10</v>
      </c>
      <c r="B5" s="74">
        <v>0</v>
      </c>
      <c r="C5" s="75"/>
      <c r="D5" s="15">
        <v>0</v>
      </c>
      <c r="E5" s="4">
        <f t="shared" si="0"/>
        <v>0</v>
      </c>
    </row>
    <row r="6" spans="1:6" x14ac:dyDescent="0.2">
      <c r="C6" s="20" t="s">
        <v>14</v>
      </c>
      <c r="E6" s="5">
        <f>SUM(E3:E5)</f>
        <v>0</v>
      </c>
      <c r="F6" s="11"/>
    </row>
    <row r="7" spans="1:6" x14ac:dyDescent="0.2">
      <c r="A7" s="42" t="s">
        <v>15</v>
      </c>
      <c r="C7" s="10"/>
      <c r="D7" s="10"/>
    </row>
    <row r="8" spans="1:6" x14ac:dyDescent="0.2">
      <c r="A8" s="24"/>
      <c r="B8" s="25" t="s">
        <v>16</v>
      </c>
      <c r="C8" s="26" t="s">
        <v>17</v>
      </c>
      <c r="D8" s="26" t="s">
        <v>18</v>
      </c>
      <c r="E8" s="25" t="s">
        <v>70</v>
      </c>
    </row>
    <row r="9" spans="1:6" x14ac:dyDescent="0.2">
      <c r="A9" s="43" t="s">
        <v>20</v>
      </c>
      <c r="B9" s="27">
        <v>14</v>
      </c>
      <c r="C9" s="28">
        <v>0</v>
      </c>
      <c r="D9" s="28">
        <v>0</v>
      </c>
      <c r="E9" s="29">
        <f>((B9*C9)*12)+(D9*12)</f>
        <v>0</v>
      </c>
    </row>
    <row r="10" spans="1:6" x14ac:dyDescent="0.2">
      <c r="A10" s="30"/>
      <c r="C10" s="10"/>
      <c r="D10" s="10" t="s">
        <v>14</v>
      </c>
      <c r="E10" s="31">
        <f>SUM(E9:E9)</f>
        <v>0</v>
      </c>
    </row>
    <row r="11" spans="1:6" ht="11.25" customHeight="1" x14ac:dyDescent="0.2">
      <c r="A11" s="1" t="s">
        <v>21</v>
      </c>
    </row>
    <row r="12" spans="1:6" x14ac:dyDescent="0.2">
      <c r="A12" s="6" t="s">
        <v>22</v>
      </c>
      <c r="B12" s="3" t="s">
        <v>23</v>
      </c>
      <c r="C12" s="3" t="s">
        <v>24</v>
      </c>
      <c r="D12" s="3" t="s">
        <v>25</v>
      </c>
      <c r="E12" s="3" t="s">
        <v>71</v>
      </c>
    </row>
    <row r="13" spans="1:6" x14ac:dyDescent="0.2">
      <c r="A13" s="7" t="s">
        <v>27</v>
      </c>
      <c r="B13" s="17">
        <v>101984</v>
      </c>
      <c r="C13" s="22">
        <v>0</v>
      </c>
      <c r="D13" s="8">
        <f>B13*C13</f>
        <v>0</v>
      </c>
      <c r="E13" s="8">
        <f>D13*12</f>
        <v>0</v>
      </c>
    </row>
    <row r="14" spans="1:6" x14ac:dyDescent="0.2">
      <c r="A14" s="9" t="s">
        <v>28</v>
      </c>
      <c r="B14" s="18">
        <v>77114</v>
      </c>
      <c r="C14" s="22">
        <v>0</v>
      </c>
      <c r="D14" s="4">
        <f>B14*C14</f>
        <v>0</v>
      </c>
      <c r="E14" s="4">
        <f>D14*12</f>
        <v>0</v>
      </c>
    </row>
    <row r="15" spans="1:6" x14ac:dyDescent="0.2">
      <c r="C15" s="10" t="s">
        <v>14</v>
      </c>
      <c r="D15" s="5">
        <f>SUM(D13:D14)</f>
        <v>0</v>
      </c>
      <c r="E15" s="5">
        <f>SUM(E13:E14)</f>
        <v>0</v>
      </c>
    </row>
    <row r="16" spans="1:6" x14ac:dyDescent="0.2">
      <c r="C16" s="10"/>
      <c r="D16" s="10"/>
    </row>
    <row r="17" spans="1:5" x14ac:dyDescent="0.2">
      <c r="A17" s="12"/>
      <c r="B17" s="11"/>
      <c r="D17" s="10"/>
      <c r="E17" s="10"/>
    </row>
    <row r="18" spans="1:5" x14ac:dyDescent="0.2">
      <c r="A18" s="1" t="s">
        <v>56</v>
      </c>
      <c r="B18" s="3" t="s">
        <v>57</v>
      </c>
      <c r="D18" s="10"/>
      <c r="E18" s="10"/>
    </row>
    <row r="19" spans="1:5" x14ac:dyDescent="0.2">
      <c r="A19" s="1"/>
      <c r="B19" s="5">
        <f>(E6+E10+E15)</f>
        <v>0</v>
      </c>
      <c r="D19" s="10"/>
      <c r="E19" s="10"/>
    </row>
    <row r="21" spans="1:5" x14ac:dyDescent="0.2">
      <c r="A21" s="1" t="s">
        <v>3</v>
      </c>
      <c r="B21" s="3" t="s">
        <v>60</v>
      </c>
      <c r="C21" s="3" t="s">
        <v>61</v>
      </c>
    </row>
    <row r="22" spans="1:5" x14ac:dyDescent="0.2">
      <c r="A22" s="1"/>
      <c r="B22" s="5">
        <f>B19</f>
        <v>0</v>
      </c>
      <c r="C22" s="5">
        <f>B22*2</f>
        <v>0</v>
      </c>
    </row>
    <row r="23" spans="1:5" x14ac:dyDescent="0.2">
      <c r="B23" s="19"/>
    </row>
  </sheetData>
  <mergeCells count="4">
    <mergeCell ref="B2:C2"/>
    <mergeCell ref="B3:C3"/>
    <mergeCell ref="B4:C4"/>
    <mergeCell ref="B5:C5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95" orientation="landscape" r:id="rId1"/>
  <headerFooter>
    <oddHeader>&amp;LPrijzenblad Meerkring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06BB8640AF546A19D586E4AE05953" ma:contentTypeVersion="4" ma:contentTypeDescription="Een nieuw document maken." ma:contentTypeScope="" ma:versionID="9813677dc156bcb5894c203d315a5dac">
  <xsd:schema xmlns:xsd="http://www.w3.org/2001/XMLSchema" xmlns:xs="http://www.w3.org/2001/XMLSchema" xmlns:p="http://schemas.microsoft.com/office/2006/metadata/properties" xmlns:ns2="ee2b3b41-0258-43ad-95ff-6a22f2fc9e99" targetNamespace="http://schemas.microsoft.com/office/2006/metadata/properties" ma:root="true" ma:fieldsID="bfecddf06019aff57b492f09e12e873e" ns2:_="">
    <xsd:import namespace="ee2b3b41-0258-43ad-95ff-6a22f2fc9e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b3b41-0258-43ad-95ff-6a22f2fc9e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F8F6E-8F05-44E7-AFBE-DFF537D1EB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2E00DC-0458-4309-90B6-A613CB13876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973D58-FDFE-40A3-8A19-D7F375CCA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2b3b41-0258-43ad-95ff-6a22f2fc9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Totale beoordelingsprijs</vt:lpstr>
      <vt:lpstr>ANNONU</vt:lpstr>
      <vt:lpstr>ANNONU 2x 1 jaar verlenging</vt:lpstr>
      <vt:lpstr>SIMON</vt:lpstr>
      <vt:lpstr>SIMON 2x 1 jaar verlenging</vt:lpstr>
      <vt:lpstr>ANNONU!Afdrukbereik</vt:lpstr>
      <vt:lpstr>'ANNONU 2x 1 jaar verlenging'!Afdrukbereik</vt:lpstr>
      <vt:lpstr>SIMON!Afdrukbereik</vt:lpstr>
      <vt:lpstr>'SIMON 2x 1 jaar verlenging'!Afdrukbereik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2025-10-13T07:17:05Z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0x010100EE306BB8640AF546A19D586E4AE05953</vt:lpwstr>
  </property>
  <property fmtid="{D5CDD505-2E9C-101B-9397-08002B2CF9AE}" pid="3" name="Order">
    <vt:r8>173900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