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BZK\RVB\Projecten\30699 Ontwikkelen Rijkskantoren Binckhorst Den Haag\2. Haagse Veste IV\3. Inkoop aanbesteding\Realisatie\3.1 Voorbereiding\04 Aanbestedingsdocumenten\"/>
    </mc:Choice>
  </mc:AlternateContent>
  <xr:revisionPtr revIDLastSave="0" documentId="13_ncr:1_{DB574951-9E9C-46EA-8C23-434552DE38BA}" xr6:coauthVersionLast="47" xr6:coauthVersionMax="47" xr10:uidLastSave="{00000000-0000-0000-0000-000000000000}"/>
  <bookViews>
    <workbookView xWindow="-120" yWindow="-120" windowWidth="29040" windowHeight="15840" xr2:uid="{B1474BA4-E699-467B-B18A-066CE8BA0B8A}"/>
  </bookViews>
  <sheets>
    <sheet name="1. Invulblad" sheetId="1" r:id="rId1"/>
    <sheet name="2. Materiaalpotentiesca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1" l="1"/>
  <c r="I20" i="1"/>
  <c r="I19" i="1"/>
  <c r="I18" i="1"/>
  <c r="I17" i="1"/>
  <c r="I16" i="1"/>
  <c r="I15" i="1"/>
  <c r="I14" i="1"/>
  <c r="I13" i="1"/>
  <c r="I12" i="1"/>
  <c r="I11" i="1"/>
  <c r="J11" i="1" s="1"/>
  <c r="F6" i="1"/>
  <c r="F5" i="1"/>
  <c r="B74" i="1" s="1"/>
  <c r="S47" i="2"/>
  <c r="B6" i="1" l="1"/>
  <c r="B5" i="1"/>
  <c r="T86" i="2"/>
  <c r="S86" i="2"/>
  <c r="Q86" i="2"/>
  <c r="T81" i="2"/>
  <c r="S81" i="2"/>
  <c r="Q81" i="2"/>
  <c r="T78" i="2"/>
  <c r="S78" i="2"/>
  <c r="T67" i="2"/>
  <c r="S67" i="2"/>
  <c r="Q67" i="2"/>
  <c r="T64" i="2"/>
  <c r="S64" i="2"/>
  <c r="Q64" i="2"/>
  <c r="T57" i="2"/>
  <c r="S57" i="2"/>
  <c r="T51" i="2"/>
  <c r="S51" i="2"/>
  <c r="Q51" i="2"/>
  <c r="T47" i="2"/>
  <c r="Q47" i="2"/>
  <c r="T43" i="2"/>
  <c r="S43" i="2"/>
  <c r="T32" i="2"/>
  <c r="S32" i="2"/>
  <c r="Q32" i="2"/>
  <c r="T28" i="2"/>
  <c r="S28" i="2"/>
  <c r="Q28" i="2"/>
  <c r="C22" i="1"/>
  <c r="F60" i="1"/>
  <c r="F59" i="1"/>
  <c r="F58" i="1"/>
  <c r="F57" i="1"/>
  <c r="F56" i="1"/>
  <c r="E60" i="1"/>
  <c r="E59" i="1"/>
  <c r="E58" i="1"/>
  <c r="E57" i="1"/>
  <c r="E56" i="1"/>
  <c r="D60" i="1"/>
  <c r="D59" i="1"/>
  <c r="D58" i="1"/>
  <c r="D57" i="1"/>
  <c r="D56" i="1"/>
  <c r="C60" i="1"/>
  <c r="C59" i="1"/>
  <c r="C58" i="1"/>
  <c r="C57" i="1"/>
  <c r="C56" i="1"/>
  <c r="J9" i="1"/>
  <c r="K9" i="1" s="1"/>
  <c r="J8" i="1"/>
  <c r="B75" i="1"/>
  <c r="J21" i="1"/>
  <c r="J20" i="1"/>
  <c r="J19" i="1"/>
  <c r="J18" i="1"/>
  <c r="J17" i="1"/>
  <c r="J16" i="1"/>
  <c r="J15" i="1"/>
  <c r="J14" i="1"/>
  <c r="J13" i="1"/>
  <c r="J12" i="1"/>
  <c r="I9" i="1"/>
  <c r="J22" i="1" l="1"/>
  <c r="E77" i="1"/>
  <c r="F77" i="1" s="1" a="1"/>
  <c r="F77" i="1" s="1"/>
  <c r="I5" i="1"/>
  <c r="E74" i="1" s="1"/>
  <c r="F74" i="1" s="1" a="1"/>
  <c r="F74" i="1" s="1"/>
  <c r="I6" i="1"/>
  <c r="E75" i="1" s="1"/>
  <c r="C77" i="1"/>
  <c r="K11" i="1" l="1"/>
  <c r="E78" i="1" s="1"/>
  <c r="G78" i="1" s="1"/>
  <c r="D78" i="1"/>
  <c r="G77" i="1"/>
  <c r="G74" i="1"/>
  <c r="F75" i="1" a="1"/>
  <c r="F75" i="1" s="1"/>
  <c r="G75" i="1"/>
  <c r="C53" i="1"/>
  <c r="K8" i="1" l="1"/>
  <c r="E76" i="1" s="1"/>
  <c r="C76" i="1"/>
  <c r="I8" i="1"/>
  <c r="F76" i="1" l="1" a="1"/>
  <c r="F76" i="1" s="1"/>
  <c r="G76" i="1"/>
  <c r="G7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<sst xmlns="http://schemas.openxmlformats.org/spreadsheetml/2006/main" count="1095" uniqueCount="471">
  <si>
    <t>Eenheid</t>
  </si>
  <si>
    <t>Score</t>
  </si>
  <si>
    <r>
      <t xml:space="preserve">% </t>
    </r>
    <r>
      <rPr>
        <u/>
        <sz val="11"/>
        <color theme="1"/>
        <rFont val="Calibri"/>
        <family val="2"/>
        <scheme val="minor"/>
      </rPr>
      <t>&gt;</t>
    </r>
    <r>
      <rPr>
        <sz val="11"/>
        <color theme="1"/>
        <rFont val="Calibri"/>
        <family val="2"/>
        <scheme val="minor"/>
      </rPr>
      <t xml:space="preserve"> 90</t>
    </r>
  </si>
  <si>
    <r>
      <t xml:space="preserve">80 </t>
    </r>
    <r>
      <rPr>
        <u/>
        <sz val="11"/>
        <color theme="1"/>
        <rFont val="Calibri"/>
        <family val="2"/>
        <scheme val="minor"/>
      </rPr>
      <t>&lt;</t>
    </r>
    <r>
      <rPr>
        <sz val="11"/>
        <color theme="1"/>
        <rFont val="Calibri"/>
        <family val="2"/>
        <scheme val="minor"/>
      </rPr>
      <t xml:space="preserve"> % &lt; 90</t>
    </r>
  </si>
  <si>
    <t>Check 100%</t>
  </si>
  <si>
    <t>Materiaal 1</t>
  </si>
  <si>
    <t>Materiaal 2</t>
  </si>
  <si>
    <t>Materiaal 3</t>
  </si>
  <si>
    <t>Materiaal</t>
  </si>
  <si>
    <t>Het aangeboden percentage wordt conform onderstaande tabel omgezet naar een score 0 t/m 5. Vervolgens wordt de score overeenkomend met bovenstaande tabel omgerekend naar de kwaliteitswaarde.</t>
  </si>
  <si>
    <t>score</t>
  </si>
  <si>
    <t>Te behalen kwaliteitswaarde uitgedrukt in %</t>
  </si>
  <si>
    <t>% &lt; 50</t>
  </si>
  <si>
    <r>
      <rPr>
        <u/>
        <sz val="11"/>
        <color theme="1"/>
        <rFont val="Calibri"/>
        <family val="2"/>
        <scheme val="minor"/>
      </rPr>
      <t>50 &lt;</t>
    </r>
    <r>
      <rPr>
        <sz val="11"/>
        <color theme="1"/>
        <rFont val="Calibri"/>
        <family val="2"/>
        <scheme val="minor"/>
      </rPr>
      <t xml:space="preserve"> % &lt; 60</t>
    </r>
  </si>
  <si>
    <r>
      <rPr>
        <u/>
        <sz val="11"/>
        <color theme="1"/>
        <rFont val="Calibri"/>
        <family val="2"/>
        <scheme val="minor"/>
      </rPr>
      <t>60 &lt;</t>
    </r>
    <r>
      <rPr>
        <sz val="11"/>
        <color theme="1"/>
        <rFont val="Calibri"/>
        <family val="2"/>
        <scheme val="minor"/>
      </rPr>
      <t xml:space="preserve"> % &lt; 70</t>
    </r>
  </si>
  <si>
    <r>
      <rPr>
        <u/>
        <sz val="11"/>
        <color theme="1"/>
        <rFont val="Calibri"/>
        <family val="2"/>
        <scheme val="minor"/>
      </rPr>
      <t>70 &lt;</t>
    </r>
    <r>
      <rPr>
        <sz val="11"/>
        <color theme="1"/>
        <rFont val="Calibri"/>
        <family val="2"/>
        <scheme val="minor"/>
      </rPr>
      <t xml:space="preserve"> % &lt; 80</t>
    </r>
  </si>
  <si>
    <t>Materiaal 4</t>
  </si>
  <si>
    <t>Vloerafwerking</t>
  </si>
  <si>
    <t>Plafondsystemen</t>
  </si>
  <si>
    <t xml:space="preserve">Materiaal 1 </t>
  </si>
  <si>
    <t>Keuze inschrijver (optioneel)</t>
  </si>
  <si>
    <t>Materiaal/productgroep</t>
  </si>
  <si>
    <t>Totaal</t>
  </si>
  <si>
    <t>Kwaliteitwaarde</t>
  </si>
  <si>
    <t>Maximale waardering meerwaarde (score 5)</t>
  </si>
  <si>
    <t>Inschrijvende onderneming:</t>
  </si>
  <si>
    <t>Beoordelingsmethodiek</t>
  </si>
  <si>
    <t>€</t>
  </si>
  <si>
    <r>
      <t>Toegepast product</t>
    </r>
    <r>
      <rPr>
        <vertAlign val="superscript"/>
        <sz val="9"/>
        <color theme="1"/>
        <rFont val="Calibri"/>
        <family val="2"/>
        <scheme val="minor"/>
      </rPr>
      <t>2</t>
    </r>
  </si>
  <si>
    <t>1. Materialen uit de bestaande buitengevels van Haagse Veste IV</t>
  </si>
  <si>
    <t>Materialen uit de bestaande buitengevels van Haagse Veste IV</t>
  </si>
  <si>
    <t>Materialen uit de bestaande systeem(binnen)wanden van Haagse Veste IV</t>
  </si>
  <si>
    <t>Maximaal te behalen meerwaarde</t>
  </si>
  <si>
    <t>3. Vloerafwerking</t>
  </si>
  <si>
    <t>Materialen keuze Inschrijver</t>
  </si>
  <si>
    <t>% &lt; 20</t>
  </si>
  <si>
    <t>kg</t>
  </si>
  <si>
    <t xml:space="preserve">2. Materialen uit de bestaande systeem(binnen)wanden van Haagse Veste IV </t>
  </si>
  <si>
    <r>
      <rPr>
        <u/>
        <sz val="11"/>
        <rFont val="Calibri"/>
        <family val="2"/>
        <scheme val="minor"/>
      </rPr>
      <t>20 &lt;</t>
    </r>
    <r>
      <rPr>
        <sz val="11"/>
        <rFont val="Calibri"/>
        <family val="2"/>
        <scheme val="minor"/>
      </rPr>
      <t xml:space="preserve"> % &lt; 25</t>
    </r>
  </si>
  <si>
    <r>
      <rPr>
        <u/>
        <sz val="11"/>
        <rFont val="Calibri"/>
        <family val="2"/>
        <scheme val="minor"/>
      </rPr>
      <t>50 &lt;</t>
    </r>
    <r>
      <rPr>
        <sz val="11"/>
        <rFont val="Calibri"/>
        <family val="2"/>
        <scheme val="minor"/>
      </rPr>
      <t xml:space="preserve"> % &lt; 60</t>
    </r>
  </si>
  <si>
    <r>
      <rPr>
        <u/>
        <sz val="11"/>
        <rFont val="Calibri"/>
        <family val="2"/>
        <scheme val="minor"/>
      </rPr>
      <t>25 &lt;</t>
    </r>
    <r>
      <rPr>
        <sz val="11"/>
        <rFont val="Calibri"/>
        <family val="2"/>
        <scheme val="minor"/>
      </rPr>
      <t xml:space="preserve"> % &lt; 30</t>
    </r>
  </si>
  <si>
    <r>
      <rPr>
        <u/>
        <sz val="11"/>
        <rFont val="Calibri"/>
        <family val="2"/>
        <scheme val="minor"/>
      </rPr>
      <t>60 &lt;</t>
    </r>
    <r>
      <rPr>
        <sz val="11"/>
        <rFont val="Calibri"/>
        <family val="2"/>
        <scheme val="minor"/>
      </rPr>
      <t xml:space="preserve"> % &lt; 70</t>
    </r>
  </si>
  <si>
    <r>
      <rPr>
        <u/>
        <sz val="11"/>
        <rFont val="Calibri"/>
        <family val="2"/>
        <scheme val="minor"/>
      </rPr>
      <t>30 &lt;</t>
    </r>
    <r>
      <rPr>
        <sz val="11"/>
        <rFont val="Calibri"/>
        <family val="2"/>
        <scheme val="minor"/>
      </rPr>
      <t xml:space="preserve"> % &lt; 35</t>
    </r>
  </si>
  <si>
    <r>
      <rPr>
        <u/>
        <sz val="11"/>
        <rFont val="Calibri"/>
        <family val="2"/>
        <scheme val="minor"/>
      </rPr>
      <t>70 &lt;</t>
    </r>
    <r>
      <rPr>
        <sz val="11"/>
        <rFont val="Calibri"/>
        <family val="2"/>
        <scheme val="minor"/>
      </rPr>
      <t xml:space="preserve"> % &lt; 80</t>
    </r>
  </si>
  <si>
    <r>
      <t xml:space="preserve">35 </t>
    </r>
    <r>
      <rPr>
        <u/>
        <sz val="11"/>
        <rFont val="Calibri"/>
        <family val="2"/>
        <scheme val="minor"/>
      </rPr>
      <t>&lt;</t>
    </r>
    <r>
      <rPr>
        <sz val="11"/>
        <rFont val="Calibri"/>
        <family val="2"/>
        <scheme val="minor"/>
      </rPr>
      <t xml:space="preserve"> % &lt; 40</t>
    </r>
  </si>
  <si>
    <r>
      <t xml:space="preserve">80 </t>
    </r>
    <r>
      <rPr>
        <u/>
        <sz val="11"/>
        <rFont val="Calibri"/>
        <family val="2"/>
        <scheme val="minor"/>
      </rPr>
      <t>&lt;</t>
    </r>
    <r>
      <rPr>
        <sz val="11"/>
        <rFont val="Calibri"/>
        <family val="2"/>
        <scheme val="minor"/>
      </rPr>
      <t xml:space="preserve"> % &lt; 90</t>
    </r>
  </si>
  <si>
    <r>
      <t xml:space="preserve">% </t>
    </r>
    <r>
      <rPr>
        <u/>
        <sz val="11"/>
        <rFont val="Calibri"/>
        <family val="2"/>
        <scheme val="minor"/>
      </rPr>
      <t>&gt;</t>
    </r>
    <r>
      <rPr>
        <sz val="11"/>
        <rFont val="Calibri"/>
        <family val="2"/>
        <scheme val="minor"/>
      </rPr>
      <t xml:space="preserve"> 40</t>
    </r>
  </si>
  <si>
    <r>
      <t xml:space="preserve">% </t>
    </r>
    <r>
      <rPr>
        <u/>
        <sz val="11"/>
        <rFont val="Calibri"/>
        <family val="2"/>
        <scheme val="minor"/>
      </rPr>
      <t>&gt;</t>
    </r>
    <r>
      <rPr>
        <sz val="11"/>
        <rFont val="Calibri"/>
        <family val="2"/>
        <scheme val="minor"/>
      </rPr>
      <t xml:space="preserve"> 90</t>
    </r>
  </si>
  <si>
    <r>
      <t>Door Inschrijver hoogwaardig her te gebruiken hoeveelheid materiaal uit de bestaande buitengevels van Haagse Veste IV</t>
    </r>
    <r>
      <rPr>
        <vertAlign val="superscript"/>
        <sz val="9"/>
        <color theme="1"/>
        <rFont val="Calibri"/>
        <family val="2"/>
        <scheme val="minor"/>
      </rPr>
      <t>1</t>
    </r>
    <r>
      <rPr>
        <sz val="9"/>
        <color theme="1"/>
        <rFont val="Calibri"/>
        <family val="2"/>
        <scheme val="minor"/>
      </rPr>
      <t xml:space="preserve"> </t>
    </r>
  </si>
  <si>
    <r>
      <t>Investeringskosten nieuw in te brengen hoogwaardig hergebruikte of biobased materialen of producten</t>
    </r>
    <r>
      <rPr>
        <vertAlign val="superscript"/>
        <sz val="9"/>
        <color theme="1"/>
        <rFont val="Calibri"/>
        <family val="2"/>
        <scheme val="minor"/>
      </rPr>
      <t>4</t>
    </r>
    <r>
      <rPr>
        <sz val="9"/>
        <color theme="1"/>
        <rFont val="Calibri"/>
        <family val="2"/>
        <scheme val="minor"/>
      </rPr>
      <t xml:space="preserve"> </t>
    </r>
  </si>
  <si>
    <t xml:space="preserve"> Investeringskosten nieuw in te brengen hoogwaardig hergebruikte of biobased materialen of producten voor materiaal/productgroepen 5 t/m N</t>
  </si>
  <si>
    <t>Te behalen fictieve korting</t>
  </si>
  <si>
    <t>€25.000.000 of meer</t>
  </si>
  <si>
    <t xml:space="preserve">Tussen de €20.000.000 en €25.000.000 </t>
  </si>
  <si>
    <t xml:space="preserve">Tussen de €15.000.000 en €20.000.000 </t>
  </si>
  <si>
    <t xml:space="preserve">Tussen de €10.000.000 en €15.000.000 </t>
  </si>
  <si>
    <t xml:space="preserve">Tussen de €5.000.000 en €10.000.000 </t>
  </si>
  <si>
    <t xml:space="preserve">Minder dan €5.000.000 </t>
  </si>
  <si>
    <t xml:space="preserve">Rekenvoorbeeld behaalde kwaliteitswaarde. </t>
  </si>
  <si>
    <t>Aangeboden percentage hoogwaardig hergebruikt of biobased materiaal voor materiaal/productgroep 3 en 4</t>
  </si>
  <si>
    <t>Aangeboden percentage hoogwaardig hergebruikt of biobased materiaal uit pand Haagse Veste IVvoor materiaal/productgroep 1 en 2</t>
  </si>
  <si>
    <r>
      <t>%  biobased</t>
    </r>
    <r>
      <rPr>
        <vertAlign val="superscript"/>
        <sz val="9"/>
        <rFont val="Calibri"/>
        <family val="2"/>
        <scheme val="minor"/>
      </rPr>
      <t>6</t>
    </r>
    <r>
      <rPr>
        <sz val="9"/>
        <rFont val="Calibri"/>
        <family val="2"/>
        <scheme val="minor"/>
      </rPr>
      <t xml:space="preserve"> materiaal
(wegingsfactor 1)</t>
    </r>
  </si>
  <si>
    <r>
      <t>%  biobased</t>
    </r>
    <r>
      <rPr>
        <vertAlign val="superscript"/>
        <sz val="9"/>
        <rFont val="Calibri"/>
        <family val="2"/>
        <scheme val="minor"/>
      </rPr>
      <t>6</t>
    </r>
    <r>
      <rPr>
        <sz val="9"/>
        <rFont val="Calibri"/>
        <family val="2"/>
        <scheme val="minor"/>
      </rPr>
      <t xml:space="preserve"> materiaal
</t>
    </r>
  </si>
  <si>
    <t xml:space="preserve">Totale investeringskosten optionele materialen en productgroepen </t>
  </si>
  <si>
    <r>
      <t>% Hoogwaardig hergebruikt</t>
    </r>
    <r>
      <rPr>
        <vertAlign val="superscript"/>
        <sz val="9"/>
        <rFont val="Calibri"/>
        <family val="2"/>
        <scheme val="minor"/>
      </rPr>
      <t>5</t>
    </r>
    <r>
      <rPr>
        <sz val="9"/>
        <rFont val="Calibri"/>
        <family val="2"/>
        <scheme val="minor"/>
      </rPr>
      <t xml:space="preserve">
  materiaal</t>
    </r>
  </si>
  <si>
    <t>n.v.t.</t>
  </si>
  <si>
    <t>Score 0 tot 5 per materiaal 1 en 2</t>
  </si>
  <si>
    <t>Score 0 tot 5 per materiaal 3 en 4</t>
  </si>
  <si>
    <t>Score 0 tot 5 voor alle optionele materialen</t>
  </si>
  <si>
    <t>Kwaliteitswaarde uitgedrukt in %</t>
  </si>
  <si>
    <t>Te behalen fictieve korting materiaal/productgroep 1</t>
  </si>
  <si>
    <t>Te behalen fictieve korting materiaal/productgroep 2</t>
  </si>
  <si>
    <t>Te behalen fictieve korting materiaal/productgroep 3</t>
  </si>
  <si>
    <t>Te behalen fictieve korting materiaal/productgroep 4</t>
  </si>
  <si>
    <t>Invulblad gunningscriterium 2.1 Duurzaam materiaalgebruik</t>
  </si>
  <si>
    <t>ton kg</t>
  </si>
  <si>
    <t>5.  Keuze inschrijver (optioneel)</t>
  </si>
  <si>
    <t>6. Keuze inschrijver (optioneel)</t>
  </si>
  <si>
    <t>7.  Keuze inschrijver (optioneel)</t>
  </si>
  <si>
    <t>8. Keuze inschrijver (optioneel)</t>
  </si>
  <si>
    <t>9.  Keuze inschrijver (optioneel)</t>
  </si>
  <si>
    <t>10. Keuze inschrijver (optioneel)</t>
  </si>
  <si>
    <t>11.  Keuze inschrijver (optioneel)</t>
  </si>
  <si>
    <t>12. Keuze inschrijver (optioneel)</t>
  </si>
  <si>
    <t>13.  Keuze inschrijver (optioneel)</t>
  </si>
  <si>
    <t>14. Keuze inschrijver (optioneel)</t>
  </si>
  <si>
    <t>15.  Keuze inschrijver (optioneel)</t>
  </si>
  <si>
    <t>Nummer</t>
  </si>
  <si>
    <t>Omschrijving</t>
  </si>
  <si>
    <t>Stabu</t>
  </si>
  <si>
    <t>Layers of Brand</t>
  </si>
  <si>
    <t>NL-sfb</t>
  </si>
  <si>
    <t>Type verbinding</t>
  </si>
  <si>
    <t>Toegankelijkheid</t>
  </si>
  <si>
    <t>Doorkruisingen</t>
  </si>
  <si>
    <t>Randopsluiting</t>
  </si>
  <si>
    <t>Losmaakbaarheidsindex</t>
  </si>
  <si>
    <t>Afmeting</t>
  </si>
  <si>
    <t>Specificatie veldwerk</t>
  </si>
  <si>
    <t>Kwaliteit Esthetisch</t>
  </si>
  <si>
    <t>Kwaliteit Technisch</t>
  </si>
  <si>
    <t>ExternID</t>
  </si>
  <si>
    <t>Locatie en hoeveelheden</t>
  </si>
  <si>
    <t>Hoeveelheid</t>
  </si>
  <si>
    <t>Gewicht totaal in ton</t>
  </si>
  <si>
    <t>CO2-Reductie in kg</t>
  </si>
  <si>
    <t>038</t>
  </si>
  <si>
    <t>Voorzetwand</t>
  </si>
  <si>
    <t>44.42 Plafond- en wandsystemen, Vooraf afgewerkte systeemwanden</t>
  </si>
  <si>
    <t>Afbouw</t>
  </si>
  <si>
    <t>22.10 binnenwanden niet constructief, algemeen (verzamelniveau)</t>
  </si>
  <si>
    <t>Toegevoegde elementen - Schroef</t>
  </si>
  <si>
    <t>2600 x 930 x 70</t>
  </si>
  <si>
    <t/>
  </si>
  <si>
    <t>Zo goed als nieuw</t>
  </si>
  <si>
    <t>Goed</t>
  </si>
  <si>
    <t xml:space="preserve">E, 8e verdieping, algemeen Regulusstraat 1 1 2516 AC Den Haag; 1 stuk(s) HPV=0 V=0 </t>
  </si>
  <si>
    <t>032</t>
  </si>
  <si>
    <t>Zachte vloerbedekkingen</t>
  </si>
  <si>
    <t>48.44 Behangwerk, vloerbedekking en stoffering, Zachte vloerbedekkingen</t>
  </si>
  <si>
    <t>43.20 vloerafwerkingen niet verhoogd, algemeen (verzamelniveau)</t>
  </si>
  <si>
    <t>Hard chemisch - Lijm</t>
  </si>
  <si>
    <t>0 x 0 x 0</t>
  </si>
  <si>
    <t>Ernstig beschadigd</t>
  </si>
  <si>
    <t>Slecht</t>
  </si>
  <si>
    <t>030</t>
  </si>
  <si>
    <t>Binnen schuifdeur C vleugel</t>
  </si>
  <si>
    <t>30.33 Kozijnen, ramen en deuren, Binnen schuifdeur</t>
  </si>
  <si>
    <t>32.30 binnenwandopeningen gevuld met deuren, algemeen (verzamelniveau)</t>
  </si>
  <si>
    <t>3650 x 2700 x 40</t>
  </si>
  <si>
    <t>Gebruikssporen</t>
  </si>
  <si>
    <t xml:space="preserve">C, 6e verdieping, algemeen Regulusstraat 1 1 2516 AC Den Haag; 1 stuk(s) HPV=0 V=0 </t>
  </si>
  <si>
    <t>stuk(s)</t>
  </si>
  <si>
    <t>025</t>
  </si>
  <si>
    <t>Binnenkozijn deuren</t>
  </si>
  <si>
    <t>30.32 Kozijnen, ramen en deuren, Binnenkozijn deuren</t>
  </si>
  <si>
    <t>2600 x 1375 x 40</t>
  </si>
  <si>
    <t>024</t>
  </si>
  <si>
    <t>Aanrecht-, werk- en buffetbladen</t>
  </si>
  <si>
    <t>47.41 Binneninrichting, Aanrecht-, werk- en buffetbladen</t>
  </si>
  <si>
    <t>73.10 vaste keukenvoorzieningen standaard, algemeen (verzamelniveau)</t>
  </si>
  <si>
    <t>1800 x 600 x 900</t>
  </si>
  <si>
    <t>Matig</t>
  </si>
  <si>
    <t>022</t>
  </si>
  <si>
    <t>Leuningen</t>
  </si>
  <si>
    <t>32.52 Trappen en balustraden, Leuningen</t>
  </si>
  <si>
    <t>34.20 balustrades en leuningen leuningen, algemeen (verzamelniveau)</t>
  </si>
  <si>
    <t>021</t>
  </si>
  <si>
    <t>Boiler 50 liter</t>
  </si>
  <si>
    <t>52.51 Waterinstallaties, Voorraadtoestellen</t>
  </si>
  <si>
    <t>Technische Installaties</t>
  </si>
  <si>
    <t>53.20 water verwarmd tapwater, algemeen (verzamelniveau)</t>
  </si>
  <si>
    <t>700 x 450 x 450</t>
  </si>
  <si>
    <t>Onbekend</t>
  </si>
  <si>
    <t xml:space="preserve">C, 6e verdieping, algemeen Regulusstraat 1 1 2516 AC Den Haag; 1 stuk(s) HPV=0 V=0 
E, 7e verdieping, algemeen Regulusstraat 1 1 2516 AC Den Haag; 1 stuk(s) HPV=0 V=0 
G, 7e verdieping, algemeen Regulusstraat 1 1 2516 AC Den Haag; 1 stuk(s) HPV=0 V=0 </t>
  </si>
  <si>
    <t>020</t>
  </si>
  <si>
    <t>Binnenroosters</t>
  </si>
  <si>
    <t>61.51 Ventilatie- en luchtbehandelingsinstallaties, Binnenroosters</t>
  </si>
  <si>
    <t>57.82 luchtbehandeling afgifte, roosters</t>
  </si>
  <si>
    <t>019</t>
  </si>
  <si>
    <t>2110 x 1120 x 40</t>
  </si>
  <si>
    <t>Licht beschadigd</t>
  </si>
  <si>
    <t>012</t>
  </si>
  <si>
    <t>Dak- en gevelwagens</t>
  </si>
  <si>
    <t>84.50 Gevelonderhoudinstallaties, Dak- en gevelwagens</t>
  </si>
  <si>
    <t>75.10 vaste onderhoudsvoorzieningen standaard, algemeen (verzamelniveau)</t>
  </si>
  <si>
    <t>Toegevoegde elementen - Bout- en moer</t>
  </si>
  <si>
    <t>011</t>
  </si>
  <si>
    <t>Centrale koelapparaten</t>
  </si>
  <si>
    <t>62.41 Koelinstallaties, Centrale koelapparaten</t>
  </si>
  <si>
    <t>55.20 koeling opwekking centraal, algemeen (verzamelniveau)</t>
  </si>
  <si>
    <t>Van verhuurbedrijf</t>
  </si>
  <si>
    <t xml:space="preserve">A, dak, algemeen Regulusstraat 1 1 2516 AC Den Haag; 1 stuk(s) HPV=0 V=0 
E, dak, algemeen Regulusstraat 1 1 2516 AC Den Haag; 1 stuk(s) HPV=0 V=0 </t>
  </si>
  <si>
    <t>010</t>
  </si>
  <si>
    <t>Luchtbehandelingskasten nieuw</t>
  </si>
  <si>
    <t>61.41 Ventilatie- en luchtbehandelingsinstallaties, Luchtbehandelingskasten</t>
  </si>
  <si>
    <t xml:space="preserve">  </t>
  </si>
  <si>
    <t>009</t>
  </si>
  <si>
    <t>Luchtbehandelingskasten</t>
  </si>
  <si>
    <t>COA vertelde dat deze niet meer werken</t>
  </si>
  <si>
    <t>Zeer slechte conditie</t>
  </si>
  <si>
    <t>007</t>
  </si>
  <si>
    <t xml:space="preserve">rasterplafond trappenhuis </t>
  </si>
  <si>
    <t>44.35 Plafond- en wandsystemen, Rasterplafonds</t>
  </si>
  <si>
    <t>45.10 plafondafwerkingen verlaagd, algemeen (verzamelniveau)</t>
  </si>
  <si>
    <t>Droog - Los (geen bevestigingsmateriaal)</t>
  </si>
  <si>
    <t>006</t>
  </si>
  <si>
    <t>004</t>
  </si>
  <si>
    <t>Roosterplafonds staal</t>
  </si>
  <si>
    <t>44.34 Plafond- en wandsystemen, Roosterplafonds</t>
  </si>
  <si>
    <t>Droog - klik</t>
  </si>
  <si>
    <t>600 x 600 x 20</t>
  </si>
  <si>
    <t xml:space="preserve">A, 9e verdieping, algemeen Regulusstraat 1 1 2516 AC Den Haag; 1 stuk(s) HPV=0 V=0 </t>
  </si>
  <si>
    <t>003</t>
  </si>
  <si>
    <t>Systeemwand transparant</t>
  </si>
  <si>
    <t>44.42 Plafond- en wandsystemen, Systeemwand transparant</t>
  </si>
  <si>
    <t>Hard chemisch - Cementgebonden</t>
  </si>
  <si>
    <t>057</t>
  </si>
  <si>
    <t>Aggregaat en generator</t>
  </si>
  <si>
    <t>70.32 Elektrotechnische installaties, Aggregaten</t>
  </si>
  <si>
    <t>61.10 centrale elektrotechnische voorzieningen energie-opwekking, algemeen (verzamelniveau)</t>
  </si>
  <si>
    <t>3500 x 1000 x 1200</t>
  </si>
  <si>
    <t xml:space="preserve">G, 1e verdieping, algemeen Regulusstraat 1 1 2516 AC Den Haag; 1 stuk(s) HPV=0 V=0 </t>
  </si>
  <si>
    <t>056</t>
  </si>
  <si>
    <t>2225 x 390 x 1865</t>
  </si>
  <si>
    <t xml:space="preserve">G, 1e verdieping, algemeen Regulusstraat 1 1 2516 AC Den Haag; 2 stuk(s) HPV=0 V=0 
G, 2e verdieping, algemeen Regulusstraat 1 1 2516 AC Den Haag; 11 stuk(s) HPV=0 V=0 </t>
  </si>
  <si>
    <t>052</t>
  </si>
  <si>
    <t>Bar</t>
  </si>
  <si>
    <t>47.42 Binneninrichting, Balies</t>
  </si>
  <si>
    <t>Interieur</t>
  </si>
  <si>
    <t>82.10 losse gebruikersinventaris standaard, algemeen (verzamelniveau)</t>
  </si>
  <si>
    <t>4860 x 2700 x 1080</t>
  </si>
  <si>
    <t xml:space="preserve">G, 4e verdieping, algemeen Regulusstraat 1 1 2516 AC Den Haag; 1 stuk(s) HPV=0 V=0 </t>
  </si>
  <si>
    <t>040</t>
  </si>
  <si>
    <t>Metalen kanalen luchtbehandeling</t>
  </si>
  <si>
    <t>61.32 Ventilatie- en luchtbehandelingsinstallaties, Metalen kanalen</t>
  </si>
  <si>
    <t>57.41 luchtbehandeling distributie, kanalen</t>
  </si>
  <si>
    <t xml:space="preserve">E, 5e verdieping, algemeen Regulusstraat 1 1 2516 AC Den Haag; 1 stuk(s) HPV=0 V=0 </t>
  </si>
  <si>
    <t>015</t>
  </si>
  <si>
    <t>Verlichtingsarmaturen</t>
  </si>
  <si>
    <t>70.81 Elektrotechnische installaties, Verlichtingsarmaturen</t>
  </si>
  <si>
    <t xml:space="preserve">G, 7e verdieping, trappenhuis Regulusstraat 1 1 2516 AC Den Haag; 1 stuk(s) HPV=0 V=0 </t>
  </si>
  <si>
    <t>036</t>
  </si>
  <si>
    <t>Schuimblusser Saval</t>
  </si>
  <si>
    <t>54.40 Brandbestrijdingsinstallaties, Schuimblusser</t>
  </si>
  <si>
    <t>65.10 beveiliging brandmeldings- en ontruimingsinstallatie, algemeen (verzamelniveau)</t>
  </si>
  <si>
    <t>Beschikbaar</t>
  </si>
  <si>
    <t>Geen</t>
  </si>
  <si>
    <t>Open</t>
  </si>
  <si>
    <t>552 x 178 x 178</t>
  </si>
  <si>
    <t>Brandblusmiddelen</t>
  </si>
  <si>
    <t xml:space="preserve">E, 4e verdieping, algemeen Regulusstraat 1 1 2516 AC Den Haag; 1 stuk(s) HPV=0 V=0 
E, 5e verdieping, algemeen Regulusstraat 1 1 2516 AC Den Haag; 1 stuk(s) HPV=0 V=0 
E, 6e verdieping, algemeen Regulusstraat 1 1 2516 AC Den Haag; 2 stuk(s) HPV=0 V=0 
G, 1e verdieping, algemeen Regulusstraat 1 1 2516 AC Den Haag; 1 stuk(s) HPV=0 V=0 </t>
  </si>
  <si>
    <t>013</t>
  </si>
  <si>
    <t>Brandhaspel 20 meter</t>
  </si>
  <si>
    <t>54.40 Brandbestrijdingsinstallaties, Brandhaspel</t>
  </si>
  <si>
    <t>900 x 950 x 250</t>
  </si>
  <si>
    <t xml:space="preserve">A, 8e verdieping, algemeen Regulusstraat 1 1 2516 AC Den Haag; 4 stuk(s) HPV=0 V=0 
A, 9e verdieping, algemeen Regulusstraat 1 1 2516 AC Den Haag; 2 stuk(s) HPV=0 V=0 
C, 6e verdieping, algemeen Regulusstraat 1 1 2516 AC Den Haag; 3 stuk(s) HPV=0 V=0 
E, 6e verdieping, algemeen Regulusstraat 1 1 2516 AC Den Haag; 2 stuk(s) HPV=0 V=0 
E, 7e verdieping, algemeen Regulusstraat 1 1 2516 AC Den Haag; 2 stuk(s) HPV=0 V=0 
E, 8e verdieping, algemeen Regulusstraat 1 1 2516 AC Den Haag; 2 stuk(s) HPV=0 V=0 
G, 2e verdieping, algemeen Regulusstraat 1 1 2516 AC Den Haag; 3 stuk(s) HPV=0 V=0 
G, 7e verdieping, algemeen Regulusstraat 1 1 2516 AC Den Haag; 2 stuk(s) HPV=0 V=0 
G, 8e verdieping, algemeen Regulusstraat 1 1 2516 AC Den Haag; 2 stuk(s) HPV=0 V=0 </t>
  </si>
  <si>
    <t>Brandblusmiddelen totaal</t>
  </si>
  <si>
    <t>033</t>
  </si>
  <si>
    <t>Computervloer</t>
  </si>
  <si>
    <t>42.35 Dekvloeren en vloersystemen, Droogbouw dekvloeren</t>
  </si>
  <si>
    <t>Incidenteel</t>
  </si>
  <si>
    <t>600 x 600 x 40</t>
  </si>
  <si>
    <t>poothoogte 165 mm, G eerste verdieping was niet toegankelijk tijdens de opname dag, maar is gezien dat daar zelfde indeling van de computervloeren is aangehouden, aanname gemaakt dat de hoeveelheden overeenkomen met G 2e verdieping.</t>
  </si>
  <si>
    <t xml:space="preserve">G, 1e verdieping, algemeen Regulusstraat 1 1 2516 AC Den Haag; 225 m² HPV=0 V=0 
G, 2e verdieping, algemeen Regulusstraat 1 1 2516 AC Den Haag; 225 m² HPV=0 V=0 </t>
  </si>
  <si>
    <t>m²</t>
  </si>
  <si>
    <t>055</t>
  </si>
  <si>
    <t>600 x 400 x 40</t>
  </si>
  <si>
    <t>poothoogte 330 mm, G eerste verdieping was niet toegankelijk tijdens de opname dag, maar is gezien dat daar zelfde indeling van de computervloeren is aangehouden, aanname gemaakt dat de hoeveelheden overeenkomen met G 2e verdieping.</t>
  </si>
  <si>
    <t xml:space="preserve">G, 1e verdieping, algemeen Regulusstraat 1 1 2516 AC Den Haag; 420 m² HPV=0 V=0 
G, 2e verdieping, algemeen Regulusstraat 1 1 2516 AC Den Haag; 420 m² HPV=0 V=0 </t>
  </si>
  <si>
    <t>Computervloer totaal</t>
  </si>
  <si>
    <t>067</t>
  </si>
  <si>
    <t>Ramen begane grond</t>
  </si>
  <si>
    <t>30.32 Kozijnen, ramen en deuren, Buitenkozijn ramen</t>
  </si>
  <si>
    <t>Omhulling</t>
  </si>
  <si>
    <t>31.20 buitenwandopeningen gevuld met ramen, algemeen (verzamelniveau)</t>
  </si>
  <si>
    <t>Gedeeltelijk met herstelbare schade</t>
  </si>
  <si>
    <t>Overlappend</t>
  </si>
  <si>
    <t>4940 x 4140 x 200</t>
  </si>
  <si>
    <t xml:space="preserve">30 mm dik buiten 8 mm binnen 6 mm_x000D_
</t>
  </si>
  <si>
    <t>Gevelkozijnen</t>
  </si>
  <si>
    <t xml:space="preserve">A, begane grond, algemeen Regulusstraat 1 1 2516 AC Den Haag; 76 m¹ HPV=0 V=0 
C, begane grond, algemeen Regulusstraat 1 1 2516 AC Den Haag; 53 m¹ HPV=0 V=0 
E, begane grond, algmeen Regulusstraat 1 1 2516 AC Den Haag; 118 m¹ HPV=0 V=0 
G, begane grond, algemeen Regulusstraat 1 1 2516 AC Den Haag; 80 m¹ HPV=0 V=0 </t>
  </si>
  <si>
    <t>m¹</t>
  </si>
  <si>
    <t>064</t>
  </si>
  <si>
    <t>Ramen verdieping A7</t>
  </si>
  <si>
    <t>0 x 2500 x 55</t>
  </si>
  <si>
    <t xml:space="preserve">dubbel glas 1998. _x000D_
raam 34 mm dik  , 6 mm binnen , 6 mm buiten_x000D_
</t>
  </si>
  <si>
    <t xml:space="preserve">A, 1e verdieping, van tekening Regulusstraat 1 1 2516 AC Den Haag; 71 m¹ HPV=0 V=0 
A, 7e verdieping, algemeen Regulusstraat 1 1 2516 AC Den Haag; 187.4 m¹ HPV=0 V=0 </t>
  </si>
  <si>
    <t>063</t>
  </si>
  <si>
    <t>Ramen uitbouw A 7e en 8e verdieping</t>
  </si>
  <si>
    <t>2500 x 3420 x 200</t>
  </si>
  <si>
    <t>ruithoogte 800. dubbel glas 1998_x000D_
raam 34 mm dik  , 6 mm binnen , 6 mm buiten</t>
  </si>
  <si>
    <t xml:space="preserve">A, 7e verdieping, algemeen Regulusstraat 1 1 2516 AC Den Haag; 6 stuk(s) HPV=0 V=0 
A, 8e verdieping, algemeen Regulusstraat 1 1 2516 AC Den Haag; 6 stuk(s) HPV=0 V=0 </t>
  </si>
  <si>
    <t>062</t>
  </si>
  <si>
    <t>Ramen verdieping A8</t>
  </si>
  <si>
    <t>3570 x 1650 x 55</t>
  </si>
  <si>
    <t xml:space="preserve">dubbel glas 1998. 35 mm dik, binnen 6 mm,  buiten 9 mm_x000D_
uitzetraam 34 mm dik  , 6 mm binnen , 6 mm buiten </t>
  </si>
  <si>
    <t xml:space="preserve">A, 8e verdieping, algemeen Regulusstraat 1 1 2516 AC Den Haag; 29 stuk(s) HPV=0 V=0 </t>
  </si>
  <si>
    <t>060</t>
  </si>
  <si>
    <t>Ramen trappenhuis C, E en G vleugel</t>
  </si>
  <si>
    <t>4950 x 2600 x 200</t>
  </si>
  <si>
    <t>ruithoogte 800. dubbel glas 1998_x000D_
30mm dik buiten 8 mm binnen 6 mm</t>
  </si>
  <si>
    <t>C, begane grond, algemeen Regulusstraat 1 1 2516 AC Den Haag; 16 m¹ HPV=0 V=0 
C, 1e verdieping, van tekening Regulusstraat 1 1 2516 AC Den Haag; 16 m¹ HPV=0 V=0 
C, 2e verdieping, van tekening Regulusstraat 1 1 2516 AC Den Haag; 16 m¹ HPV=0 V=0 
C, 3e verdieping, algemeen Regulusstraat 1 1 2516 AC Den Haag; 16 m¹ HPV=0 V=0 
C, 4e verdieping, algemeen Regulusstraat 1 1 2516 AC Den Haag; 16 m¹ HPV=0 V=0 
C, 6e verdieping, algemeen Regulusstraat 1 1 2516 AC Den Haag; 16 m¹ HPV=0 V=0 
E, 1e verdieping, van tekening Regulusstraat 1 1 2516 AC Den Haag; 16 m¹ HPV=0 V=0 
E, 2e verdieping, van tekening Regulusstraat 1 1 2516 AC Den Haag; 16 m¹ HPV=0 V=0 
E, 3e verdieping, van tekening Regulusstraat 1 1 2516 AC Den Haag; 16 m¹ HPV=0 V=0 
E, 4e verdieping, algemeen Regulusstraat 1 1 2516 AC Den Haag; 16 m¹ HPV=0 V=0 
E, 5e verdieping, algemeen Regulusstraat 1 1 2516 AC Den Haag; 16 m¹ HPV=0 V=0 
E, 6e verdieping, algemeen Regulusstraat 1 1 2516 AC Den Haag; 16 m¹ HPV=0 V=0 
E, 7e verdieping, algemeen Regulu</t>
  </si>
  <si>
    <t>050</t>
  </si>
  <si>
    <t>Ramen A, C, E en G</t>
  </si>
  <si>
    <t>5350 x 1380 x 200</t>
  </si>
  <si>
    <t>ruithoogte 1270 dubbel glas 1998_x000D_
raam 34 mm dik  , 6 mm binnen , 6 mm buiten</t>
  </si>
  <si>
    <t>A, 2e verdieping, van tekening Regulusstraat 1 1 2516 AC Den Haag; 151.4 m¹ HPV=0 V=0 
A, 3e verdieping, van tekening Regulusstraat 1 1 2516 AC Den Haag; 151.4 m¹ HPV=0 V=0 
A, 4e verdieping, van tekening Regulusstraat 1 1 2516 AC Den Haag; 187.4 m¹ HPV=0 V=0 
A, 5e verdieping, algemeen Regulusstraat 1 1 2516 AC Den Haag; 187.4 m¹ HPV=0 V=0 
A, 6e verdieping, algemeen Regulusstraat 1 1 2516 AC Den Haag; 187.4 m¹ HPV=0 V=0 
C, 1e verdieping, van tekening Regulusstraat 1 1 2516 AC Den Haag; 78 m¹ HPV=0 V=0 
C, 2e verdieping, van tekening Regulusstraat 1 1 2516 AC Den Haag; 78 m¹ HPV=0 V=0 
C, 3e verdieping, algemeen Regulusstraat 1 1 2516 AC Den Haag; 78 m¹ HPV=0 V=0 
C, 4e verdieping, algemeen Regulusstraat 1 1 2516 AC Den Haag; 78 m¹ HPV=0 V=0 
C, 5e verdieping, algemeen Regulusstraat 1 1 2516 AC Den Haag; 78 m¹ HPV=0 V=0 
C, 6e verdieping, algemeen Regulusstraat 1 1 2516 AC Den Haag; 78 m¹ HPV=0 V=0 
E, 1e verdieping, van tekening Regulusstraat 1 1 2516 AC Den Haag; 66 m¹ HPV=0 V=0 
E, 2e verdiep</t>
  </si>
  <si>
    <t>047</t>
  </si>
  <si>
    <t>Ramen verdieping GE en G 8</t>
  </si>
  <si>
    <t>4850 x 2500 x 200</t>
  </si>
  <si>
    <t>ruithoogte 800. dubbel glas 1998_x000D_
raam 34 mm dik , 6 mm binnen, 8 mm buiten</t>
  </si>
  <si>
    <t xml:space="preserve">E, 8e verdieping, algemeen Regulusstraat 1 1 2516 AC Den Haag; 14 stuk(s) HPV=0 V=0 
G, 8e verdieping, algemeen Regulusstraat 1 1 2516 AC Den Haag; 14 stuk(s) HPV=0 V=0 </t>
  </si>
  <si>
    <t>042</t>
  </si>
  <si>
    <t>Ramen opbouw A vleugel</t>
  </si>
  <si>
    <t>3500 x 3420 x 200</t>
  </si>
  <si>
    <t>ruithoogte 800. dubbel glas 1998_x000D_
raam 34 mm dik  , 6 mm binnen , 8 mm buiten</t>
  </si>
  <si>
    <t xml:space="preserve">A, 9e verdieping, algemeen Regulusstraat 1 1 2516 AC Den Haag; 17 stuk(s) HPV=0 V=0 </t>
  </si>
  <si>
    <t>069</t>
  </si>
  <si>
    <t>Ramen A 1 t/m A5</t>
  </si>
  <si>
    <t>30.32 Kozijnen, ramen en deuren, Binnenkozijn ramen</t>
  </si>
  <si>
    <t>0 x 0 x 55</t>
  </si>
  <si>
    <t>Niet toegankelijk op inventarisatiedagen ivm COA, aanname op basis van beeldmateriaal</t>
  </si>
  <si>
    <t xml:space="preserve">A, gevel, algemeen Regulusstraat 1 1 2516 AC Den Haag; 216.9 m² HPV=0 V=0 </t>
  </si>
  <si>
    <t>Gevelkozijnen totaal</t>
  </si>
  <si>
    <t>066</t>
  </si>
  <si>
    <t>Gevelpaneel grijs</t>
  </si>
  <si>
    <t>43.42 Metaal- en kunststofwerk, Metaalprofielen</t>
  </si>
  <si>
    <t xml:space="preserve">3- AFBOUW </t>
  </si>
  <si>
    <t>Gedeeltelijk geen schade</t>
  </si>
  <si>
    <t>1700 x 1780 x 50</t>
  </si>
  <si>
    <t>aluminium 2 mm</t>
  </si>
  <si>
    <t>Gevelpanelen</t>
  </si>
  <si>
    <t xml:space="preserve">E, gevel, algemeen Regulusstraat 1 1 2516 AC Den Haag; 1680 m² HPV=0 V=0 
G, gevel, algemeen Regulusstraat 1 1 2516 AC Den Haag; 1948 m² HPV=0 V=0 </t>
  </si>
  <si>
    <t>065</t>
  </si>
  <si>
    <t>Gevelpaneel wit</t>
  </si>
  <si>
    <t>aluminium 2 mm, gemende vormen ook grote aantallen van 845x1780 mm</t>
  </si>
  <si>
    <t xml:space="preserve">A, gevel, algemeen Regulusstraat 1 1 2516 AC Den Haag; 1832 m² HPV=0 V=0 
C, gevel, algemeen Regulusstraat 1 1 2516 AC Den Haag; 1812 m² HPV=0 V=0 </t>
  </si>
  <si>
    <t>Gevelpanelen totaal</t>
  </si>
  <si>
    <t>031</t>
  </si>
  <si>
    <t>Kabelgoot grijs</t>
  </si>
  <si>
    <t>70.41 Elektrotechnische installaties, Kanalisatie</t>
  </si>
  <si>
    <t>61.30 centrale elektrotechnische voorzieningen kanalisatie, algemeen (verzamelniveau)</t>
  </si>
  <si>
    <t>0 x 65 x 170</t>
  </si>
  <si>
    <t>% herbruikbaar:_x000D_
a9 50%_x000D_
g8 90%_x000D_
g7 90%_x000D_
g6 60%_x000D_
g5 80%_x000D_
g2 80%_x000D_
e8 60%_x000D_
e7 70%_x000D_
e6 80%_x000D_
g5 70%_x000D_
c6 0%_x000D_
c5 50%_x000D_
c4 50%_x000D_
a8 niet herbruikbaar_x000D_
a7 en a6 20%_x000D_
a5 40%</t>
  </si>
  <si>
    <t>Kabelgoot</t>
  </si>
  <si>
    <t>A, 5e verdieping, algemeen Regulusstraat 1 1 2516 AC Den Haag; 182.5 m¹ HPV=0 V=0 
A, 6e verdieping, algemeen Regulusstraat 1 1 2516 AC Den Haag; 182.5 m¹ HPV=0 V=0 
A, 7e verdieping, algemeen Regulusstraat 1 1 2516 AC Den Haag; 182.5 m¹ HPV=0 V=0 
A, 8e verdieping, algemeen Regulusstraat 1 1 2516 AC Den Haag; 165 m¹ HPV=0 V=0 
A, 9e verdieping, algemeen Regulusstraat 1 1 2516 AC Den Haag; 55 m¹ HPV=0 V=0 
C, 4e verdieping, algemeen Regulusstraat 1 1 2516 AC Den Haag; 100 m¹ HPV=0 V=0 
C, 5e verdieping, algemeen Regulusstraat 1 1 2516 AC Den Haag; 100 m¹ HPV=0 V=0 
C, 6e verdieping, algemeen Regulusstraat 1 1 2516 AC Den Haag; 100 m¹ HPV=0 V=0 
E, 5e verdieping, algemeen Regulusstraat 1 1 2516 AC Den Haag; 90 m¹ HPV=0 V=0 
E, 6e verdieping, algemeen Regulusstraat 1 1 2516 AC Den Haag; 90 m¹ HPV=0 V=0 
E, 7e verdieping, algemeen Regulusstraat 1 1 2516 AC Den Haag; 90 m¹ HPV=0 V=0 
G, 1e verdieping, algemeen Regulusstraat 1 1 2516 AC Den Haag; 80 m¹ HPV=0 V=0 
G, 2e verdieping, algemeen Regulusstraa</t>
  </si>
  <si>
    <t>054</t>
  </si>
  <si>
    <t>Kabelgoot wit</t>
  </si>
  <si>
    <t xml:space="preserve">G, 1e verdieping, algemeen Regulusstraat 1 1 2516 AC Den Haag; 75 m¹ HPV=0 V=0 
G, 2e verdieping, algemeen Regulusstraat 1 1 2516 AC Den Haag; 75 m¹ HPV=0 V=0 </t>
  </si>
  <si>
    <t>Kabelgoot totaal</t>
  </si>
  <si>
    <t>m1</t>
  </si>
  <si>
    <t>034</t>
  </si>
  <si>
    <t>Lift met machines</t>
  </si>
  <si>
    <t>80.31 Liftinstallaties, Liftkooien</t>
  </si>
  <si>
    <t>66.10 transport liftinstallaties, algemeen (verzamelniveau)</t>
  </si>
  <si>
    <t>Sinds 2021 niet gekeurd, niet toegenkelijk daarom geen maten op kunnen nemen</t>
  </si>
  <si>
    <t>Liften</t>
  </si>
  <si>
    <t>bouwlagen</t>
  </si>
  <si>
    <t>Liften totaal</t>
  </si>
  <si>
    <t>stuks</t>
  </si>
  <si>
    <t>017</t>
  </si>
  <si>
    <t>Plafondrooster</t>
  </si>
  <si>
    <t>395 x 395 x 140</t>
  </si>
  <si>
    <t>0,8 mm staal dik_x000D_
_x000D_
ongeveer 70% herbruikbaar</t>
  </si>
  <si>
    <t>Luchtroosters</t>
  </si>
  <si>
    <t xml:space="preserve">A, 1e verdieping, van tekening Regulusstraat 1 1 2516 AC Den Haag; 155 stuk(s) HPV=0 V=0 
A, 2e verdieping, van tekening Regulusstraat 1 1 2516 AC Den Haag; 155 stuk(s) HPV=0 V=0 
A, 3e verdieping, van tekening Regulusstraat 1 1 2516 AC Den Haag; 155 stuk(s) HPV=0 V=0 
A, 4e verdieping, van tekening Regulusstraat 1 1 2516 AC Den Haag; 155 stuk(s) HPV=0 V=0 
A, 5e verdieping, algemeen Regulusstraat 1 1 2516 AC Den Haag; 155 stuk(s) HPV=0 V=0 
A, 6e verdieping, algemeen Regulusstraat 1 1 2516 AC Den Haag; 155 stuk(s) HPV=0 V=0 
A, 7e verdieping, algemeen Regulusstraat 1 1 2516 AC Den Haag; 155 stuk(s) HPV=0 V=0 
A, 8e verdieping, algemeen Regulusstraat 1 1 2516 AC Den Haag; 155 stuk(s) HPV=0 V=0 
C, 1e verdieping, van tekening Regulusstraat 1 1 2516 AC Den Haag; 52 stuk(s) HPV=0 V=0 
C, 2e verdieping, van tekening Regulusstraat 1 1 2516 AC Den Haag; 52 stuk(s) HPV=0 V=0 
C, 3e verdieping, algemeen Regulusstraat 1 1 2516 AC Den Haag; 52 stuk(s) HPV=0 V=0 
C, 4e verdieping, algemeen Regulusstraat 1 1 2516 AC Den </t>
  </si>
  <si>
    <t>Luchtroosters totaal</t>
  </si>
  <si>
    <t>002</t>
  </si>
  <si>
    <t>Toiletpot</t>
  </si>
  <si>
    <t>53.31 Sanitair, Toiletpot</t>
  </si>
  <si>
    <t>74.10 vaste sanitaire voorzieningen standaard, algemeen (verzamelniveau)</t>
  </si>
  <si>
    <t>530 x 370 x 400</t>
  </si>
  <si>
    <t>Redelijk</t>
  </si>
  <si>
    <t>Sanitair</t>
  </si>
  <si>
    <t xml:space="preserve">A, 2e verdieping, van tekening Regulusstraat 1 1 2516 AC Den Haag; 2 stuk(s) HPV=0 V=0 
C, begane grond, algemeen Regulusstraat 1 1 2516 AC Den Haag; 8 stuk(s) HPV=0 V=0 
C, 1e verdieping, van tekening Regulusstraat 1 1 2516 AC Den Haag; 8 stuk(s) HPV=0 V=0 
C, 2e verdieping, van tekening Regulusstraat 1 1 2516 AC Den Haag; 4 stuk(s) HPV=0 V=0 
C, 3e verdieping, algemeen Regulusstraat 1 1 2516 AC Den Haag; 4 stuk(s) HPV=0 V=0 
C, 4e verdieping, algemeen Regulusstraat 1 1 2516 AC Den Haag; 4 stuk(s) HPV=0 V=0 
C, 5e verdieping, algemeen Regulusstraat 1 1 2516 AC Den Haag; 4 stuk(s) HPV=0 V=0 
C, 6e verdieping, algemeen Regulusstraat 1 1 2516 AC Den Haag; 4 stuk(s) HPV=0 V=0 
E, begane grond, algmeen Regulusstraat 1 1 2516 AC Den Haag; 8 stuk(s) HPV=0 V=0 
E, 1e verdieping, van tekening Regulusstraat 1 1 2516 AC Den Haag; 8 stuk(s) HPV=0 V=0 
E, 2e verdieping, van tekening Regulusstraat 1 1 2516 AC Den Haag; 8 stuk(s) HPV=0 V=0 
E, 3e verdieping, van tekening Regulusstraat 1 1 2516 AC Den Haag; 8 stuk(s) HPV=0 </t>
  </si>
  <si>
    <t>058</t>
  </si>
  <si>
    <t>Schaamschot</t>
  </si>
  <si>
    <t>53.80 Sanitair, Tussenschot en afscherming</t>
  </si>
  <si>
    <t>700 x 430 x 80</t>
  </si>
  <si>
    <t xml:space="preserve">E, 5e verdieping, algemeen Regulusstraat 1 1 2516 AC Den Haag; 1 stuk(s) HPV=0 V=0 
E, 6e verdieping, algemeen Regulusstraat 1 1 2516 AC Den Haag; 1 stuk(s) HPV=0 V=0 
E, 7e verdieping, algemeen Regulusstraat 1 1 2516 AC Den Haag; 1 stuk(s) HPV=0 V=0 
E, 8e verdieping, algemeen Regulusstraat 1 1 2516 AC Den Haag; 1 stuk(s) HPV=0 V=0 </t>
  </si>
  <si>
    <t>051</t>
  </si>
  <si>
    <t>Urinoirs</t>
  </si>
  <si>
    <t>53.31 Sanitair, Urinoirs</t>
  </si>
  <si>
    <t>330 x 350 x 500</t>
  </si>
  <si>
    <t>E, 1e verdieping, van tekening Regulusstraat 1 1 2516 AC Den Haag; 1 stuk(s) HPV=0 V=0 
E, 2e verdieping, van tekening Regulusstraat 1 1 2516 AC Den Haag; 1 stuk(s) HPV=0 V=0 
E, 3e verdieping, van tekening Regulusstraat 1 1 2516 AC Den Haag; 1 stuk(s) HPV=0 V=0 
E, 4e verdieping, algemeen Regulusstraat 1 1 2516 AC Den Haag; 1 stuk(s) HPV=0 V=0 
E, 5e verdieping, algemeen Regulusstraat 1 1 2516 AC Den Haag; 1 stuk(s) HPV=0 V=0 
E, 6e verdieping, algemeen Regulusstraat 1 1 2516 AC Den Haag; 1 stuk(s) HPV=0 V=0 
E, 7e verdieping, algemeen Regulusstraat 1 1 2516 AC Den Haag; 1 stuk(s) HPV=0 V=0 
E, 8e verdieping, algemeen Regulusstraat 1 1 2516 AC Den Haag; 1 stuk(s) HPV=0 V=0 
G, 1e verdieping, algemeen Regulusstraat 1 1 2516 AC Den Haag; 1 stuk(s) HPV=0 V=0 
G, 2e verdieping, algemeen Regulusstraat 1 1 2516 AC Den Haag; 1 stuk(s) HPV=0 V=0 
G, 3e verdieping, algemeen Regulusstraat 1 1 2516 AC Den Haag; 1 stuk(s) HPV=0 V=0 
G, 4e verdieping, algemeen Regulusstraat 1 1 2516 AC Den Haag; 1 stuk(s) HPV=0 V=0 
G, 5</t>
  </si>
  <si>
    <t>048</t>
  </si>
  <si>
    <t>Uitstortgootsteen</t>
  </si>
  <si>
    <t>53.34 Sanitair, Gootsteen- en spoelbakcombinaties</t>
  </si>
  <si>
    <t>460 x 360 x 300</t>
  </si>
  <si>
    <t>A, begane grond, algemeen Regulusstraat 1 1 2516 AC Den Haag; 1 stuk(s) HPV=0 V=0 
A, 1e verdieping, van tekening Regulusstraat 1 1 2516 AC Den Haag; 1 stuk(s) HPV=0 V=0 
A, 2e verdieping, van tekening Regulusstraat 1 1 2516 AC Den Haag; 1 stuk(s) HPV=0 V=0 
A, 3e verdieping, van tekening Regulusstraat 1 1 2516 AC Den Haag; 2 stuk(s) HPV=0 V=0 
A, 4e verdieping, van tekening Regulusstraat 1 1 2516 AC Den Haag; 2 stuk(s) HPV=0 V=0 
A, 5e verdieping, algemeen Regulusstraat 1 1 2516 AC Den Haag; 2 stuk(s) HPV=0 V=0 
A, 6e verdieping, algemeen Regulusstraat 1 1 2516 AC Den Haag; 2 stuk(s) HPV=0 V=0 
A, 7e verdieping, algemeen Regulusstraat 1 1 2516 AC Den Haag; 2 stuk(s) HPV=0 V=0 
A, 8e verdieping, algemeen Regulusstraat 1 1 2516 AC Den Haag; 2 stuk(s) HPV=0 V=0 
C, begane grond, algemeen Regulusstraat 1 1 2516 AC Den Haag; 1 stuk(s) HPV=0 V=0 
C, 1e verdieping, van tekening Regulusstraat 1 1 2516 AC Den Haag; 1 stuk(s) HPV=0 V=0 
C, 2e verdieping, van tekening Regulusstraat 1 1 2516 AC Den Haag; 1 stuk(s) HPV=0</t>
  </si>
  <si>
    <t>039</t>
  </si>
  <si>
    <t>Wasafel toiletgroep</t>
  </si>
  <si>
    <t>53.33 Sanitair, Wastafel- en wastrogcombinaties</t>
  </si>
  <si>
    <t>800 x 800 x 200</t>
  </si>
  <si>
    <t xml:space="preserve">A, 9e verdieping, algemeen Regulusstraat 1 1 2516 AC Den Haag; 2 stuk(s) HPV=0 V=0 
C, begane grond, algemeen Regulusstraat 1 1 2516 AC Den Haag; 2 stuk(s) HPV=0 V=0 
C, 1e verdieping, van tekening Regulusstraat 1 1 2516 AC Den Haag; 2 stuk(s) HPV=0 V=0 
C, 2e verdieping, van tekening Regulusstraat 1 1 2516 AC Den Haag; 2 stuk(s) HPV=0 V=0 
C, 3e verdieping, algemeen Regulusstraat 1 1 2516 AC Den Haag; 2 stuk(s) HPV=0 V=0 
C, 4e verdieping, algemeen Regulusstraat 1 1 2516 AC Den Haag; 2 stuk(s) HPV=0 V=0 
C, 5e verdieping, algemeen Regulusstraat 1 1 2516 AC Den Haag; 2 stuk(s) HPV=0 V=0 
C, 6e verdieping, algemeen Regulusstraat 1 1 2516 AC Den Haag; 2 stuk(s) HPV=0 V=0 
E, begane grond, algmeen Regulusstraat 1 1 2516 AC Den Haag; 4 stuk(s) HPV=0 V=0 
E, 1e verdieping, van tekening Regulusstraat 1 1 2516 AC Den Haag; 4 stuk(s) HPV=0 V=0 
E, 2e verdieping, van tekening Regulusstraat 1 1 2516 AC Den Haag; 4 stuk(s) HPV=0 V=0 
E, 3e verdieping, van tekening Regulusstraat 1 1 2516 AC Den Haag; 4 stuk(s) HPV=0 V=0 </t>
  </si>
  <si>
    <t>Sanitair totaal</t>
  </si>
  <si>
    <t>016</t>
  </si>
  <si>
    <t>Panelenplafonds</t>
  </si>
  <si>
    <t>44.31 Plafond- en wandsystemen, Panelenplafonds</t>
  </si>
  <si>
    <t>1700 x 395 x 20</t>
  </si>
  <si>
    <t>e4 mist 20% aanname dat op alle verdiepingen dit type plafond aanwezig is behalve op de de begane grond</t>
  </si>
  <si>
    <t>Systeemplafond</t>
  </si>
  <si>
    <t>A, 1e verdieping, van tekening Regulusstraat 1 1 2516 AC Den Haag; 1563.5 m² HPV=0 V=0 
A, 2e verdieping, van tekening Regulusstraat 1 1 2516 AC Den Haag; 1563.5 m² HPV=0 V=0 
A, 3e verdieping, van tekening Regulusstraat 1 1 2516 AC Den Haag; 1563.5 m² HPV=0 V=0 
A, 4e verdieping, van tekening Regulusstraat 1 1 2516 AC Den Haag; 1563.5 m² HPV=0 V=0 
A, 5e verdieping, algemeen Regulusstraat 1 1 2516 AC Den Haag; 1563.5 m² HPV=0 V=0 
A, 6e verdieping, algemeen Regulusstraat 1 1 2516 AC Den Haag; 1563.5 m² HPV=0 V=0 
A, 7e verdieping, algemeen Regulusstraat 1 1 2516 AC Den Haag; 1563.5 m² HPV=0 V=0 
A, 8e verdieping, algemeen Regulusstraat 1 1 2516 AC Den Haag; 1452 m² HPV=0 V=0 
C, 1e verdieping, van tekening Regulusstraat 1 1 2516 AC Den Haag; 900 m² HPV=0 V=0 
C, 2e verdieping, van tekening Regulusstraat 1 1 2516 AC Den Haag; 900 m² HPV=0 V=0 
C, 3e verdieping, algemeen Regulusstraat 1 1 2516 AC Den Haag; 900 m² HPV=0 V=0 
C, 4e verdieping, algemeen Regulusstraat 1 1 2516 AC Den Haag; 900 m² HPV=0</t>
  </si>
  <si>
    <t>Systeemplafond totaal</t>
  </si>
  <si>
    <t>037</t>
  </si>
  <si>
    <t>Systeemwand dicht</t>
  </si>
  <si>
    <t>44.42 Plafond- en wandsystemen, Systeemwand dicht</t>
  </si>
  <si>
    <t>2700 x 600 x 600</t>
  </si>
  <si>
    <t>Systeemwanden</t>
  </si>
  <si>
    <t xml:space="preserve">E, 6e verdieping, algemeen Regulusstraat 1 1 2516 AC Den Haag; 1 stuk(s) HPV=0 V=0 </t>
  </si>
  <si>
    <t>035</t>
  </si>
  <si>
    <t>Systeemwand dicht hout</t>
  </si>
  <si>
    <t>600 x 2700 x 70</t>
  </si>
  <si>
    <t xml:space="preserve">C, 6e verdieping, algemeen Regulusstraat 1 1 2516 AC Den Haag; 52 m¹ HPV=0 V=0 </t>
  </si>
  <si>
    <t>027</t>
  </si>
  <si>
    <t>0 x 2700 x 70</t>
  </si>
  <si>
    <t>9e verdieping 3610 mm_x000D_
a vleugel is leeg t/m 4, daar niet toegankelijk ivm coa</t>
  </si>
  <si>
    <t xml:space="preserve">A, 9e verdieping, algemeen Regulusstraat 1 1 2516 AC Den Haag; 6 m¹ HPV=0 V=0 
C, 5e verdieping, algemeen Regulusstraat 1 1 2516 AC Den Haag; 14 m¹ HPV=0 V=0 
E, 6e verdieping, algemeen Regulusstraat 1 1 2516 AC Den Haag; 6 m¹ HPV=0 V=0 
G, 2e verdieping, algemeen Regulusstraat 1 1 2516 AC Den Haag; 12 m¹ HPV=0 V=0 
G, 4e verdieping, algemeen Regulusstraat 1 1 2516 AC Den Haag; 11 m¹ HPV=0 V=0 
G, 5e verdieping, algemeen Regulusstraat 1 1 2516 AC Den Haag; 15 m¹ HPV=0 V=0 
G, 6e verdieping, algemeen Regulusstraat 1 1 2516 AC Den Haag; 12 m¹ HPV=0 V=0 
G, 7e verdieping, algemeen Regulusstraat 1 1 2516 AC Den Haag; 14 m¹ HPV=0 V=0 
G, 8e verdieping, algemeen Regulusstraat 1 1 2516 AC Den Haag; 14 m¹ HPV=0 V=0 </t>
  </si>
  <si>
    <t>001</t>
  </si>
  <si>
    <t>a vleugel is leeg t/m 4e verdieping, daar niet toegankelijk ivm coa</t>
  </si>
  <si>
    <t>A, 9e verdieping, algemeen Regulusstraat 1 1 2516 AC Den Haag; 23 m¹ HPV=0 V=0 
C, 3e verdieping, algemeen Regulusstraat 1 1 2516 AC Den Haag; 55 m¹ HPV=0 V=0 
C, 4e verdieping, algemeen Regulusstraat 1 1 2516 AC Den Haag; 55 m¹ HPV=0 V=0 
C, 5e verdieping, algemeen Regulusstraat 1 1 2516 AC Den Haag; 55 m¹ HPV=0 V=0 
C, 6e verdieping, algemeen Regulusstraat 1 1 2516 AC Den Haag; 55 m¹ HPV=0 V=0 
E, 5e verdieping, algemeen Regulusstraat 1 1 2516 AC Den Haag; 50 m¹ HPV=0 V=0 
E, 6e verdieping, algemeen Regulusstraat 1 1 2516 AC Den Haag; 35 m¹ HPV=0 V=0 
E, 7e verdieping, algemeen Regulusstraat 1 1 2516 AC Den Haag; 88 m¹ HPV=0 V=0 
E, 8e verdieping, algemeen Regulusstraat 1 1 2516 AC Den Haag; 21 m¹ HPV=0 V=0 
G, 2e verdieping, algemeen Regulusstraat 1 1 2516 AC Den Haag; 10 m¹ HPV=0 V=0 
G, 4e verdieping, algemeen Regulusstraat 1 1 2516 AC Den Haag; 18 m¹ HPV=0 V=0 
G, 5e verdieping, algemeen Regulusstraat 1 1 2516 AC Den Haag; 27 m¹ HPV=0 V=0 
G, 6e verdieping, algemeen Regulusstraat 1 1 2516 AC</t>
  </si>
  <si>
    <t>059</t>
  </si>
  <si>
    <t>Deur glas transparant</t>
  </si>
  <si>
    <t>925 x 2600 x 10</t>
  </si>
  <si>
    <t xml:space="preserve">E, 5e verdieping, algemeen Regulusstraat 1 1 2516 AC Den Haag; 3 stuk(s) HPV=0 V=0 
E, 7e verdieping, algemeen Regulusstraat 1 1 2516 AC Den Haag; 3 stuk(s) HPV=0 V=0 </t>
  </si>
  <si>
    <t>053</t>
  </si>
  <si>
    <t>Systeemwand beweegbaar</t>
  </si>
  <si>
    <t>44.42 Plafond- en wandsystemen, Systeemwand beweegbaar</t>
  </si>
  <si>
    <t>2880 x 1040 x 60</t>
  </si>
  <si>
    <t xml:space="preserve">G, 3e verdieping, algemeen Regulusstraat 1 1 2516 AC Den Haag; 1 stuk(s) HPV=0 V=0 
G, 4e verdieping, algemeen Regulusstraat 1 1 2516 AC Den Haag; 3 stuk(s) HPV=0 V=0 </t>
  </si>
  <si>
    <t>046</t>
  </si>
  <si>
    <t>Deur glas transparant systeemwand</t>
  </si>
  <si>
    <t>925 x 2115 x 10</t>
  </si>
  <si>
    <t xml:space="preserve">C, 5e verdieping, algemeen Regulusstraat 1 1 2516 AC Den Haag; 6 stuk(s) HPV=0 V=0 
C, 6e verdieping, algemeen Regulusstraat 1 1 2516 AC Den Haag; 4 stuk(s) HPV=0 V=0 
G, 4e verdieping, algemeen Regulusstraat 1 1 2516 AC Den Haag; 2 stuk(s) HPV=0 V=0 
G, 7e verdieping, algemeen Regulusstraat 1 1 2516 AC Den Haag; 1 stuk(s) HPV=0 V=0 
G, 8e verdieping, algemeen Regulusstraat 1 1 2516 AC Den Haag; 1 stuk(s) HPV=0 V=0 </t>
  </si>
  <si>
    <t>045</t>
  </si>
  <si>
    <t>deur Systeemwand transparant</t>
  </si>
  <si>
    <t>925 x 2600 x 40</t>
  </si>
  <si>
    <t xml:space="preserve">C, 5e verdieping, algemeen Regulusstraat 1 1 2516 AC Den Haag; 4 stuk(s) HPV=0 V=0 
C, 6e verdieping, algemeen Regulusstraat 1 1 2516 AC Den Haag; 6 stuk(s) HPV=0 V=0 
E, 4e verdieping, algemeen Regulusstraat 1 1 2516 AC Den Haag; 4 stuk(s) HPV=0 V=0 
E, 5e verdieping, algemeen Regulusstraat 1 1 2516 AC Den Haag; 3 stuk(s) HPV=0 V=0 
E, 6e verdieping, algemeen Regulusstraat 1 1 2516 AC Den Haag; 2 stuk(s) HPV=0 V=0 
E, 7e verdieping, algemeen Regulusstraat 1 1 2516 AC Den Haag; 6 stuk(s) HPV=0 V=0 
G, 2e verdieping, algemeen Regulusstraat 1 1 2516 AC Den Haag; 5 stuk(s) HPV=0 V=0 
G, 4e verdieping, algemeen Regulusstraat 1 1 2516 AC Den Haag; 4 stuk(s) HPV=0 V=0 
G, 5e verdieping, algemeen Regulusstraat 1 1 2516 AC Den Haag; 2 stuk(s) HPV=0 V=0 
G, 6e verdieping, algemeen Regulusstraat 1 1 2516 AC Den Haag; 2 stuk(s) HPV=0 V=0 
G, 7e verdieping, algemeen Regulusstraat 1 1 2516 AC Den Haag; 5 stuk(s) HPV=0 V=0 
G, 8e verdieping, algemeen Regulusstraat 1 1 2516 AC Den Haag; 4 stuk(s) HPV=0 V=0 </t>
  </si>
  <si>
    <t>044</t>
  </si>
  <si>
    <t>0 x 2700 x 10</t>
  </si>
  <si>
    <t>4x deur 915x2045</t>
  </si>
  <si>
    <t xml:space="preserve">E, 8e verdieping, algemeen Regulusstraat 1 1 2516 AC Den Haag; 20 m¹ HPV=0 V=0 </t>
  </si>
  <si>
    <t>Systeemwanden totaal</t>
  </si>
  <si>
    <t>018</t>
  </si>
  <si>
    <t>Verlichtingsarmatuur systeemplafond</t>
  </si>
  <si>
    <t>70.81 Elektrotechnische installaties, Verlichtingsarmatuur systeemplafond</t>
  </si>
  <si>
    <t>63.10 verlichting verlichting, bediening, regeling en signalering, algemeen (verzamelniveau)</t>
  </si>
  <si>
    <t>1500 x 160 x 100</t>
  </si>
  <si>
    <t xml:space="preserve">tl, eventueel ombouwen naar LED niet toegankelijke verdiepingen zijn aannamen op basis van de overige verdiepingen. </t>
  </si>
  <si>
    <t>Verlichting</t>
  </si>
  <si>
    <t>A, 1e verdieping, van tekening Regulusstraat 1 1 2516 AC Den Haag; 180 stuk(s) HPV=0 V=0 
A, 2e verdieping, van tekening Regulusstraat 1 1 2516 AC Den Haag; 270 stuk(s) HPV=0 V=0 
A, 3e verdieping, van tekening Regulusstraat 1 1 2516 AC Den Haag; 270 stuk(s) HPV=0 V=0 
A, 4e verdieping, van tekening Regulusstraat 1 1 2516 AC Den Haag; 270 stuk(s) HPV=0 V=0 
A, 5e verdieping, algemeen Regulusstraat 1 1 2516 AC Den Haag; 270 stuk(s) HPV=0 V=0 
A, 6e verdieping, algemeen Regulusstraat 1 1 2516 AC Den Haag; 270 stuk(s) HPV=0 V=0 
A, 7e verdieping, algemeen Regulusstraat 1 1 2516 AC Den Haag; 270 stuk(s) HPV=0 V=0 
A, 8e verdieping, algemeen Regulusstraat 1 1 2516 AC Den Haag; 270 stuk(s) HPV=0 V=0 
C, 1e verdieping, van tekening Regulusstraat 1 1 2516 AC Den Haag; 110 stuk(s) HPV=0 V=0 
C, 2e verdieping, van tekening Regulusstraat 1 1 2516 AC Den Haag; 110 stuk(s) HPV=0 V=0 
C, 3e verdieping, algemeen Regulusstraat 1 1 2516 AC Den Haag; 110 stuk(s) HPV=0 V=0 
C, 4e verdieping, algemeen Regulusstraat 1 1 2516 AC D</t>
  </si>
  <si>
    <t>Verlichting totaal</t>
  </si>
  <si>
    <t>023</t>
  </si>
  <si>
    <t>lamellen 2400 mm hoog</t>
  </si>
  <si>
    <t>48.51 Behangwerk, vloerbedekking en stoffering, Zonweringsschermen en gordijnen, binnen</t>
  </si>
  <si>
    <t>48.0 afwerkingspakketten algemeen</t>
  </si>
  <si>
    <t>90 x 2400 x 1</t>
  </si>
  <si>
    <t>Zonwering</t>
  </si>
  <si>
    <t xml:space="preserve">E, 8e verdieping, algemeen Regulusstraat 1 1 2516 AC Den Haag; 80 m¹ HPV=0 V=0 
G, 8e verdieping, algemeen Regulusstraat 1 1 2516 AC Den Haag; 80 m¹ HPV=0 V=0 </t>
  </si>
  <si>
    <t>049</t>
  </si>
  <si>
    <t>Lamellen 1350 mm hoog</t>
  </si>
  <si>
    <t>90 x 1350 x 1.5</t>
  </si>
  <si>
    <t>C, 4e verdieping, algemeen Regulusstraat 1 1 2516 AC Den Haag; 78 m¹ HPV=0 V=0 
C, 5e verdieping, algemeen Regulusstraat 1 1 2516 AC Den Haag; 78 m¹ HPV=0 V=0 
C, 6e verdieping, algemeen Regulusstraat 1 1 2516 AC Den Haag; 78 m¹ HPV=0 V=0 
E, 5e verdieping, algemeen Regulusstraat 1 1 2516 AC Den Haag; 66 m¹ HPV=0 V=0 
E, 6e verdieping, algemeen Regulusstraat 1 1 2516 AC Den Haag; 66 m¹ HPV=0 V=0 
E, 7e verdieping, algemeen Regulusstraat 1 1 2516 AC Den Haag; 66 m¹ HPV=0 V=0 
G, 1e verdieping, algemeen Regulusstraat 1 1 2516 AC Den Haag; 28 m¹ HPV=0 V=0 
G, 2e verdieping, algemeen Regulusstraat 1 1 2516 AC Den Haag; 41 m¹ HPV=0 V=0 
G, 3e verdieping, algemeen Regulusstraat 1 1 2516 AC Den Haag; 41 m¹ HPV=0 V=0 
G, 4e verdieping, algemeen Regulusstraat 1 1 2516 AC Den Haag; 47 m¹ HPV=0 V=0 
G, 5e verdieping, algemeen Regulusstraat 1 1 2516 AC Den Haag; 64 m¹ HPV=0 V=0 
G, 6e verdieping, algemeen Regulusstraat 1 1 2516 AC Den Haag; 64 m¹ HPV=0 V=0 
G, 7e verdieping, algemeen Regulusstraat 1 1 2516 AC</t>
  </si>
  <si>
    <t>043</t>
  </si>
  <si>
    <t>Lamellen opbouw A vleugel</t>
  </si>
  <si>
    <t>3350 x 90 x 1</t>
  </si>
  <si>
    <t>50% lamellen mist, rails aanwezig</t>
  </si>
  <si>
    <t xml:space="preserve">A, 9e verdieping, algemeen Regulusstraat 1 1 2516 AC Den Haag; 55 m¹ HPV=0 V=0 </t>
  </si>
  <si>
    <t>Zonwering totaal</t>
  </si>
  <si>
    <t>Materialen 5 t/m x</t>
  </si>
  <si>
    <r>
      <t>Optionele materialen en productgroepen</t>
    </r>
    <r>
      <rPr>
        <vertAlign val="superscript"/>
        <sz val="9"/>
        <color theme="1"/>
        <rFont val="Calibri"/>
        <family val="2"/>
        <scheme val="minor"/>
      </rPr>
      <t>4</t>
    </r>
  </si>
  <si>
    <r>
      <t>% Overige materialen</t>
    </r>
    <r>
      <rPr>
        <vertAlign val="superscript"/>
        <sz val="9"/>
        <rFont val="Calibri"/>
        <family val="2"/>
        <scheme val="minor"/>
      </rPr>
      <t>7</t>
    </r>
  </si>
  <si>
    <t>4. Plafondsystemen (bouwkundig)</t>
  </si>
  <si>
    <t>Zie tabel in rij 64 t/m 70</t>
  </si>
  <si>
    <t>Totaal percentage hoogwaardig hergebruikt en/of biobased</t>
  </si>
  <si>
    <r>
      <t>Deel investeringskosten (kolom C) bestaand uit hoogwaardig hergebruikt en/of biobased</t>
    </r>
    <r>
      <rPr>
        <vertAlign val="superscript"/>
        <sz val="9"/>
        <rFont val="Calibri"/>
        <family val="2"/>
        <scheme val="minor"/>
      </rPr>
      <t>8</t>
    </r>
  </si>
  <si>
    <t>Totale investeringskosten optionele materialen en productgroepen die hoogwaardig hergebruikt of biobased zijn.</t>
  </si>
  <si>
    <r>
      <t>Gewichts-% hoogwaardig hergebruikt</t>
    </r>
    <r>
      <rPr>
        <vertAlign val="superscript"/>
        <sz val="9"/>
        <rFont val="Calibri"/>
        <family val="2"/>
        <scheme val="minor"/>
      </rPr>
      <t xml:space="preserve"> </t>
    </r>
    <r>
      <rPr>
        <sz val="9"/>
        <rFont val="Calibri"/>
        <family val="2"/>
        <scheme val="minor"/>
      </rPr>
      <t>materiaal uit pand Haagse Veste IV</t>
    </r>
  </si>
  <si>
    <r>
      <t>Totale benodigde hoeveelheid van nieuw in te brengen materialen of producten</t>
    </r>
    <r>
      <rPr>
        <vertAlign val="superscript"/>
        <sz val="9"/>
        <rFont val="Calibri"/>
        <family val="2"/>
        <scheme val="minor"/>
      </rPr>
      <t>3</t>
    </r>
    <r>
      <rPr>
        <sz val="9"/>
        <rFont val="Calibri"/>
        <family val="2"/>
        <scheme val="minor"/>
      </rPr>
      <t xml:space="preserve"> </t>
    </r>
  </si>
  <si>
    <t>Investeringskosten productgroep 5 t/m N  hoogwaardig hergebruikt of biobased</t>
  </si>
  <si>
    <r>
      <t xml:space="preserve">Materiaal </t>
    </r>
    <r>
      <rPr>
        <b/>
        <sz val="11"/>
        <color theme="1"/>
        <rFont val="Calibri"/>
        <family val="2"/>
        <scheme val="minor"/>
      </rPr>
      <t>1</t>
    </r>
  </si>
  <si>
    <r>
      <t xml:space="preserve">Materiaal </t>
    </r>
    <r>
      <rPr>
        <b/>
        <sz val="11"/>
        <color theme="1"/>
        <rFont val="Calibri"/>
        <family val="2"/>
        <scheme val="minor"/>
      </rPr>
      <t>2</t>
    </r>
  </si>
  <si>
    <r>
      <t xml:space="preserve">Materiaal </t>
    </r>
    <r>
      <rPr>
        <b/>
        <sz val="11"/>
        <rFont val="Calibri"/>
        <family val="2"/>
        <scheme val="minor"/>
      </rPr>
      <t>3</t>
    </r>
  </si>
  <si>
    <r>
      <t xml:space="preserve">Materiaal </t>
    </r>
    <r>
      <rPr>
        <b/>
        <sz val="11"/>
        <rFont val="Calibri"/>
        <family val="2"/>
        <scheme val="minor"/>
      </rPr>
      <t>4</t>
    </r>
  </si>
  <si>
    <r>
      <t xml:space="preserve">Optionele materialen en productgroepen </t>
    </r>
    <r>
      <rPr>
        <b/>
        <sz val="11"/>
        <color theme="1"/>
        <rFont val="Calibri"/>
        <family val="2"/>
        <scheme val="minor"/>
      </rPr>
      <t>5 t/m N</t>
    </r>
  </si>
  <si>
    <r>
      <t>m</t>
    </r>
    <r>
      <rPr>
        <vertAlign val="superscript"/>
        <sz val="9"/>
        <rFont val="Calibri"/>
        <family val="2"/>
        <scheme val="minor"/>
      </rPr>
      <t>2</t>
    </r>
  </si>
  <si>
    <t xml:space="preserve">Eenheid 
Investeringskosten </t>
  </si>
  <si>
    <r>
      <rPr>
        <sz val="9"/>
        <color theme="1"/>
        <rFont val="Calibri"/>
        <family val="2"/>
        <scheme val="minor"/>
      </rPr>
      <t>Groene velden</t>
    </r>
    <r>
      <rPr>
        <b/>
        <sz val="9"/>
        <color theme="1"/>
        <rFont val="Calibri"/>
        <family val="2"/>
        <scheme val="minor"/>
      </rPr>
      <t xml:space="preserve">: </t>
    </r>
    <r>
      <rPr>
        <sz val="9"/>
        <color theme="1"/>
        <rFont val="Calibri"/>
        <family val="2"/>
        <scheme val="minor"/>
      </rPr>
      <t>alleen de groenen velden moeten door Inschrijver worden ingevuld</t>
    </r>
  </si>
  <si>
    <t>Versie: 1.0</t>
  </si>
  <si>
    <r>
      <t>Totale hoeveelheid materialen uit stoffeninventarisatie opdrachtgever</t>
    </r>
    <r>
      <rPr>
        <vertAlign val="superscript"/>
        <sz val="9"/>
        <color theme="1"/>
        <rFont val="Calibri"/>
        <family val="2"/>
        <scheme val="minor"/>
      </rPr>
      <t>1</t>
    </r>
    <r>
      <rPr>
        <sz val="9"/>
        <color theme="1"/>
        <rFont val="Calibri"/>
        <family val="2"/>
        <scheme val="minor"/>
      </rPr>
      <t xml:space="preserve"> </t>
    </r>
    <r>
      <rPr>
        <sz val="9"/>
        <rFont val="Calibri"/>
        <family val="2"/>
        <scheme val="minor"/>
      </rPr>
      <t>(vanuit Bijlage B van de materiaalpotentiescan)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</si>
</sst>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2" formatCode="_ &quot;€&quot;\ * #,##0_ ;_ &quot;€&quot;\ * \-#,##0_ ;_ &quot;€&quot;\ * &quot;-&quot;_ ;_ @_ "/>
    <numFmt numFmtId="164" formatCode="&quot;€&quot;\ #,##0"/>
  </numFmts>
  <fonts count="29" x14ac:knownFonts="1">
    <font>
      <sz val="11"/>
      <color theme="1"/>
      <name val="Calibri"/>
      <family val="2"/>
      <scheme val="minor"/>
    </font>
    <font>
      <sz val="11"/>
      <color rgb="FF006100"/>
      <name val="Calibri"/>
      <family val="2"/>
      <scheme val="minor"/>
    </font>
    <font>
      <sz val="11"/>
      <color rgb="FF9C5700"/>
      <name val="Calibri"/>
      <family val="2"/>
      <scheme val="minor"/>
    </font>
    <font>
      <sz val="11"/>
      <color rgb="FF3F3F76"/>
      <name val="Calibri"/>
      <family val="2"/>
      <scheme val="minor"/>
    </font>
    <font>
      <sz val="11"/>
      <color theme="0"/>
      <name val="Calibri"/>
      <family val="2"/>
      <scheme val="minor"/>
    </font>
    <font>
      <b/>
      <sz val="12"/>
      <name val="Calibri"/>
      <family val="2"/>
      <scheme val="minor"/>
    </font>
    <font>
      <sz val="9"/>
      <color theme="1"/>
      <name val="Calibri"/>
      <family val="2"/>
      <scheme val="minor"/>
    </font>
    <font>
      <vertAlign val="superscript"/>
      <sz val="9"/>
      <color theme="1"/>
      <name val="Calibri"/>
      <family val="2"/>
      <scheme val="minor"/>
    </font>
    <font>
      <b/>
      <sz val="9"/>
      <color theme="1"/>
      <name val="Calibri"/>
      <family val="2"/>
      <scheme val="minor"/>
    </font>
    <font>
      <sz val="9"/>
      <name val="Calibri"/>
      <family val="2"/>
      <scheme val="minor"/>
    </font>
    <font>
      <vertAlign val="superscript"/>
      <sz val="9"/>
      <name val="Calibri"/>
      <family val="2"/>
      <scheme val="minor"/>
    </font>
    <font>
      <u/>
      <sz val="11"/>
      <color theme="1"/>
      <name val="Calibri"/>
      <family val="2"/>
      <scheme val="minor"/>
    </font>
    <font>
      <sz val="8"/>
      <name val="Calibri"/>
      <family val="2"/>
      <scheme val="minor"/>
    </font>
    <font>
      <sz val="8"/>
      <color indexed="8"/>
      <name val="Arial"/>
      <family val="2"/>
    </font>
    <font>
      <b/>
      <sz val="8"/>
      <color indexed="9"/>
      <name val="Verdana"/>
      <family val="2"/>
    </font>
    <font>
      <b/>
      <sz val="9"/>
      <color indexed="9"/>
      <name val="Verdana"/>
      <family val="2"/>
    </font>
    <font>
      <sz val="8"/>
      <color indexed="8"/>
      <name val="Verdana"/>
      <family val="2"/>
    </font>
    <font>
      <b/>
      <sz val="11"/>
      <color theme="1"/>
      <name val="Calibri"/>
      <family val="2"/>
      <scheme val="minor"/>
    </font>
    <font>
      <sz val="8"/>
      <name val="Arial"/>
      <family val="2"/>
    </font>
    <font>
      <b/>
      <sz val="11"/>
      <name val="Calibri"/>
      <family val="2"/>
      <scheme val="minor"/>
    </font>
    <font>
      <b/>
      <sz val="9"/>
      <name val="Calibri"/>
      <family val="2"/>
      <scheme val="minor"/>
    </font>
    <font>
      <b/>
      <strike/>
      <sz val="11"/>
      <color theme="1"/>
      <name val="Calibri"/>
      <family val="2"/>
      <scheme val="minor"/>
    </font>
    <font>
      <strike/>
      <sz val="11"/>
      <color theme="1"/>
      <name val="Calibri"/>
      <family val="2"/>
      <scheme val="minor"/>
    </font>
    <font>
      <i/>
      <sz val="11"/>
      <color rgb="FF00B0F0"/>
      <name val="Calibri"/>
      <family val="2"/>
      <scheme val="minor"/>
    </font>
    <font>
      <i/>
      <sz val="9"/>
      <color rgb="FF00B0F0"/>
      <name val="Calibri"/>
      <family val="2"/>
      <scheme val="minor"/>
    </font>
    <font>
      <sz val="11"/>
      <name val="Calibri"/>
      <family val="2"/>
      <scheme val="minor"/>
    </font>
    <font>
      <u/>
      <sz val="11"/>
      <name val="Calibri"/>
      <family val="2"/>
      <scheme val="minor"/>
    </font>
    <font>
      <i/>
      <sz val="11"/>
      <color rgb="FF7030A0"/>
      <name val="Calibri"/>
      <family val="2"/>
      <scheme val="minor"/>
    </font>
    <font>
      <i/>
      <strike/>
      <sz val="11"/>
      <color rgb="FF00B0F0"/>
      <name val="Calibri"/>
      <family val="2"/>
      <scheme val="minor"/>
    </font>
  </fonts>
  <fills count="18">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theme="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4F81BC"/>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1" tint="0.499984740745262"/>
        <bgColor indexed="64"/>
      </patternFill>
    </fill>
    <fill>
      <patternFill patternType="solid">
        <fgColor rgb="FFFFFF00"/>
        <bgColor indexed="64"/>
      </patternFill>
    </fill>
    <fill>
      <patternFill patternType="solid">
        <fgColor theme="7" tint="0.59999389629810485"/>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1" applyNumberFormat="0" applyAlignment="0" applyProtection="0"/>
    <xf numFmtId="0" fontId="4" fillId="5" borderId="0" applyNumberFormat="0" applyBorder="0" applyAlignment="0" applyProtection="0"/>
  </cellStyleXfs>
  <cellXfs count="125">
    <xf numFmtId="0" fontId="0" fillId="0" borderId="0" xfId="0"/>
    <xf numFmtId="0" fontId="5" fillId="0" borderId="0" xfId="1" applyFont="1" applyFill="1" applyBorder="1" applyAlignment="1" applyProtection="1">
      <alignment horizontal="left" vertical="top" wrapText="1"/>
    </xf>
    <xf numFmtId="0" fontId="6" fillId="7" borderId="3" xfId="0" applyFont="1" applyFill="1" applyBorder="1" applyAlignment="1">
      <alignment horizontal="center" vertical="center" wrapText="1"/>
    </xf>
    <xf numFmtId="0" fontId="0" fillId="0" borderId="0" xfId="0" applyAlignment="1">
      <alignment wrapText="1"/>
    </xf>
    <xf numFmtId="0" fontId="0" fillId="0" borderId="0" xfId="0" applyAlignment="1">
      <alignment horizontal="left" wrapText="1"/>
    </xf>
    <xf numFmtId="0" fontId="6" fillId="9" borderId="3" xfId="0" applyFont="1" applyFill="1" applyBorder="1" applyAlignment="1" applyProtection="1">
      <alignment horizontal="left" vertical="center" wrapText="1"/>
      <protection locked="0"/>
    </xf>
    <xf numFmtId="0" fontId="6" fillId="0" borderId="0" xfId="0" applyFont="1"/>
    <xf numFmtId="0" fontId="6" fillId="7" borderId="3" xfId="0" applyFont="1" applyFill="1" applyBorder="1" applyAlignment="1">
      <alignment horizontal="center" vertical="center"/>
    </xf>
    <xf numFmtId="0" fontId="0" fillId="10" borderId="3" xfId="0" applyFill="1" applyBorder="1"/>
    <xf numFmtId="0" fontId="6" fillId="0" borderId="0" xfId="0" applyFont="1" applyAlignment="1">
      <alignment vertical="center" wrapText="1"/>
    </xf>
    <xf numFmtId="0" fontId="0" fillId="0" borderId="3" xfId="0" applyBorder="1"/>
    <xf numFmtId="0" fontId="17" fillId="0" borderId="0" xfId="0" applyFont="1"/>
    <xf numFmtId="0" fontId="6" fillId="9" borderId="3" xfId="0" applyFont="1" applyFill="1" applyBorder="1"/>
    <xf numFmtId="9" fontId="18" fillId="0" borderId="3" xfId="0" applyNumberFormat="1" applyFont="1" applyBorder="1" applyAlignment="1">
      <alignment horizontal="center" vertical="center" shrinkToFit="1"/>
    </xf>
    <xf numFmtId="9" fontId="18" fillId="13" borderId="3" xfId="0" applyNumberFormat="1" applyFont="1" applyFill="1" applyBorder="1" applyAlignment="1">
      <alignment horizontal="center" vertical="center" shrinkToFit="1"/>
    </xf>
    <xf numFmtId="1" fontId="13" fillId="0" borderId="3" xfId="0" applyNumberFormat="1" applyFont="1" applyBorder="1" applyAlignment="1">
      <alignment horizontal="center" vertical="center" shrinkToFit="1"/>
    </xf>
    <xf numFmtId="1" fontId="13" fillId="13" borderId="3" xfId="0" applyNumberFormat="1" applyFont="1" applyFill="1" applyBorder="1" applyAlignment="1">
      <alignment horizontal="center" vertical="center" shrinkToFit="1"/>
    </xf>
    <xf numFmtId="164" fontId="0" fillId="0" borderId="0" xfId="0" applyNumberFormat="1"/>
    <xf numFmtId="0" fontId="17" fillId="10" borderId="3" xfId="0" applyFont="1" applyFill="1" applyBorder="1"/>
    <xf numFmtId="9" fontId="17" fillId="10" borderId="3" xfId="0" applyNumberFormat="1" applyFont="1" applyFill="1" applyBorder="1"/>
    <xf numFmtId="164" fontId="17" fillId="10" borderId="3" xfId="0" applyNumberFormat="1" applyFont="1" applyFill="1" applyBorder="1"/>
    <xf numFmtId="0" fontId="20" fillId="0" borderId="0" xfId="1" applyFont="1" applyFill="1" applyBorder="1" applyAlignment="1" applyProtection="1">
      <alignment horizontal="left" vertical="top" wrapText="1"/>
    </xf>
    <xf numFmtId="15" fontId="20" fillId="0" borderId="0" xfId="1" applyNumberFormat="1" applyFont="1" applyFill="1" applyBorder="1" applyAlignment="1" applyProtection="1">
      <alignment horizontal="left" vertical="top" wrapText="1"/>
    </xf>
    <xf numFmtId="0" fontId="8" fillId="0" borderId="0" xfId="0" applyFont="1" applyAlignment="1">
      <alignment horizontal="left" wrapText="1"/>
    </xf>
    <xf numFmtId="0" fontId="19" fillId="0" borderId="0" xfId="0" applyFont="1"/>
    <xf numFmtId="9" fontId="6" fillId="7" borderId="3" xfId="0" applyNumberFormat="1" applyFont="1" applyFill="1" applyBorder="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xf>
    <xf numFmtId="0" fontId="0" fillId="0" borderId="3" xfId="0" applyBorder="1" applyAlignment="1">
      <alignment vertical="top"/>
    </xf>
    <xf numFmtId="0" fontId="17" fillId="0" borderId="3" xfId="0" applyFont="1" applyBorder="1"/>
    <xf numFmtId="0" fontId="23" fillId="0" borderId="0" xfId="0" applyFont="1"/>
    <xf numFmtId="0" fontId="24" fillId="0" borderId="0" xfId="0" applyFont="1"/>
    <xf numFmtId="3" fontId="0" fillId="0" borderId="0" xfId="0" applyNumberFormat="1"/>
    <xf numFmtId="9" fontId="0" fillId="0" borderId="0" xfId="0" applyNumberFormat="1"/>
    <xf numFmtId="3" fontId="17" fillId="0" borderId="0" xfId="0" applyNumberFormat="1" applyFont="1"/>
    <xf numFmtId="0" fontId="6" fillId="0" borderId="11" xfId="0" applyFont="1" applyBorder="1" applyAlignment="1">
      <alignment horizontal="center" vertical="center" wrapText="1"/>
    </xf>
    <xf numFmtId="0" fontId="14" fillId="0" borderId="0" xfId="0" applyFont="1" applyAlignment="1">
      <alignment horizontal="center" vertical="top" wrapText="1"/>
    </xf>
    <xf numFmtId="0" fontId="16" fillId="0" borderId="0" xfId="0" applyFont="1" applyAlignment="1">
      <alignment horizontal="center" vertical="top" wrapText="1"/>
    </xf>
    <xf numFmtId="0" fontId="25" fillId="0" borderId="3" xfId="0" applyFont="1" applyBorder="1"/>
    <xf numFmtId="9" fontId="17" fillId="0" borderId="0" xfId="0" applyNumberFormat="1" applyFont="1"/>
    <xf numFmtId="1" fontId="13" fillId="0" borderId="0" xfId="0" applyNumberFormat="1" applyFont="1" applyAlignment="1">
      <alignment horizontal="center" vertical="center" shrinkToFit="1"/>
    </xf>
    <xf numFmtId="9" fontId="18" fillId="0" borderId="0" xfId="0" applyNumberFormat="1" applyFont="1" applyAlignment="1">
      <alignment horizontal="center" vertical="center" shrinkToFit="1"/>
    </xf>
    <xf numFmtId="0" fontId="6" fillId="0" borderId="0" xfId="0" applyFont="1" applyAlignment="1">
      <alignment horizontal="center" vertical="center" wrapText="1"/>
    </xf>
    <xf numFmtId="0" fontId="14" fillId="14" borderId="3" xfId="0" applyFont="1" applyFill="1" applyBorder="1" applyAlignment="1">
      <alignment horizontal="center" vertical="center" wrapText="1"/>
    </xf>
    <xf numFmtId="0" fontId="15" fillId="14" borderId="3" xfId="0" applyFont="1" applyFill="1" applyBorder="1" applyAlignment="1">
      <alignment horizontal="center" vertical="center" wrapText="1"/>
    </xf>
    <xf numFmtId="0" fontId="14" fillId="12" borderId="7"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3" xfId="0" applyFont="1" applyFill="1" applyBorder="1" applyAlignment="1">
      <alignment horizontal="center" vertical="center" wrapText="1"/>
    </xf>
    <xf numFmtId="6" fontId="18" fillId="13" borderId="3" xfId="0" applyNumberFormat="1" applyFont="1" applyFill="1" applyBorder="1" applyAlignment="1">
      <alignment horizontal="center" vertical="center" shrinkToFit="1"/>
    </xf>
    <xf numFmtId="6" fontId="18" fillId="0" borderId="3" xfId="0" applyNumberFormat="1" applyFont="1" applyBorder="1" applyAlignment="1">
      <alignment horizontal="center" vertical="center" shrinkToFit="1"/>
    </xf>
    <xf numFmtId="0" fontId="9" fillId="10" borderId="3" xfId="3" applyFont="1" applyFill="1" applyBorder="1" applyAlignment="1" applyProtection="1">
      <alignment vertical="center"/>
    </xf>
    <xf numFmtId="0" fontId="6" fillId="0" borderId="5" xfId="0" applyFont="1" applyBorder="1" applyAlignment="1">
      <alignment horizontal="left" vertical="top" wrapText="1"/>
    </xf>
    <xf numFmtId="0" fontId="6" fillId="0" borderId="2" xfId="0" applyFont="1" applyBorder="1" applyAlignment="1" applyProtection="1">
      <alignment horizontal="left" vertical="center" wrapText="1"/>
      <protection locked="0"/>
    </xf>
    <xf numFmtId="0" fontId="9" fillId="7" borderId="3" xfId="0" applyFont="1" applyFill="1" applyBorder="1" applyAlignment="1">
      <alignment horizontal="center" vertical="center" wrapText="1"/>
    </xf>
    <xf numFmtId="164" fontId="6" fillId="0" borderId="3" xfId="0" applyNumberFormat="1" applyFont="1" applyBorder="1" applyAlignment="1" applyProtection="1">
      <alignment horizontal="center" vertical="center"/>
      <protection locked="0"/>
    </xf>
    <xf numFmtId="9" fontId="6" fillId="11" borderId="3" xfId="0" applyNumberFormat="1" applyFont="1" applyFill="1" applyBorder="1" applyAlignment="1">
      <alignment vertical="center"/>
    </xf>
    <xf numFmtId="0" fontId="9" fillId="10" borderId="3" xfId="2" applyFont="1" applyFill="1" applyBorder="1" applyAlignment="1" applyProtection="1">
      <alignment horizontal="center" vertical="center" wrapText="1"/>
    </xf>
    <xf numFmtId="2" fontId="9" fillId="10" borderId="3" xfId="4" applyNumberFormat="1" applyFont="1" applyFill="1" applyBorder="1" applyAlignment="1" applyProtection="1">
      <alignment wrapText="1"/>
    </xf>
    <xf numFmtId="2" fontId="9" fillId="10" borderId="3" xfId="4" applyNumberFormat="1" applyFont="1" applyFill="1" applyBorder="1" applyAlignment="1" applyProtection="1">
      <alignment horizontal="center" vertical="center" wrapText="1"/>
    </xf>
    <xf numFmtId="0" fontId="9" fillId="10" borderId="11" xfId="2" applyFont="1" applyFill="1" applyBorder="1" applyAlignment="1" applyProtection="1">
      <alignment horizontal="center" vertical="center" wrapText="1"/>
    </xf>
    <xf numFmtId="0" fontId="9" fillId="10" borderId="12" xfId="2" applyFont="1" applyFill="1" applyBorder="1" applyAlignment="1" applyProtection="1">
      <alignment horizontal="center" vertical="center" wrapText="1"/>
    </xf>
    <xf numFmtId="2" fontId="9" fillId="10" borderId="12" xfId="4" applyNumberFormat="1" applyFont="1" applyFill="1" applyBorder="1" applyAlignment="1" applyProtection="1">
      <alignment horizontal="center" vertical="center" wrapText="1"/>
    </xf>
    <xf numFmtId="1" fontId="6" fillId="7" borderId="3" xfId="0" applyNumberFormat="1" applyFont="1" applyFill="1" applyBorder="1" applyAlignment="1">
      <alignment horizontal="left" vertical="top"/>
    </xf>
    <xf numFmtId="0" fontId="25" fillId="0" borderId="3" xfId="0" applyFont="1" applyBorder="1" applyAlignment="1">
      <alignment wrapText="1"/>
    </xf>
    <xf numFmtId="164" fontId="0" fillId="8" borderId="3" xfId="0" applyNumberFormat="1" applyFill="1" applyBorder="1" applyAlignment="1">
      <alignment horizontal="center" vertical="center"/>
    </xf>
    <xf numFmtId="164" fontId="0" fillId="0" borderId="3" xfId="0" applyNumberFormat="1" applyBorder="1" applyAlignment="1">
      <alignment horizontal="center" vertical="center"/>
    </xf>
    <xf numFmtId="164" fontId="17" fillId="0" borderId="3" xfId="0" applyNumberFormat="1" applyFont="1" applyBorder="1" applyAlignment="1">
      <alignment horizontal="center" vertical="center"/>
    </xf>
    <xf numFmtId="0" fontId="27" fillId="0" borderId="0" xfId="0" applyFont="1"/>
    <xf numFmtId="0" fontId="0" fillId="0" borderId="13" xfId="0" applyBorder="1" applyAlignment="1">
      <alignment vertical="center"/>
    </xf>
    <xf numFmtId="4" fontId="0" fillId="0" borderId="13" xfId="0" applyNumberFormat="1" applyBorder="1" applyAlignment="1">
      <alignment vertical="center"/>
    </xf>
    <xf numFmtId="0" fontId="0" fillId="10" borderId="13" xfId="0" applyFill="1" applyBorder="1" applyAlignment="1">
      <alignment vertical="center"/>
    </xf>
    <xf numFmtId="4" fontId="0" fillId="10" borderId="13" xfId="0" applyNumberFormat="1" applyFill="1" applyBorder="1" applyAlignment="1">
      <alignment vertical="center"/>
    </xf>
    <xf numFmtId="0" fontId="0" fillId="10" borderId="0" xfId="0" applyFill="1"/>
    <xf numFmtId="2" fontId="0" fillId="0" borderId="13" xfId="0" applyNumberFormat="1" applyBorder="1" applyAlignment="1">
      <alignment vertical="center"/>
    </xf>
    <xf numFmtId="2" fontId="0" fillId="0" borderId="3" xfId="0" applyNumberFormat="1" applyBorder="1"/>
    <xf numFmtId="0" fontId="17" fillId="10" borderId="13" xfId="0" applyFont="1" applyFill="1" applyBorder="1" applyAlignment="1">
      <alignment vertical="center"/>
    </xf>
    <xf numFmtId="4" fontId="17" fillId="10" borderId="13" xfId="0" applyNumberFormat="1" applyFont="1" applyFill="1" applyBorder="1" applyAlignment="1">
      <alignment vertical="center"/>
    </xf>
    <xf numFmtId="0" fontId="17" fillId="0" borderId="13" xfId="0" applyFont="1" applyBorder="1" applyAlignment="1">
      <alignment vertical="center"/>
    </xf>
    <xf numFmtId="2" fontId="17" fillId="10" borderId="3" xfId="0" applyNumberFormat="1" applyFont="1" applyFill="1" applyBorder="1"/>
    <xf numFmtId="4" fontId="0" fillId="16" borderId="3" xfId="0" applyNumberFormat="1" applyFill="1" applyBorder="1"/>
    <xf numFmtId="0" fontId="0" fillId="16" borderId="3" xfId="0" applyFill="1" applyBorder="1"/>
    <xf numFmtId="4" fontId="17" fillId="10" borderId="3" xfId="0" applyNumberFormat="1" applyFont="1" applyFill="1" applyBorder="1"/>
    <xf numFmtId="0" fontId="0" fillId="17" borderId="3" xfId="0" applyFill="1" applyBorder="1"/>
    <xf numFmtId="4" fontId="19" fillId="10" borderId="13" xfId="0" applyNumberFormat="1" applyFont="1" applyFill="1" applyBorder="1" applyAlignment="1">
      <alignment vertical="center"/>
    </xf>
    <xf numFmtId="0" fontId="28" fillId="0" borderId="0" xfId="0" applyFont="1"/>
    <xf numFmtId="4" fontId="9" fillId="8" borderId="3" xfId="0" applyNumberFormat="1" applyFont="1" applyFill="1" applyBorder="1" applyAlignment="1" applyProtection="1">
      <alignment horizontal="center" vertical="center"/>
      <protection locked="0"/>
    </xf>
    <xf numFmtId="0" fontId="9" fillId="9" borderId="3" xfId="0" applyFont="1" applyFill="1" applyBorder="1" applyAlignment="1" applyProtection="1">
      <alignment horizontal="left" vertical="center" wrapText="1"/>
      <protection locked="0"/>
    </xf>
    <xf numFmtId="164" fontId="9" fillId="9" borderId="3" xfId="0" applyNumberFormat="1"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9" fontId="9" fillId="9" borderId="3" xfId="0" applyNumberFormat="1" applyFont="1" applyFill="1" applyBorder="1" applyAlignment="1" applyProtection="1">
      <alignment horizontal="center" vertical="center"/>
      <protection locked="0"/>
    </xf>
    <xf numFmtId="0" fontId="9" fillId="0" borderId="3" xfId="0" applyFont="1" applyBorder="1" applyAlignment="1">
      <alignment horizontal="left" vertical="top"/>
    </xf>
    <xf numFmtId="0" fontId="17" fillId="0" borderId="0" xfId="0" applyFont="1" applyFill="1" applyBorder="1"/>
    <xf numFmtId="0" fontId="21" fillId="0" borderId="0" xfId="0" applyFont="1" applyFill="1" applyBorder="1"/>
    <xf numFmtId="0" fontId="0" fillId="0" borderId="0" xfId="0" applyFill="1" applyBorder="1"/>
    <xf numFmtId="0" fontId="22" fillId="0" borderId="0" xfId="0" applyFont="1" applyFill="1" applyBorder="1"/>
    <xf numFmtId="0" fontId="0" fillId="10" borderId="3" xfId="0" applyFill="1" applyBorder="1" applyAlignment="1">
      <alignment horizontal="center"/>
    </xf>
    <xf numFmtId="0" fontId="25" fillId="10" borderId="3" xfId="0" applyFont="1" applyFill="1" applyBorder="1" applyAlignment="1">
      <alignment horizontal="center"/>
    </xf>
    <xf numFmtId="0" fontId="19" fillId="0" borderId="0" xfId="0" applyFont="1" applyAlignment="1">
      <alignment horizontal="center"/>
    </xf>
    <xf numFmtId="0" fontId="17" fillId="0" borderId="0" xfId="0" applyFont="1" applyAlignment="1">
      <alignment horizontal="center"/>
    </xf>
    <xf numFmtId="0" fontId="0" fillId="0" borderId="0" xfId="0" applyAlignment="1">
      <alignment horizontal="center"/>
    </xf>
    <xf numFmtId="0" fontId="9" fillId="10" borderId="12" xfId="3" applyFont="1" applyFill="1" applyBorder="1" applyAlignment="1" applyProtection="1">
      <alignment vertical="center" wrapText="1"/>
    </xf>
    <xf numFmtId="9" fontId="6" fillId="0" borderId="3" xfId="0" applyNumberFormat="1" applyFont="1" applyFill="1" applyBorder="1" applyAlignment="1">
      <alignment vertical="center"/>
    </xf>
    <xf numFmtId="42" fontId="6" fillId="0" borderId="3" xfId="0" applyNumberFormat="1" applyFont="1" applyFill="1" applyBorder="1" applyAlignment="1">
      <alignment vertical="center"/>
    </xf>
    <xf numFmtId="10" fontId="9" fillId="9" borderId="3" xfId="0" applyNumberFormat="1" applyFont="1" applyFill="1" applyBorder="1" applyAlignment="1">
      <alignment horizontal="center" vertical="center"/>
    </xf>
    <xf numFmtId="1" fontId="6" fillId="0" borderId="0" xfId="0" applyNumberFormat="1" applyFont="1" applyFill="1" applyAlignment="1">
      <alignment vertical="center"/>
    </xf>
    <xf numFmtId="42" fontId="0" fillId="0" borderId="3" xfId="0" applyNumberFormat="1" applyBorder="1"/>
    <xf numFmtId="0" fontId="0" fillId="0" borderId="3" xfId="0" applyBorder="1" applyAlignment="1">
      <alignment wrapText="1"/>
    </xf>
    <xf numFmtId="9" fontId="25" fillId="0" borderId="3" xfId="0" applyNumberFormat="1" applyFont="1" applyBorder="1" applyAlignment="1">
      <alignment horizontal="center" vertical="center"/>
    </xf>
    <xf numFmtId="164" fontId="25" fillId="15" borderId="3" xfId="0" applyNumberFormat="1" applyFont="1" applyFill="1" applyBorder="1" applyAlignment="1">
      <alignment horizontal="center" vertical="center"/>
    </xf>
    <xf numFmtId="1" fontId="25" fillId="0" borderId="3" xfId="0" applyNumberFormat="1" applyFont="1" applyBorder="1" applyAlignment="1">
      <alignment horizontal="center" vertical="center"/>
    </xf>
    <xf numFmtId="164" fontId="25" fillId="0" borderId="10" xfId="0" applyNumberFormat="1" applyFont="1" applyBorder="1" applyAlignment="1">
      <alignment horizontal="center" vertical="center"/>
    </xf>
    <xf numFmtId="164" fontId="25" fillId="0" borderId="3" xfId="0" applyNumberFormat="1" applyFont="1" applyBorder="1" applyAlignment="1">
      <alignment horizontal="center" vertical="center"/>
    </xf>
    <xf numFmtId="9" fontId="25" fillId="15" borderId="3" xfId="0" applyNumberFormat="1" applyFont="1" applyFill="1" applyBorder="1" applyAlignment="1">
      <alignment horizontal="center" vertical="center"/>
    </xf>
    <xf numFmtId="0" fontId="9" fillId="0" borderId="3" xfId="0" applyFont="1" applyBorder="1" applyAlignment="1">
      <alignment horizontal="center" vertical="center"/>
    </xf>
    <xf numFmtId="0" fontId="9" fillId="7" borderId="3" xfId="0" applyFont="1" applyFill="1" applyBorder="1" applyAlignment="1">
      <alignment horizontal="center" vertical="center"/>
    </xf>
    <xf numFmtId="0" fontId="6" fillId="0" borderId="3" xfId="0" applyFont="1" applyBorder="1" applyAlignment="1" applyProtection="1">
      <alignment horizontal="left" vertical="top" wrapText="1"/>
      <protection locked="0"/>
    </xf>
    <xf numFmtId="1" fontId="6" fillId="7" borderId="3" xfId="0" applyNumberFormat="1" applyFont="1" applyFill="1" applyBorder="1" applyAlignment="1">
      <alignment horizontal="center" vertical="center"/>
    </xf>
    <xf numFmtId="0" fontId="5" fillId="6" borderId="2" xfId="1" applyFont="1" applyFill="1" applyBorder="1" applyAlignment="1" applyProtection="1">
      <alignment horizontal="left" vertical="center" wrapText="1"/>
    </xf>
    <xf numFmtId="0" fontId="5" fillId="6" borderId="4" xfId="1" applyFont="1" applyFill="1" applyBorder="1" applyAlignment="1" applyProtection="1">
      <alignment horizontal="left" vertical="center" wrapText="1"/>
    </xf>
    <xf numFmtId="0" fontId="8" fillId="9" borderId="5"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9" fillId="10" borderId="3" xfId="2" applyFont="1" applyFill="1" applyBorder="1" applyAlignment="1" applyProtection="1">
      <alignment horizontal="center" vertical="center" wrapText="1"/>
    </xf>
    <xf numFmtId="9" fontId="9" fillId="0" borderId="6" xfId="0" applyNumberFormat="1" applyFont="1" applyFill="1" applyBorder="1" applyAlignment="1" applyProtection="1">
      <alignment horizontal="center" vertical="center"/>
      <protection locked="0"/>
    </xf>
  </cellXfs>
  <cellStyles count="5">
    <cellStyle name="Accent1" xfId="4" builtinId="29"/>
    <cellStyle name="Goed" xfId="1" builtinId="26"/>
    <cellStyle name="Invoer" xfId="3" builtinId="20"/>
    <cellStyle name="Neutraal" xfId="2" builtinId="28"/>
    <cellStyle name="Standaard" xfId="0" builtinId="0"/>
  </cellStyles>
  <dxfs count="3">
    <dxf>
      <fill>
        <patternFill>
          <bgColor theme="9"/>
        </patternFill>
      </fill>
    </dxf>
    <dxf>
      <fill>
        <patternFill>
          <bgColor theme="9"/>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30842</xdr:colOff>
      <xdr:row>23</xdr:row>
      <xdr:rowOff>39460</xdr:rowOff>
    </xdr:from>
    <xdr:to>
      <xdr:col>4</xdr:col>
      <xdr:colOff>26781</xdr:colOff>
      <xdr:row>33</xdr:row>
      <xdr:rowOff>16565</xdr:rowOff>
    </xdr:to>
    <xdr:sp macro="" textlink="">
      <xdr:nvSpPr>
        <xdr:cNvPr id="3" name="Tekstvak 2">
          <a:extLst>
            <a:ext uri="{FF2B5EF4-FFF2-40B4-BE49-F238E27FC236}">
              <a16:creationId xmlns:a16="http://schemas.microsoft.com/office/drawing/2014/main" id="{9B6D8F82-02A3-40A0-82E5-643E75FF82A9}"/>
            </a:ext>
          </a:extLst>
        </xdr:cNvPr>
        <xdr:cNvSpPr txBox="1"/>
      </xdr:nvSpPr>
      <xdr:spPr>
        <a:xfrm>
          <a:off x="30842" y="3360786"/>
          <a:ext cx="5934569" cy="179927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dk1"/>
              </a:solidFill>
              <a:effectLst/>
              <a:latin typeface="+mn-lt"/>
              <a:ea typeface="+mn-ea"/>
              <a:cs typeface="+mn-cs"/>
            </a:rPr>
            <a:t>1) </a:t>
          </a:r>
          <a:r>
            <a:rPr lang="nl-NL" sz="1100" b="0">
              <a:solidFill>
                <a:schemeClr val="dk1"/>
              </a:solidFill>
              <a:effectLst/>
              <a:latin typeface="+mn-lt"/>
              <a:ea typeface="+mn-ea"/>
              <a:cs typeface="+mn-cs"/>
            </a:rPr>
            <a:t>Materialen en hoeveelheden door opdrachtgever bepaald conform </a:t>
          </a:r>
          <a:r>
            <a:rPr lang="nl-NL" sz="1100" b="0">
              <a:solidFill>
                <a:sysClr val="windowText" lastClr="000000"/>
              </a:solidFill>
              <a:effectLst/>
              <a:latin typeface="+mn-lt"/>
              <a:ea typeface="+mn-ea"/>
              <a:cs typeface="+mn-cs"/>
            </a:rPr>
            <a:t>bijlage B van de Materiaalpotentiescan).</a:t>
          </a:r>
          <a:r>
            <a:rPr lang="nl-NL" sz="1100" b="1">
              <a:solidFill>
                <a:srgbClr val="FF0000"/>
              </a:solidFill>
              <a:effectLst/>
              <a:latin typeface="+mn-lt"/>
              <a:ea typeface="+mn-ea"/>
              <a:cs typeface="+mn-cs"/>
            </a:rPr>
            <a:t> </a:t>
          </a:r>
          <a:r>
            <a:rPr lang="nl-NL" sz="1100" b="0">
              <a:solidFill>
                <a:schemeClr val="dk1"/>
              </a:solidFill>
              <a:effectLst/>
              <a:latin typeface="+mn-lt"/>
              <a:ea typeface="+mn-ea"/>
              <a:cs typeface="+mn-cs"/>
            </a:rPr>
            <a:t>Indien</a:t>
          </a:r>
          <a:r>
            <a:rPr lang="nl-NL" sz="1100" b="0" baseline="0">
              <a:solidFill>
                <a:schemeClr val="dk1"/>
              </a:solidFill>
              <a:effectLst/>
              <a:latin typeface="+mn-lt"/>
              <a:ea typeface="+mn-ea"/>
              <a:cs typeface="+mn-cs"/>
            </a:rPr>
            <a:t> een materiaal in het gebouw blijft zitten, telt dit ook als hergebruik uit eigen pand. In het tabblad 2. Materiaalpotentiescan zijn de waarden uit de materiaalpotentiescan opgenomen.</a:t>
          </a:r>
          <a:endParaRPr lang="nl-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dk1"/>
              </a:solidFill>
              <a:effectLst/>
              <a:latin typeface="+mn-lt"/>
              <a:ea typeface="+mn-ea"/>
              <a:cs typeface="+mn-cs"/>
            </a:rPr>
            <a:t>2)</a:t>
          </a:r>
          <a:r>
            <a:rPr lang="nl-NL" sz="1100">
              <a:solidFill>
                <a:schemeClr val="dk1"/>
              </a:solidFill>
              <a:effectLst/>
              <a:latin typeface="+mn-lt"/>
              <a:ea typeface="+mn-ea"/>
              <a:cs typeface="+mn-cs"/>
            </a:rPr>
            <a:t> Door inschrijver te gebruiken product</a:t>
          </a:r>
          <a:r>
            <a:rPr lang="nl-NL" sz="1100" baseline="0">
              <a:solidFill>
                <a:schemeClr val="dk1"/>
              </a:solidFill>
              <a:effectLst/>
              <a:latin typeface="+mn-lt"/>
              <a:ea typeface="+mn-ea"/>
              <a:cs typeface="+mn-cs"/>
            </a:rPr>
            <a:t>. Te specificeren naar: </a:t>
          </a:r>
          <a:r>
            <a:rPr lang="nl-NL" sz="1100">
              <a:solidFill>
                <a:schemeClr val="dk1"/>
              </a:solidFill>
              <a:effectLst/>
              <a:latin typeface="+mn-lt"/>
              <a:ea typeface="+mn-ea"/>
              <a:cs typeface="+mn-cs"/>
            </a:rPr>
            <a:t>Bij hoogwaardig</a:t>
          </a:r>
          <a:r>
            <a:rPr lang="nl-NL" sz="1100" baseline="0">
              <a:solidFill>
                <a:schemeClr val="dk1"/>
              </a:solidFill>
              <a:effectLst/>
              <a:latin typeface="+mn-lt"/>
              <a:ea typeface="+mn-ea"/>
              <a:cs typeface="+mn-cs"/>
            </a:rPr>
            <a:t> hergebruikt materiaal: soort materiaal en (verwachte) herkomst. Bij biobased materiaal: Merk, type en/of soort materiaal.</a:t>
          </a:r>
        </a:p>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dk1"/>
              </a:solidFill>
              <a:effectLst/>
              <a:latin typeface="+mn-lt"/>
              <a:ea typeface="+mn-ea"/>
              <a:cs typeface="+mn-cs"/>
            </a:rPr>
            <a:t>3)</a:t>
          </a:r>
          <a:r>
            <a:rPr lang="nl-NL" sz="1100">
              <a:solidFill>
                <a:schemeClr val="dk1"/>
              </a:solidFill>
              <a:effectLst/>
              <a:latin typeface="+mn-lt"/>
              <a:ea typeface="+mn-ea"/>
              <a:cs typeface="+mn-cs"/>
            </a:rPr>
            <a:t> Door </a:t>
          </a:r>
          <a:r>
            <a:rPr lang="nl-NL" sz="1100">
              <a:solidFill>
                <a:schemeClr val="tx1"/>
              </a:solidFill>
              <a:effectLst/>
              <a:latin typeface="+mn-lt"/>
              <a:ea typeface="+mn-ea"/>
              <a:cs typeface="+mn-cs"/>
            </a:rPr>
            <a:t>opdrachtnemer te bepalen hoeveelheid conform ontwerp </a:t>
          </a:r>
        </a:p>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tx1"/>
              </a:solidFill>
              <a:effectLst/>
              <a:latin typeface="+mn-lt"/>
              <a:ea typeface="+mn-ea"/>
              <a:cs typeface="+mn-cs"/>
            </a:rPr>
            <a:t>4)</a:t>
          </a:r>
          <a:r>
            <a:rPr lang="nl-NL" sz="1100">
              <a:solidFill>
                <a:schemeClr val="tx1"/>
              </a:solidFill>
              <a:effectLst/>
              <a:latin typeface="+mn-lt"/>
              <a:ea typeface="+mn-ea"/>
              <a:cs typeface="+mn-cs"/>
            </a:rPr>
            <a:t> Door opdrachtnemer te bepalen producten</a:t>
          </a:r>
          <a:r>
            <a:rPr lang="nl-NL" sz="1100" baseline="0">
              <a:solidFill>
                <a:schemeClr val="tx1"/>
              </a:solidFill>
              <a:effectLst/>
              <a:latin typeface="+mn-lt"/>
              <a:ea typeface="+mn-ea"/>
              <a:cs typeface="+mn-cs"/>
            </a:rPr>
            <a:t> en hoeveelheid (in investeringskosten)</a:t>
          </a:r>
          <a:r>
            <a:rPr lang="nl-NL" sz="1100">
              <a:solidFill>
                <a:schemeClr val="tx1"/>
              </a:solidFill>
              <a:effectLst/>
              <a:latin typeface="+mn-lt"/>
              <a:ea typeface="+mn-ea"/>
              <a:cs typeface="+mn-cs"/>
            </a:rPr>
            <a:t> conform ontwerp.</a:t>
          </a:r>
          <a:r>
            <a:rPr lang="nl-NL" sz="1100" baseline="0">
              <a:solidFill>
                <a:schemeClr val="tx1"/>
              </a:solidFill>
              <a:effectLst/>
              <a:latin typeface="+mn-lt"/>
              <a:ea typeface="+mn-ea"/>
              <a:cs typeface="+mn-cs"/>
            </a:rPr>
            <a:t> </a:t>
          </a:r>
          <a:r>
            <a:rPr lang="nl-NL" sz="1100">
              <a:solidFill>
                <a:schemeClr val="tx1"/>
              </a:solidFill>
              <a:effectLst/>
              <a:latin typeface="+mn-lt"/>
              <a:ea typeface="+mn-ea"/>
              <a:cs typeface="+mn-cs"/>
            </a:rPr>
            <a:t>Uitgesloten voor dit aspect zijn materialen en producten die al zijn opgevoerd in de overige vier aspecten. De investeringskosten worden alleen gerekend voor het aanvullende percentages nieuw toe te voegen materialen hoogwaardig hergebruikte en biobased materialen boven op de contractueel geëiste percentages. Zoals de minimale materiaaleisen met betrekking tot de productgroepen systeembinnenwanden en dakisolatie. </a:t>
          </a:r>
        </a:p>
        <a:p>
          <a:r>
            <a:rPr lang="nl-NL" sz="1100" b="1">
              <a:solidFill>
                <a:schemeClr val="tx1"/>
              </a:solidFill>
            </a:rPr>
            <a:t>5) Definitie</a:t>
          </a:r>
          <a:r>
            <a:rPr lang="nl-NL" sz="1100" b="1" baseline="0">
              <a:solidFill>
                <a:schemeClr val="tx1"/>
              </a:solidFill>
            </a:rPr>
            <a:t> </a:t>
          </a:r>
          <a:r>
            <a:rPr lang="nl-NL" sz="1100" b="1">
              <a:solidFill>
                <a:schemeClr val="tx1"/>
              </a:solidFill>
            </a:rPr>
            <a:t>Hoogwaardig hergebruikt materiaal</a:t>
          </a:r>
          <a:r>
            <a:rPr lang="nl-NL" sz="1100">
              <a:solidFill>
                <a:schemeClr val="tx1"/>
              </a:solidFill>
            </a:rPr>
            <a:t>: </a:t>
          </a:r>
          <a:r>
            <a:rPr lang="nl-NL" sz="1100">
              <a:solidFill>
                <a:schemeClr val="tx1"/>
              </a:solidFill>
              <a:effectLst/>
              <a:latin typeface="+mn-lt"/>
              <a:ea typeface="+mn-ea"/>
              <a:cs typeface="+mn-cs"/>
            </a:rPr>
            <a:t>Het opnieuw gebruiken van een product of een deel van een product (bouwkundig of installatietechnisch), zonder dit te veranderen, dus in de oorspronkelijke vorm, met een vergelijkbare functionele waarde. Dit is gelijk aan R3 (Re-Use) en R4 (Repair, Refurbish, Remanufacture en Repurpose) van de R-ladder.</a:t>
          </a:r>
        </a:p>
        <a:p>
          <a:r>
            <a:rPr lang="nl-NL" sz="1100" b="1">
              <a:solidFill>
                <a:schemeClr val="tx1"/>
              </a:solidFill>
            </a:rPr>
            <a:t>6) Definitie biobased materiaal:</a:t>
          </a:r>
          <a:r>
            <a:rPr lang="nl-NL" sz="1100" b="1" baseline="0">
              <a:solidFill>
                <a:schemeClr val="tx1"/>
              </a:solidFill>
            </a:rPr>
            <a:t> </a:t>
          </a:r>
          <a:r>
            <a:rPr lang="nl-NL" sz="1100" baseline="0">
              <a:solidFill>
                <a:schemeClr val="tx1"/>
              </a:solidFill>
            </a:rPr>
            <a:t>Materiaal uit de levende natuur. Dit zijn grondstoffen uit veeteelt, tuin-, land- en bosbouw. En materialen die tijdens de levensduur </a:t>
          </a:r>
          <a:r>
            <a:rPr lang="nl-NL" sz="1100" baseline="0"/>
            <a:t>van een gebouw opnieuw kunnen groeien.</a:t>
          </a:r>
        </a:p>
        <a:p>
          <a:r>
            <a:rPr lang="nl-NL" sz="1100" b="1" baseline="0">
              <a:solidFill>
                <a:schemeClr val="tx1"/>
              </a:solidFill>
            </a:rPr>
            <a:t>7) Definitie overige materialen:</a:t>
          </a:r>
          <a:r>
            <a:rPr lang="nl-NL" sz="1100" baseline="0">
              <a:solidFill>
                <a:schemeClr val="tx1"/>
              </a:solidFill>
            </a:rPr>
            <a:t> Toegevoegde materialen die niet hoogwaardig hergebruikt of biobased zijn.   </a:t>
          </a:r>
        </a:p>
        <a:p>
          <a:r>
            <a:rPr lang="nl-NL" sz="1100" b="1" baseline="0">
              <a:solidFill>
                <a:schemeClr val="tx1"/>
              </a:solidFill>
            </a:rPr>
            <a:t>8) </a:t>
          </a:r>
          <a:r>
            <a:rPr lang="nl-NL" sz="1100" baseline="0">
              <a:solidFill>
                <a:schemeClr val="tx1"/>
              </a:solidFill>
            </a:rPr>
            <a:t>Voor de optionele materialen en productgroepen geldt dat alleen de toegevoegde hoogwaardig gebruikte materialen en biobased materialen of producten worden meegerekend in de te behalen kwaliteitswaarde (fictieve korting). </a:t>
          </a:r>
          <a:endParaRPr lang="nl-NL" sz="1100">
            <a:solidFill>
              <a:schemeClr val="tx1"/>
            </a:solidFill>
          </a:endParaRP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0A97-3DD4-4C3F-B9BF-C9BE55378F43}">
  <dimension ref="A1:P110"/>
  <sheetViews>
    <sheetView tabSelected="1" topLeftCell="A54" zoomScale="89" zoomScaleNormal="150" workbookViewId="0">
      <selection activeCell="F94" sqref="F94"/>
    </sheetView>
  </sheetViews>
  <sheetFormatPr defaultRowHeight="15" x14ac:dyDescent="0.25"/>
  <cols>
    <col min="1" max="1" width="33.42578125" customWidth="1"/>
    <col min="2" max="2" width="30" customWidth="1"/>
    <col min="3" max="3" width="27.7109375" customWidth="1"/>
    <col min="4" max="4" width="22.5703125" customWidth="1"/>
    <col min="5" max="5" width="21.85546875" customWidth="1"/>
    <col min="6" max="6" width="21.42578125" customWidth="1"/>
    <col min="7" max="7" width="31" customWidth="1"/>
    <col min="8" max="8" width="12.42578125" customWidth="1"/>
    <col min="9" max="9" width="16.42578125" customWidth="1"/>
    <col min="10" max="10" width="21.140625" customWidth="1"/>
    <col min="11" max="12" width="12.5703125" customWidth="1"/>
    <col min="14" max="14" width="15.7109375" customWidth="1"/>
  </cols>
  <sheetData>
    <row r="1" spans="1:12" ht="38.450000000000003" customHeight="1" x14ac:dyDescent="0.25">
      <c r="A1" s="118" t="s">
        <v>74</v>
      </c>
      <c r="B1" s="118"/>
      <c r="C1" s="118"/>
      <c r="D1" s="119"/>
      <c r="E1" s="3"/>
      <c r="F1" s="120" t="s">
        <v>468</v>
      </c>
      <c r="G1" s="121"/>
      <c r="H1" s="122"/>
      <c r="I1" s="3"/>
      <c r="J1" s="3"/>
    </row>
    <row r="2" spans="1:12" ht="15.75" x14ac:dyDescent="0.25">
      <c r="A2" s="21" t="s">
        <v>469</v>
      </c>
      <c r="B2" s="22"/>
      <c r="C2" s="1"/>
      <c r="D2" s="1"/>
      <c r="E2" s="3"/>
      <c r="F2" s="9"/>
      <c r="G2" s="9"/>
      <c r="H2" s="3"/>
      <c r="I2" s="3"/>
      <c r="J2" s="3"/>
    </row>
    <row r="3" spans="1:12" x14ac:dyDescent="0.25">
      <c r="A3" s="23" t="s">
        <v>25</v>
      </c>
      <c r="B3" s="5"/>
      <c r="C3" s="6"/>
      <c r="D3" s="6"/>
      <c r="E3" s="6"/>
      <c r="F3" s="6"/>
      <c r="G3" s="31"/>
      <c r="H3" s="6"/>
      <c r="I3" s="6"/>
      <c r="J3" s="6"/>
    </row>
    <row r="4" spans="1:12" ht="62.25" x14ac:dyDescent="0.25">
      <c r="A4" s="2" t="s">
        <v>21</v>
      </c>
      <c r="B4" s="2" t="s">
        <v>470</v>
      </c>
      <c r="C4" s="2" t="s">
        <v>48</v>
      </c>
      <c r="D4" s="7" t="s">
        <v>0</v>
      </c>
      <c r="F4" s="123" t="s">
        <v>458</v>
      </c>
      <c r="G4" s="123"/>
      <c r="H4" s="123"/>
      <c r="I4" s="59" t="s">
        <v>66</v>
      </c>
      <c r="L4" s="42"/>
    </row>
    <row r="5" spans="1:12" ht="24" x14ac:dyDescent="0.25">
      <c r="A5" s="27" t="s">
        <v>29</v>
      </c>
      <c r="B5" s="86">
        <f>'2. Materiaalpotentiescan'!S43+'2. Materiaalpotentiescan'!S45+'2. Materiaalpotentiescan'!S46</f>
        <v>451.08000000000004</v>
      </c>
      <c r="C5" s="89"/>
      <c r="D5" s="114" t="s">
        <v>75</v>
      </c>
      <c r="F5" s="124">
        <f>C5/B5</f>
        <v>0</v>
      </c>
      <c r="G5" s="124"/>
      <c r="H5" s="124"/>
      <c r="I5" s="63">
        <f>IF(F5&lt;20%,0,IF(F5&lt;25%,1,IF(F5&lt;30%,2,IF(F5&lt;35%,3,IF(F5&lt;40%,4,IF(F5&gt;=40%,5))))))</f>
        <v>0</v>
      </c>
    </row>
    <row r="6" spans="1:12" ht="36" x14ac:dyDescent="0.25">
      <c r="A6" s="27" t="s">
        <v>37</v>
      </c>
      <c r="B6" s="86">
        <f>'2. Materiaalpotentiescan'!S78</f>
        <v>110.09299999999999</v>
      </c>
      <c r="C6" s="89"/>
      <c r="D6" s="114" t="s">
        <v>75</v>
      </c>
      <c r="F6" s="124">
        <f>C6/B6</f>
        <v>0</v>
      </c>
      <c r="G6" s="124"/>
      <c r="H6" s="124"/>
      <c r="I6" s="63">
        <f>IF(F6&lt;50%,0,IF(F6&lt;60%,1,IF(F6&lt;70%,2,IF(F6&lt;80%,3,IF(F6&lt;90%,4,IF(F6&gt;=90%,5))))))</f>
        <v>0</v>
      </c>
    </row>
    <row r="7" spans="1:12" ht="38.25" x14ac:dyDescent="0.25">
      <c r="A7" s="2" t="s">
        <v>21</v>
      </c>
      <c r="B7" s="2" t="s">
        <v>28</v>
      </c>
      <c r="C7" s="54" t="s">
        <v>459</v>
      </c>
      <c r="D7" s="115" t="s">
        <v>0</v>
      </c>
      <c r="E7" s="35"/>
      <c r="F7" s="57" t="s">
        <v>64</v>
      </c>
      <c r="G7" s="57" t="s">
        <v>61</v>
      </c>
      <c r="H7" s="57" t="s">
        <v>452</v>
      </c>
      <c r="I7" s="51" t="s">
        <v>4</v>
      </c>
      <c r="J7" s="58" t="s">
        <v>455</v>
      </c>
      <c r="K7" s="59" t="s">
        <v>67</v>
      </c>
    </row>
    <row r="8" spans="1:12" x14ac:dyDescent="0.25">
      <c r="A8" s="26" t="s">
        <v>33</v>
      </c>
      <c r="B8" s="87"/>
      <c r="C8" s="89"/>
      <c r="D8" s="114" t="s">
        <v>466</v>
      </c>
      <c r="F8" s="90"/>
      <c r="G8" s="90"/>
      <c r="H8" s="90"/>
      <c r="I8" s="56">
        <f>(SUM(F8:H8))</f>
        <v>0</v>
      </c>
      <c r="J8" s="25">
        <f>SUM(F8:G8)</f>
        <v>0</v>
      </c>
      <c r="K8" s="63">
        <f>IF(J8&lt;50%,0,IF(J8&lt;60%,1,IF(J8&lt;70%,2,IF(J8&lt;80%,3,IF(J8&lt;90%,4,IF(J8&gt;=90%,5))))))</f>
        <v>0</v>
      </c>
    </row>
    <row r="9" spans="1:12" x14ac:dyDescent="0.25">
      <c r="A9" s="91" t="s">
        <v>453</v>
      </c>
      <c r="B9" s="87"/>
      <c r="C9" s="89"/>
      <c r="D9" s="114" t="s">
        <v>36</v>
      </c>
      <c r="F9" s="90"/>
      <c r="G9" s="90"/>
      <c r="H9" s="90"/>
      <c r="I9" s="56">
        <f>(SUM(F9:H9))</f>
        <v>0</v>
      </c>
      <c r="J9" s="25">
        <f>SUM(F9:G9)</f>
        <v>0</v>
      </c>
      <c r="K9" s="63">
        <f>IF(J9&lt;50%,0,IF(J9&lt;60%,1,IF(J9&lt;70%,2,IF(J9&lt;80%,3,IF(J9&lt;90%,4,IF(J9&gt;=90%,5))))))</f>
        <v>0</v>
      </c>
    </row>
    <row r="10" spans="1:12" ht="54" customHeight="1" x14ac:dyDescent="0.25">
      <c r="A10" s="2" t="s">
        <v>451</v>
      </c>
      <c r="B10" s="2" t="s">
        <v>28</v>
      </c>
      <c r="C10" s="2" t="s">
        <v>49</v>
      </c>
      <c r="D10" s="54" t="s">
        <v>467</v>
      </c>
      <c r="F10" s="60" t="s">
        <v>64</v>
      </c>
      <c r="G10" s="60" t="s">
        <v>62</v>
      </c>
      <c r="H10" s="61" t="s">
        <v>452</v>
      </c>
      <c r="I10" s="101" t="s">
        <v>455</v>
      </c>
      <c r="J10" s="60" t="s">
        <v>456</v>
      </c>
      <c r="K10" s="62" t="s">
        <v>68</v>
      </c>
    </row>
    <row r="11" spans="1:12" x14ac:dyDescent="0.25">
      <c r="A11" s="12" t="s">
        <v>76</v>
      </c>
      <c r="B11" s="87"/>
      <c r="C11" s="88"/>
      <c r="D11" s="114" t="s">
        <v>27</v>
      </c>
      <c r="F11" s="90"/>
      <c r="G11" s="90"/>
      <c r="H11" s="104"/>
      <c r="I11" s="102">
        <f t="shared" ref="I11:I21" si="0">SUM(F11:G11)</f>
        <v>0</v>
      </c>
      <c r="J11" s="103">
        <f>I11*C11</f>
        <v>0</v>
      </c>
      <c r="K11" s="117">
        <f>IF(J22&gt;25000000,5,IF(J22&gt;20000000,4,IF(J22&gt;15000000,3,IF(J22&gt;10000000,2,IF(J22&gt;5000000,1,IF(J22&lt;5000000,0))))))</f>
        <v>0</v>
      </c>
    </row>
    <row r="12" spans="1:12" x14ac:dyDescent="0.25">
      <c r="A12" s="12" t="s">
        <v>77</v>
      </c>
      <c r="B12" s="87"/>
      <c r="C12" s="88"/>
      <c r="D12" s="114" t="s">
        <v>27</v>
      </c>
      <c r="F12" s="90"/>
      <c r="G12" s="90"/>
      <c r="H12" s="104"/>
      <c r="I12" s="102">
        <f t="shared" si="0"/>
        <v>0</v>
      </c>
      <c r="J12" s="103">
        <f t="shared" ref="J12:J21" si="1">I12*C12</f>
        <v>0</v>
      </c>
      <c r="K12" s="117"/>
    </row>
    <row r="13" spans="1:12" x14ac:dyDescent="0.25">
      <c r="A13" s="12" t="s">
        <v>78</v>
      </c>
      <c r="B13" s="87"/>
      <c r="C13" s="88"/>
      <c r="D13" s="114" t="s">
        <v>27</v>
      </c>
      <c r="F13" s="90"/>
      <c r="G13" s="90"/>
      <c r="H13" s="104"/>
      <c r="I13" s="102">
        <f t="shared" si="0"/>
        <v>0</v>
      </c>
      <c r="J13" s="103">
        <f t="shared" si="1"/>
        <v>0</v>
      </c>
      <c r="K13" s="117"/>
    </row>
    <row r="14" spans="1:12" x14ac:dyDescent="0.25">
      <c r="A14" s="12" t="s">
        <v>79</v>
      </c>
      <c r="B14" s="87"/>
      <c r="C14" s="88"/>
      <c r="D14" s="114" t="s">
        <v>27</v>
      </c>
      <c r="F14" s="90"/>
      <c r="G14" s="90"/>
      <c r="H14" s="104"/>
      <c r="I14" s="102">
        <f t="shared" si="0"/>
        <v>0</v>
      </c>
      <c r="J14" s="103">
        <f t="shared" si="1"/>
        <v>0</v>
      </c>
      <c r="K14" s="117"/>
    </row>
    <row r="15" spans="1:12" x14ac:dyDescent="0.25">
      <c r="A15" s="12" t="s">
        <v>80</v>
      </c>
      <c r="B15" s="87"/>
      <c r="C15" s="88"/>
      <c r="D15" s="114" t="s">
        <v>27</v>
      </c>
      <c r="F15" s="90"/>
      <c r="G15" s="90"/>
      <c r="H15" s="104"/>
      <c r="I15" s="102">
        <f t="shared" si="0"/>
        <v>0</v>
      </c>
      <c r="J15" s="103">
        <f t="shared" si="1"/>
        <v>0</v>
      </c>
      <c r="K15" s="117"/>
    </row>
    <row r="16" spans="1:12" x14ac:dyDescent="0.25">
      <c r="A16" s="12" t="s">
        <v>81</v>
      </c>
      <c r="B16" s="87"/>
      <c r="C16" s="88"/>
      <c r="D16" s="114" t="s">
        <v>27</v>
      </c>
      <c r="F16" s="90"/>
      <c r="G16" s="90"/>
      <c r="H16" s="104"/>
      <c r="I16" s="102">
        <f t="shared" si="0"/>
        <v>0</v>
      </c>
      <c r="J16" s="103">
        <f t="shared" si="1"/>
        <v>0</v>
      </c>
      <c r="K16" s="117"/>
    </row>
    <row r="17" spans="1:11" x14ac:dyDescent="0.25">
      <c r="A17" s="12" t="s">
        <v>82</v>
      </c>
      <c r="B17" s="87"/>
      <c r="C17" s="88"/>
      <c r="D17" s="114" t="s">
        <v>27</v>
      </c>
      <c r="F17" s="90"/>
      <c r="G17" s="90"/>
      <c r="H17" s="104"/>
      <c r="I17" s="102">
        <f t="shared" si="0"/>
        <v>0</v>
      </c>
      <c r="J17" s="103">
        <f t="shared" si="1"/>
        <v>0</v>
      </c>
      <c r="K17" s="117"/>
    </row>
    <row r="18" spans="1:11" x14ac:dyDescent="0.25">
      <c r="A18" s="12" t="s">
        <v>83</v>
      </c>
      <c r="B18" s="87"/>
      <c r="C18" s="88"/>
      <c r="D18" s="114" t="s">
        <v>27</v>
      </c>
      <c r="F18" s="90"/>
      <c r="G18" s="90"/>
      <c r="H18" s="104"/>
      <c r="I18" s="102">
        <f t="shared" si="0"/>
        <v>0</v>
      </c>
      <c r="J18" s="103">
        <f t="shared" si="1"/>
        <v>0</v>
      </c>
      <c r="K18" s="117"/>
    </row>
    <row r="19" spans="1:11" x14ac:dyDescent="0.25">
      <c r="A19" s="12" t="s">
        <v>84</v>
      </c>
      <c r="B19" s="87"/>
      <c r="C19" s="88"/>
      <c r="D19" s="114" t="s">
        <v>27</v>
      </c>
      <c r="F19" s="90"/>
      <c r="G19" s="90"/>
      <c r="H19" s="104"/>
      <c r="I19" s="102">
        <f t="shared" si="0"/>
        <v>0</v>
      </c>
      <c r="J19" s="103">
        <f t="shared" si="1"/>
        <v>0</v>
      </c>
      <c r="K19" s="117"/>
    </row>
    <row r="20" spans="1:11" x14ac:dyDescent="0.25">
      <c r="A20" s="12" t="s">
        <v>85</v>
      </c>
      <c r="B20" s="87"/>
      <c r="C20" s="88"/>
      <c r="D20" s="114" t="s">
        <v>27</v>
      </c>
      <c r="F20" s="90"/>
      <c r="G20" s="90"/>
      <c r="H20" s="104"/>
      <c r="I20" s="102">
        <f t="shared" si="0"/>
        <v>0</v>
      </c>
      <c r="J20" s="103">
        <f t="shared" si="1"/>
        <v>0</v>
      </c>
      <c r="K20" s="117"/>
    </row>
    <row r="21" spans="1:11" x14ac:dyDescent="0.25">
      <c r="A21" s="12" t="s">
        <v>86</v>
      </c>
      <c r="B21" s="87"/>
      <c r="C21" s="88"/>
      <c r="D21" s="114" t="s">
        <v>27</v>
      </c>
      <c r="F21" s="90"/>
      <c r="G21" s="90"/>
      <c r="H21" s="104"/>
      <c r="I21" s="102">
        <f t="shared" si="0"/>
        <v>0</v>
      </c>
      <c r="J21" s="103">
        <f t="shared" si="1"/>
        <v>0</v>
      </c>
      <c r="K21" s="117"/>
    </row>
    <row r="22" spans="1:11" ht="29.45" customHeight="1" x14ac:dyDescent="0.25">
      <c r="A22" s="52" t="s">
        <v>63</v>
      </c>
      <c r="B22" s="53"/>
      <c r="C22" s="55">
        <f>SUM(C11:C21)</f>
        <v>0</v>
      </c>
      <c r="D22" s="114" t="s">
        <v>27</v>
      </c>
      <c r="F22" s="116" t="s">
        <v>457</v>
      </c>
      <c r="G22" s="116"/>
      <c r="H22" s="116"/>
      <c r="I22" s="116"/>
      <c r="J22" s="106">
        <f>SUM(J11:J21)</f>
        <v>0</v>
      </c>
      <c r="K22" s="105"/>
    </row>
    <row r="23" spans="1:11" x14ac:dyDescent="0.25">
      <c r="A23" s="4"/>
      <c r="B23" s="3"/>
    </row>
    <row r="24" spans="1:11" x14ac:dyDescent="0.25">
      <c r="A24" s="4"/>
      <c r="B24" s="4"/>
      <c r="F24" s="85"/>
    </row>
    <row r="25" spans="1:11" x14ac:dyDescent="0.25">
      <c r="A25" s="4"/>
      <c r="B25" s="4"/>
      <c r="F25" s="68"/>
    </row>
    <row r="26" spans="1:11" x14ac:dyDescent="0.25">
      <c r="A26" s="4"/>
      <c r="B26" s="4"/>
    </row>
    <row r="27" spans="1:11" x14ac:dyDescent="0.25">
      <c r="A27" s="4"/>
      <c r="B27" s="4"/>
    </row>
    <row r="28" spans="1:11" x14ac:dyDescent="0.25">
      <c r="A28" s="4"/>
      <c r="B28" s="4"/>
    </row>
    <row r="29" spans="1:11" x14ac:dyDescent="0.25">
      <c r="A29" s="4"/>
      <c r="B29" s="4"/>
    </row>
    <row r="30" spans="1:11" x14ac:dyDescent="0.25">
      <c r="A30" s="4"/>
      <c r="B30" s="4"/>
    </row>
    <row r="31" spans="1:11" x14ac:dyDescent="0.25">
      <c r="A31" s="4"/>
      <c r="B31" s="4"/>
    </row>
    <row r="32" spans="1:11" x14ac:dyDescent="0.25">
      <c r="A32" s="4"/>
      <c r="B32" s="4"/>
      <c r="F32" s="30"/>
    </row>
    <row r="33" spans="1:13" ht="135" customHeight="1" x14ac:dyDescent="0.25">
      <c r="F33" s="68"/>
    </row>
    <row r="36" spans="1:13" x14ac:dyDescent="0.25">
      <c r="A36" s="24" t="s">
        <v>26</v>
      </c>
    </row>
    <row r="37" spans="1:13" x14ac:dyDescent="0.25">
      <c r="A37" t="s">
        <v>9</v>
      </c>
    </row>
    <row r="38" spans="1:13" x14ac:dyDescent="0.25">
      <c r="J38" s="30"/>
    </row>
    <row r="39" spans="1:13" x14ac:dyDescent="0.25">
      <c r="A39" s="100" t="s">
        <v>1</v>
      </c>
      <c r="B39" s="98" t="s">
        <v>5</v>
      </c>
      <c r="C39" s="98" t="s">
        <v>6</v>
      </c>
      <c r="D39" s="99" t="s">
        <v>7</v>
      </c>
      <c r="E39" s="99" t="s">
        <v>16</v>
      </c>
      <c r="F39" s="99" t="s">
        <v>450</v>
      </c>
      <c r="H39" s="92"/>
      <c r="I39" s="92"/>
      <c r="J39" s="93"/>
      <c r="K39" s="93"/>
      <c r="L39" s="93"/>
      <c r="M39" s="94"/>
    </row>
    <row r="40" spans="1:13" x14ac:dyDescent="0.25">
      <c r="A40" s="96">
        <v>0</v>
      </c>
      <c r="B40" s="97" t="s">
        <v>35</v>
      </c>
      <c r="C40" s="97" t="s">
        <v>12</v>
      </c>
      <c r="D40" s="96" t="s">
        <v>12</v>
      </c>
      <c r="E40" s="96" t="s">
        <v>12</v>
      </c>
      <c r="F40" s="96" t="s">
        <v>454</v>
      </c>
      <c r="H40" s="94"/>
      <c r="I40" s="94"/>
      <c r="J40" s="95"/>
      <c r="K40" s="95"/>
      <c r="L40" s="95"/>
      <c r="M40" s="94"/>
    </row>
    <row r="41" spans="1:13" x14ac:dyDescent="0.25">
      <c r="A41" s="96">
        <v>1</v>
      </c>
      <c r="B41" s="97" t="s">
        <v>38</v>
      </c>
      <c r="C41" s="97" t="s">
        <v>39</v>
      </c>
      <c r="D41" s="96" t="s">
        <v>13</v>
      </c>
      <c r="E41" s="96" t="s">
        <v>13</v>
      </c>
      <c r="F41" s="96"/>
      <c r="H41" s="94"/>
      <c r="I41" s="94"/>
      <c r="J41" s="95"/>
      <c r="K41" s="95"/>
      <c r="L41" s="95"/>
      <c r="M41" s="94"/>
    </row>
    <row r="42" spans="1:13" x14ac:dyDescent="0.25">
      <c r="A42" s="96">
        <v>2</v>
      </c>
      <c r="B42" s="97" t="s">
        <v>40</v>
      </c>
      <c r="C42" s="97" t="s">
        <v>41</v>
      </c>
      <c r="D42" s="96" t="s">
        <v>14</v>
      </c>
      <c r="E42" s="96" t="s">
        <v>14</v>
      </c>
      <c r="F42" s="96"/>
      <c r="H42" s="94"/>
      <c r="I42" s="94"/>
      <c r="J42" s="95"/>
      <c r="K42" s="95"/>
      <c r="L42" s="95"/>
      <c r="M42" s="94"/>
    </row>
    <row r="43" spans="1:13" x14ac:dyDescent="0.25">
      <c r="A43" s="96">
        <v>3</v>
      </c>
      <c r="B43" s="97" t="s">
        <v>42</v>
      </c>
      <c r="C43" s="97" t="s">
        <v>43</v>
      </c>
      <c r="D43" s="96" t="s">
        <v>15</v>
      </c>
      <c r="E43" s="96" t="s">
        <v>15</v>
      </c>
      <c r="F43" s="96"/>
      <c r="H43" s="94"/>
      <c r="I43" s="94"/>
      <c r="J43" s="95"/>
      <c r="K43" s="95"/>
      <c r="L43" s="95"/>
      <c r="M43" s="94"/>
    </row>
    <row r="44" spans="1:13" x14ac:dyDescent="0.25">
      <c r="A44" s="96">
        <v>4</v>
      </c>
      <c r="B44" s="97" t="s">
        <v>44</v>
      </c>
      <c r="C44" s="97" t="s">
        <v>45</v>
      </c>
      <c r="D44" s="96" t="s">
        <v>3</v>
      </c>
      <c r="E44" s="96" t="s">
        <v>3</v>
      </c>
      <c r="F44" s="96"/>
      <c r="H44" s="94"/>
      <c r="I44" s="94"/>
      <c r="J44" s="95"/>
      <c r="K44" s="95"/>
      <c r="L44" s="95"/>
      <c r="M44" s="94"/>
    </row>
    <row r="45" spans="1:13" x14ac:dyDescent="0.25">
      <c r="A45" s="96">
        <v>5</v>
      </c>
      <c r="B45" s="97" t="s">
        <v>46</v>
      </c>
      <c r="C45" s="97" t="s">
        <v>47</v>
      </c>
      <c r="D45" s="96" t="s">
        <v>2</v>
      </c>
      <c r="E45" s="96" t="s">
        <v>2</v>
      </c>
      <c r="F45" s="96"/>
      <c r="H45" s="94"/>
      <c r="I45" s="94"/>
      <c r="J45" s="95"/>
      <c r="K45" s="95"/>
      <c r="L45" s="95"/>
      <c r="M45" s="94"/>
    </row>
    <row r="46" spans="1:13" x14ac:dyDescent="0.25">
      <c r="H46" s="94"/>
      <c r="I46" s="94"/>
      <c r="J46" s="94"/>
      <c r="K46" s="94"/>
      <c r="L46" s="94"/>
      <c r="M46" s="94"/>
    </row>
    <row r="47" spans="1:13" ht="32.450000000000003" customHeight="1" x14ac:dyDescent="0.25">
      <c r="A47" s="48" t="s">
        <v>8</v>
      </c>
      <c r="B47" s="48"/>
      <c r="C47" s="48" t="s">
        <v>24</v>
      </c>
      <c r="D47" s="36"/>
      <c r="E47" s="36"/>
    </row>
    <row r="48" spans="1:13" ht="45" x14ac:dyDescent="0.25">
      <c r="A48" s="28" t="s">
        <v>19</v>
      </c>
      <c r="B48" s="64" t="s">
        <v>30</v>
      </c>
      <c r="C48" s="65">
        <v>7500000</v>
      </c>
      <c r="F48" s="30"/>
    </row>
    <row r="49" spans="1:9" ht="45" x14ac:dyDescent="0.25">
      <c r="A49" s="28" t="s">
        <v>6</v>
      </c>
      <c r="B49" s="64" t="s">
        <v>31</v>
      </c>
      <c r="C49" s="65">
        <v>2500000</v>
      </c>
      <c r="F49" s="30"/>
    </row>
    <row r="50" spans="1:9" x14ac:dyDescent="0.25">
      <c r="A50" s="10" t="s">
        <v>7</v>
      </c>
      <c r="B50" s="10" t="s">
        <v>17</v>
      </c>
      <c r="C50" s="66">
        <v>2500000</v>
      </c>
    </row>
    <row r="51" spans="1:9" x14ac:dyDescent="0.25">
      <c r="A51" s="10" t="s">
        <v>16</v>
      </c>
      <c r="B51" s="10" t="s">
        <v>18</v>
      </c>
      <c r="C51" s="66">
        <v>2500000</v>
      </c>
    </row>
    <row r="52" spans="1:9" x14ac:dyDescent="0.25">
      <c r="A52" s="10" t="s">
        <v>34</v>
      </c>
      <c r="B52" s="10" t="s">
        <v>20</v>
      </c>
      <c r="C52" s="66">
        <v>10000000</v>
      </c>
    </row>
    <row r="53" spans="1:9" x14ac:dyDescent="0.25">
      <c r="A53" s="29" t="s">
        <v>32</v>
      </c>
      <c r="B53" s="10"/>
      <c r="C53" s="67">
        <f>SUM(C48:C52)</f>
        <v>25000000</v>
      </c>
      <c r="I53" s="32"/>
    </row>
    <row r="54" spans="1:9" ht="15.6" customHeight="1" x14ac:dyDescent="0.25"/>
    <row r="55" spans="1:9" ht="41.1" customHeight="1" x14ac:dyDescent="0.25">
      <c r="A55" s="43" t="s">
        <v>1</v>
      </c>
      <c r="B55" s="43" t="s">
        <v>11</v>
      </c>
      <c r="C55" s="43" t="s">
        <v>70</v>
      </c>
      <c r="D55" s="43" t="s">
        <v>71</v>
      </c>
      <c r="E55" s="43" t="s">
        <v>72</v>
      </c>
      <c r="F55" s="43" t="s">
        <v>73</v>
      </c>
    </row>
    <row r="56" spans="1:9" x14ac:dyDescent="0.25">
      <c r="A56" s="15">
        <v>5</v>
      </c>
      <c r="B56" s="13">
        <v>1</v>
      </c>
      <c r="C56" s="50">
        <f>C48</f>
        <v>7500000</v>
      </c>
      <c r="D56" s="50">
        <f>C49</f>
        <v>2500000</v>
      </c>
      <c r="E56" s="50">
        <f>C50</f>
        <v>2500000</v>
      </c>
      <c r="F56" s="50">
        <f>C51</f>
        <v>2500000</v>
      </c>
    </row>
    <row r="57" spans="1:9" x14ac:dyDescent="0.25">
      <c r="A57" s="16">
        <v>4</v>
      </c>
      <c r="B57" s="14">
        <v>0.8</v>
      </c>
      <c r="C57" s="49">
        <f>C48*0.8</f>
        <v>6000000</v>
      </c>
      <c r="D57" s="49">
        <f>C49*0.8</f>
        <v>2000000</v>
      </c>
      <c r="E57" s="49">
        <f>C50*0.8</f>
        <v>2000000</v>
      </c>
      <c r="F57" s="49">
        <f>C51*0.8</f>
        <v>2000000</v>
      </c>
    </row>
    <row r="58" spans="1:9" x14ac:dyDescent="0.25">
      <c r="A58" s="15">
        <v>3</v>
      </c>
      <c r="B58" s="13">
        <v>0.6</v>
      </c>
      <c r="C58" s="50">
        <f>C48*0.6</f>
        <v>4500000</v>
      </c>
      <c r="D58" s="50">
        <f>C49*0.6</f>
        <v>1500000</v>
      </c>
      <c r="E58" s="50">
        <f>C50*0.6</f>
        <v>1500000</v>
      </c>
      <c r="F58" s="50">
        <f>C51*0.6</f>
        <v>1500000</v>
      </c>
    </row>
    <row r="59" spans="1:9" x14ac:dyDescent="0.25">
      <c r="A59" s="16">
        <v>2</v>
      </c>
      <c r="B59" s="14">
        <v>0.4</v>
      </c>
      <c r="C59" s="49">
        <f>C48*0.4</f>
        <v>3000000</v>
      </c>
      <c r="D59" s="49">
        <f>C49*0.4</f>
        <v>1000000</v>
      </c>
      <c r="E59" s="49">
        <f>C50*0.4</f>
        <v>1000000</v>
      </c>
      <c r="F59" s="49">
        <f>C51*0.4</f>
        <v>1000000</v>
      </c>
    </row>
    <row r="60" spans="1:9" x14ac:dyDescent="0.25">
      <c r="A60" s="15">
        <v>1</v>
      </c>
      <c r="B60" s="13">
        <v>0.2</v>
      </c>
      <c r="C60" s="50">
        <f>C48*0.2</f>
        <v>1500000</v>
      </c>
      <c r="D60" s="50">
        <f>C49*0.2</f>
        <v>500000</v>
      </c>
      <c r="E60" s="50">
        <f>C50*0.2</f>
        <v>500000</v>
      </c>
      <c r="F60" s="50">
        <f>C51*0.2</f>
        <v>500000</v>
      </c>
    </row>
    <row r="61" spans="1:9" x14ac:dyDescent="0.25">
      <c r="A61" s="16">
        <v>0</v>
      </c>
      <c r="B61" s="14">
        <v>0</v>
      </c>
      <c r="C61" s="49">
        <v>0</v>
      </c>
      <c r="D61" s="49">
        <v>0</v>
      </c>
      <c r="E61" s="49">
        <v>0</v>
      </c>
      <c r="F61" s="49">
        <v>0</v>
      </c>
    </row>
    <row r="62" spans="1:9" x14ac:dyDescent="0.25">
      <c r="A62" s="40"/>
      <c r="B62" s="41"/>
      <c r="C62" s="37"/>
    </row>
    <row r="63" spans="1:9" x14ac:dyDescent="0.25">
      <c r="A63" s="40"/>
      <c r="B63" s="41"/>
      <c r="C63" s="37"/>
    </row>
    <row r="64" spans="1:9" ht="61.5" customHeight="1" x14ac:dyDescent="0.25">
      <c r="A64" s="43" t="s">
        <v>50</v>
      </c>
      <c r="B64" s="43" t="s">
        <v>1</v>
      </c>
      <c r="C64" s="44" t="s">
        <v>51</v>
      </c>
    </row>
    <row r="65" spans="1:16" x14ac:dyDescent="0.25">
      <c r="A65" s="15" t="s">
        <v>52</v>
      </c>
      <c r="B65" s="15">
        <v>5</v>
      </c>
      <c r="C65" s="50">
        <v>10000000</v>
      </c>
    </row>
    <row r="66" spans="1:16" x14ac:dyDescent="0.25">
      <c r="A66" s="16" t="s">
        <v>53</v>
      </c>
      <c r="B66" s="16">
        <v>4</v>
      </c>
      <c r="C66" s="49">
        <v>8000000</v>
      </c>
    </row>
    <row r="67" spans="1:16" x14ac:dyDescent="0.25">
      <c r="A67" s="15" t="s">
        <v>54</v>
      </c>
      <c r="B67" s="15">
        <v>3</v>
      </c>
      <c r="C67" s="50">
        <v>6000000</v>
      </c>
    </row>
    <row r="68" spans="1:16" x14ac:dyDescent="0.25">
      <c r="A68" s="16" t="s">
        <v>55</v>
      </c>
      <c r="B68" s="16">
        <v>2</v>
      </c>
      <c r="C68" s="49">
        <v>4000000</v>
      </c>
    </row>
    <row r="69" spans="1:16" x14ac:dyDescent="0.25">
      <c r="A69" s="15" t="s">
        <v>56</v>
      </c>
      <c r="B69" s="15">
        <v>1</v>
      </c>
      <c r="C69" s="50">
        <v>2000000</v>
      </c>
    </row>
    <row r="70" spans="1:16" x14ac:dyDescent="0.25">
      <c r="A70" s="16" t="s">
        <v>57</v>
      </c>
      <c r="B70" s="16">
        <v>0</v>
      </c>
      <c r="C70" s="49">
        <v>0</v>
      </c>
    </row>
    <row r="72" spans="1:16" x14ac:dyDescent="0.25">
      <c r="A72" s="11" t="s">
        <v>58</v>
      </c>
    </row>
    <row r="73" spans="1:16" ht="63" x14ac:dyDescent="0.25">
      <c r="A73" s="45" t="s">
        <v>8</v>
      </c>
      <c r="B73" s="46" t="s">
        <v>60</v>
      </c>
      <c r="C73" s="46" t="s">
        <v>59</v>
      </c>
      <c r="D73" s="46" t="s">
        <v>460</v>
      </c>
      <c r="E73" s="46" t="s">
        <v>10</v>
      </c>
      <c r="F73" s="46" t="s">
        <v>69</v>
      </c>
      <c r="G73" s="47" t="s">
        <v>23</v>
      </c>
    </row>
    <row r="74" spans="1:16" x14ac:dyDescent="0.25">
      <c r="A74" s="10" t="s">
        <v>461</v>
      </c>
      <c r="B74" s="108">
        <f>F5</f>
        <v>0</v>
      </c>
      <c r="C74" s="109" t="s">
        <v>65</v>
      </c>
      <c r="D74" s="109" t="s">
        <v>65</v>
      </c>
      <c r="E74" s="110">
        <f>I5</f>
        <v>0</v>
      </c>
      <c r="F74" s="108" cm="1">
        <f t="array" ref="F74">_xlfn.IFS(E74=0,B61,E74=1,B60,E74=2,B59,E74=3,B58,E74=4,B57,E74=5,B56)</f>
        <v>0</v>
      </c>
      <c r="G74" s="66">
        <f>IF(E74=0,C61,IF(E74=1,C60,IF(E74=2,C59,IF(E74=3,C58,IF(E74=4,C57,IF(E74=5,C56))))))</f>
        <v>0</v>
      </c>
    </row>
    <row r="75" spans="1:16" x14ac:dyDescent="0.25">
      <c r="A75" s="10" t="s">
        <v>462</v>
      </c>
      <c r="B75" s="108">
        <f>F6</f>
        <v>0</v>
      </c>
      <c r="C75" s="109" t="s">
        <v>65</v>
      </c>
      <c r="D75" s="109" t="s">
        <v>65</v>
      </c>
      <c r="E75" s="110">
        <f>I6</f>
        <v>0</v>
      </c>
      <c r="F75" s="108" cm="1">
        <f t="array" ref="F75">_xlfn.IFS(E75=0,B61,E75=1,B60,E75=2,B59,E75=3,B58,E75=4,B57,E75=5,B56)</f>
        <v>0</v>
      </c>
      <c r="G75" s="66">
        <f>IF(E75=0,D61,IF(E75=1,D60,IF(E75=2,D59,IF(E75=3,D58,IF(E75=4,D57,IF(E75=5,D56))))))</f>
        <v>0</v>
      </c>
      <c r="K75" s="17"/>
    </row>
    <row r="76" spans="1:16" x14ac:dyDescent="0.25">
      <c r="A76" s="38" t="s">
        <v>463</v>
      </c>
      <c r="B76" s="109" t="s">
        <v>65</v>
      </c>
      <c r="C76" s="108">
        <f>J8</f>
        <v>0</v>
      </c>
      <c r="D76" s="109" t="s">
        <v>65</v>
      </c>
      <c r="E76" s="110">
        <f>K8</f>
        <v>0</v>
      </c>
      <c r="F76" s="108" cm="1">
        <f t="array" ref="F76">_xlfn.IFS(E76=0,B61,E76=1,B60,E76=2,B59,E76=3,B58,E76=4,CB7,E76=5,B56)</f>
        <v>0</v>
      </c>
      <c r="G76" s="111">
        <f>IF(E76=0,E61,IF(E76=1,E60,IF(E76=2,E59,IF(E76=3,E58,IF(E76=4,E57,IF(E76=5,E56))))))</f>
        <v>0</v>
      </c>
      <c r="K76" s="17"/>
      <c r="M76" s="39"/>
      <c r="N76" s="33"/>
      <c r="O76" s="11"/>
    </row>
    <row r="77" spans="1:16" x14ac:dyDescent="0.25">
      <c r="A77" s="38" t="s">
        <v>464</v>
      </c>
      <c r="B77" s="109" t="s">
        <v>65</v>
      </c>
      <c r="C77" s="108">
        <f>J9</f>
        <v>0</v>
      </c>
      <c r="D77" s="109" t="s">
        <v>65</v>
      </c>
      <c r="E77" s="110">
        <f>K9</f>
        <v>0</v>
      </c>
      <c r="F77" s="108" cm="1">
        <f t="array" ref="F77">_xlfn.IFS(E77=0,B61,E77=1,B60,E77=2,B59,E77=3,B58,E77=4,B57,E77=5,B56)</f>
        <v>0</v>
      </c>
      <c r="G77" s="112">
        <f>IF(E77=0,F61,IF(E77=1,F60,IF(E77=2,F59,IF(E77=3,F58,IF(E77=4,F57,IF(E77=5,F56))))))</f>
        <v>0</v>
      </c>
      <c r="K77" s="17"/>
      <c r="M77" s="33"/>
      <c r="N77" s="33"/>
      <c r="O77" s="32"/>
      <c r="P77" s="32"/>
    </row>
    <row r="78" spans="1:16" ht="30" x14ac:dyDescent="0.25">
      <c r="A78" s="107" t="s">
        <v>465</v>
      </c>
      <c r="B78" s="109" t="s">
        <v>65</v>
      </c>
      <c r="C78" s="109" t="s">
        <v>65</v>
      </c>
      <c r="D78" s="112">
        <f>J22</f>
        <v>0</v>
      </c>
      <c r="E78" s="110">
        <f>K11</f>
        <v>0</v>
      </c>
      <c r="F78" s="113" t="s">
        <v>65</v>
      </c>
      <c r="G78" s="66">
        <f>IF(E78=0,C70,IF(E78=1,C69,IF(E78=2,C68,IF(E78=3,C67,IF(E78=4,C66,IF(E78=5,C65))))))</f>
        <v>0</v>
      </c>
      <c r="K78" s="17"/>
      <c r="N78" s="33"/>
      <c r="O78" s="32"/>
      <c r="P78" s="32"/>
    </row>
    <row r="79" spans="1:16" x14ac:dyDescent="0.25">
      <c r="A79" s="18" t="s">
        <v>22</v>
      </c>
      <c r="B79" s="18"/>
      <c r="C79" s="19"/>
      <c r="D79" s="18"/>
      <c r="E79" s="18"/>
      <c r="F79" s="19"/>
      <c r="G79" s="20">
        <f>SUM(G74:G78)</f>
        <v>0</v>
      </c>
    </row>
    <row r="100" spans="3:12" x14ac:dyDescent="0.25">
      <c r="C100" s="32"/>
      <c r="K100" s="33"/>
    </row>
    <row r="105" spans="3:12" x14ac:dyDescent="0.25">
      <c r="F105" s="32"/>
      <c r="G105" s="32"/>
      <c r="H105" s="32"/>
    </row>
    <row r="106" spans="3:12" x14ac:dyDescent="0.25">
      <c r="F106" s="32"/>
    </row>
    <row r="107" spans="3:12" x14ac:dyDescent="0.25">
      <c r="F107" s="32"/>
    </row>
    <row r="109" spans="3:12" x14ac:dyDescent="0.25">
      <c r="F109" s="34"/>
      <c r="L109" s="34"/>
    </row>
    <row r="110" spans="3:12" ht="29.45" customHeight="1" x14ac:dyDescent="0.25">
      <c r="E110" s="3"/>
      <c r="F110" s="32"/>
    </row>
  </sheetData>
  <mergeCells count="7">
    <mergeCell ref="F22:I22"/>
    <mergeCell ref="K11:K21"/>
    <mergeCell ref="A1:D1"/>
    <mergeCell ref="F1:H1"/>
    <mergeCell ref="F4:H4"/>
    <mergeCell ref="F5:H5"/>
    <mergeCell ref="F6:H6"/>
  </mergeCells>
  <phoneticPr fontId="12" type="noConversion"/>
  <conditionalFormatting sqref="H11:H21">
    <cfRule type="cellIs" dxfId="2" priority="13" operator="equal">
      <formula>100</formula>
    </cfRule>
  </conditionalFormatting>
  <conditionalFormatting sqref="I8:I9">
    <cfRule type="cellIs" dxfId="1" priority="14" operator="equal">
      <formula>100%</formula>
    </cfRule>
  </conditionalFormatting>
  <conditionalFormatting sqref="J11:J21">
    <cfRule type="cellIs" dxfId="0" priority="1" operator="equal">
      <formula>100%</formula>
    </cfRule>
  </conditionalFormatting>
  <dataValidations count="1">
    <dataValidation type="list" allowBlank="1" showInputMessage="1" showErrorMessage="1" sqref="E74:E78" xr:uid="{5D86656A-E478-4B41-8048-4F06F9C033C7}">
      <formula1>$A$56:$A$61</formula1>
    </dataValidation>
  </dataValidations>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48D0B-1B1E-46D7-855F-24E0A7EBF95D}">
  <dimension ref="A1:T86"/>
  <sheetViews>
    <sheetView zoomScale="145" zoomScaleNormal="85" workbookViewId="0">
      <selection activeCell="S41" sqref="S41"/>
    </sheetView>
  </sheetViews>
  <sheetFormatPr defaultRowHeight="15" x14ac:dyDescent="0.25"/>
  <cols>
    <col min="1" max="1" width="13" style="69" customWidth="1"/>
    <col min="2" max="2" width="39.140625" style="69" bestFit="1" customWidth="1"/>
    <col min="3" max="3" width="93.42578125" style="69" bestFit="1" customWidth="1"/>
    <col min="4" max="4" width="24.42578125" style="69" bestFit="1" customWidth="1"/>
    <col min="5" max="5" width="97" style="69" bestFit="1" customWidth="1"/>
    <col min="6" max="6" width="43.42578125" style="69" bestFit="1" customWidth="1"/>
    <col min="7" max="7" width="37.5703125" style="69" bestFit="1" customWidth="1"/>
    <col min="8" max="8" width="17" style="69" bestFit="1" customWidth="1"/>
    <col min="9" max="9" width="16.5703125" style="69" bestFit="1" customWidth="1"/>
    <col min="10" max="10" width="26.140625" style="69" bestFit="1" customWidth="1"/>
    <col min="11" max="11" width="19.42578125" style="69" customWidth="1"/>
    <col min="12" max="12" width="248.7109375" style="69" bestFit="1" customWidth="1"/>
    <col min="13" max="13" width="21.140625" style="69" bestFit="1" customWidth="1"/>
    <col min="14" max="14" width="22.5703125" style="69" bestFit="1" customWidth="1"/>
    <col min="15" max="15" width="33.7109375" style="69" bestFit="1" customWidth="1"/>
    <col min="16" max="16" width="255.7109375" style="69" bestFit="1" customWidth="1"/>
    <col min="17" max="17" width="14" style="70" bestFit="1" customWidth="1"/>
    <col min="18" max="18" width="12" style="69" bestFit="1" customWidth="1"/>
    <col min="19" max="19" width="22" style="10" customWidth="1"/>
    <col min="20" max="20" width="21.140625" style="10" bestFit="1" customWidth="1"/>
  </cols>
  <sheetData>
    <row r="1" spans="1:20" x14ac:dyDescent="0.25">
      <c r="A1" t="s">
        <v>87</v>
      </c>
      <c r="B1" t="s">
        <v>88</v>
      </c>
      <c r="C1" t="s">
        <v>89</v>
      </c>
      <c r="D1" t="s">
        <v>90</v>
      </c>
      <c r="E1" t="s">
        <v>91</v>
      </c>
      <c r="F1" t="s">
        <v>92</v>
      </c>
      <c r="G1" t="s">
        <v>93</v>
      </c>
      <c r="H1" t="s">
        <v>94</v>
      </c>
      <c r="I1" t="s">
        <v>95</v>
      </c>
      <c r="J1" t="s">
        <v>96</v>
      </c>
      <c r="K1" t="s">
        <v>97</v>
      </c>
      <c r="L1" t="s">
        <v>98</v>
      </c>
      <c r="M1" t="s">
        <v>99</v>
      </c>
      <c r="N1" t="s">
        <v>100</v>
      </c>
      <c r="O1" t="s">
        <v>101</v>
      </c>
      <c r="P1" t="s">
        <v>102</v>
      </c>
      <c r="Q1" t="s">
        <v>103</v>
      </c>
      <c r="R1" t="s">
        <v>0</v>
      </c>
      <c r="S1" s="10" t="s">
        <v>104</v>
      </c>
      <c r="T1" s="10" t="s">
        <v>105</v>
      </c>
    </row>
    <row r="2" spans="1:20" x14ac:dyDescent="0.25">
      <c r="A2" s="69" t="s">
        <v>106</v>
      </c>
      <c r="B2" s="69" t="s">
        <v>107</v>
      </c>
      <c r="C2" s="69" t="s">
        <v>108</v>
      </c>
      <c r="D2" s="69" t="s">
        <v>109</v>
      </c>
      <c r="E2" s="69" t="s">
        <v>110</v>
      </c>
      <c r="F2" s="69" t="s">
        <v>111</v>
      </c>
      <c r="K2" s="69" t="s">
        <v>112</v>
      </c>
      <c r="L2" s="69" t="s">
        <v>113</v>
      </c>
      <c r="M2" s="69" t="s">
        <v>114</v>
      </c>
      <c r="N2" s="69" t="s">
        <v>115</v>
      </c>
      <c r="O2" s="69" t="s">
        <v>113</v>
      </c>
      <c r="P2" s="69" t="s">
        <v>116</v>
      </c>
      <c r="Q2" s="70" t="s">
        <v>113</v>
      </c>
      <c r="R2" s="69" t="s">
        <v>113</v>
      </c>
    </row>
    <row r="3" spans="1:20" x14ac:dyDescent="0.25">
      <c r="A3" s="69" t="s">
        <v>117</v>
      </c>
      <c r="B3" s="69" t="s">
        <v>118</v>
      </c>
      <c r="C3" s="69" t="s">
        <v>119</v>
      </c>
      <c r="D3" s="69" t="s">
        <v>109</v>
      </c>
      <c r="E3" s="69" t="s">
        <v>120</v>
      </c>
      <c r="F3" s="69" t="s">
        <v>121</v>
      </c>
      <c r="K3" s="69" t="s">
        <v>122</v>
      </c>
      <c r="L3" s="69" t="s">
        <v>113</v>
      </c>
      <c r="M3" s="69" t="s">
        <v>123</v>
      </c>
      <c r="N3" s="69" t="s">
        <v>124</v>
      </c>
      <c r="O3" s="69" t="s">
        <v>113</v>
      </c>
      <c r="P3" s="69" t="s">
        <v>113</v>
      </c>
      <c r="Q3" s="70" t="s">
        <v>113</v>
      </c>
      <c r="R3" s="69" t="s">
        <v>113</v>
      </c>
    </row>
    <row r="4" spans="1:20" x14ac:dyDescent="0.25">
      <c r="A4" s="69" t="s">
        <v>125</v>
      </c>
      <c r="B4" s="69" t="s">
        <v>126</v>
      </c>
      <c r="C4" s="69" t="s">
        <v>127</v>
      </c>
      <c r="D4" s="69" t="s">
        <v>109</v>
      </c>
      <c r="E4" s="69" t="s">
        <v>128</v>
      </c>
      <c r="F4" s="69" t="s">
        <v>111</v>
      </c>
      <c r="K4" s="69" t="s">
        <v>129</v>
      </c>
      <c r="L4" s="69" t="s">
        <v>113</v>
      </c>
      <c r="M4" s="69" t="s">
        <v>130</v>
      </c>
      <c r="N4" s="69" t="s">
        <v>115</v>
      </c>
      <c r="O4" s="69" t="s">
        <v>113</v>
      </c>
      <c r="P4" s="69" t="s">
        <v>131</v>
      </c>
      <c r="Q4" s="70">
        <v>1</v>
      </c>
      <c r="R4" s="69" t="s">
        <v>132</v>
      </c>
      <c r="T4" s="10">
        <v>0</v>
      </c>
    </row>
    <row r="5" spans="1:20" x14ac:dyDescent="0.25">
      <c r="A5" s="69" t="s">
        <v>133</v>
      </c>
      <c r="B5" s="69" t="s">
        <v>134</v>
      </c>
      <c r="C5" s="69" t="s">
        <v>135</v>
      </c>
      <c r="D5" s="69" t="s">
        <v>109</v>
      </c>
      <c r="E5" s="69" t="s">
        <v>128</v>
      </c>
      <c r="F5" s="69" t="s">
        <v>111</v>
      </c>
      <c r="K5" s="69" t="s">
        <v>136</v>
      </c>
      <c r="L5" s="69" t="s">
        <v>113</v>
      </c>
      <c r="M5" s="69" t="s">
        <v>130</v>
      </c>
      <c r="N5" s="69" t="s">
        <v>115</v>
      </c>
      <c r="O5" s="69" t="s">
        <v>113</v>
      </c>
      <c r="P5" s="69" t="s">
        <v>131</v>
      </c>
      <c r="Q5" s="70" t="s">
        <v>113</v>
      </c>
      <c r="R5" s="69" t="s">
        <v>113</v>
      </c>
    </row>
    <row r="6" spans="1:20" x14ac:dyDescent="0.25">
      <c r="A6" s="69" t="s">
        <v>137</v>
      </c>
      <c r="B6" s="69" t="s">
        <v>138</v>
      </c>
      <c r="C6" s="69" t="s">
        <v>139</v>
      </c>
      <c r="D6" s="69" t="s">
        <v>109</v>
      </c>
      <c r="E6" s="69" t="s">
        <v>140</v>
      </c>
      <c r="F6" s="69" t="s">
        <v>111</v>
      </c>
      <c r="K6" s="69" t="s">
        <v>141</v>
      </c>
      <c r="L6" s="69" t="s">
        <v>113</v>
      </c>
      <c r="M6" s="69" t="s">
        <v>123</v>
      </c>
      <c r="N6" s="69" t="s">
        <v>142</v>
      </c>
      <c r="O6" s="69" t="s">
        <v>113</v>
      </c>
      <c r="P6" s="69" t="s">
        <v>131</v>
      </c>
      <c r="Q6" s="70" t="s">
        <v>113</v>
      </c>
      <c r="R6" s="69" t="s">
        <v>113</v>
      </c>
    </row>
    <row r="7" spans="1:20" x14ac:dyDescent="0.25">
      <c r="A7" s="69" t="s">
        <v>143</v>
      </c>
      <c r="B7" s="69" t="s">
        <v>144</v>
      </c>
      <c r="C7" s="69" t="s">
        <v>145</v>
      </c>
      <c r="D7" s="69" t="s">
        <v>109</v>
      </c>
      <c r="E7" s="69" t="s">
        <v>146</v>
      </c>
      <c r="F7" s="69" t="s">
        <v>111</v>
      </c>
      <c r="K7" s="69" t="s">
        <v>122</v>
      </c>
      <c r="L7" s="69" t="s">
        <v>113</v>
      </c>
      <c r="M7" s="69" t="s">
        <v>130</v>
      </c>
      <c r="N7" s="69" t="s">
        <v>115</v>
      </c>
      <c r="O7" s="69" t="s">
        <v>113</v>
      </c>
      <c r="P7" s="69" t="s">
        <v>113</v>
      </c>
      <c r="Q7" s="70" t="s">
        <v>113</v>
      </c>
      <c r="R7" s="69" t="s">
        <v>113</v>
      </c>
    </row>
    <row r="8" spans="1:20" x14ac:dyDescent="0.25">
      <c r="A8" s="69" t="s">
        <v>147</v>
      </c>
      <c r="B8" s="69" t="s">
        <v>148</v>
      </c>
      <c r="C8" s="69" t="s">
        <v>149</v>
      </c>
      <c r="D8" s="69" t="s">
        <v>150</v>
      </c>
      <c r="E8" s="69" t="s">
        <v>151</v>
      </c>
      <c r="F8" s="69" t="s">
        <v>111</v>
      </c>
      <c r="K8" s="69" t="s">
        <v>152</v>
      </c>
      <c r="L8" s="69" t="s">
        <v>113</v>
      </c>
      <c r="M8" s="69" t="s">
        <v>130</v>
      </c>
      <c r="N8" s="69" t="s">
        <v>153</v>
      </c>
      <c r="O8" s="69" t="s">
        <v>113</v>
      </c>
      <c r="P8" s="69" t="s">
        <v>154</v>
      </c>
      <c r="Q8" s="70">
        <v>3</v>
      </c>
      <c r="R8" s="69" t="s">
        <v>132</v>
      </c>
      <c r="T8" s="10">
        <v>0</v>
      </c>
    </row>
    <row r="9" spans="1:20" x14ac:dyDescent="0.25">
      <c r="A9" s="69" t="s">
        <v>155</v>
      </c>
      <c r="B9" s="69" t="s">
        <v>156</v>
      </c>
      <c r="C9" s="69" t="s">
        <v>157</v>
      </c>
      <c r="D9" s="69" t="s">
        <v>150</v>
      </c>
      <c r="E9" s="69" t="s">
        <v>158</v>
      </c>
      <c r="F9" s="69" t="s">
        <v>111</v>
      </c>
      <c r="K9" s="69" t="s">
        <v>122</v>
      </c>
      <c r="L9" s="69" t="s">
        <v>113</v>
      </c>
      <c r="M9" s="69" t="s">
        <v>130</v>
      </c>
      <c r="N9" s="69" t="s">
        <v>115</v>
      </c>
      <c r="O9" s="69" t="s">
        <v>113</v>
      </c>
      <c r="P9" s="69" t="s">
        <v>113</v>
      </c>
      <c r="Q9" s="70" t="s">
        <v>113</v>
      </c>
      <c r="R9" s="69" t="s">
        <v>113</v>
      </c>
    </row>
    <row r="10" spans="1:20" x14ac:dyDescent="0.25">
      <c r="A10" s="69" t="s">
        <v>159</v>
      </c>
      <c r="B10" s="69" t="s">
        <v>134</v>
      </c>
      <c r="C10" s="69" t="s">
        <v>135</v>
      </c>
      <c r="D10" s="69" t="s">
        <v>109</v>
      </c>
      <c r="E10" s="69" t="s">
        <v>128</v>
      </c>
      <c r="F10" s="69" t="s">
        <v>111</v>
      </c>
      <c r="K10" s="69" t="s">
        <v>160</v>
      </c>
      <c r="L10" s="69" t="s">
        <v>113</v>
      </c>
      <c r="M10" s="69" t="s">
        <v>161</v>
      </c>
      <c r="N10" s="69" t="s">
        <v>115</v>
      </c>
      <c r="O10" s="69" t="s">
        <v>113</v>
      </c>
      <c r="P10" s="69" t="s">
        <v>113</v>
      </c>
      <c r="Q10" s="70" t="s">
        <v>113</v>
      </c>
      <c r="R10" s="69" t="s">
        <v>113</v>
      </c>
    </row>
    <row r="11" spans="1:20" x14ac:dyDescent="0.25">
      <c r="A11" s="69" t="s">
        <v>162</v>
      </c>
      <c r="B11" s="69" t="s">
        <v>163</v>
      </c>
      <c r="C11" s="69" t="s">
        <v>164</v>
      </c>
      <c r="D11" s="69" t="s">
        <v>109</v>
      </c>
      <c r="E11" s="69" t="s">
        <v>165</v>
      </c>
      <c r="F11" s="69" t="s">
        <v>166</v>
      </c>
      <c r="K11" s="69" t="s">
        <v>122</v>
      </c>
      <c r="L11" s="69" t="s">
        <v>113</v>
      </c>
      <c r="M11" s="69" t="s">
        <v>161</v>
      </c>
      <c r="N11" s="69" t="s">
        <v>153</v>
      </c>
      <c r="O11" s="69" t="s">
        <v>113</v>
      </c>
      <c r="P11" s="69" t="s">
        <v>113</v>
      </c>
      <c r="Q11" s="70" t="s">
        <v>113</v>
      </c>
      <c r="R11" s="69" t="s">
        <v>113</v>
      </c>
    </row>
    <row r="12" spans="1:20" x14ac:dyDescent="0.25">
      <c r="A12" s="69" t="s">
        <v>167</v>
      </c>
      <c r="B12" s="69" t="s">
        <v>168</v>
      </c>
      <c r="C12" s="69" t="s">
        <v>169</v>
      </c>
      <c r="D12" s="69" t="s">
        <v>150</v>
      </c>
      <c r="E12" s="69" t="s">
        <v>170</v>
      </c>
      <c r="F12" s="69" t="s">
        <v>166</v>
      </c>
      <c r="K12" s="69" t="s">
        <v>122</v>
      </c>
      <c r="L12" s="69" t="s">
        <v>171</v>
      </c>
      <c r="M12" s="69" t="s">
        <v>114</v>
      </c>
      <c r="N12" s="69" t="s">
        <v>115</v>
      </c>
      <c r="O12" s="69" t="s">
        <v>113</v>
      </c>
      <c r="P12" s="69" t="s">
        <v>172</v>
      </c>
      <c r="Q12" s="70">
        <v>2</v>
      </c>
      <c r="R12" s="69" t="s">
        <v>132</v>
      </c>
      <c r="T12" s="10">
        <v>0</v>
      </c>
    </row>
    <row r="13" spans="1:20" x14ac:dyDescent="0.25">
      <c r="A13" s="69" t="s">
        <v>173</v>
      </c>
      <c r="B13" s="69" t="s">
        <v>174</v>
      </c>
      <c r="C13" s="69" t="s">
        <v>175</v>
      </c>
      <c r="D13" s="69" t="s">
        <v>113</v>
      </c>
      <c r="E13" s="69" t="s">
        <v>176</v>
      </c>
      <c r="F13" s="69" t="s">
        <v>166</v>
      </c>
      <c r="K13" s="69" t="s">
        <v>122</v>
      </c>
      <c r="L13" s="69" t="s">
        <v>171</v>
      </c>
      <c r="M13" s="69" t="s">
        <v>114</v>
      </c>
      <c r="N13" s="69" t="s">
        <v>115</v>
      </c>
      <c r="O13" s="69" t="s">
        <v>113</v>
      </c>
      <c r="P13" s="69" t="s">
        <v>113</v>
      </c>
      <c r="Q13" s="70" t="s">
        <v>113</v>
      </c>
      <c r="R13" s="69" t="s">
        <v>113</v>
      </c>
    </row>
    <row r="14" spans="1:20" x14ac:dyDescent="0.25">
      <c r="A14" s="69" t="s">
        <v>177</v>
      </c>
      <c r="B14" s="69" t="s">
        <v>178</v>
      </c>
      <c r="C14" s="69" t="s">
        <v>175</v>
      </c>
      <c r="D14" s="69" t="s">
        <v>113</v>
      </c>
      <c r="E14" s="69" t="s">
        <v>176</v>
      </c>
      <c r="F14" s="69" t="s">
        <v>166</v>
      </c>
      <c r="K14" s="69" t="s">
        <v>122</v>
      </c>
      <c r="L14" s="69" t="s">
        <v>179</v>
      </c>
      <c r="M14" s="69" t="s">
        <v>130</v>
      </c>
      <c r="N14" s="69" t="s">
        <v>180</v>
      </c>
      <c r="O14" s="69" t="s">
        <v>113</v>
      </c>
      <c r="P14" s="69" t="s">
        <v>113</v>
      </c>
      <c r="Q14" s="70" t="s">
        <v>113</v>
      </c>
      <c r="R14" s="69" t="s">
        <v>113</v>
      </c>
    </row>
    <row r="15" spans="1:20" x14ac:dyDescent="0.25">
      <c r="A15" s="69" t="s">
        <v>181</v>
      </c>
      <c r="B15" s="69" t="s">
        <v>182</v>
      </c>
      <c r="C15" s="69" t="s">
        <v>183</v>
      </c>
      <c r="D15" s="69" t="s">
        <v>109</v>
      </c>
      <c r="E15" s="69" t="s">
        <v>184</v>
      </c>
      <c r="F15" s="69" t="s">
        <v>185</v>
      </c>
      <c r="K15" s="69" t="s">
        <v>122</v>
      </c>
      <c r="L15" s="69" t="s">
        <v>113</v>
      </c>
      <c r="M15" s="69" t="s">
        <v>123</v>
      </c>
      <c r="N15" s="69" t="s">
        <v>142</v>
      </c>
      <c r="O15" s="69" t="s">
        <v>113</v>
      </c>
      <c r="P15" s="69" t="s">
        <v>113</v>
      </c>
      <c r="Q15" s="70" t="s">
        <v>113</v>
      </c>
      <c r="R15" s="69" t="s">
        <v>113</v>
      </c>
    </row>
    <row r="16" spans="1:20" x14ac:dyDescent="0.25">
      <c r="A16" s="69" t="s">
        <v>186</v>
      </c>
      <c r="B16" s="69" t="s">
        <v>144</v>
      </c>
      <c r="C16" s="69" t="s">
        <v>145</v>
      </c>
      <c r="D16" s="69" t="s">
        <v>109</v>
      </c>
      <c r="E16" s="69" t="s">
        <v>146</v>
      </c>
      <c r="F16" s="69" t="s">
        <v>111</v>
      </c>
      <c r="K16" s="69" t="s">
        <v>122</v>
      </c>
      <c r="L16" s="69" t="s">
        <v>113</v>
      </c>
      <c r="M16" s="69" t="s">
        <v>130</v>
      </c>
      <c r="N16" s="69" t="s">
        <v>115</v>
      </c>
      <c r="O16" s="69" t="s">
        <v>113</v>
      </c>
      <c r="P16" s="69" t="s">
        <v>113</v>
      </c>
      <c r="Q16" s="70" t="s">
        <v>113</v>
      </c>
      <c r="R16" s="69" t="s">
        <v>113</v>
      </c>
    </row>
    <row r="17" spans="1:20" x14ac:dyDescent="0.25">
      <c r="A17" s="69" t="s">
        <v>187</v>
      </c>
      <c r="B17" s="69" t="s">
        <v>188</v>
      </c>
      <c r="C17" s="69" t="s">
        <v>189</v>
      </c>
      <c r="D17" s="69" t="s">
        <v>109</v>
      </c>
      <c r="E17" s="69" t="s">
        <v>184</v>
      </c>
      <c r="F17" s="69" t="s">
        <v>190</v>
      </c>
      <c r="K17" s="69" t="s">
        <v>191</v>
      </c>
      <c r="L17" s="69" t="s">
        <v>113</v>
      </c>
      <c r="M17" s="69" t="s">
        <v>130</v>
      </c>
      <c r="N17" s="69" t="s">
        <v>142</v>
      </c>
      <c r="O17" s="69" t="s">
        <v>113</v>
      </c>
      <c r="P17" s="69" t="s">
        <v>192</v>
      </c>
      <c r="Q17" s="70">
        <v>1</v>
      </c>
      <c r="R17" s="69" t="s">
        <v>132</v>
      </c>
      <c r="T17" s="10">
        <v>0</v>
      </c>
    </row>
    <row r="18" spans="1:20" x14ac:dyDescent="0.25">
      <c r="A18" s="69" t="s">
        <v>193</v>
      </c>
      <c r="B18" s="69" t="s">
        <v>194</v>
      </c>
      <c r="C18" s="69" t="s">
        <v>195</v>
      </c>
      <c r="D18" s="69" t="s">
        <v>109</v>
      </c>
      <c r="E18" s="69" t="s">
        <v>110</v>
      </c>
      <c r="F18" s="69" t="s">
        <v>196</v>
      </c>
      <c r="K18" s="69" t="s">
        <v>122</v>
      </c>
      <c r="L18" s="69" t="s">
        <v>113</v>
      </c>
      <c r="M18" s="69" t="s">
        <v>130</v>
      </c>
      <c r="N18" s="69" t="s">
        <v>115</v>
      </c>
      <c r="O18" s="69" t="s">
        <v>113</v>
      </c>
      <c r="P18" s="69" t="s">
        <v>113</v>
      </c>
      <c r="Q18" s="70" t="s">
        <v>113</v>
      </c>
      <c r="R18" s="69" t="s">
        <v>113</v>
      </c>
    </row>
    <row r="19" spans="1:20" x14ac:dyDescent="0.25">
      <c r="A19" s="69" t="s">
        <v>197</v>
      </c>
      <c r="B19" s="69" t="s">
        <v>198</v>
      </c>
      <c r="C19" s="69" t="s">
        <v>199</v>
      </c>
      <c r="D19" s="69" t="s">
        <v>150</v>
      </c>
      <c r="E19" s="69" t="s">
        <v>200</v>
      </c>
      <c r="F19" s="69" t="s">
        <v>185</v>
      </c>
      <c r="K19" s="69" t="s">
        <v>201</v>
      </c>
      <c r="L19" s="69" t="s">
        <v>113</v>
      </c>
      <c r="M19" s="69" t="s">
        <v>130</v>
      </c>
      <c r="N19" s="69" t="s">
        <v>153</v>
      </c>
      <c r="O19" s="69" t="s">
        <v>113</v>
      </c>
      <c r="P19" s="69" t="s">
        <v>202</v>
      </c>
      <c r="Q19" s="70">
        <v>1</v>
      </c>
      <c r="R19" s="69" t="s">
        <v>132</v>
      </c>
      <c r="T19" s="10">
        <v>0</v>
      </c>
    </row>
    <row r="20" spans="1:20" x14ac:dyDescent="0.25">
      <c r="A20" s="69" t="s">
        <v>203</v>
      </c>
      <c r="B20" s="69" t="s">
        <v>168</v>
      </c>
      <c r="C20" s="69" t="s">
        <v>169</v>
      </c>
      <c r="D20" s="69" t="s">
        <v>150</v>
      </c>
      <c r="E20" s="69" t="s">
        <v>170</v>
      </c>
      <c r="F20" s="69" t="s">
        <v>111</v>
      </c>
      <c r="K20" s="69" t="s">
        <v>204</v>
      </c>
      <c r="L20" s="69" t="s">
        <v>113</v>
      </c>
      <c r="M20" s="69" t="s">
        <v>130</v>
      </c>
      <c r="N20" s="69" t="s">
        <v>153</v>
      </c>
      <c r="O20" s="69" t="s">
        <v>113</v>
      </c>
      <c r="P20" s="69" t="s">
        <v>205</v>
      </c>
      <c r="Q20" s="70">
        <v>13</v>
      </c>
      <c r="R20" s="69" t="s">
        <v>132</v>
      </c>
      <c r="T20" s="10">
        <v>0</v>
      </c>
    </row>
    <row r="21" spans="1:20" x14ac:dyDescent="0.25">
      <c r="A21" s="69" t="s">
        <v>206</v>
      </c>
      <c r="B21" s="69" t="s">
        <v>207</v>
      </c>
      <c r="C21" s="69" t="s">
        <v>208</v>
      </c>
      <c r="D21" s="69" t="s">
        <v>209</v>
      </c>
      <c r="E21" s="69" t="s">
        <v>210</v>
      </c>
      <c r="F21" s="69" t="s">
        <v>111</v>
      </c>
      <c r="K21" s="69" t="s">
        <v>211</v>
      </c>
      <c r="L21" s="69" t="s">
        <v>113</v>
      </c>
      <c r="M21" s="69" t="s">
        <v>130</v>
      </c>
      <c r="N21" s="69" t="s">
        <v>115</v>
      </c>
      <c r="O21" s="69" t="s">
        <v>113</v>
      </c>
      <c r="P21" s="69" t="s">
        <v>212</v>
      </c>
      <c r="Q21" s="70">
        <v>1</v>
      </c>
      <c r="R21" s="69" t="s">
        <v>132</v>
      </c>
      <c r="T21" s="10">
        <v>0</v>
      </c>
    </row>
    <row r="22" spans="1:20" x14ac:dyDescent="0.25">
      <c r="A22" s="69" t="s">
        <v>213</v>
      </c>
      <c r="B22" s="69" t="s">
        <v>214</v>
      </c>
      <c r="C22" s="69" t="s">
        <v>215</v>
      </c>
      <c r="D22" s="69" t="s">
        <v>150</v>
      </c>
      <c r="E22" s="69" t="s">
        <v>216</v>
      </c>
      <c r="F22" s="69" t="s">
        <v>111</v>
      </c>
      <c r="K22" s="69" t="s">
        <v>122</v>
      </c>
      <c r="L22" s="69" t="s">
        <v>113</v>
      </c>
      <c r="M22" s="69" t="s">
        <v>114</v>
      </c>
      <c r="N22" s="69" t="s">
        <v>153</v>
      </c>
      <c r="O22" s="69" t="s">
        <v>113</v>
      </c>
      <c r="P22" s="69" t="s">
        <v>217</v>
      </c>
      <c r="Q22" s="70">
        <v>1</v>
      </c>
      <c r="R22" s="69" t="s">
        <v>132</v>
      </c>
      <c r="T22" s="10">
        <v>0</v>
      </c>
    </row>
    <row r="23" spans="1:20" x14ac:dyDescent="0.25">
      <c r="A23" s="69" t="s">
        <v>218</v>
      </c>
      <c r="B23" s="69" t="s">
        <v>219</v>
      </c>
      <c r="C23" s="69" t="s">
        <v>220</v>
      </c>
      <c r="D23" s="69" t="s">
        <v>113</v>
      </c>
      <c r="E23" s="69" t="s">
        <v>176</v>
      </c>
      <c r="F23" s="69" t="s">
        <v>185</v>
      </c>
      <c r="K23" s="69" t="s">
        <v>122</v>
      </c>
      <c r="L23" s="69" t="s">
        <v>113</v>
      </c>
      <c r="M23" s="69" t="s">
        <v>161</v>
      </c>
      <c r="N23" s="69" t="s">
        <v>115</v>
      </c>
      <c r="O23" s="69" t="s">
        <v>113</v>
      </c>
      <c r="P23" s="69" t="s">
        <v>221</v>
      </c>
      <c r="Q23" s="70">
        <v>1</v>
      </c>
      <c r="R23" s="69" t="s">
        <v>132</v>
      </c>
    </row>
    <row r="24" spans="1:20" s="73" customFormat="1" x14ac:dyDescent="0.25">
      <c r="A24" s="71"/>
      <c r="B24" s="71"/>
      <c r="C24" s="71"/>
      <c r="D24" s="71"/>
      <c r="E24" s="71"/>
      <c r="F24" s="71"/>
      <c r="G24" s="71"/>
      <c r="H24" s="71"/>
      <c r="I24" s="71"/>
      <c r="J24" s="71"/>
      <c r="K24" s="71"/>
      <c r="L24" s="71"/>
      <c r="M24" s="71"/>
      <c r="N24" s="71"/>
      <c r="O24" s="71"/>
      <c r="P24" s="71"/>
      <c r="Q24" s="72"/>
      <c r="R24" s="71"/>
      <c r="S24" s="8"/>
      <c r="T24" s="8"/>
    </row>
    <row r="26" spans="1:20" x14ac:dyDescent="0.25">
      <c r="A26" s="69" t="s">
        <v>222</v>
      </c>
      <c r="B26" s="69" t="s">
        <v>223</v>
      </c>
      <c r="C26" s="69" t="s">
        <v>224</v>
      </c>
      <c r="D26" s="69" t="s">
        <v>150</v>
      </c>
      <c r="E26" s="69" t="s">
        <v>225</v>
      </c>
      <c r="F26" s="69" t="s">
        <v>185</v>
      </c>
      <c r="G26" s="69" t="s">
        <v>226</v>
      </c>
      <c r="H26" s="69" t="s">
        <v>227</v>
      </c>
      <c r="I26" s="69" t="s">
        <v>228</v>
      </c>
      <c r="J26" s="74">
        <v>100</v>
      </c>
      <c r="K26" s="69" t="s">
        <v>229</v>
      </c>
      <c r="L26" s="69" t="s">
        <v>113</v>
      </c>
      <c r="M26" s="69" t="s">
        <v>130</v>
      </c>
      <c r="N26" s="69" t="s">
        <v>115</v>
      </c>
      <c r="O26" s="69" t="s">
        <v>230</v>
      </c>
      <c r="P26" s="69" t="s">
        <v>231</v>
      </c>
      <c r="Q26" s="70">
        <v>5</v>
      </c>
      <c r="R26" s="69" t="s">
        <v>132</v>
      </c>
      <c r="S26" s="10">
        <v>4.8000000000000001E-2</v>
      </c>
      <c r="T26" s="75">
        <v>53.48</v>
      </c>
    </row>
    <row r="27" spans="1:20" x14ac:dyDescent="0.25">
      <c r="A27" s="69" t="s">
        <v>232</v>
      </c>
      <c r="B27" s="69" t="s">
        <v>233</v>
      </c>
      <c r="C27" s="69" t="s">
        <v>234</v>
      </c>
      <c r="D27" s="69" t="s">
        <v>150</v>
      </c>
      <c r="E27" s="69" t="s">
        <v>225</v>
      </c>
      <c r="F27" s="69" t="s">
        <v>166</v>
      </c>
      <c r="G27" s="69" t="s">
        <v>226</v>
      </c>
      <c r="H27" s="69" t="s">
        <v>227</v>
      </c>
      <c r="I27" s="69" t="s">
        <v>228</v>
      </c>
      <c r="J27" s="74">
        <v>94.117647058823522</v>
      </c>
      <c r="K27" s="69" t="s">
        <v>235</v>
      </c>
      <c r="L27" s="69" t="s">
        <v>113</v>
      </c>
      <c r="M27" s="69" t="s">
        <v>161</v>
      </c>
      <c r="N27" s="69" t="s">
        <v>115</v>
      </c>
      <c r="O27" s="69" t="s">
        <v>230</v>
      </c>
      <c r="P27" s="69" t="s">
        <v>236</v>
      </c>
      <c r="Q27" s="70">
        <v>22</v>
      </c>
      <c r="R27" s="69" t="s">
        <v>132</v>
      </c>
      <c r="S27" s="10">
        <v>0.312</v>
      </c>
      <c r="T27" s="75">
        <v>667.2</v>
      </c>
    </row>
    <row r="28" spans="1:20" s="73" customFormat="1" x14ac:dyDescent="0.25">
      <c r="A28" s="71"/>
      <c r="B28" s="71"/>
      <c r="C28" s="71"/>
      <c r="D28" s="71"/>
      <c r="E28" s="71"/>
      <c r="F28" s="71"/>
      <c r="G28" s="71"/>
      <c r="H28" s="71"/>
      <c r="I28" s="71"/>
      <c r="J28" s="71"/>
      <c r="K28" s="71"/>
      <c r="L28" s="71"/>
      <c r="M28" s="71"/>
      <c r="N28" s="71"/>
      <c r="O28" s="76" t="s">
        <v>237</v>
      </c>
      <c r="P28" s="71"/>
      <c r="Q28" s="77">
        <f>SUM(Q26:Q27)</f>
        <v>27</v>
      </c>
      <c r="R28" s="76" t="s">
        <v>132</v>
      </c>
      <c r="S28" s="18">
        <f>SUM(S26:S27)</f>
        <v>0.36</v>
      </c>
      <c r="T28" s="18">
        <f>SUM(T26:T27)</f>
        <v>720.68000000000006</v>
      </c>
    </row>
    <row r="29" spans="1:20" x14ac:dyDescent="0.25">
      <c r="O29" s="78"/>
    </row>
    <row r="30" spans="1:20" x14ac:dyDescent="0.25">
      <c r="A30" s="69" t="s">
        <v>238</v>
      </c>
      <c r="B30" s="69" t="s">
        <v>239</v>
      </c>
      <c r="C30" s="69" t="s">
        <v>240</v>
      </c>
      <c r="D30" s="69" t="s">
        <v>109</v>
      </c>
      <c r="E30" s="69" t="s">
        <v>120</v>
      </c>
      <c r="F30" s="69" t="s">
        <v>185</v>
      </c>
      <c r="G30" s="69" t="s">
        <v>226</v>
      </c>
      <c r="H30" s="69" t="s">
        <v>241</v>
      </c>
      <c r="I30" s="69" t="s">
        <v>228</v>
      </c>
      <c r="J30" s="70">
        <v>72.727272727272734</v>
      </c>
      <c r="K30" s="69" t="s">
        <v>242</v>
      </c>
      <c r="L30" s="69" t="s">
        <v>243</v>
      </c>
      <c r="M30" s="69" t="s">
        <v>130</v>
      </c>
      <c r="N30" s="69" t="s">
        <v>115</v>
      </c>
      <c r="O30" s="69" t="s">
        <v>239</v>
      </c>
      <c r="P30" s="69" t="s">
        <v>244</v>
      </c>
      <c r="Q30" s="70">
        <v>450</v>
      </c>
      <c r="R30" s="69" t="s">
        <v>245</v>
      </c>
      <c r="S30" s="10">
        <v>15.948</v>
      </c>
      <c r="T30" s="10">
        <v>2643.84</v>
      </c>
    </row>
    <row r="31" spans="1:20" x14ac:dyDescent="0.25">
      <c r="A31" s="69" t="s">
        <v>246</v>
      </c>
      <c r="B31" s="69" t="s">
        <v>239</v>
      </c>
      <c r="C31" s="69" t="s">
        <v>240</v>
      </c>
      <c r="D31" s="69" t="s">
        <v>109</v>
      </c>
      <c r="E31" s="69" t="s">
        <v>120</v>
      </c>
      <c r="F31" s="69" t="s">
        <v>185</v>
      </c>
      <c r="G31" s="69" t="s">
        <v>226</v>
      </c>
      <c r="H31" s="69" t="s">
        <v>241</v>
      </c>
      <c r="I31" s="69" t="s">
        <v>228</v>
      </c>
      <c r="J31" s="70">
        <v>72.727272727272734</v>
      </c>
      <c r="K31" s="69" t="s">
        <v>247</v>
      </c>
      <c r="L31" s="69" t="s">
        <v>248</v>
      </c>
      <c r="M31" s="69" t="s">
        <v>130</v>
      </c>
      <c r="N31" s="69" t="s">
        <v>115</v>
      </c>
      <c r="O31" s="69" t="s">
        <v>239</v>
      </c>
      <c r="P31" s="69" t="s">
        <v>249</v>
      </c>
      <c r="Q31" s="70">
        <v>840</v>
      </c>
      <c r="R31" s="69" t="s">
        <v>245</v>
      </c>
      <c r="S31" s="10">
        <v>29.77</v>
      </c>
      <c r="T31" s="10">
        <v>4935.17</v>
      </c>
    </row>
    <row r="32" spans="1:20" s="73" customFormat="1" x14ac:dyDescent="0.25">
      <c r="A32" s="71"/>
      <c r="B32" s="71"/>
      <c r="C32" s="71"/>
      <c r="D32" s="71"/>
      <c r="E32" s="71"/>
      <c r="F32" s="71"/>
      <c r="G32" s="71"/>
      <c r="H32" s="71"/>
      <c r="I32" s="71"/>
      <c r="J32" s="71"/>
      <c r="K32" s="71"/>
      <c r="L32" s="71"/>
      <c r="M32" s="71"/>
      <c r="N32" s="71"/>
      <c r="O32" s="76" t="s">
        <v>250</v>
      </c>
      <c r="P32" s="71"/>
      <c r="Q32" s="77">
        <f>SUM(Q30:Q31)</f>
        <v>1290</v>
      </c>
      <c r="R32" s="76" t="s">
        <v>245</v>
      </c>
      <c r="S32" s="18">
        <f>SUM(S30:S31)</f>
        <v>45.718000000000004</v>
      </c>
      <c r="T32" s="79">
        <f>SUM(T30:T31)</f>
        <v>7579.01</v>
      </c>
    </row>
    <row r="34" spans="1:20" x14ac:dyDescent="0.25">
      <c r="A34" s="69" t="s">
        <v>251</v>
      </c>
      <c r="B34" s="69" t="s">
        <v>252</v>
      </c>
      <c r="C34" s="69" t="s">
        <v>253</v>
      </c>
      <c r="D34" s="69" t="s">
        <v>254</v>
      </c>
      <c r="E34" s="69" t="s">
        <v>255</v>
      </c>
      <c r="F34" s="69" t="s">
        <v>111</v>
      </c>
      <c r="G34" s="69" t="s">
        <v>256</v>
      </c>
      <c r="H34" s="69" t="s">
        <v>227</v>
      </c>
      <c r="I34" s="69" t="s">
        <v>257</v>
      </c>
      <c r="J34" s="70">
        <v>62.337662337662337</v>
      </c>
      <c r="K34" s="69" t="s">
        <v>258</v>
      </c>
      <c r="L34" s="69" t="s">
        <v>259</v>
      </c>
      <c r="M34" s="69" t="s">
        <v>130</v>
      </c>
      <c r="N34" s="69" t="s">
        <v>115</v>
      </c>
      <c r="O34" s="69" t="s">
        <v>260</v>
      </c>
      <c r="P34" s="69" t="s">
        <v>261</v>
      </c>
      <c r="Q34" s="70">
        <v>327</v>
      </c>
      <c r="R34" s="69" t="s">
        <v>262</v>
      </c>
      <c r="S34" s="80">
        <v>84.475999999999999</v>
      </c>
      <c r="T34" s="10">
        <v>389379.62</v>
      </c>
    </row>
    <row r="35" spans="1:20" x14ac:dyDescent="0.25">
      <c r="A35" s="69" t="s">
        <v>263</v>
      </c>
      <c r="B35" s="69" t="s">
        <v>264</v>
      </c>
      <c r="C35" s="69" t="s">
        <v>253</v>
      </c>
      <c r="D35" s="69" t="s">
        <v>254</v>
      </c>
      <c r="E35" s="69" t="s">
        <v>255</v>
      </c>
      <c r="F35" s="69" t="s">
        <v>111</v>
      </c>
      <c r="G35" s="69" t="s">
        <v>256</v>
      </c>
      <c r="H35" s="69" t="s">
        <v>227</v>
      </c>
      <c r="I35" s="69" t="s">
        <v>257</v>
      </c>
      <c r="J35" s="70">
        <v>62.337662337662337</v>
      </c>
      <c r="K35" s="69" t="s">
        <v>265</v>
      </c>
      <c r="L35" s="69" t="s">
        <v>266</v>
      </c>
      <c r="M35" s="69" t="s">
        <v>130</v>
      </c>
      <c r="N35" s="69" t="s">
        <v>115</v>
      </c>
      <c r="O35" s="69" t="s">
        <v>260</v>
      </c>
      <c r="P35" s="69" t="s">
        <v>267</v>
      </c>
      <c r="Q35" s="70">
        <v>258.39999999999998</v>
      </c>
      <c r="R35" s="69" t="s">
        <v>262</v>
      </c>
      <c r="S35" s="81">
        <v>10.090999999999999</v>
      </c>
      <c r="T35" s="10">
        <v>40690.379999999997</v>
      </c>
    </row>
    <row r="36" spans="1:20" x14ac:dyDescent="0.25">
      <c r="A36" s="69" t="s">
        <v>268</v>
      </c>
      <c r="B36" s="69" t="s">
        <v>269</v>
      </c>
      <c r="C36" s="69" t="s">
        <v>253</v>
      </c>
      <c r="D36" s="69" t="s">
        <v>254</v>
      </c>
      <c r="E36" s="69" t="s">
        <v>255</v>
      </c>
      <c r="F36" s="69" t="s">
        <v>111</v>
      </c>
      <c r="G36" s="69" t="s">
        <v>256</v>
      </c>
      <c r="H36" s="69" t="s">
        <v>227</v>
      </c>
      <c r="I36" s="69" t="s">
        <v>257</v>
      </c>
      <c r="J36" s="70">
        <v>62.337662337662337</v>
      </c>
      <c r="K36" s="69" t="s">
        <v>270</v>
      </c>
      <c r="L36" s="69" t="s">
        <v>271</v>
      </c>
      <c r="M36" s="69" t="s">
        <v>130</v>
      </c>
      <c r="N36" s="69" t="s">
        <v>115</v>
      </c>
      <c r="O36" s="69" t="s">
        <v>260</v>
      </c>
      <c r="P36" s="69" t="s">
        <v>272</v>
      </c>
      <c r="Q36" s="70">
        <v>12</v>
      </c>
      <c r="R36" s="69" t="s">
        <v>132</v>
      </c>
      <c r="S36" s="81">
        <v>5.8280000000000003</v>
      </c>
      <c r="T36" s="10">
        <v>23500.32</v>
      </c>
    </row>
    <row r="37" spans="1:20" x14ac:dyDescent="0.25">
      <c r="A37" s="69" t="s">
        <v>273</v>
      </c>
      <c r="B37" s="69" t="s">
        <v>274</v>
      </c>
      <c r="C37" s="69" t="s">
        <v>253</v>
      </c>
      <c r="D37" s="69" t="s">
        <v>254</v>
      </c>
      <c r="E37" s="69" t="s">
        <v>255</v>
      </c>
      <c r="F37" s="69" t="s">
        <v>111</v>
      </c>
      <c r="G37" s="69" t="s">
        <v>256</v>
      </c>
      <c r="H37" s="69" t="s">
        <v>227</v>
      </c>
      <c r="I37" s="69" t="s">
        <v>257</v>
      </c>
      <c r="J37" s="70">
        <v>62.337662337662337</v>
      </c>
      <c r="K37" s="69" t="s">
        <v>275</v>
      </c>
      <c r="L37" s="69" t="s">
        <v>276</v>
      </c>
      <c r="M37" s="69" t="s">
        <v>130</v>
      </c>
      <c r="N37" s="69" t="s">
        <v>115</v>
      </c>
      <c r="O37" s="69" t="s">
        <v>260</v>
      </c>
      <c r="P37" s="69" t="s">
        <v>277</v>
      </c>
      <c r="Q37" s="70">
        <v>29</v>
      </c>
      <c r="R37" s="69" t="s">
        <v>132</v>
      </c>
      <c r="S37" s="81">
        <v>2.6680000000000001</v>
      </c>
      <c r="T37" s="10">
        <v>10759.93</v>
      </c>
    </row>
    <row r="38" spans="1:20" x14ac:dyDescent="0.25">
      <c r="A38" s="69" t="s">
        <v>278</v>
      </c>
      <c r="B38" s="69" t="s">
        <v>279</v>
      </c>
      <c r="C38" s="69" t="s">
        <v>253</v>
      </c>
      <c r="D38" s="69" t="s">
        <v>254</v>
      </c>
      <c r="E38" s="69" t="s">
        <v>255</v>
      </c>
      <c r="F38" s="69" t="s">
        <v>111</v>
      </c>
      <c r="G38" s="69" t="s">
        <v>256</v>
      </c>
      <c r="H38" s="69" t="s">
        <v>227</v>
      </c>
      <c r="I38" s="69" t="s">
        <v>257</v>
      </c>
      <c r="J38" s="70">
        <v>62.337662337662337</v>
      </c>
      <c r="K38" s="69" t="s">
        <v>280</v>
      </c>
      <c r="L38" s="69" t="s">
        <v>281</v>
      </c>
      <c r="M38" s="69" t="s">
        <v>130</v>
      </c>
      <c r="N38" s="69" t="s">
        <v>115</v>
      </c>
      <c r="O38" s="69" t="s">
        <v>260</v>
      </c>
      <c r="P38" s="69" t="s">
        <v>282</v>
      </c>
      <c r="Q38" s="70">
        <v>519.24</v>
      </c>
      <c r="R38" s="69" t="s">
        <v>262</v>
      </c>
      <c r="S38" s="81">
        <v>84.241</v>
      </c>
      <c r="T38" s="10">
        <v>388299.3</v>
      </c>
    </row>
    <row r="39" spans="1:20" x14ac:dyDescent="0.25">
      <c r="A39" s="69" t="s">
        <v>283</v>
      </c>
      <c r="B39" s="69" t="s">
        <v>284</v>
      </c>
      <c r="C39" s="69" t="s">
        <v>253</v>
      </c>
      <c r="D39" s="69" t="s">
        <v>254</v>
      </c>
      <c r="E39" s="69" t="s">
        <v>255</v>
      </c>
      <c r="F39" s="69" t="s">
        <v>111</v>
      </c>
      <c r="G39" s="69" t="s">
        <v>256</v>
      </c>
      <c r="H39" s="69" t="s">
        <v>227</v>
      </c>
      <c r="I39" s="69" t="s">
        <v>257</v>
      </c>
      <c r="J39" s="70">
        <v>62.337662337662337</v>
      </c>
      <c r="K39" s="69" t="s">
        <v>285</v>
      </c>
      <c r="L39" s="69" t="s">
        <v>286</v>
      </c>
      <c r="M39" s="69" t="s">
        <v>130</v>
      </c>
      <c r="N39" s="69" t="s">
        <v>115</v>
      </c>
      <c r="O39" s="69" t="s">
        <v>260</v>
      </c>
      <c r="P39" s="69" t="s">
        <v>287</v>
      </c>
      <c r="Q39" s="70">
        <v>2165.1999999999998</v>
      </c>
      <c r="R39" s="69" t="s">
        <v>262</v>
      </c>
      <c r="S39" s="81">
        <v>186.45</v>
      </c>
      <c r="T39" s="10">
        <v>859413.61</v>
      </c>
    </row>
    <row r="40" spans="1:20" x14ac:dyDescent="0.25">
      <c r="A40" s="69" t="s">
        <v>288</v>
      </c>
      <c r="B40" s="69" t="s">
        <v>289</v>
      </c>
      <c r="C40" s="69" t="s">
        <v>253</v>
      </c>
      <c r="D40" s="69" t="s">
        <v>254</v>
      </c>
      <c r="E40" s="69" t="s">
        <v>255</v>
      </c>
      <c r="F40" s="69" t="s">
        <v>111</v>
      </c>
      <c r="G40" s="69" t="s">
        <v>256</v>
      </c>
      <c r="H40" s="69" t="s">
        <v>227</v>
      </c>
      <c r="I40" s="69" t="s">
        <v>257</v>
      </c>
      <c r="J40" s="70">
        <v>62.337662337662337</v>
      </c>
      <c r="K40" s="69" t="s">
        <v>290</v>
      </c>
      <c r="L40" s="69" t="s">
        <v>291</v>
      </c>
      <c r="M40" s="69" t="s">
        <v>130</v>
      </c>
      <c r="N40" s="69" t="s">
        <v>115</v>
      </c>
      <c r="O40" s="69" t="s">
        <v>260</v>
      </c>
      <c r="P40" s="69" t="s">
        <v>292</v>
      </c>
      <c r="Q40" s="70">
        <v>28</v>
      </c>
      <c r="R40" s="69" t="s">
        <v>132</v>
      </c>
      <c r="S40" s="81">
        <v>21.184999999999999</v>
      </c>
      <c r="T40" s="10">
        <v>97648.35</v>
      </c>
    </row>
    <row r="41" spans="1:20" x14ac:dyDescent="0.25">
      <c r="A41" s="69" t="s">
        <v>293</v>
      </c>
      <c r="B41" s="69" t="s">
        <v>294</v>
      </c>
      <c r="C41" s="69" t="s">
        <v>253</v>
      </c>
      <c r="D41" s="69" t="s">
        <v>254</v>
      </c>
      <c r="E41" s="69" t="s">
        <v>255</v>
      </c>
      <c r="F41" s="69" t="s">
        <v>111</v>
      </c>
      <c r="G41" s="69" t="s">
        <v>256</v>
      </c>
      <c r="H41" s="69" t="s">
        <v>227</v>
      </c>
      <c r="I41" s="69" t="s">
        <v>257</v>
      </c>
      <c r="J41" s="70">
        <v>62.337662337662337</v>
      </c>
      <c r="K41" s="69" t="s">
        <v>295</v>
      </c>
      <c r="L41" s="69" t="s">
        <v>296</v>
      </c>
      <c r="M41" s="69" t="s">
        <v>130</v>
      </c>
      <c r="N41" s="69" t="s">
        <v>115</v>
      </c>
      <c r="O41" s="69" t="s">
        <v>260</v>
      </c>
      <c r="P41" s="69" t="s">
        <v>297</v>
      </c>
      <c r="Q41" s="70">
        <v>17</v>
      </c>
      <c r="R41" s="69" t="s">
        <v>132</v>
      </c>
      <c r="S41" s="81">
        <v>12.698</v>
      </c>
      <c r="T41" s="10">
        <v>58528.61</v>
      </c>
    </row>
    <row r="42" spans="1:20" x14ac:dyDescent="0.25">
      <c r="A42" s="69" t="s">
        <v>298</v>
      </c>
      <c r="B42" s="69" t="s">
        <v>299</v>
      </c>
      <c r="C42" s="69" t="s">
        <v>300</v>
      </c>
      <c r="D42" s="69" t="s">
        <v>254</v>
      </c>
      <c r="E42" s="69" t="s">
        <v>255</v>
      </c>
      <c r="F42" s="69" t="s">
        <v>111</v>
      </c>
      <c r="G42" s="69" t="s">
        <v>256</v>
      </c>
      <c r="H42" s="69" t="s">
        <v>227</v>
      </c>
      <c r="I42" s="69" t="s">
        <v>257</v>
      </c>
      <c r="J42" s="70">
        <v>62.337662337662337</v>
      </c>
      <c r="K42" s="69" t="s">
        <v>301</v>
      </c>
      <c r="L42" s="69" t="s">
        <v>302</v>
      </c>
      <c r="M42" s="69" t="s">
        <v>130</v>
      </c>
      <c r="N42" s="69" t="s">
        <v>115</v>
      </c>
      <c r="O42" s="69" t="s">
        <v>260</v>
      </c>
      <c r="P42" s="69" t="s">
        <v>303</v>
      </c>
      <c r="Q42" s="70">
        <v>216.9</v>
      </c>
      <c r="R42" s="69" t="s">
        <v>245</v>
      </c>
      <c r="S42" s="81">
        <v>2.72</v>
      </c>
      <c r="T42" s="10">
        <v>6674.31</v>
      </c>
    </row>
    <row r="43" spans="1:20" s="73" customFormat="1" x14ac:dyDescent="0.25">
      <c r="A43" s="71"/>
      <c r="B43" s="71"/>
      <c r="C43" s="71"/>
      <c r="D43" s="71"/>
      <c r="E43" s="71"/>
      <c r="F43" s="71"/>
      <c r="G43" s="71"/>
      <c r="H43" s="71"/>
      <c r="I43" s="71"/>
      <c r="J43" s="71"/>
      <c r="K43" s="71"/>
      <c r="L43" s="71"/>
      <c r="M43" s="71"/>
      <c r="N43" s="71"/>
      <c r="O43" s="76" t="s">
        <v>304</v>
      </c>
      <c r="P43" s="71"/>
      <c r="Q43" s="72"/>
      <c r="R43" s="71"/>
      <c r="S43" s="82">
        <f>SUM(S34:S42)</f>
        <v>410.35700000000003</v>
      </c>
      <c r="T43" s="18">
        <f>SUM(T34:T42)</f>
        <v>1874894.4300000004</v>
      </c>
    </row>
    <row r="45" spans="1:20" x14ac:dyDescent="0.25">
      <c r="A45" s="69" t="s">
        <v>305</v>
      </c>
      <c r="B45" s="69" t="s">
        <v>306</v>
      </c>
      <c r="C45" s="69" t="s">
        <v>307</v>
      </c>
      <c r="D45" s="69" t="s">
        <v>109</v>
      </c>
      <c r="E45" s="69" t="s">
        <v>308</v>
      </c>
      <c r="F45" s="69" t="s">
        <v>111</v>
      </c>
      <c r="G45" s="69" t="s">
        <v>309</v>
      </c>
      <c r="H45" s="69" t="s">
        <v>227</v>
      </c>
      <c r="I45" s="69" t="s">
        <v>257</v>
      </c>
      <c r="J45" s="70">
        <v>66.666666666666657</v>
      </c>
      <c r="K45" s="69" t="s">
        <v>310</v>
      </c>
      <c r="L45" s="69" t="s">
        <v>311</v>
      </c>
      <c r="M45" s="69" t="s">
        <v>130</v>
      </c>
      <c r="N45" s="69" t="s">
        <v>115</v>
      </c>
      <c r="O45" s="69" t="s">
        <v>312</v>
      </c>
      <c r="P45" s="69" t="s">
        <v>313</v>
      </c>
      <c r="Q45" s="70">
        <v>3628</v>
      </c>
      <c r="R45" s="69" t="s">
        <v>245</v>
      </c>
      <c r="S45" s="81">
        <v>20.317</v>
      </c>
      <c r="T45" s="10">
        <v>212513.73</v>
      </c>
    </row>
    <row r="46" spans="1:20" x14ac:dyDescent="0.25">
      <c r="A46" s="69" t="s">
        <v>314</v>
      </c>
      <c r="B46" s="69" t="s">
        <v>315</v>
      </c>
      <c r="C46" s="69" t="s">
        <v>307</v>
      </c>
      <c r="D46" s="69" t="s">
        <v>109</v>
      </c>
      <c r="E46" s="69" t="s">
        <v>308</v>
      </c>
      <c r="F46" s="69" t="s">
        <v>111</v>
      </c>
      <c r="G46" s="69" t="s">
        <v>309</v>
      </c>
      <c r="H46" s="69" t="s">
        <v>227</v>
      </c>
      <c r="I46" s="69" t="s">
        <v>257</v>
      </c>
      <c r="J46" s="70">
        <v>66.666666666666657</v>
      </c>
      <c r="K46" s="69" t="s">
        <v>310</v>
      </c>
      <c r="L46" s="69" t="s">
        <v>316</v>
      </c>
      <c r="M46" s="69" t="s">
        <v>130</v>
      </c>
      <c r="N46" s="69" t="s">
        <v>115</v>
      </c>
      <c r="O46" s="69" t="s">
        <v>312</v>
      </c>
      <c r="P46" s="69" t="s">
        <v>317</v>
      </c>
      <c r="Q46" s="70">
        <v>3644</v>
      </c>
      <c r="R46" s="69" t="s">
        <v>245</v>
      </c>
      <c r="S46" s="81">
        <v>20.405999999999999</v>
      </c>
      <c r="T46" s="10">
        <v>213450.94</v>
      </c>
    </row>
    <row r="47" spans="1:20" s="73" customFormat="1" x14ac:dyDescent="0.25">
      <c r="A47" s="71"/>
      <c r="B47" s="71"/>
      <c r="C47" s="71"/>
      <c r="D47" s="71"/>
      <c r="E47" s="71"/>
      <c r="F47" s="71"/>
      <c r="G47" s="71"/>
      <c r="H47" s="71"/>
      <c r="I47" s="71"/>
      <c r="J47" s="71"/>
      <c r="K47" s="71"/>
      <c r="L47" s="71"/>
      <c r="M47" s="71"/>
      <c r="N47" s="71"/>
      <c r="O47" s="76" t="s">
        <v>318</v>
      </c>
      <c r="P47" s="71"/>
      <c r="Q47" s="77">
        <f>SUM(Q45:Q46)</f>
        <v>7272</v>
      </c>
      <c r="R47" s="76" t="s">
        <v>245</v>
      </c>
      <c r="S47" s="18">
        <f>SUM(S45:S46)</f>
        <v>40.722999999999999</v>
      </c>
      <c r="T47" s="18">
        <f>SUM(T45:T46)</f>
        <v>425964.67000000004</v>
      </c>
    </row>
    <row r="49" spans="1:20" x14ac:dyDescent="0.25">
      <c r="A49" s="69" t="s">
        <v>319</v>
      </c>
      <c r="B49" s="69" t="s">
        <v>320</v>
      </c>
      <c r="C49" s="69" t="s">
        <v>321</v>
      </c>
      <c r="D49" s="69" t="s">
        <v>150</v>
      </c>
      <c r="E49" s="69" t="s">
        <v>322</v>
      </c>
      <c r="F49" s="69" t="s">
        <v>111</v>
      </c>
      <c r="G49" s="69" t="s">
        <v>226</v>
      </c>
      <c r="H49" s="69" t="s">
        <v>227</v>
      </c>
      <c r="I49" s="69" t="s">
        <v>228</v>
      </c>
      <c r="J49" s="70">
        <v>94.117647058823522</v>
      </c>
      <c r="K49" s="69" t="s">
        <v>323</v>
      </c>
      <c r="L49" s="69" t="s">
        <v>324</v>
      </c>
      <c r="M49" s="69" t="s">
        <v>130</v>
      </c>
      <c r="N49" s="69" t="s">
        <v>142</v>
      </c>
      <c r="O49" s="69" t="s">
        <v>325</v>
      </c>
      <c r="P49" s="69" t="s">
        <v>326</v>
      </c>
      <c r="Q49" s="70">
        <v>1847.5</v>
      </c>
      <c r="R49" s="69" t="s">
        <v>262</v>
      </c>
      <c r="S49" s="10">
        <v>9.5540000000000003</v>
      </c>
      <c r="T49" s="10">
        <v>10700.66</v>
      </c>
    </row>
    <row r="50" spans="1:20" x14ac:dyDescent="0.25">
      <c r="A50" s="69" t="s">
        <v>327</v>
      </c>
      <c r="B50" s="69" t="s">
        <v>328</v>
      </c>
      <c r="C50" s="69" t="s">
        <v>321</v>
      </c>
      <c r="D50" s="69" t="s">
        <v>150</v>
      </c>
      <c r="E50" s="69" t="s">
        <v>322</v>
      </c>
      <c r="F50" s="69" t="s">
        <v>111</v>
      </c>
      <c r="G50" s="69" t="s">
        <v>226</v>
      </c>
      <c r="H50" s="69" t="s">
        <v>227</v>
      </c>
      <c r="I50" s="69" t="s">
        <v>228</v>
      </c>
      <c r="J50" s="70">
        <v>94.117647058823522</v>
      </c>
      <c r="K50" s="69" t="s">
        <v>323</v>
      </c>
      <c r="L50" s="69" t="s">
        <v>113</v>
      </c>
      <c r="M50" s="69" t="s">
        <v>114</v>
      </c>
      <c r="N50" s="69" t="s">
        <v>115</v>
      </c>
      <c r="O50" s="69" t="s">
        <v>325</v>
      </c>
      <c r="P50" s="69" t="s">
        <v>329</v>
      </c>
      <c r="Q50" s="70">
        <v>150</v>
      </c>
      <c r="R50" s="69" t="s">
        <v>262</v>
      </c>
      <c r="S50" s="10">
        <v>0.77600000000000002</v>
      </c>
      <c r="T50" s="10">
        <v>868.8</v>
      </c>
    </row>
    <row r="51" spans="1:20" s="73" customFormat="1" x14ac:dyDescent="0.25">
      <c r="A51" s="71"/>
      <c r="B51" s="71"/>
      <c r="C51" s="71"/>
      <c r="D51" s="71"/>
      <c r="E51" s="71"/>
      <c r="F51" s="71"/>
      <c r="G51" s="71"/>
      <c r="H51" s="71"/>
      <c r="I51" s="71"/>
      <c r="J51" s="71"/>
      <c r="K51" s="71"/>
      <c r="L51" s="71"/>
      <c r="M51" s="71"/>
      <c r="N51" s="71"/>
      <c r="O51" s="76" t="s">
        <v>330</v>
      </c>
      <c r="P51" s="71"/>
      <c r="Q51" s="77">
        <f>SUM(Q49:Q50)</f>
        <v>1997.5</v>
      </c>
      <c r="R51" s="76" t="s">
        <v>331</v>
      </c>
      <c r="S51" s="18">
        <f>SUM(S49:S50)</f>
        <v>10.33</v>
      </c>
      <c r="T51" s="18">
        <f>SUM(T49:T50)</f>
        <v>11569.46</v>
      </c>
    </row>
    <row r="53" spans="1:20" x14ac:dyDescent="0.25">
      <c r="A53" s="69" t="s">
        <v>332</v>
      </c>
      <c r="B53" s="69" t="s">
        <v>333</v>
      </c>
      <c r="C53" s="69" t="s">
        <v>334</v>
      </c>
      <c r="D53" s="69" t="s">
        <v>150</v>
      </c>
      <c r="E53" s="69" t="s">
        <v>335</v>
      </c>
      <c r="F53" s="69" t="s">
        <v>166</v>
      </c>
      <c r="K53" s="69" t="s">
        <v>122</v>
      </c>
      <c r="L53" s="69" t="s">
        <v>336</v>
      </c>
      <c r="M53" s="69" t="s">
        <v>130</v>
      </c>
      <c r="N53" s="69" t="s">
        <v>142</v>
      </c>
      <c r="O53" s="69" t="s">
        <v>337</v>
      </c>
      <c r="P53" s="69" t="s">
        <v>113</v>
      </c>
      <c r="Q53" s="70">
        <v>86</v>
      </c>
      <c r="R53" s="69" t="s">
        <v>338</v>
      </c>
    </row>
    <row r="54" spans="1:20" s="73" customFormat="1" x14ac:dyDescent="0.25">
      <c r="A54" s="71"/>
      <c r="B54" s="71"/>
      <c r="C54" s="71"/>
      <c r="D54" s="71"/>
      <c r="E54" s="71"/>
      <c r="F54" s="71"/>
      <c r="G54" s="71"/>
      <c r="H54" s="71"/>
      <c r="I54" s="71"/>
      <c r="J54" s="71"/>
      <c r="K54" s="71"/>
      <c r="L54" s="71"/>
      <c r="M54" s="71"/>
      <c r="N54" s="71"/>
      <c r="O54" s="76" t="s">
        <v>339</v>
      </c>
      <c r="P54" s="71"/>
      <c r="Q54" s="77">
        <v>10</v>
      </c>
      <c r="R54" s="76" t="s">
        <v>340</v>
      </c>
      <c r="S54" s="8"/>
      <c r="T54" s="18">
        <v>144000</v>
      </c>
    </row>
    <row r="56" spans="1:20" x14ac:dyDescent="0.25">
      <c r="A56" s="69" t="s">
        <v>341</v>
      </c>
      <c r="B56" s="69" t="s">
        <v>342</v>
      </c>
      <c r="C56" s="69" t="s">
        <v>157</v>
      </c>
      <c r="D56" s="69" t="s">
        <v>150</v>
      </c>
      <c r="E56" s="69" t="s">
        <v>158</v>
      </c>
      <c r="F56" s="69" t="s">
        <v>185</v>
      </c>
      <c r="G56" s="69" t="s">
        <v>226</v>
      </c>
      <c r="H56" s="69" t="s">
        <v>241</v>
      </c>
      <c r="I56" s="69" t="s">
        <v>257</v>
      </c>
      <c r="J56" s="70">
        <v>72.727272727272734</v>
      </c>
      <c r="K56" s="69" t="s">
        <v>343</v>
      </c>
      <c r="L56" s="69" t="s">
        <v>344</v>
      </c>
      <c r="M56" s="69" t="s">
        <v>130</v>
      </c>
      <c r="N56" s="69" t="s">
        <v>115</v>
      </c>
      <c r="O56" s="69" t="s">
        <v>345</v>
      </c>
      <c r="P56" s="69" t="s">
        <v>346</v>
      </c>
      <c r="Q56" s="70">
        <v>2256</v>
      </c>
      <c r="R56" s="69" t="s">
        <v>132</v>
      </c>
      <c r="S56" s="10">
        <v>3.8439999999999999</v>
      </c>
      <c r="T56" s="10">
        <v>4305.01</v>
      </c>
    </row>
    <row r="57" spans="1:20" s="73" customFormat="1" x14ac:dyDescent="0.25">
      <c r="A57" s="71"/>
      <c r="B57" s="71"/>
      <c r="C57" s="71"/>
      <c r="D57" s="71"/>
      <c r="E57" s="71"/>
      <c r="F57" s="71"/>
      <c r="G57" s="71"/>
      <c r="H57" s="71"/>
      <c r="I57" s="71"/>
      <c r="J57" s="71"/>
      <c r="K57" s="71"/>
      <c r="L57" s="71"/>
      <c r="M57" s="71"/>
      <c r="N57" s="71"/>
      <c r="O57" s="76" t="s">
        <v>347</v>
      </c>
      <c r="P57" s="71"/>
      <c r="Q57" s="77">
        <v>2256</v>
      </c>
      <c r="R57" s="76" t="s">
        <v>132</v>
      </c>
      <c r="S57" s="18">
        <f>SUM(S56)</f>
        <v>3.8439999999999999</v>
      </c>
      <c r="T57" s="18">
        <f>SUM(T56)</f>
        <v>4305.01</v>
      </c>
    </row>
    <row r="59" spans="1:20" x14ac:dyDescent="0.25">
      <c r="A59" s="69" t="s">
        <v>348</v>
      </c>
      <c r="B59" s="69" t="s">
        <v>349</v>
      </c>
      <c r="C59" s="69" t="s">
        <v>350</v>
      </c>
      <c r="D59" s="69" t="s">
        <v>109</v>
      </c>
      <c r="E59" s="69" t="s">
        <v>351</v>
      </c>
      <c r="F59" s="69" t="s">
        <v>111</v>
      </c>
      <c r="G59" s="69" t="s">
        <v>226</v>
      </c>
      <c r="H59" s="69" t="s">
        <v>227</v>
      </c>
      <c r="I59" s="69" t="s">
        <v>228</v>
      </c>
      <c r="J59" s="70">
        <v>94.117647058823522</v>
      </c>
      <c r="K59" s="69" t="s">
        <v>352</v>
      </c>
      <c r="L59" s="69" t="s">
        <v>113</v>
      </c>
      <c r="M59" s="69" t="s">
        <v>130</v>
      </c>
      <c r="N59" s="69" t="s">
        <v>353</v>
      </c>
      <c r="O59" s="69" t="s">
        <v>354</v>
      </c>
      <c r="P59" s="69" t="s">
        <v>355</v>
      </c>
      <c r="Q59" s="70">
        <v>182</v>
      </c>
      <c r="R59" s="69" t="s">
        <v>132</v>
      </c>
      <c r="S59" s="10">
        <v>2.7410000000000001</v>
      </c>
      <c r="T59" s="10">
        <v>849.71</v>
      </c>
    </row>
    <row r="60" spans="1:20" x14ac:dyDescent="0.25">
      <c r="A60" s="69" t="s">
        <v>356</v>
      </c>
      <c r="B60" s="69" t="s">
        <v>357</v>
      </c>
      <c r="C60" s="69" t="s">
        <v>358</v>
      </c>
      <c r="D60" s="69" t="s">
        <v>109</v>
      </c>
      <c r="E60" s="69" t="s">
        <v>351</v>
      </c>
      <c r="F60" s="69" t="s">
        <v>111</v>
      </c>
      <c r="G60" s="69" t="s">
        <v>226</v>
      </c>
      <c r="H60" s="69" t="s">
        <v>227</v>
      </c>
      <c r="I60" s="69" t="s">
        <v>228</v>
      </c>
      <c r="J60" s="70">
        <v>94.117647058823522</v>
      </c>
      <c r="K60" s="69" t="s">
        <v>359</v>
      </c>
      <c r="L60" s="69" t="s">
        <v>113</v>
      </c>
      <c r="M60" s="69" t="s">
        <v>114</v>
      </c>
      <c r="N60" s="69" t="s">
        <v>115</v>
      </c>
      <c r="O60" s="69" t="s">
        <v>354</v>
      </c>
      <c r="P60" s="69" t="s">
        <v>360</v>
      </c>
      <c r="Q60" s="70">
        <v>4</v>
      </c>
      <c r="R60" s="69" t="s">
        <v>132</v>
      </c>
      <c r="S60" s="10">
        <v>3.3000000000000002E-2</v>
      </c>
      <c r="T60" s="10">
        <v>139.46</v>
      </c>
    </row>
    <row r="61" spans="1:20" x14ac:dyDescent="0.25">
      <c r="A61" s="69" t="s">
        <v>361</v>
      </c>
      <c r="B61" s="69" t="s">
        <v>362</v>
      </c>
      <c r="C61" s="69" t="s">
        <v>363</v>
      </c>
      <c r="D61" s="69" t="s">
        <v>109</v>
      </c>
      <c r="E61" s="69" t="s">
        <v>351</v>
      </c>
      <c r="F61" s="69" t="s">
        <v>111</v>
      </c>
      <c r="G61" s="69" t="s">
        <v>226</v>
      </c>
      <c r="H61" s="69" t="s">
        <v>227</v>
      </c>
      <c r="I61" s="69" t="s">
        <v>228</v>
      </c>
      <c r="J61" s="70">
        <v>94.117647058823493</v>
      </c>
      <c r="K61" s="69" t="s">
        <v>364</v>
      </c>
      <c r="L61" s="69" t="s">
        <v>113</v>
      </c>
      <c r="M61" s="69" t="s">
        <v>130</v>
      </c>
      <c r="N61" s="69" t="s">
        <v>115</v>
      </c>
      <c r="O61" s="69" t="s">
        <v>354</v>
      </c>
      <c r="P61" s="69" t="s">
        <v>365</v>
      </c>
      <c r="Q61" s="70">
        <v>16</v>
      </c>
      <c r="R61" s="69" t="s">
        <v>132</v>
      </c>
      <c r="S61" s="10">
        <v>0.17699999999999999</v>
      </c>
      <c r="T61" s="10">
        <v>55</v>
      </c>
    </row>
    <row r="62" spans="1:20" x14ac:dyDescent="0.25">
      <c r="A62" s="69" t="s">
        <v>366</v>
      </c>
      <c r="B62" s="69" t="s">
        <v>367</v>
      </c>
      <c r="C62" s="69" t="s">
        <v>368</v>
      </c>
      <c r="D62" s="69" t="s">
        <v>109</v>
      </c>
      <c r="E62" s="69" t="s">
        <v>351</v>
      </c>
      <c r="F62" s="69" t="s">
        <v>111</v>
      </c>
      <c r="G62" s="69" t="s">
        <v>226</v>
      </c>
      <c r="H62" s="69" t="s">
        <v>227</v>
      </c>
      <c r="I62" s="69" t="s">
        <v>228</v>
      </c>
      <c r="J62" s="70">
        <v>94.117647058823493</v>
      </c>
      <c r="K62" s="69" t="s">
        <v>369</v>
      </c>
      <c r="L62" s="69" t="s">
        <v>113</v>
      </c>
      <c r="M62" s="69" t="s">
        <v>130</v>
      </c>
      <c r="N62" s="69" t="s">
        <v>115</v>
      </c>
      <c r="O62" s="69" t="s">
        <v>354</v>
      </c>
      <c r="P62" s="69" t="s">
        <v>370</v>
      </c>
      <c r="Q62" s="70">
        <v>27</v>
      </c>
      <c r="R62" s="69" t="s">
        <v>132</v>
      </c>
      <c r="S62" s="10">
        <v>0.42899999999999999</v>
      </c>
      <c r="T62" s="10">
        <v>133.06</v>
      </c>
    </row>
    <row r="63" spans="1:20" x14ac:dyDescent="0.25">
      <c r="A63" s="69" t="s">
        <v>371</v>
      </c>
      <c r="B63" s="69" t="s">
        <v>372</v>
      </c>
      <c r="C63" s="69" t="s">
        <v>373</v>
      </c>
      <c r="D63" s="69" t="s">
        <v>109</v>
      </c>
      <c r="E63" s="69" t="s">
        <v>351</v>
      </c>
      <c r="F63" s="69" t="s">
        <v>111</v>
      </c>
      <c r="G63" s="69" t="s">
        <v>226</v>
      </c>
      <c r="H63" s="69" t="s">
        <v>227</v>
      </c>
      <c r="I63" s="69" t="s">
        <v>228</v>
      </c>
      <c r="J63" s="70">
        <v>94.117647058823493</v>
      </c>
      <c r="K63" s="69" t="s">
        <v>374</v>
      </c>
      <c r="L63" s="69" t="s">
        <v>113</v>
      </c>
      <c r="M63" s="69" t="s">
        <v>130</v>
      </c>
      <c r="N63" s="69" t="s">
        <v>115</v>
      </c>
      <c r="O63" s="69" t="s">
        <v>354</v>
      </c>
      <c r="P63" s="69" t="s">
        <v>375</v>
      </c>
      <c r="Q63" s="70">
        <v>86</v>
      </c>
      <c r="R63" s="69" t="s">
        <v>132</v>
      </c>
      <c r="S63" s="10">
        <v>2.4169999999999998</v>
      </c>
      <c r="T63" s="10">
        <v>1930.24</v>
      </c>
    </row>
    <row r="64" spans="1:20" s="73" customFormat="1" x14ac:dyDescent="0.25">
      <c r="A64" s="71"/>
      <c r="B64" s="71"/>
      <c r="C64" s="71"/>
      <c r="D64" s="71"/>
      <c r="E64" s="71"/>
      <c r="F64" s="71"/>
      <c r="G64" s="71"/>
      <c r="H64" s="71"/>
      <c r="I64" s="71"/>
      <c r="J64" s="71"/>
      <c r="K64" s="71"/>
      <c r="L64" s="71"/>
      <c r="M64" s="71"/>
      <c r="N64" s="71"/>
      <c r="O64" s="76" t="s">
        <v>376</v>
      </c>
      <c r="P64" s="71"/>
      <c r="Q64" s="77">
        <f>SUM(Q59:Q63)</f>
        <v>315</v>
      </c>
      <c r="R64" s="76" t="s">
        <v>132</v>
      </c>
      <c r="S64" s="18">
        <f>SUM(S59:S63)</f>
        <v>5.7969999999999997</v>
      </c>
      <c r="T64" s="18">
        <f>SUM(T59:T63)</f>
        <v>3107.4700000000003</v>
      </c>
    </row>
    <row r="66" spans="1:20" x14ac:dyDescent="0.25">
      <c r="A66" s="69" t="s">
        <v>377</v>
      </c>
      <c r="B66" s="69" t="s">
        <v>378</v>
      </c>
      <c r="C66" s="69" t="s">
        <v>379</v>
      </c>
      <c r="D66" s="69" t="s">
        <v>109</v>
      </c>
      <c r="E66" s="69" t="s">
        <v>184</v>
      </c>
      <c r="F66" s="69" t="s">
        <v>185</v>
      </c>
      <c r="G66" s="69" t="s">
        <v>226</v>
      </c>
      <c r="H66" s="69" t="s">
        <v>241</v>
      </c>
      <c r="I66" s="69" t="s">
        <v>228</v>
      </c>
      <c r="J66" s="70">
        <v>72.727272727272734</v>
      </c>
      <c r="K66" s="69" t="s">
        <v>380</v>
      </c>
      <c r="L66" s="69" t="s">
        <v>381</v>
      </c>
      <c r="M66" s="69" t="s">
        <v>130</v>
      </c>
      <c r="N66" s="69" t="s">
        <v>115</v>
      </c>
      <c r="O66" s="69" t="s">
        <v>382</v>
      </c>
      <c r="P66" s="69" t="s">
        <v>383</v>
      </c>
      <c r="Q66" s="70">
        <v>24896.5</v>
      </c>
      <c r="R66" s="69" t="s">
        <v>245</v>
      </c>
      <c r="S66" s="10">
        <v>47.134</v>
      </c>
      <c r="T66" s="10">
        <v>49969.66</v>
      </c>
    </row>
    <row r="67" spans="1:20" s="73" customFormat="1" x14ac:dyDescent="0.25">
      <c r="A67" s="71"/>
      <c r="B67" s="71"/>
      <c r="C67" s="71"/>
      <c r="D67" s="71"/>
      <c r="E67" s="71"/>
      <c r="F67" s="71"/>
      <c r="G67" s="71"/>
      <c r="H67" s="71"/>
      <c r="I67" s="71"/>
      <c r="J67" s="71"/>
      <c r="K67" s="71"/>
      <c r="L67" s="71"/>
      <c r="M67" s="71"/>
      <c r="N67" s="71"/>
      <c r="O67" s="76" t="s">
        <v>384</v>
      </c>
      <c r="P67" s="71"/>
      <c r="Q67" s="77">
        <f>Q66</f>
        <v>24896.5</v>
      </c>
      <c r="R67" s="71" t="s">
        <v>245</v>
      </c>
      <c r="S67" s="18">
        <f>S66</f>
        <v>47.134</v>
      </c>
      <c r="T67" s="18">
        <f>SUM(T66)</f>
        <v>49969.66</v>
      </c>
    </row>
    <row r="69" spans="1:20" x14ac:dyDescent="0.25">
      <c r="A69" s="69" t="s">
        <v>385</v>
      </c>
      <c r="B69" s="69" t="s">
        <v>386</v>
      </c>
      <c r="C69" s="69" t="s">
        <v>387</v>
      </c>
      <c r="D69" s="69" t="s">
        <v>109</v>
      </c>
      <c r="E69" s="69" t="s">
        <v>110</v>
      </c>
      <c r="F69" s="69" t="s">
        <v>111</v>
      </c>
      <c r="G69" s="69" t="s">
        <v>309</v>
      </c>
      <c r="H69" s="69" t="s">
        <v>227</v>
      </c>
      <c r="I69" s="69" t="s">
        <v>257</v>
      </c>
      <c r="J69" s="70">
        <v>66.666666666666657</v>
      </c>
      <c r="K69" s="69" t="s">
        <v>388</v>
      </c>
      <c r="L69" s="69" t="s">
        <v>113</v>
      </c>
      <c r="M69" s="69" t="s">
        <v>130</v>
      </c>
      <c r="N69" s="69" t="s">
        <v>115</v>
      </c>
      <c r="O69" s="69" t="s">
        <v>389</v>
      </c>
      <c r="P69" s="69" t="s">
        <v>390</v>
      </c>
      <c r="Q69" s="70">
        <v>1</v>
      </c>
      <c r="R69" s="69" t="s">
        <v>132</v>
      </c>
      <c r="S69" s="83">
        <v>7.5999999999999998E-2</v>
      </c>
      <c r="T69" s="10">
        <v>84.91</v>
      </c>
    </row>
    <row r="70" spans="1:20" x14ac:dyDescent="0.25">
      <c r="A70" s="69" t="s">
        <v>391</v>
      </c>
      <c r="B70" s="69" t="s">
        <v>392</v>
      </c>
      <c r="C70" s="69" t="s">
        <v>387</v>
      </c>
      <c r="D70" s="69" t="s">
        <v>109</v>
      </c>
      <c r="E70" s="69" t="s">
        <v>110</v>
      </c>
      <c r="F70" s="69" t="s">
        <v>111</v>
      </c>
      <c r="G70" s="69" t="s">
        <v>309</v>
      </c>
      <c r="H70" s="69" t="s">
        <v>227</v>
      </c>
      <c r="I70" s="69" t="s">
        <v>257</v>
      </c>
      <c r="J70" s="70">
        <v>66.666666666666657</v>
      </c>
      <c r="K70" s="69" t="s">
        <v>393</v>
      </c>
      <c r="L70" s="69" t="s">
        <v>113</v>
      </c>
      <c r="M70" s="69" t="s">
        <v>130</v>
      </c>
      <c r="N70" s="69" t="s">
        <v>115</v>
      </c>
      <c r="O70" s="69" t="s">
        <v>389</v>
      </c>
      <c r="P70" s="69" t="s">
        <v>394</v>
      </c>
      <c r="Q70" s="70">
        <v>52</v>
      </c>
      <c r="R70" s="69" t="s">
        <v>262</v>
      </c>
      <c r="S70" s="83">
        <v>1.9810000000000001</v>
      </c>
      <c r="T70" s="10">
        <v>681.2</v>
      </c>
    </row>
    <row r="71" spans="1:20" x14ac:dyDescent="0.25">
      <c r="A71" s="69" t="s">
        <v>395</v>
      </c>
      <c r="B71" s="69" t="s">
        <v>194</v>
      </c>
      <c r="C71" s="69" t="s">
        <v>195</v>
      </c>
      <c r="D71" s="69" t="s">
        <v>109</v>
      </c>
      <c r="E71" s="69" t="s">
        <v>110</v>
      </c>
      <c r="F71" s="69" t="s">
        <v>111</v>
      </c>
      <c r="G71" s="69" t="s">
        <v>309</v>
      </c>
      <c r="H71" s="69" t="s">
        <v>227</v>
      </c>
      <c r="I71" s="69" t="s">
        <v>257</v>
      </c>
      <c r="J71" s="70">
        <v>66.666666666666657</v>
      </c>
      <c r="K71" s="69" t="s">
        <v>396</v>
      </c>
      <c r="L71" s="69" t="s">
        <v>397</v>
      </c>
      <c r="M71" s="69" t="s">
        <v>130</v>
      </c>
      <c r="N71" s="69" t="s">
        <v>115</v>
      </c>
      <c r="O71" s="69" t="s">
        <v>389</v>
      </c>
      <c r="P71" s="69" t="s">
        <v>398</v>
      </c>
      <c r="Q71" s="70">
        <v>104</v>
      </c>
      <c r="R71" s="69" t="s">
        <v>262</v>
      </c>
      <c r="S71" s="83">
        <v>12.029</v>
      </c>
      <c r="T71" s="10">
        <v>14729.02</v>
      </c>
    </row>
    <row r="72" spans="1:20" x14ac:dyDescent="0.25">
      <c r="A72" s="69" t="s">
        <v>399</v>
      </c>
      <c r="B72" s="69" t="s">
        <v>386</v>
      </c>
      <c r="C72" s="69" t="s">
        <v>387</v>
      </c>
      <c r="D72" s="69" t="s">
        <v>109</v>
      </c>
      <c r="E72" s="69" t="s">
        <v>110</v>
      </c>
      <c r="F72" s="69" t="s">
        <v>111</v>
      </c>
      <c r="G72" s="69" t="s">
        <v>309</v>
      </c>
      <c r="H72" s="69" t="s">
        <v>227</v>
      </c>
      <c r="I72" s="69" t="s">
        <v>257</v>
      </c>
      <c r="J72" s="70">
        <v>66.666666666666657</v>
      </c>
      <c r="K72" s="69" t="s">
        <v>393</v>
      </c>
      <c r="L72" s="69" t="s">
        <v>400</v>
      </c>
      <c r="M72" s="69" t="s">
        <v>130</v>
      </c>
      <c r="N72" s="69" t="s">
        <v>115</v>
      </c>
      <c r="O72" s="69" t="s">
        <v>389</v>
      </c>
      <c r="P72" s="69" t="s">
        <v>401</v>
      </c>
      <c r="Q72" s="70">
        <v>578</v>
      </c>
      <c r="R72" s="69" t="s">
        <v>262</v>
      </c>
      <c r="S72" s="83">
        <v>90.813000000000002</v>
      </c>
      <c r="T72" s="10">
        <v>103952.06</v>
      </c>
    </row>
    <row r="73" spans="1:20" x14ac:dyDescent="0.25">
      <c r="A73" s="69" t="s">
        <v>402</v>
      </c>
      <c r="B73" s="69" t="s">
        <v>403</v>
      </c>
      <c r="C73" s="69" t="s">
        <v>195</v>
      </c>
      <c r="D73" s="69" t="s">
        <v>109</v>
      </c>
      <c r="E73" s="69" t="s">
        <v>110</v>
      </c>
      <c r="F73" s="69" t="s">
        <v>111</v>
      </c>
      <c r="G73" s="69" t="s">
        <v>226</v>
      </c>
      <c r="H73" s="69" t="s">
        <v>227</v>
      </c>
      <c r="I73" s="69" t="s">
        <v>257</v>
      </c>
      <c r="J73" s="70">
        <v>69.565217391304344</v>
      </c>
      <c r="K73" s="69" t="s">
        <v>404</v>
      </c>
      <c r="L73" s="69" t="s">
        <v>113</v>
      </c>
      <c r="M73" s="69" t="s">
        <v>114</v>
      </c>
      <c r="N73" s="69" t="s">
        <v>115</v>
      </c>
      <c r="O73" s="69" t="s">
        <v>389</v>
      </c>
      <c r="P73" s="69" t="s">
        <v>405</v>
      </c>
      <c r="Q73" s="70">
        <v>6</v>
      </c>
      <c r="R73" s="69" t="s">
        <v>132</v>
      </c>
      <c r="S73" s="83">
        <v>0.36799999999999999</v>
      </c>
      <c r="T73" s="10">
        <v>508.37</v>
      </c>
    </row>
    <row r="74" spans="1:20" x14ac:dyDescent="0.25">
      <c r="A74" s="69" t="s">
        <v>406</v>
      </c>
      <c r="B74" s="69" t="s">
        <v>407</v>
      </c>
      <c r="C74" s="69" t="s">
        <v>408</v>
      </c>
      <c r="D74" s="69" t="s">
        <v>109</v>
      </c>
      <c r="E74" s="69" t="s">
        <v>110</v>
      </c>
      <c r="F74" s="69" t="s">
        <v>111</v>
      </c>
      <c r="G74" s="69" t="s">
        <v>256</v>
      </c>
      <c r="H74" s="69" t="s">
        <v>227</v>
      </c>
      <c r="I74" s="69" t="s">
        <v>228</v>
      </c>
      <c r="J74" s="70">
        <v>81.355932203389827</v>
      </c>
      <c r="K74" s="69" t="s">
        <v>409</v>
      </c>
      <c r="L74" s="69" t="s">
        <v>113</v>
      </c>
      <c r="M74" s="69" t="s">
        <v>130</v>
      </c>
      <c r="N74" s="69" t="s">
        <v>115</v>
      </c>
      <c r="O74" s="69" t="s">
        <v>389</v>
      </c>
      <c r="P74" s="69" t="s">
        <v>410</v>
      </c>
      <c r="Q74" s="70">
        <v>4</v>
      </c>
      <c r="R74" s="69" t="s">
        <v>132</v>
      </c>
      <c r="S74" s="83">
        <v>0.84099999999999997</v>
      </c>
      <c r="T74" s="10">
        <v>941.98</v>
      </c>
    </row>
    <row r="75" spans="1:20" x14ac:dyDescent="0.25">
      <c r="A75" s="69" t="s">
        <v>411</v>
      </c>
      <c r="B75" s="69" t="s">
        <v>412</v>
      </c>
      <c r="C75" s="69" t="s">
        <v>195</v>
      </c>
      <c r="D75" s="69" t="s">
        <v>109</v>
      </c>
      <c r="E75" s="69" t="s">
        <v>110</v>
      </c>
      <c r="F75" s="69" t="s">
        <v>111</v>
      </c>
      <c r="G75" s="69" t="s">
        <v>226</v>
      </c>
      <c r="H75" s="69" t="s">
        <v>227</v>
      </c>
      <c r="I75" s="69" t="s">
        <v>228</v>
      </c>
      <c r="J75" s="70">
        <v>94.117647058823522</v>
      </c>
      <c r="K75" s="69" t="s">
        <v>413</v>
      </c>
      <c r="L75" s="69" t="s">
        <v>113</v>
      </c>
      <c r="M75" s="69" t="s">
        <v>130</v>
      </c>
      <c r="N75" s="69" t="s">
        <v>115</v>
      </c>
      <c r="O75" s="69" t="s">
        <v>389</v>
      </c>
      <c r="P75" s="69" t="s">
        <v>414</v>
      </c>
      <c r="Q75" s="70">
        <v>14</v>
      </c>
      <c r="R75" s="69" t="s">
        <v>132</v>
      </c>
      <c r="S75" s="83">
        <v>0.69899999999999995</v>
      </c>
      <c r="T75" s="10">
        <v>964.93</v>
      </c>
    </row>
    <row r="76" spans="1:20" x14ac:dyDescent="0.25">
      <c r="A76" s="69" t="s">
        <v>415</v>
      </c>
      <c r="B76" s="69" t="s">
        <v>416</v>
      </c>
      <c r="C76" s="69" t="s">
        <v>195</v>
      </c>
      <c r="D76" s="69" t="s">
        <v>109</v>
      </c>
      <c r="E76" s="69" t="s">
        <v>110</v>
      </c>
      <c r="F76" s="69" t="s">
        <v>111</v>
      </c>
      <c r="G76" s="69" t="s">
        <v>226</v>
      </c>
      <c r="H76" s="69" t="s">
        <v>227</v>
      </c>
      <c r="I76" s="69" t="s">
        <v>228</v>
      </c>
      <c r="J76" s="70">
        <v>94.117647058823522</v>
      </c>
      <c r="K76" s="69" t="s">
        <v>417</v>
      </c>
      <c r="L76" s="69" t="s">
        <v>113</v>
      </c>
      <c r="M76" s="69" t="s">
        <v>130</v>
      </c>
      <c r="N76" s="69" t="s">
        <v>115</v>
      </c>
      <c r="O76" s="69" t="s">
        <v>389</v>
      </c>
      <c r="P76" s="69" t="s">
        <v>418</v>
      </c>
      <c r="Q76" s="70">
        <v>47</v>
      </c>
      <c r="R76" s="69" t="s">
        <v>132</v>
      </c>
      <c r="S76" s="83">
        <v>1.9339999999999999</v>
      </c>
      <c r="T76" s="10">
        <v>39.5</v>
      </c>
    </row>
    <row r="77" spans="1:20" x14ac:dyDescent="0.25">
      <c r="A77" s="69" t="s">
        <v>419</v>
      </c>
      <c r="B77" s="69" t="s">
        <v>194</v>
      </c>
      <c r="C77" s="69" t="s">
        <v>195</v>
      </c>
      <c r="D77" s="69" t="s">
        <v>109</v>
      </c>
      <c r="E77" s="69" t="s">
        <v>110</v>
      </c>
      <c r="F77" s="69" t="s">
        <v>111</v>
      </c>
      <c r="G77" s="69" t="s">
        <v>309</v>
      </c>
      <c r="H77" s="69" t="s">
        <v>227</v>
      </c>
      <c r="I77" s="69" t="s">
        <v>257</v>
      </c>
      <c r="J77" s="70">
        <v>69.565217391304344</v>
      </c>
      <c r="K77" s="69" t="s">
        <v>420</v>
      </c>
      <c r="L77" s="69" t="s">
        <v>421</v>
      </c>
      <c r="M77" s="69" t="s">
        <v>114</v>
      </c>
      <c r="N77" s="69" t="s">
        <v>115</v>
      </c>
      <c r="O77" s="69" t="s">
        <v>389</v>
      </c>
      <c r="P77" s="69" t="s">
        <v>422</v>
      </c>
      <c r="Q77" s="70">
        <v>20</v>
      </c>
      <c r="R77" s="69" t="s">
        <v>262</v>
      </c>
      <c r="S77" s="83">
        <v>1.3520000000000001</v>
      </c>
      <c r="T77" s="10">
        <v>1939.71</v>
      </c>
    </row>
    <row r="78" spans="1:20" s="73" customFormat="1" x14ac:dyDescent="0.25">
      <c r="A78" s="71"/>
      <c r="B78" s="71"/>
      <c r="C78" s="71"/>
      <c r="D78" s="71"/>
      <c r="E78" s="71"/>
      <c r="F78" s="71"/>
      <c r="G78" s="71"/>
      <c r="H78" s="71"/>
      <c r="I78" s="71"/>
      <c r="J78" s="71"/>
      <c r="K78" s="71"/>
      <c r="L78" s="71"/>
      <c r="M78" s="71"/>
      <c r="N78" s="71"/>
      <c r="O78" s="76" t="s">
        <v>423</v>
      </c>
      <c r="P78" s="71"/>
      <c r="Q78" s="72"/>
      <c r="R78" s="71"/>
      <c r="S78" s="18">
        <f>SUM(S69:S77)</f>
        <v>110.09299999999999</v>
      </c>
      <c r="T78" s="18">
        <f>SUM(T69:T77)</f>
        <v>123841.68</v>
      </c>
    </row>
    <row r="80" spans="1:20" x14ac:dyDescent="0.25">
      <c r="A80" s="69" t="s">
        <v>424</v>
      </c>
      <c r="B80" s="69" t="s">
        <v>425</v>
      </c>
      <c r="C80" s="69" t="s">
        <v>426</v>
      </c>
      <c r="D80" s="69" t="s">
        <v>150</v>
      </c>
      <c r="E80" s="69" t="s">
        <v>427</v>
      </c>
      <c r="F80" s="69" t="s">
        <v>185</v>
      </c>
      <c r="G80" s="69" t="s">
        <v>309</v>
      </c>
      <c r="H80" s="69" t="s">
        <v>227</v>
      </c>
      <c r="I80" s="69" t="s">
        <v>257</v>
      </c>
      <c r="J80" s="70">
        <v>69.565217391304344</v>
      </c>
      <c r="K80" s="69" t="s">
        <v>428</v>
      </c>
      <c r="L80" s="69" t="s">
        <v>429</v>
      </c>
      <c r="M80" s="69" t="s">
        <v>130</v>
      </c>
      <c r="N80" s="69" t="s">
        <v>142</v>
      </c>
      <c r="O80" s="69" t="s">
        <v>430</v>
      </c>
      <c r="P80" s="69" t="s">
        <v>431</v>
      </c>
      <c r="Q80" s="70">
        <v>4322</v>
      </c>
      <c r="R80" s="69" t="s">
        <v>132</v>
      </c>
      <c r="S80" s="10">
        <v>51.448999999999998</v>
      </c>
      <c r="T80" s="10">
        <v>84749.93</v>
      </c>
    </row>
    <row r="81" spans="1:20" s="73" customFormat="1" x14ac:dyDescent="0.25">
      <c r="A81" s="71"/>
      <c r="B81" s="71"/>
      <c r="C81" s="71"/>
      <c r="D81" s="71"/>
      <c r="E81" s="71"/>
      <c r="F81" s="71"/>
      <c r="G81" s="71"/>
      <c r="H81" s="71"/>
      <c r="I81" s="71"/>
      <c r="J81" s="71"/>
      <c r="K81" s="71"/>
      <c r="L81" s="71"/>
      <c r="M81" s="71"/>
      <c r="N81" s="71"/>
      <c r="O81" s="76" t="s">
        <v>432</v>
      </c>
      <c r="P81" s="71"/>
      <c r="Q81" s="77">
        <f>Q80</f>
        <v>4322</v>
      </c>
      <c r="R81" s="76" t="s">
        <v>132</v>
      </c>
      <c r="S81" s="18">
        <f>S80</f>
        <v>51.448999999999998</v>
      </c>
      <c r="T81" s="18">
        <f>T80</f>
        <v>84749.93</v>
      </c>
    </row>
    <row r="83" spans="1:20" x14ac:dyDescent="0.25">
      <c r="A83" s="69" t="s">
        <v>433</v>
      </c>
      <c r="B83" s="69" t="s">
        <v>434</v>
      </c>
      <c r="C83" s="69" t="s">
        <v>435</v>
      </c>
      <c r="D83" s="69" t="s">
        <v>109</v>
      </c>
      <c r="E83" s="69" t="s">
        <v>436</v>
      </c>
      <c r="F83" s="69" t="s">
        <v>111</v>
      </c>
      <c r="G83" s="69" t="s">
        <v>226</v>
      </c>
      <c r="H83" s="69" t="s">
        <v>227</v>
      </c>
      <c r="I83" s="69" t="s">
        <v>228</v>
      </c>
      <c r="J83" s="70">
        <v>94.117647058823522</v>
      </c>
      <c r="K83" s="69" t="s">
        <v>437</v>
      </c>
      <c r="L83" s="69" t="s">
        <v>113</v>
      </c>
      <c r="M83" s="69" t="s">
        <v>130</v>
      </c>
      <c r="N83" s="69" t="s">
        <v>115</v>
      </c>
      <c r="O83" s="69" t="s">
        <v>438</v>
      </c>
      <c r="P83" s="69" t="s">
        <v>439</v>
      </c>
      <c r="Q83" s="70">
        <v>160</v>
      </c>
      <c r="R83" s="69" t="s">
        <v>262</v>
      </c>
      <c r="S83" s="10">
        <v>0.51100000000000001</v>
      </c>
      <c r="T83" s="10">
        <v>1187.02</v>
      </c>
    </row>
    <row r="84" spans="1:20" x14ac:dyDescent="0.25">
      <c r="A84" s="69" t="s">
        <v>440</v>
      </c>
      <c r="B84" s="69" t="s">
        <v>441</v>
      </c>
      <c r="C84" s="69" t="s">
        <v>435</v>
      </c>
      <c r="D84" s="69" t="s">
        <v>109</v>
      </c>
      <c r="E84" s="69" t="s">
        <v>436</v>
      </c>
      <c r="F84" s="69" t="s">
        <v>111</v>
      </c>
      <c r="G84" s="69" t="s">
        <v>226</v>
      </c>
      <c r="H84" s="69" t="s">
        <v>227</v>
      </c>
      <c r="I84" s="69" t="s">
        <v>228</v>
      </c>
      <c r="J84" s="70">
        <v>94.117647058823522</v>
      </c>
      <c r="K84" s="69" t="s">
        <v>442</v>
      </c>
      <c r="L84" s="69" t="s">
        <v>113</v>
      </c>
      <c r="M84" s="69" t="s">
        <v>130</v>
      </c>
      <c r="N84" s="69" t="s">
        <v>115</v>
      </c>
      <c r="O84" s="69" t="s">
        <v>438</v>
      </c>
      <c r="P84" s="69" t="s">
        <v>443</v>
      </c>
      <c r="Q84" s="70">
        <v>781</v>
      </c>
      <c r="R84" s="69" t="s">
        <v>262</v>
      </c>
      <c r="S84" s="10">
        <v>1.95</v>
      </c>
      <c r="T84" s="10">
        <v>4752.17</v>
      </c>
    </row>
    <row r="85" spans="1:20" x14ac:dyDescent="0.25">
      <c r="A85" s="69" t="s">
        <v>444</v>
      </c>
      <c r="B85" s="69" t="s">
        <v>445</v>
      </c>
      <c r="C85" s="69" t="s">
        <v>435</v>
      </c>
      <c r="D85" s="69" t="s">
        <v>109</v>
      </c>
      <c r="E85" s="69" t="s">
        <v>436</v>
      </c>
      <c r="F85" s="69" t="s">
        <v>111</v>
      </c>
      <c r="G85" s="69" t="s">
        <v>226</v>
      </c>
      <c r="H85" s="69" t="s">
        <v>227</v>
      </c>
      <c r="I85" s="69" t="s">
        <v>228</v>
      </c>
      <c r="J85" s="70">
        <v>94.117647058823522</v>
      </c>
      <c r="K85" s="69" t="s">
        <v>446</v>
      </c>
      <c r="L85" s="69" t="s">
        <v>447</v>
      </c>
      <c r="M85" s="69" t="s">
        <v>130</v>
      </c>
      <c r="N85" s="69" t="s">
        <v>115</v>
      </c>
      <c r="O85" s="69" t="s">
        <v>438</v>
      </c>
      <c r="P85" s="69" t="s">
        <v>448</v>
      </c>
      <c r="Q85" s="70">
        <v>55</v>
      </c>
      <c r="R85" s="69" t="s">
        <v>262</v>
      </c>
      <c r="S85" s="10">
        <v>7.0000000000000001E-3</v>
      </c>
      <c r="T85" s="10">
        <v>15.3</v>
      </c>
    </row>
    <row r="86" spans="1:20" s="73" customFormat="1" x14ac:dyDescent="0.25">
      <c r="A86" s="71"/>
      <c r="B86" s="71"/>
      <c r="C86" s="71"/>
      <c r="D86" s="71"/>
      <c r="E86" s="71"/>
      <c r="F86" s="71"/>
      <c r="G86" s="71"/>
      <c r="H86" s="71"/>
      <c r="I86" s="71"/>
      <c r="J86" s="71"/>
      <c r="K86" s="71"/>
      <c r="L86" s="71"/>
      <c r="M86" s="71"/>
      <c r="N86" s="71"/>
      <c r="O86" s="76" t="s">
        <v>449</v>
      </c>
      <c r="P86" s="71"/>
      <c r="Q86" s="84">
        <f>SUM(Q83:Q85)</f>
        <v>996</v>
      </c>
      <c r="R86" s="71" t="s">
        <v>262</v>
      </c>
      <c r="S86" s="18">
        <f>SUM(S83:S85)</f>
        <v>2.468</v>
      </c>
      <c r="T86" s="18">
        <f>SUM(T83:T85)</f>
        <v>5954.4900000000007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Invulblad</vt:lpstr>
      <vt:lpstr>2. Materiaalpotentiescan</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Iongh, Sander de</dc:creator>
  <cp:lastModifiedBy>Capota, Lars</cp:lastModifiedBy>
  <dcterms:created xsi:type="dcterms:W3CDTF">2023-05-23T08:21:20Z</dcterms:created>
  <dcterms:modified xsi:type="dcterms:W3CDTF">2024-11-01T12:47:43Z</dcterms:modified>
</cp:coreProperties>
</file>