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AB\FA\Verzekeringen\aanbestedingen\2025\Brandverzekering\"/>
    </mc:Choice>
  </mc:AlternateContent>
  <xr:revisionPtr revIDLastSave="0" documentId="13_ncr:1_{273D9E58-768A-44AE-ADF1-3974D253671C}" xr6:coauthVersionLast="47" xr6:coauthVersionMax="47" xr10:uidLastSave="{00000000-0000-0000-0000-000000000000}"/>
  <bookViews>
    <workbookView xWindow="-120" yWindow="-120" windowWidth="29040" windowHeight="15720" xr2:uid="{76FC6B36-378D-4B44-A928-F025BA567434}"/>
  </bookViews>
  <sheets>
    <sheet name="specificatie" sheetId="1" r:id="rId1"/>
  </sheets>
  <definedNames>
    <definedName name="_xlnm._FilterDatabase" localSheetId="0" hidden="1">specificatie!$A$1:$Q$104</definedName>
    <definedName name="_xlnm.Print_Area" localSheetId="0">specificatie!$A$1:$O$104</definedName>
    <definedName name="_xlnm.Print_Titles" localSheetId="0">specificatie!$1:$3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6" i="1" l="1"/>
  <c r="L95" i="1"/>
  <c r="N95" i="1" s="1"/>
  <c r="I95" i="1"/>
  <c r="K95" i="1" s="1"/>
  <c r="L93" i="1"/>
  <c r="N93" i="1" s="1"/>
  <c r="I93" i="1"/>
  <c r="K93" i="1" s="1"/>
  <c r="L92" i="1"/>
  <c r="N92" i="1" s="1"/>
  <c r="I92" i="1"/>
  <c r="K92" i="1" s="1"/>
  <c r="L90" i="1"/>
  <c r="N90" i="1" s="1"/>
  <c r="I90" i="1"/>
  <c r="K90" i="1" s="1"/>
  <c r="L87" i="1"/>
  <c r="N87" i="1" s="1"/>
  <c r="I87" i="1"/>
  <c r="K87" i="1" s="1"/>
  <c r="L86" i="1"/>
  <c r="N86" i="1" s="1"/>
  <c r="I86" i="1"/>
  <c r="K86" i="1" s="1"/>
  <c r="L85" i="1"/>
  <c r="N85" i="1" s="1"/>
  <c r="I85" i="1"/>
  <c r="K85" i="1" s="1"/>
  <c r="L82" i="1"/>
  <c r="N82" i="1" s="1"/>
  <c r="I82" i="1"/>
  <c r="K82" i="1" s="1"/>
  <c r="L81" i="1"/>
  <c r="N81" i="1" s="1"/>
  <c r="I81" i="1"/>
  <c r="K81" i="1" s="1"/>
  <c r="L79" i="1"/>
  <c r="N79" i="1" s="1"/>
  <c r="I79" i="1"/>
  <c r="K79" i="1" s="1"/>
  <c r="L78" i="1"/>
  <c r="N78" i="1" s="1"/>
  <c r="I78" i="1"/>
  <c r="K78" i="1" s="1"/>
  <c r="L77" i="1"/>
  <c r="N77" i="1" s="1"/>
  <c r="I77" i="1"/>
  <c r="K77" i="1" s="1"/>
  <c r="L75" i="1"/>
  <c r="N75" i="1" s="1"/>
  <c r="I75" i="1"/>
  <c r="K75" i="1" s="1"/>
  <c r="L74" i="1"/>
  <c r="N74" i="1" s="1"/>
  <c r="I74" i="1"/>
  <c r="K74" i="1" s="1"/>
  <c r="L72" i="1"/>
  <c r="N72" i="1" s="1"/>
  <c r="I72" i="1"/>
  <c r="K72" i="1" s="1"/>
  <c r="L64" i="1"/>
  <c r="N64" i="1" s="1"/>
  <c r="I64" i="1"/>
  <c r="K64" i="1" s="1"/>
  <c r="L60" i="1"/>
  <c r="N60" i="1" s="1"/>
  <c r="I60" i="1"/>
  <c r="K60" i="1" s="1"/>
  <c r="L58" i="1"/>
  <c r="N58" i="1" s="1"/>
  <c r="I58" i="1"/>
  <c r="K58" i="1" s="1"/>
  <c r="L53" i="1"/>
  <c r="N53" i="1" s="1"/>
  <c r="I53" i="1"/>
  <c r="K53" i="1" s="1"/>
  <c r="L52" i="1"/>
  <c r="N52" i="1" s="1"/>
  <c r="I52" i="1"/>
  <c r="K52" i="1" s="1"/>
  <c r="L50" i="1"/>
  <c r="N50" i="1" s="1"/>
  <c r="I50" i="1"/>
  <c r="K50" i="1" s="1"/>
  <c r="L49" i="1"/>
  <c r="N49" i="1" s="1"/>
  <c r="I49" i="1"/>
  <c r="K49" i="1" s="1"/>
  <c r="L44" i="1"/>
  <c r="N44" i="1" s="1"/>
  <c r="I44" i="1"/>
  <c r="K44" i="1" s="1"/>
  <c r="L41" i="1"/>
  <c r="N41" i="1" s="1"/>
  <c r="I41" i="1"/>
  <c r="K41" i="1" s="1"/>
  <c r="L40" i="1"/>
  <c r="N40" i="1" s="1"/>
  <c r="I40" i="1"/>
  <c r="K40" i="1" s="1"/>
  <c r="L38" i="1"/>
  <c r="N38" i="1" s="1"/>
  <c r="I38" i="1"/>
  <c r="K38" i="1" s="1"/>
  <c r="L37" i="1"/>
  <c r="N37" i="1" s="1"/>
  <c r="I37" i="1"/>
  <c r="K37" i="1" s="1"/>
  <c r="L36" i="1"/>
  <c r="N36" i="1" s="1"/>
  <c r="I36" i="1"/>
  <c r="K36" i="1" s="1"/>
  <c r="L34" i="1"/>
  <c r="N34" i="1" s="1"/>
  <c r="I34" i="1"/>
  <c r="K34" i="1" s="1"/>
  <c r="L33" i="1"/>
  <c r="N33" i="1" s="1"/>
  <c r="I33" i="1"/>
  <c r="K33" i="1" s="1"/>
  <c r="L32" i="1"/>
  <c r="N32" i="1" s="1"/>
  <c r="I32" i="1"/>
  <c r="K32" i="1" s="1"/>
  <c r="L28" i="1"/>
  <c r="N28" i="1" s="1"/>
  <c r="I28" i="1"/>
  <c r="K28" i="1" s="1"/>
  <c r="L27" i="1"/>
  <c r="N27" i="1" s="1"/>
  <c r="I27" i="1"/>
  <c r="K27" i="1" s="1"/>
  <c r="L25" i="1"/>
  <c r="N25" i="1" s="1"/>
  <c r="I25" i="1"/>
  <c r="K25" i="1" s="1"/>
  <c r="L24" i="1"/>
  <c r="N24" i="1" s="1"/>
  <c r="I24" i="1"/>
  <c r="K24" i="1" s="1"/>
  <c r="L13" i="1"/>
  <c r="N13" i="1" s="1"/>
  <c r="I13" i="1"/>
  <c r="K13" i="1" s="1"/>
  <c r="L11" i="1"/>
  <c r="N11" i="1" s="1"/>
  <c r="I11" i="1"/>
  <c r="K11" i="1" s="1"/>
  <c r="L9" i="1"/>
  <c r="N9" i="1" s="1"/>
  <c r="I9" i="1"/>
  <c r="K9" i="1" s="1"/>
  <c r="K76" i="1"/>
  <c r="J76" i="1"/>
  <c r="L76" i="1" s="1"/>
  <c r="N76" i="1" s="1"/>
  <c r="L101" i="1"/>
  <c r="N101" i="1" s="1"/>
  <c r="I101" i="1"/>
  <c r="K101" i="1" s="1"/>
  <c r="L98" i="1"/>
  <c r="N98" i="1" s="1"/>
  <c r="I98" i="1"/>
  <c r="K98" i="1" s="1"/>
  <c r="L5" i="1"/>
  <c r="N5" i="1" s="1"/>
  <c r="I5" i="1"/>
  <c r="K5" i="1" s="1"/>
  <c r="K99" i="1"/>
  <c r="J99" i="1"/>
  <c r="L99" i="1" s="1"/>
  <c r="N99" i="1" s="1"/>
  <c r="K61" i="1"/>
  <c r="M61" i="1" s="1"/>
  <c r="J61" i="1"/>
  <c r="L61" i="1" s="1"/>
  <c r="M20" i="1"/>
  <c r="L20" i="1"/>
  <c r="I20" i="1"/>
  <c r="K19" i="1"/>
  <c r="M19" i="1" s="1"/>
  <c r="J19" i="1"/>
  <c r="L19" i="1" s="1"/>
  <c r="K18" i="1"/>
  <c r="M18" i="1" s="1"/>
  <c r="J18" i="1"/>
  <c r="L18" i="1" s="1"/>
  <c r="N18" i="1" s="1"/>
  <c r="K17" i="1"/>
  <c r="J17" i="1"/>
  <c r="L17" i="1" s="1"/>
  <c r="N17" i="1" s="1"/>
  <c r="K16" i="1"/>
  <c r="M16" i="1" s="1"/>
  <c r="J16" i="1"/>
  <c r="L16" i="1" s="1"/>
  <c r="N16" i="1" s="1"/>
  <c r="L15" i="1"/>
  <c r="N15" i="1" s="1"/>
  <c r="K15" i="1"/>
  <c r="M15" i="1" s="1"/>
  <c r="L26" i="1"/>
  <c r="N26" i="1" s="1"/>
  <c r="K26" i="1"/>
  <c r="M26" i="1" s="1"/>
  <c r="O26" i="1" s="1"/>
  <c r="O16" i="1" l="1"/>
  <c r="O18" i="1"/>
  <c r="O15" i="1"/>
  <c r="M95" i="1"/>
  <c r="O95" i="1" s="1"/>
  <c r="M93" i="1"/>
  <c r="O93" i="1" s="1"/>
  <c r="M92" i="1"/>
  <c r="O92" i="1" s="1"/>
  <c r="M90" i="1"/>
  <c r="O90" i="1" s="1"/>
  <c r="M87" i="1"/>
  <c r="O87" i="1" s="1"/>
  <c r="M86" i="1"/>
  <c r="O86" i="1" s="1"/>
  <c r="M85" i="1"/>
  <c r="O85" i="1" s="1"/>
  <c r="M82" i="1"/>
  <c r="O82" i="1" s="1"/>
  <c r="M81" i="1"/>
  <c r="O81" i="1" s="1"/>
  <c r="M79" i="1"/>
  <c r="O79" i="1" s="1"/>
  <c r="M78" i="1"/>
  <c r="O78" i="1" s="1"/>
  <c r="M77" i="1"/>
  <c r="O77" i="1" s="1"/>
  <c r="M75" i="1"/>
  <c r="O75" i="1" s="1"/>
  <c r="M74" i="1"/>
  <c r="O74" i="1" s="1"/>
  <c r="M72" i="1"/>
  <c r="O72" i="1" s="1"/>
  <c r="M64" i="1"/>
  <c r="O64" i="1" s="1"/>
  <c r="M60" i="1"/>
  <c r="O60" i="1" s="1"/>
  <c r="M58" i="1"/>
  <c r="O58" i="1" s="1"/>
  <c r="M53" i="1"/>
  <c r="O53" i="1" s="1"/>
  <c r="M52" i="1"/>
  <c r="O52" i="1" s="1"/>
  <c r="M50" i="1"/>
  <c r="O50" i="1" s="1"/>
  <c r="M49" i="1"/>
  <c r="O49" i="1" s="1"/>
  <c r="M44" i="1"/>
  <c r="O44" i="1" s="1"/>
  <c r="M41" i="1"/>
  <c r="O41" i="1" s="1"/>
  <c r="M40" i="1"/>
  <c r="O40" i="1" s="1"/>
  <c r="M38" i="1"/>
  <c r="O38" i="1" s="1"/>
  <c r="M37" i="1"/>
  <c r="O37" i="1" s="1"/>
  <c r="M36" i="1"/>
  <c r="O36" i="1" s="1"/>
  <c r="M34" i="1"/>
  <c r="O34" i="1" s="1"/>
  <c r="M33" i="1"/>
  <c r="O33" i="1" s="1"/>
  <c r="M32" i="1"/>
  <c r="O32" i="1" s="1"/>
  <c r="M28" i="1"/>
  <c r="O28" i="1" s="1"/>
  <c r="M27" i="1"/>
  <c r="O27" i="1" s="1"/>
  <c r="M24" i="1"/>
  <c r="O24" i="1" s="1"/>
  <c r="M25" i="1"/>
  <c r="O25" i="1" s="1"/>
  <c r="M13" i="1"/>
  <c r="O13" i="1" s="1"/>
  <c r="M11" i="1"/>
  <c r="O11" i="1" s="1"/>
  <c r="M9" i="1"/>
  <c r="O9" i="1" s="1"/>
  <c r="M76" i="1"/>
  <c r="O76" i="1" s="1"/>
  <c r="M101" i="1"/>
  <c r="O101" i="1" s="1"/>
  <c r="M98" i="1"/>
  <c r="O98" i="1" s="1"/>
  <c r="M5" i="1"/>
  <c r="O5" i="1" s="1"/>
  <c r="M99" i="1"/>
  <c r="O99" i="1" s="1"/>
  <c r="N61" i="1"/>
  <c r="O61" i="1" s="1"/>
  <c r="N19" i="1"/>
  <c r="O19" i="1" s="1"/>
  <c r="M17" i="1"/>
  <c r="O17" i="1" s="1"/>
  <c r="N20" i="1"/>
  <c r="O20" i="1" s="1"/>
  <c r="J6" i="1"/>
  <c r="L6" i="1" s="1"/>
  <c r="N6" i="1" s="1"/>
  <c r="J7" i="1"/>
  <c r="L7" i="1" s="1"/>
  <c r="N7" i="1" s="1"/>
  <c r="J8" i="1"/>
  <c r="L8" i="1" s="1"/>
  <c r="N8" i="1" s="1"/>
  <c r="J10" i="1"/>
  <c r="L10" i="1" s="1"/>
  <c r="N10" i="1" s="1"/>
  <c r="J12" i="1"/>
  <c r="L12" i="1" s="1"/>
  <c r="N12" i="1" s="1"/>
  <c r="J14" i="1"/>
  <c r="L14" i="1" s="1"/>
  <c r="N14" i="1" s="1"/>
  <c r="J21" i="1"/>
  <c r="L21" i="1" s="1"/>
  <c r="N21" i="1" s="1"/>
  <c r="J22" i="1"/>
  <c r="L22" i="1" s="1"/>
  <c r="N22" i="1" s="1"/>
  <c r="J23" i="1"/>
  <c r="L23" i="1" s="1"/>
  <c r="N23" i="1" s="1"/>
  <c r="J29" i="1"/>
  <c r="L29" i="1" s="1"/>
  <c r="N29" i="1" s="1"/>
  <c r="J30" i="1"/>
  <c r="L30" i="1" s="1"/>
  <c r="N30" i="1" s="1"/>
  <c r="J31" i="1"/>
  <c r="L31" i="1" s="1"/>
  <c r="N31" i="1" s="1"/>
  <c r="J35" i="1"/>
  <c r="L35" i="1" s="1"/>
  <c r="N35" i="1" s="1"/>
  <c r="J39" i="1"/>
  <c r="L39" i="1" s="1"/>
  <c r="N39" i="1" s="1"/>
  <c r="J42" i="1"/>
  <c r="L42" i="1" s="1"/>
  <c r="N42" i="1" s="1"/>
  <c r="J43" i="1"/>
  <c r="L43" i="1" s="1"/>
  <c r="N43" i="1" s="1"/>
  <c r="J45" i="1"/>
  <c r="L45" i="1" s="1"/>
  <c r="N45" i="1" s="1"/>
  <c r="J47" i="1"/>
  <c r="L47" i="1" s="1"/>
  <c r="N47" i="1" s="1"/>
  <c r="J48" i="1"/>
  <c r="L48" i="1" s="1"/>
  <c r="N48" i="1" s="1"/>
  <c r="J51" i="1"/>
  <c r="L51" i="1" s="1"/>
  <c r="N51" i="1" s="1"/>
  <c r="J54" i="1"/>
  <c r="L54" i="1" s="1"/>
  <c r="N54" i="1" s="1"/>
  <c r="J55" i="1"/>
  <c r="L55" i="1" s="1"/>
  <c r="N55" i="1" s="1"/>
  <c r="J59" i="1"/>
  <c r="L59" i="1" s="1"/>
  <c r="N59" i="1" s="1"/>
  <c r="J62" i="1"/>
  <c r="L62" i="1" s="1"/>
  <c r="N62" i="1" s="1"/>
  <c r="J63" i="1"/>
  <c r="L63" i="1" s="1"/>
  <c r="N63" i="1" s="1"/>
  <c r="J66" i="1"/>
  <c r="L66" i="1" s="1"/>
  <c r="N66" i="1" s="1"/>
  <c r="J67" i="1"/>
  <c r="L67" i="1" s="1"/>
  <c r="N67" i="1" s="1"/>
  <c r="J68" i="1"/>
  <c r="L68" i="1" s="1"/>
  <c r="N68" i="1" s="1"/>
  <c r="J69" i="1"/>
  <c r="L69" i="1" s="1"/>
  <c r="N69" i="1" s="1"/>
  <c r="J70" i="1"/>
  <c r="L70" i="1" s="1"/>
  <c r="N70" i="1" s="1"/>
  <c r="J71" i="1"/>
  <c r="L71" i="1" s="1"/>
  <c r="N71" i="1" s="1"/>
  <c r="J73" i="1"/>
  <c r="L73" i="1" s="1"/>
  <c r="N73" i="1" s="1"/>
  <c r="J83" i="1"/>
  <c r="L83" i="1" s="1"/>
  <c r="N83" i="1" s="1"/>
  <c r="J84" i="1"/>
  <c r="L84" i="1" s="1"/>
  <c r="N84" i="1" s="1"/>
  <c r="J88" i="1"/>
  <c r="L88" i="1" s="1"/>
  <c r="N88" i="1" s="1"/>
  <c r="J91" i="1"/>
  <c r="L91" i="1" s="1"/>
  <c r="N91" i="1" s="1"/>
  <c r="J94" i="1"/>
  <c r="L94" i="1" s="1"/>
  <c r="N94" i="1" s="1"/>
  <c r="J96" i="1"/>
  <c r="L96" i="1" s="1"/>
  <c r="N96" i="1" s="1"/>
  <c r="J97" i="1"/>
  <c r="L97" i="1" s="1"/>
  <c r="N97" i="1" s="1"/>
  <c r="J100" i="1"/>
  <c r="L100" i="1" s="1"/>
  <c r="N100" i="1" s="1"/>
  <c r="J102" i="1"/>
  <c r="L102" i="1" s="1"/>
  <c r="N102" i="1" s="1"/>
  <c r="J103" i="1"/>
  <c r="L103" i="1" s="1"/>
  <c r="N103" i="1" s="1"/>
  <c r="J89" i="1"/>
  <c r="L89" i="1" s="1"/>
  <c r="N89" i="1" s="1"/>
  <c r="J4" i="1"/>
  <c r="L4" i="1" s="1"/>
  <c r="N4" i="1" s="1"/>
  <c r="J46" i="1"/>
  <c r="L46" i="1" s="1"/>
  <c r="N46" i="1" s="1"/>
  <c r="I80" i="1"/>
  <c r="K80" i="1" s="1"/>
  <c r="M80" i="1" s="1"/>
  <c r="I46" i="1"/>
  <c r="K46" i="1" s="1"/>
  <c r="M46" i="1" s="1"/>
  <c r="O46" i="1" s="1"/>
  <c r="I65" i="1" l="1"/>
  <c r="K65" i="1" s="1"/>
  <c r="M65" i="1" s="1"/>
  <c r="J65" i="1"/>
  <c r="L65" i="1" s="1"/>
  <c r="N65" i="1" s="1"/>
  <c r="I57" i="1"/>
  <c r="K57" i="1" s="1"/>
  <c r="M57" i="1" s="1"/>
  <c r="J57" i="1"/>
  <c r="L57" i="1" s="1"/>
  <c r="N57" i="1" s="1"/>
  <c r="O57" i="1" l="1"/>
  <c r="O65" i="1"/>
  <c r="I84" i="1"/>
  <c r="K84" i="1" s="1"/>
  <c r="I51" i="1"/>
  <c r="K51" i="1" s="1"/>
  <c r="I96" i="1"/>
  <c r="K96" i="1" s="1"/>
  <c r="I45" i="1"/>
  <c r="K45" i="1" s="1"/>
  <c r="I73" i="1"/>
  <c r="K73" i="1" s="1"/>
  <c r="I21" i="1"/>
  <c r="K21" i="1" s="1"/>
  <c r="I97" i="1"/>
  <c r="K97" i="1" s="1"/>
  <c r="I43" i="1"/>
  <c r="K43" i="1" s="1"/>
  <c r="I55" i="1"/>
  <c r="K55" i="1" s="1"/>
  <c r="I100" i="1"/>
  <c r="K100" i="1" s="1"/>
  <c r="I62" i="1"/>
  <c r="K62" i="1" s="1"/>
  <c r="I23" i="1"/>
  <c r="K23" i="1" s="1"/>
  <c r="I91" i="1"/>
  <c r="K91" i="1" s="1"/>
  <c r="I102" i="1"/>
  <c r="K102" i="1" s="1"/>
  <c r="I94" i="1"/>
  <c r="K94" i="1" s="1"/>
  <c r="I42" i="1"/>
  <c r="K42" i="1" s="1"/>
  <c r="I66" i="1"/>
  <c r="K66" i="1" s="1"/>
  <c r="I12" i="1"/>
  <c r="K12" i="1" s="1"/>
  <c r="I68" i="1"/>
  <c r="K68" i="1" s="1"/>
  <c r="I103" i="1"/>
  <c r="K103" i="1" s="1"/>
  <c r="I83" i="1"/>
  <c r="K83" i="1" s="1"/>
  <c r="I6" i="1"/>
  <c r="K6" i="1" s="1"/>
  <c r="I8" i="1"/>
  <c r="K8" i="1" s="1"/>
  <c r="I54" i="1"/>
  <c r="K54" i="1" s="1"/>
  <c r="I35" i="1"/>
  <c r="K35" i="1" s="1"/>
  <c r="I47" i="1"/>
  <c r="K47" i="1" s="1"/>
  <c r="I48" i="1"/>
  <c r="K48" i="1" s="1"/>
  <c r="I67" i="1"/>
  <c r="K67" i="1" s="1"/>
  <c r="I69" i="1"/>
  <c r="K69" i="1" s="1"/>
  <c r="J80" i="1"/>
  <c r="L80" i="1" s="1"/>
  <c r="I89" i="1"/>
  <c r="K89" i="1" s="1"/>
  <c r="I63" i="1"/>
  <c r="K63" i="1" s="1"/>
  <c r="I10" i="1"/>
  <c r="K10" i="1" s="1"/>
  <c r="I88" i="1"/>
  <c r="K88" i="1" s="1"/>
  <c r="I59" i="1"/>
  <c r="K59" i="1" s="1"/>
  <c r="I29" i="1"/>
  <c r="K29" i="1" s="1"/>
  <c r="I70" i="1"/>
  <c r="K70" i="1" s="1"/>
  <c r="I4" i="1"/>
  <c r="K4" i="1" s="1"/>
  <c r="I7" i="1"/>
  <c r="K7" i="1" s="1"/>
  <c r="I22" i="1"/>
  <c r="K22" i="1" s="1"/>
  <c r="I14" i="1"/>
  <c r="K14" i="1" s="1"/>
  <c r="I30" i="1"/>
  <c r="K30" i="1" s="1"/>
  <c r="I31" i="1"/>
  <c r="K31" i="1" s="1"/>
  <c r="I39" i="1"/>
  <c r="K39" i="1" s="1"/>
  <c r="I71" i="1"/>
  <c r="K71" i="1" s="1"/>
  <c r="K104" i="1" l="1"/>
  <c r="L104" i="1"/>
  <c r="M39" i="1"/>
  <c r="O39" i="1" s="1"/>
  <c r="M66" i="1"/>
  <c r="O66" i="1" s="1"/>
  <c r="M4" i="1"/>
  <c r="M42" i="1"/>
  <c r="O42" i="1" s="1"/>
  <c r="M51" i="1"/>
  <c r="O51" i="1" s="1"/>
  <c r="M69" i="1"/>
  <c r="O69" i="1" s="1"/>
  <c r="M67" i="1"/>
  <c r="O67" i="1" s="1"/>
  <c r="M23" i="1"/>
  <c r="O23" i="1" s="1"/>
  <c r="M30" i="1"/>
  <c r="O30" i="1" s="1"/>
  <c r="M83" i="1"/>
  <c r="O83" i="1" s="1"/>
  <c r="M62" i="1"/>
  <c r="O62" i="1" s="1"/>
  <c r="M43" i="1"/>
  <c r="O43" i="1" s="1"/>
  <c r="M84" i="1"/>
  <c r="O84" i="1" s="1"/>
  <c r="M88" i="1"/>
  <c r="O88" i="1" s="1"/>
  <c r="M6" i="1"/>
  <c r="O6" i="1" s="1"/>
  <c r="M29" i="1"/>
  <c r="O29" i="1" s="1"/>
  <c r="M100" i="1"/>
  <c r="O100" i="1" s="1"/>
  <c r="M97" i="1"/>
  <c r="O97" i="1" s="1"/>
  <c r="M10" i="1"/>
  <c r="O10" i="1" s="1"/>
  <c r="M70" i="1"/>
  <c r="O70" i="1" s="1"/>
  <c r="M14" i="1"/>
  <c r="O14" i="1" s="1"/>
  <c r="M59" i="1"/>
  <c r="O59" i="1" s="1"/>
  <c r="M63" i="1"/>
  <c r="O63" i="1" s="1"/>
  <c r="M35" i="1"/>
  <c r="O35" i="1" s="1"/>
  <c r="M68" i="1"/>
  <c r="O68" i="1" s="1"/>
  <c r="M94" i="1"/>
  <c r="O94" i="1" s="1"/>
  <c r="M55" i="1"/>
  <c r="O55" i="1" s="1"/>
  <c r="M21" i="1"/>
  <c r="O21" i="1" s="1"/>
  <c r="M7" i="1"/>
  <c r="O7" i="1" s="1"/>
  <c r="M103" i="1"/>
  <c r="O103" i="1" s="1"/>
  <c r="M89" i="1"/>
  <c r="O89" i="1" s="1"/>
  <c r="M54" i="1"/>
  <c r="O54" i="1" s="1"/>
  <c r="M102" i="1"/>
  <c r="O102" i="1" s="1"/>
  <c r="M73" i="1"/>
  <c r="O73" i="1" s="1"/>
  <c r="M31" i="1"/>
  <c r="O31" i="1" s="1"/>
  <c r="M96" i="1"/>
  <c r="O96" i="1" s="1"/>
  <c r="M48" i="1"/>
  <c r="O48" i="1" s="1"/>
  <c r="M47" i="1"/>
  <c r="O47" i="1" s="1"/>
  <c r="M71" i="1"/>
  <c r="O71" i="1" s="1"/>
  <c r="M22" i="1"/>
  <c r="O22" i="1" s="1"/>
  <c r="N80" i="1"/>
  <c r="M8" i="1"/>
  <c r="O8" i="1" s="1"/>
  <c r="M12" i="1"/>
  <c r="O12" i="1" s="1"/>
  <c r="M91" i="1"/>
  <c r="O91" i="1" s="1"/>
  <c r="M45" i="1"/>
  <c r="O45" i="1" s="1"/>
  <c r="J104" i="1"/>
  <c r="I104" i="1"/>
  <c r="O80" i="1" l="1"/>
  <c r="N104" i="1"/>
  <c r="O4" i="1"/>
  <c r="O104" i="1" s="1"/>
  <c r="M10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 Leegwater</author>
    <author>Petra Cornelisse</author>
    <author>tc={66C9CF8D-9E3E-4420-BA81-A0B6A8119FFE}</author>
    <author>tc={408E8669-BCC1-4D77-9A01-1692B793F6FF}</author>
  </authors>
  <commentList>
    <comment ref="P15" authorId="0" shapeId="0" xr:uid="{E3E23639-5524-4D2F-BD49-9C58676FC09E}">
      <text>
        <r>
          <rPr>
            <b/>
            <sz val="9"/>
            <color indexed="81"/>
            <rFont val="Tahoma"/>
            <family val="2"/>
          </rPr>
          <t>incl. fundering</t>
        </r>
      </text>
    </comment>
    <comment ref="P16" authorId="0" shapeId="0" xr:uid="{744FF642-F18E-4310-ABA3-F6497B7C6889}">
      <text>
        <r>
          <rPr>
            <b/>
            <sz val="9"/>
            <color indexed="81"/>
            <rFont val="Tahoma"/>
            <family val="2"/>
          </rPr>
          <t>incl. fundering</t>
        </r>
      </text>
    </comment>
    <comment ref="P17" authorId="0" shapeId="0" xr:uid="{78528022-F846-42E7-AE60-E3602E9231B2}">
      <text>
        <r>
          <rPr>
            <b/>
            <sz val="9"/>
            <color indexed="81"/>
            <rFont val="Tahoma"/>
            <family val="2"/>
          </rPr>
          <t>incl. fundering</t>
        </r>
      </text>
    </comment>
    <comment ref="P18" authorId="0" shapeId="0" xr:uid="{338042D6-853F-47ED-976F-1E3393D941F4}">
      <text>
        <r>
          <rPr>
            <b/>
            <sz val="9"/>
            <color indexed="81"/>
            <rFont val="Tahoma"/>
            <family val="2"/>
          </rPr>
          <t>incl. fundering</t>
        </r>
      </text>
    </comment>
    <comment ref="P19" authorId="0" shapeId="0" xr:uid="{4CF1DC92-120D-4EE7-8823-A04073B63E06}">
      <text>
        <r>
          <rPr>
            <b/>
            <sz val="9"/>
            <color indexed="81"/>
            <rFont val="Tahoma"/>
            <family val="2"/>
          </rPr>
          <t>incl. fundering</t>
        </r>
      </text>
    </comment>
    <comment ref="I26" authorId="1" shapeId="0" xr:uid="{8415226E-A81F-4672-BBF2-AA67DC6A6866}">
      <text>
        <r>
          <rPr>
            <sz val="9"/>
            <color indexed="81"/>
            <rFont val="Tahoma"/>
            <family val="2"/>
          </rPr>
          <t>huurdersbelang</t>
        </r>
      </text>
    </comment>
    <comment ref="Q56" authorId="2" shapeId="0" xr:uid="{66C9CF8D-9E3E-4420-BA81-A0B6A8119FF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Regel 58: Van harte School: zoals aangegeven te verzekeren: Opstal: € 5).8 mln. Inventaris: € 980.000 (incl BTW</t>
      </text>
    </comment>
    <comment ref="P61" authorId="0" shapeId="0" xr:uid="{5341F817-79F7-45A9-BD8C-56E0D30EE720}">
      <text>
        <r>
          <rPr>
            <b/>
            <sz val="9"/>
            <color indexed="81"/>
            <rFont val="Tahoma"/>
            <family val="2"/>
          </rPr>
          <t>incl. fundering</t>
        </r>
      </text>
    </comment>
    <comment ref="P76" authorId="0" shapeId="0" xr:uid="{12D9DD82-DD93-417B-B80C-587545AF4A69}">
      <text>
        <r>
          <rPr>
            <b/>
            <sz val="9"/>
            <color indexed="81"/>
            <rFont val="Tahoma"/>
            <family val="2"/>
          </rPr>
          <t>incl. fundering</t>
        </r>
      </text>
    </comment>
    <comment ref="P99" authorId="0" shapeId="0" xr:uid="{01EACC54-649F-402E-BDC6-87B8B52F4D3A}">
      <text>
        <r>
          <rPr>
            <b/>
            <sz val="9"/>
            <color indexed="81"/>
            <rFont val="Tahoma"/>
            <family val="2"/>
          </rPr>
          <t>incl. fundering</t>
        </r>
      </text>
    </comment>
    <comment ref="P113" authorId="3" shapeId="0" xr:uid="{408E8669-BCC1-4D77-9A01-1692B793F6FF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Noodlokaal Tappersgilde (regel 93) is kortgeleden vervangen. Investering betrof € 42.000 icl. btw. Verzekerde som aanpassen?</t>
      </text>
    </comment>
  </commentList>
</comments>
</file>

<file path=xl/sharedStrings.xml><?xml version="1.0" encoding="utf-8"?>
<sst xmlns="http://schemas.openxmlformats.org/spreadsheetml/2006/main" count="706" uniqueCount="400">
  <si>
    <t>taxatierapport</t>
  </si>
  <si>
    <t xml:space="preserve">adres </t>
  </si>
  <si>
    <t>postcode</t>
  </si>
  <si>
    <t>plaats</t>
  </si>
  <si>
    <t>omschrijving</t>
  </si>
  <si>
    <t>inventaris</t>
  </si>
  <si>
    <t>gebouwen</t>
  </si>
  <si>
    <t>totaal verzekerde 
som excl.btw</t>
  </si>
  <si>
    <t>Totaal</t>
  </si>
  <si>
    <t>per 01-01-2023</t>
  </si>
  <si>
    <t>per 01-01-2024</t>
  </si>
  <si>
    <t>per 01-01-2025</t>
  </si>
  <si>
    <t>verzekerde som</t>
  </si>
  <si>
    <t>taxatierapportnr.</t>
  </si>
  <si>
    <t>nummer</t>
  </si>
  <si>
    <t>incl. BTW en fundering</t>
  </si>
  <si>
    <t>incl. BTW</t>
  </si>
  <si>
    <t>Beusichemseweg 7</t>
  </si>
  <si>
    <t>3994 MD</t>
  </si>
  <si>
    <t>Houten</t>
  </si>
  <si>
    <t xml:space="preserve">Loods Van Dijk </t>
  </si>
  <si>
    <t>x</t>
  </si>
  <si>
    <t>-</t>
  </si>
  <si>
    <t>2019.02.0321.046-I</t>
  </si>
  <si>
    <t>Beusichemseweg 118</t>
  </si>
  <si>
    <t>3997 ML</t>
  </si>
  <si>
    <t xml:space="preserve"> 't Goy</t>
  </si>
  <si>
    <t>rk school de Boogerd</t>
  </si>
  <si>
    <t>ATMP 2023.02.20321.000-I, dd 16-06-23</t>
  </si>
  <si>
    <t>2019.02.0321.022-O</t>
  </si>
  <si>
    <t>Beusichemseweg 51</t>
  </si>
  <si>
    <t>3997 MH</t>
  </si>
  <si>
    <t>dorpshuis de Ploeg</t>
  </si>
  <si>
    <t>2019.02.0321.023-O</t>
  </si>
  <si>
    <t>Beusichemseweg 51/53</t>
  </si>
  <si>
    <t>3998 MH</t>
  </si>
  <si>
    <t>Gymzaal de Ploeg</t>
  </si>
  <si>
    <t>2019.02.0321.035-O</t>
  </si>
  <si>
    <t>Aalsloot 1</t>
  </si>
  <si>
    <t>3993 HA</t>
  </si>
  <si>
    <t>steunpost gemeentewerken Noordoost</t>
  </si>
  <si>
    <t>2019.02.0321.062-I</t>
  </si>
  <si>
    <t>Beverakker 19</t>
  </si>
  <si>
    <t>3994 EK</t>
  </si>
  <si>
    <t>obs de Velduil</t>
  </si>
  <si>
    <t>2019.02.0321.044-O</t>
  </si>
  <si>
    <t>Binnenweg 22</t>
  </si>
  <si>
    <t>3994 AN</t>
  </si>
  <si>
    <t>Brandweerkazerne Houten Oost</t>
  </si>
  <si>
    <t>2019.02.0321.047-I</t>
  </si>
  <si>
    <t>Bloesemtuin 17</t>
  </si>
  <si>
    <t>rk de Vlinder</t>
  </si>
  <si>
    <t>2019.02.0321.036-O</t>
  </si>
  <si>
    <t>Bloesemtuin 17a</t>
  </si>
  <si>
    <t>steunpost de Vlinder Zuidoost</t>
  </si>
  <si>
    <t>2019.02.0321.005-I</t>
  </si>
  <si>
    <t>Bloesemtuin 17b</t>
  </si>
  <si>
    <t>gymzaal de Vlinder</t>
  </si>
  <si>
    <t>2019.02.0321.077-O</t>
  </si>
  <si>
    <t>Bovencamp 31-35</t>
  </si>
  <si>
    <t>3992 RW</t>
  </si>
  <si>
    <t>sanitaire units (woonwagenstandplaats)</t>
  </si>
  <si>
    <t>De Brug 11</t>
  </si>
  <si>
    <t>3991 LN</t>
  </si>
  <si>
    <t>Gemeentewerf fietsenstalling, slagboom en hekwerken</t>
  </si>
  <si>
    <t>ATMP 2023.02.20321.000-O, dd 20-06-23</t>
  </si>
  <si>
    <t>2016.02.0321.001-O- I</t>
  </si>
  <si>
    <t>Gemeentewerf zoutloods</t>
  </si>
  <si>
    <t>2016.02.0321.002-O- I</t>
  </si>
  <si>
    <t>De Brug 11a</t>
  </si>
  <si>
    <t>3992 LN</t>
  </si>
  <si>
    <t>Gemeentewerf kantoor/kantine</t>
  </si>
  <si>
    <t>2016.02.0321.003-O- I</t>
  </si>
  <si>
    <t>De Brug 11b</t>
  </si>
  <si>
    <t>3993 LN</t>
  </si>
  <si>
    <t>Gemeentewerf werkplaats/garage</t>
  </si>
  <si>
    <t>2016.02.0321.004-O- I</t>
  </si>
  <si>
    <t>De Brug 11d</t>
  </si>
  <si>
    <t>3995 LN</t>
  </si>
  <si>
    <t>Gemeentewerf schuur/opslag</t>
  </si>
  <si>
    <t>2019.02.0321.038-I</t>
  </si>
  <si>
    <t>De Brug 11 t/m 11D</t>
  </si>
  <si>
    <t>Inventaris gehele gemeentewerf</t>
  </si>
  <si>
    <t>2019.02.0321.090-O</t>
  </si>
  <si>
    <t>De Brug 13 a</t>
  </si>
  <si>
    <t>Kringloopwinkel</t>
  </si>
  <si>
    <t>2019.02.0321.042-O</t>
  </si>
  <si>
    <t>De Brug 2</t>
  </si>
  <si>
    <t>Brandweerhuis</t>
  </si>
  <si>
    <t>2019.02.0321.078-O</t>
  </si>
  <si>
    <t>De Brug 3-7</t>
  </si>
  <si>
    <t>2019.02.0321.073-I</t>
  </si>
  <si>
    <t>De Brug 9</t>
  </si>
  <si>
    <t>Afvalscheidingsstation Kantoor/ontvangst</t>
  </si>
  <si>
    <t>2019.02.0321.074-I</t>
  </si>
  <si>
    <t xml:space="preserve">Afvalscheidingsstation KCA </t>
  </si>
  <si>
    <t>De Molen 42</t>
  </si>
  <si>
    <t>3994 DB</t>
  </si>
  <si>
    <t>Opvang Oekraïnse vluchtelingen</t>
  </si>
  <si>
    <t>2019.02.0321.025-I</t>
  </si>
  <si>
    <t>De Poort 77</t>
  </si>
  <si>
    <t>3991 DX</t>
  </si>
  <si>
    <t>scc dorpshuis de Grund</t>
  </si>
  <si>
    <t>2019.02.0321.024-I</t>
  </si>
  <si>
    <t>De Poort 79</t>
  </si>
  <si>
    <t>Cultureel de Grund, jongeren zaaltjes</t>
  </si>
  <si>
    <t>2019.02.0321.025-O</t>
  </si>
  <si>
    <t>De Poort 77+79</t>
  </si>
  <si>
    <t>scc De Grund opstal</t>
  </si>
  <si>
    <t>2019.02.0321.041-O</t>
  </si>
  <si>
    <t>De Poort 81</t>
  </si>
  <si>
    <t>steunpost gemeentewerken de Grund (voedselbank)</t>
  </si>
  <si>
    <t>2019.02.0321.045-O</t>
  </si>
  <si>
    <t>De Slinger 2</t>
  </si>
  <si>
    <t>3995 DE</t>
  </si>
  <si>
    <t>politiebureau (oud)</t>
  </si>
  <si>
    <t>2013.0321.074-O- I</t>
  </si>
  <si>
    <t xml:space="preserve">De Slinger 40-42 </t>
  </si>
  <si>
    <t>theater de Slinger en muziekschool</t>
  </si>
  <si>
    <t>2019.02.0321.060-O</t>
  </si>
  <si>
    <t>2019.02.0321.009-I</t>
  </si>
  <si>
    <t>De Slinger 44</t>
  </si>
  <si>
    <t>sporthal De Slinger</t>
  </si>
  <si>
    <t>2019.02.0321.060-I</t>
  </si>
  <si>
    <t>De Slinger 48</t>
  </si>
  <si>
    <t>school college de Heemlanden + fietsstalling</t>
  </si>
  <si>
    <t>2019.020.321.048-O</t>
  </si>
  <si>
    <t>Dijkhoeve 1-3</t>
  </si>
  <si>
    <t>3992 XV</t>
  </si>
  <si>
    <t>rk school de Bengelbongerd</t>
  </si>
  <si>
    <t>2019.02.0321.048-O</t>
  </si>
  <si>
    <t>2019.02.0321.006-I</t>
  </si>
  <si>
    <t>Eggeveld 2</t>
  </si>
  <si>
    <t>3993 GE</t>
  </si>
  <si>
    <t xml:space="preserve">Gymzaal Klavertje Vier </t>
  </si>
  <si>
    <t>2019.02.0321.006-O</t>
  </si>
  <si>
    <t>2019.02.0321.033-I</t>
  </si>
  <si>
    <t>Galerijmuur 50-51</t>
  </si>
  <si>
    <t>3991 WX</t>
  </si>
  <si>
    <t>spec. basisschool de Wissel</t>
  </si>
  <si>
    <t>2019.02.0321.033-O</t>
  </si>
  <si>
    <t>2019.02.0321.049-I</t>
  </si>
  <si>
    <t>Glazeniersgilde 18-20</t>
  </si>
  <si>
    <t>3994 BM</t>
  </si>
  <si>
    <t>pcbs school Het Mozaïek locatie het Gilde</t>
  </si>
  <si>
    <t>2019.02.0321.049-O</t>
  </si>
  <si>
    <t>2019.02.0321.091-O</t>
  </si>
  <si>
    <t>Groene Hoon 1</t>
  </si>
  <si>
    <t>3991 LZ</t>
  </si>
  <si>
    <t>Multifunctionele accommodatie  Meerpaal</t>
  </si>
  <si>
    <t>2019.02.0321.050-I</t>
  </si>
  <si>
    <t>Guldenslag 131</t>
  </si>
  <si>
    <t>3991 WE</t>
  </si>
  <si>
    <t>pcbs school Wereldwijs (de Vlaswiek )</t>
  </si>
  <si>
    <t>2019.02.0321.050-O</t>
  </si>
  <si>
    <t>2019.02.0321.081-I</t>
  </si>
  <si>
    <t>Handboog 4</t>
  </si>
  <si>
    <t>3994 AD</t>
  </si>
  <si>
    <t>spec. onderwijs Berg en Boschschool</t>
  </si>
  <si>
    <t>2019.02.0321.081-O</t>
  </si>
  <si>
    <t>2019.02.0321.072-O</t>
  </si>
  <si>
    <t>Hefbrug 1</t>
  </si>
  <si>
    <t>3991 LB</t>
  </si>
  <si>
    <t>jongerencentrum Enter</t>
  </si>
  <si>
    <t>2019.02.0321.021-O</t>
  </si>
  <si>
    <t>Hefbrug 3</t>
  </si>
  <si>
    <t>Zwembad de Wetering</t>
  </si>
  <si>
    <t>2019.02.0321.019-I</t>
  </si>
  <si>
    <t>Hefbrug 5</t>
  </si>
  <si>
    <t>sporthal de Wetering</t>
  </si>
  <si>
    <t>2019.02.0321.019-O</t>
  </si>
  <si>
    <t>2019.02.0321.020-O</t>
  </si>
  <si>
    <t>Hefbrug 7</t>
  </si>
  <si>
    <t>kleedaccommodatie korfbal "Victum" De Weteringhoek</t>
  </si>
  <si>
    <t>Hefbrug 9</t>
  </si>
  <si>
    <t>Montessorischool</t>
  </si>
  <si>
    <t>2019.02.0321.003-O</t>
  </si>
  <si>
    <t>Het Kant 3</t>
  </si>
  <si>
    <t>3995 DZ</t>
  </si>
  <si>
    <t>dependance gemeentehuis</t>
  </si>
  <si>
    <t>2019.02.0321-083-O</t>
  </si>
  <si>
    <t>Hofspoor 15</t>
  </si>
  <si>
    <t>3994 VZ</t>
  </si>
  <si>
    <t>woonhuis vm Geurts / Opvang Oekrainers</t>
  </si>
  <si>
    <t>2019.02.0321.083-O</t>
  </si>
  <si>
    <t>2019.02.0321.064-I</t>
  </si>
  <si>
    <t>Horigenland 50</t>
  </si>
  <si>
    <t>3994 TK</t>
  </si>
  <si>
    <t>obs school Ridderspoor</t>
  </si>
  <si>
    <t>2019.02.0321.064-O</t>
  </si>
  <si>
    <t>2019.02.0321.007-I</t>
  </si>
  <si>
    <t>Horigenland 51</t>
  </si>
  <si>
    <t>gymzaal Ridderspoor</t>
  </si>
  <si>
    <t>2019.020321.098-O</t>
  </si>
  <si>
    <t>Jachthoeve 27-29</t>
  </si>
  <si>
    <t>3992 NT</t>
  </si>
  <si>
    <t>afdak (ooit toestemming om daar te bouwen)</t>
  </si>
  <si>
    <t>2019.02.0321.098-O</t>
  </si>
  <si>
    <t>2019.02.0321.051-I</t>
  </si>
  <si>
    <t>Jukveld 2</t>
  </si>
  <si>
    <t>3993 GA</t>
  </si>
  <si>
    <t>ger.school de Triangel</t>
  </si>
  <si>
    <t>2019.02.0321.051-O</t>
  </si>
  <si>
    <t>2019.02.0321.026-I</t>
  </si>
  <si>
    <t>Keercamp 13</t>
  </si>
  <si>
    <t>3992 RV</t>
  </si>
  <si>
    <t>scc de Heuvel</t>
  </si>
  <si>
    <t>2019.02.0321.026-O</t>
  </si>
  <si>
    <t>2019.02.0321.071-O</t>
  </si>
  <si>
    <t>Keercamp 15</t>
  </si>
  <si>
    <t>Kinderboerderij</t>
  </si>
  <si>
    <t>2019.02.0321.070-O</t>
  </si>
  <si>
    <t>Keercamp 17</t>
  </si>
  <si>
    <t>beheerdersgebouw speeltuin "Speelheuvel"</t>
  </si>
  <si>
    <t>Koningin Julianastraat 11</t>
  </si>
  <si>
    <t>3991 DJ</t>
  </si>
  <si>
    <t>Van Harte School</t>
  </si>
  <si>
    <t>2019.02.0321.052-I</t>
  </si>
  <si>
    <t>Korenmolen 2</t>
  </si>
  <si>
    <t>3995 AH</t>
  </si>
  <si>
    <t>Montessorischool locatie Oost</t>
  </si>
  <si>
    <t>2019.02.0321.052-O</t>
  </si>
  <si>
    <t>2019.02.0321.087-I</t>
  </si>
  <si>
    <t>Kruisboog 1</t>
  </si>
  <si>
    <t>3994 AE</t>
  </si>
  <si>
    <t xml:space="preserve">vmbo school Het Houtens </t>
  </si>
  <si>
    <t>2019.02.0321.087-O</t>
  </si>
  <si>
    <t>2019.02.0321.017-O</t>
  </si>
  <si>
    <t>Kruisboog 14</t>
  </si>
  <si>
    <t>clubgebouw WTC (Wieler Tour Club)</t>
  </si>
  <si>
    <t>2019.02.0321.014-O</t>
  </si>
  <si>
    <t>2019.02.0321.011-I</t>
  </si>
  <si>
    <t>Kruisboog 15 17</t>
  </si>
  <si>
    <t>sporthal de Kruisboog (Taurus)</t>
  </si>
  <si>
    <t>2019.02.0321.011-O</t>
  </si>
  <si>
    <t>2019.02.0321.012-I</t>
  </si>
  <si>
    <t>Kruisboog 2</t>
  </si>
  <si>
    <t>de Kruisboog Deltasport</t>
  </si>
  <si>
    <t>2019.02.0321.068-O</t>
  </si>
  <si>
    <t>Lobbendijk 1</t>
  </si>
  <si>
    <t>3991 EA</t>
  </si>
  <si>
    <t>gemeentetoren Houten</t>
  </si>
  <si>
    <t>2019.02.0321.027-O</t>
  </si>
  <si>
    <t>Meerkoetweide 39</t>
  </si>
  <si>
    <t>3993 EB</t>
  </si>
  <si>
    <t>scc de Meerkoet</t>
  </si>
  <si>
    <t>2019.02.0321.097-I</t>
  </si>
  <si>
    <t>Meidoornkade 26</t>
  </si>
  <si>
    <t>3992 AE</t>
  </si>
  <si>
    <t>ijsbaangebouwtje</t>
  </si>
  <si>
    <t>2019.02.0321.097-O</t>
  </si>
  <si>
    <t>2019.02.0321.092-I</t>
  </si>
  <si>
    <t>Merantihout 14</t>
  </si>
  <si>
    <t>3991 MW</t>
  </si>
  <si>
    <t>houten</t>
  </si>
  <si>
    <t>schoolwoningen de Stek / Opvang Oekrainers</t>
  </si>
  <si>
    <t>2019.02.0321.092-O</t>
  </si>
  <si>
    <t>2019.02.0321.093-O</t>
  </si>
  <si>
    <t>Onderdoor 15-19</t>
  </si>
  <si>
    <t>3991 DW</t>
  </si>
  <si>
    <t>Commerciele ruimten</t>
  </si>
  <si>
    <t>2019.02.0321.094-O</t>
  </si>
  <si>
    <t>Onderdoor 158-160</t>
  </si>
  <si>
    <t>3995 DX</t>
  </si>
  <si>
    <t>Bibliotheek</t>
  </si>
  <si>
    <t>premier risque</t>
  </si>
  <si>
    <t>Onderdoor 16-23/Het Kant 2</t>
  </si>
  <si>
    <t>3995 DW</t>
  </si>
  <si>
    <t>premier risque vervangende ruimte 12,5% bijzonder onderwijs</t>
  </si>
  <si>
    <t>premier risque vervangende ruimte 12,5% bijzonder speciaal onderwijs</t>
  </si>
  <si>
    <t>premier risque vervangende ruimte 12,5% bijzonder voortgezet onderwijs</t>
  </si>
  <si>
    <t>premier risque vervangende ruimte 12,5% openbaar onderwijs</t>
  </si>
  <si>
    <t>2019.02.0321.002-I</t>
  </si>
  <si>
    <t>Onderdoor 25/Het Kant 2</t>
  </si>
  <si>
    <t>gemeentehuis</t>
  </si>
  <si>
    <t>premier risque vervangende ruimte 50% gemeentehuis</t>
  </si>
  <si>
    <t>2019.02.0321.088-I</t>
  </si>
  <si>
    <t>Onderdoor 82</t>
  </si>
  <si>
    <t>Fietstransferium Centrum</t>
  </si>
  <si>
    <t>2019.02.0321.075-I</t>
  </si>
  <si>
    <t>Oudwulfseweg 6</t>
  </si>
  <si>
    <t>3992 LT</t>
  </si>
  <si>
    <t xml:space="preserve">begraafplaats Oud Wulven </t>
  </si>
  <si>
    <t>2019.02.0321.075-O</t>
  </si>
  <si>
    <t>2019.02.0321.018-O</t>
  </si>
  <si>
    <t>Oudwulfseweg ongen 2</t>
  </si>
  <si>
    <t>Kleed-waslokalen sportvelden Oud Wulven (SV Houten)</t>
  </si>
  <si>
    <t>2019.02.0321.015-I</t>
  </si>
  <si>
    <t>Papiermolen 3</t>
  </si>
  <si>
    <t>3994 DJ</t>
  </si>
  <si>
    <t>sporthal "de Molenwiek"</t>
  </si>
  <si>
    <t>2019.02.0321.015-O</t>
  </si>
  <si>
    <t>2019.02.0321.085-I</t>
  </si>
  <si>
    <t>Plantagepolder 2 t/m 8</t>
  </si>
  <si>
    <t>3991 ZE</t>
  </si>
  <si>
    <t>schoolwoningen de Plantage</t>
  </si>
  <si>
    <t>2019.02.0321.085-O</t>
  </si>
  <si>
    <t>2019.02.0321.076-I</t>
  </si>
  <si>
    <t xml:space="preserve">Pr. Ireneweg ongen </t>
  </si>
  <si>
    <t>3991 BE</t>
  </si>
  <si>
    <t>gebouwtje begraafplaats + hekwerkpoort</t>
  </si>
  <si>
    <t>2019.02.0321.076-O</t>
  </si>
  <si>
    <t>2017.09.0321.002-I</t>
  </si>
  <si>
    <t>Raaigras 101A</t>
  </si>
  <si>
    <t>3994 MB</t>
  </si>
  <si>
    <t xml:space="preserve">bs Limes Montessori </t>
  </si>
  <si>
    <t>2017.09.0321.003-I</t>
  </si>
  <si>
    <t>Raaigras 101C</t>
  </si>
  <si>
    <t>gymzaal Limes</t>
  </si>
  <si>
    <t>2017.09.0321.001-I</t>
  </si>
  <si>
    <t>Raaigras 101</t>
  </si>
  <si>
    <t>bs Limes Aventurijn</t>
  </si>
  <si>
    <t>2014.04.0321.001-O</t>
  </si>
  <si>
    <t>Brede school Limes (incl.kinderdagverblijf en gymzaal)</t>
  </si>
  <si>
    <t>2019.02.0321.001-O</t>
  </si>
  <si>
    <t>Randhoeve 6</t>
  </si>
  <si>
    <t>3995 GA</t>
  </si>
  <si>
    <t>Parkeergarage naast gemeentehuis/spoor</t>
  </si>
  <si>
    <t>2019.02.0321.008-I</t>
  </si>
  <si>
    <t>Riddersborch 145</t>
  </si>
  <si>
    <t>3992 BK</t>
  </si>
  <si>
    <t>gymzaal de Bijenkorf</t>
  </si>
  <si>
    <t>2019.02.0321.008-O</t>
  </si>
  <si>
    <t>2019.02.0321.065-I</t>
  </si>
  <si>
    <t>Riddersborch 143</t>
  </si>
  <si>
    <t>obs school de Bijenkorf</t>
  </si>
  <si>
    <t>2019.02.0321.065-O</t>
  </si>
  <si>
    <t>2019.02.0321.056-I</t>
  </si>
  <si>
    <t>Scherpencamp 1-2</t>
  </si>
  <si>
    <t>3992 LB</t>
  </si>
  <si>
    <t xml:space="preserve">rk school de Zevensprong </t>
  </si>
  <si>
    <t>2019.02.0321.056-O</t>
  </si>
  <si>
    <t>2019.02.0321.095-O</t>
  </si>
  <si>
    <t>Speenkruidhof 11</t>
  </si>
  <si>
    <t>3991 GM</t>
  </si>
  <si>
    <t>zorgunit WMO</t>
  </si>
  <si>
    <t xml:space="preserve">Streektransferium Linielanding </t>
  </si>
  <si>
    <t>Linielanding</t>
  </si>
  <si>
    <t>2019.02.0321.057-I</t>
  </si>
  <si>
    <t>Tappersgilde 22</t>
  </si>
  <si>
    <t>3994 CG</t>
  </si>
  <si>
    <t xml:space="preserve">rk school 't Schoolhuys </t>
  </si>
  <si>
    <t>2019.02.0321.057-O</t>
  </si>
  <si>
    <t>niet getaxeerd</t>
  </si>
  <si>
    <t>noodlokaal rk school 't Schoolhuys</t>
  </si>
  <si>
    <t>2019.02.0321.096-I</t>
  </si>
  <si>
    <t>Tuibrug 10</t>
  </si>
  <si>
    <t>3991 LC</t>
  </si>
  <si>
    <t>pcbs Johannes Bogermanschool</t>
  </si>
  <si>
    <t>2019.02.0321.096-O</t>
  </si>
  <si>
    <t>2019.02.0321.034-I</t>
  </si>
  <si>
    <t>Vikingenpoort 30</t>
  </si>
  <si>
    <t>3991 JS</t>
  </si>
  <si>
    <t>dependance Montessorischool (loc.West)</t>
  </si>
  <si>
    <t>2019.02.0321.034-O</t>
  </si>
  <si>
    <t>2019.02.0321.031-O</t>
  </si>
  <si>
    <t>Zijdemos 30</t>
  </si>
  <si>
    <t>3994 KE</t>
  </si>
  <si>
    <t>scc Vuurtoren</t>
  </si>
  <si>
    <t>2019.02.0321.084-I</t>
  </si>
  <si>
    <t>Zonnehout 36</t>
  </si>
  <si>
    <t>3991 MX</t>
  </si>
  <si>
    <t>scc Schoneveld</t>
  </si>
  <si>
    <t>2019.02.0321.084-O</t>
  </si>
  <si>
    <t>2019.02.0321.067-O</t>
  </si>
  <si>
    <t>Brink 10</t>
  </si>
  <si>
    <t>3998 JL</t>
  </si>
  <si>
    <t>Schalkwijk</t>
  </si>
  <si>
    <t>gemeentetoren Schalkwijk (Brinkkerk)</t>
  </si>
  <si>
    <t>2019.02.0321.086-O</t>
  </si>
  <si>
    <t xml:space="preserve">De Wiese 2 </t>
  </si>
  <si>
    <t>3998 MD</t>
  </si>
  <si>
    <t>scc De Wiese</t>
  </si>
  <si>
    <t>2019.02.0321.053-I</t>
  </si>
  <si>
    <t>Lagedijk 17</t>
  </si>
  <si>
    <t>3998 KA</t>
  </si>
  <si>
    <t>rk lbo school St. Michiel</t>
  </si>
  <si>
    <t>2019.02.0321.053-O</t>
  </si>
  <si>
    <t>2016.03.0321.072-O</t>
  </si>
  <si>
    <t>Lekdijk 56a</t>
  </si>
  <si>
    <t>3998 NJ</t>
  </si>
  <si>
    <t>woonhuis (bij Fort Lunet aan de Snel)</t>
  </si>
  <si>
    <t>2019.02.0321.043-O</t>
  </si>
  <si>
    <t>Schalkwijkseweg 32</t>
  </si>
  <si>
    <t>3998 LZ</t>
  </si>
  <si>
    <t>Brandweerkazerne Schalkwijk</t>
  </si>
  <si>
    <t>2019.02.0321.059-I</t>
  </si>
  <si>
    <t>Waalseweg 58</t>
  </si>
  <si>
    <t>3999 NR</t>
  </si>
  <si>
    <t>Tull en 't waal</t>
  </si>
  <si>
    <t>pcbs school met Bijbel / Het Mozaiek</t>
  </si>
  <si>
    <t>2019.02.0321.059-O</t>
  </si>
  <si>
    <t>2019.02.0321.069-O</t>
  </si>
  <si>
    <t>Waalseweg 71</t>
  </si>
  <si>
    <t>3999 NT</t>
  </si>
  <si>
    <t>gemeentetoren Tull en 't Waal</t>
  </si>
  <si>
    <t>2019.02.0321.030-O</t>
  </si>
  <si>
    <t>Kerkebogerd 1A</t>
  </si>
  <si>
    <t>3999 NK</t>
  </si>
  <si>
    <t>scc Het Gebouw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</si>
</sst>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2" x14ac:knownFonts="1"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left"/>
    </xf>
    <xf numFmtId="0" fontId="4" fillId="2" borderId="2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 shrinkToFit="1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wrapText="1" shrinkToFit="1"/>
    </xf>
    <xf numFmtId="44" fontId="5" fillId="0" borderId="1" xfId="0" applyNumberFormat="1" applyFont="1" applyBorder="1" applyAlignment="1">
      <alignment shrinkToFit="1"/>
    </xf>
    <xf numFmtId="0" fontId="5" fillId="0" borderId="1" xfId="0" quotePrefix="1" applyFont="1" applyBorder="1"/>
    <xf numFmtId="0" fontId="5" fillId="0" borderId="3" xfId="0" applyFont="1" applyBorder="1" applyAlignment="1">
      <alignment horizontal="left"/>
    </xf>
    <xf numFmtId="0" fontId="5" fillId="0" borderId="3" xfId="0" applyFont="1" applyBorder="1"/>
    <xf numFmtId="44" fontId="6" fillId="0" borderId="3" xfId="0" applyNumberFormat="1" applyFont="1" applyBorder="1"/>
    <xf numFmtId="44" fontId="1" fillId="0" borderId="0" xfId="0" applyNumberFormat="1" applyFont="1"/>
    <xf numFmtId="44" fontId="2" fillId="0" borderId="0" xfId="0" applyNumberFormat="1" applyFont="1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44" fontId="0" fillId="0" borderId="0" xfId="0" applyNumberFormat="1"/>
    <xf numFmtId="44" fontId="8" fillId="0" borderId="1" xfId="0" applyNumberFormat="1" applyFont="1" applyBorder="1" applyAlignment="1">
      <alignment shrinkToFit="1"/>
    </xf>
    <xf numFmtId="44" fontId="8" fillId="0" borderId="1" xfId="0" applyNumberFormat="1" applyFont="1" applyBorder="1"/>
    <xf numFmtId="10" fontId="4" fillId="2" borderId="0" xfId="1" applyNumberFormat="1" applyFont="1" applyFill="1" applyBorder="1" applyAlignment="1">
      <alignment horizontal="left"/>
    </xf>
    <xf numFmtId="0" fontId="0" fillId="0" borderId="1" xfId="0" applyBorder="1"/>
    <xf numFmtId="44" fontId="0" fillId="0" borderId="1" xfId="1" applyFont="1" applyBorder="1"/>
    <xf numFmtId="0" fontId="0" fillId="2" borderId="0" xfId="0" applyFill="1"/>
    <xf numFmtId="44" fontId="1" fillId="0" borderId="1" xfId="0" applyNumberFormat="1" applyFont="1" applyBorder="1" applyAlignment="1">
      <alignment shrinkToFit="1"/>
    </xf>
    <xf numFmtId="44" fontId="5" fillId="0" borderId="3" xfId="0" applyNumberFormat="1" applyFont="1" applyBorder="1"/>
    <xf numFmtId="0" fontId="5" fillId="0" borderId="0" xfId="0" applyFont="1"/>
    <xf numFmtId="44" fontId="5" fillId="0" borderId="1" xfId="1" applyFont="1" applyBorder="1"/>
    <xf numFmtId="44" fontId="5" fillId="0" borderId="1" xfId="0" applyNumberFormat="1" applyFont="1" applyBorder="1"/>
    <xf numFmtId="0" fontId="4" fillId="2" borderId="0" xfId="0" applyFont="1" applyFill="1"/>
    <xf numFmtId="44" fontId="0" fillId="0" borderId="3" xfId="1" applyFont="1" applyBorder="1"/>
    <xf numFmtId="44" fontId="4" fillId="2" borderId="0" xfId="1" applyFont="1" applyFill="1" applyBorder="1" applyAlignment="1">
      <alignment horizontal="left"/>
    </xf>
    <xf numFmtId="44" fontId="9" fillId="0" borderId="1" xfId="1" applyFont="1" applyBorder="1"/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1" xfId="0" applyFont="1" applyBorder="1"/>
    <xf numFmtId="0" fontId="5" fillId="0" borderId="5" xfId="0" applyFont="1" applyBorder="1"/>
    <xf numFmtId="44" fontId="9" fillId="0" borderId="1" xfId="1" applyFont="1" applyFill="1" applyBorder="1"/>
    <xf numFmtId="44" fontId="0" fillId="0" borderId="1" xfId="1" applyFont="1" applyFill="1" applyBorder="1"/>
    <xf numFmtId="44" fontId="6" fillId="0" borderId="1" xfId="0" applyNumberFormat="1" applyFont="1" applyBorder="1"/>
    <xf numFmtId="0" fontId="5" fillId="0" borderId="4" xfId="0" applyFont="1" applyBorder="1"/>
    <xf numFmtId="0" fontId="5" fillId="0" borderId="1" xfId="0" applyFont="1" applyBorder="1" applyAlignment="1">
      <alignment horizontal="center" vertical="center"/>
    </xf>
  </cellXfs>
  <cellStyles count="4">
    <cellStyle name="Euro 2" xfId="3" xr:uid="{65DB833C-EB34-404D-80A9-56A14478D3D8}"/>
    <cellStyle name="Standaard" xfId="0" builtinId="0"/>
    <cellStyle name="Valuta" xfId="1" builtinId="4"/>
    <cellStyle name="Valuta 2" xfId="2" xr:uid="{DB294615-44E0-4CAC-B00F-71C7A54BD0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rank van Helden" id="{35F07019-00F8-4DA7-9C0E-978291A7C275}" userId="S::frank.van.helden@houten.nl::6d7e3a12-4a88-4041-bc4b-593ade648952" providerId="AD"/>
</personList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56" dT="2025-09-03T06:16:07.48" personId="{35F07019-00F8-4DA7-9C0E-978291A7C275}" id="{66C9CF8D-9E3E-4420-BA81-A0B6A8119FFE}">
    <text>Regel 58: Van harte School: zoals aangegeven te verzekeren: Opstal: € 5).8 mln. Inventaris: € 980.000 (incl BTW</text>
  </threadedComment>
  <threadedComment ref="P113" dT="2025-09-03T06:11:15.87" personId="{35F07019-00F8-4DA7-9C0E-978291A7C275}" id="{408E8669-BCC1-4D77-9A01-1692B793F6FF}">
    <text>Noodlokaal Tappersgilde (regel 93) is kortgeleden vervangen. Investering betrof € 42.000 icl. btw. Verzekerde som aanpassen?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E6A79-2CFB-4923-AA92-F56744E86C45}">
  <dimension ref="A1:Q114"/>
  <sheetViews>
    <sheetView tabSelected="1" topLeftCell="B1" zoomScale="130" zoomScaleNormal="130" workbookViewId="0">
      <pane ySplit="3" topLeftCell="A88" activePane="bottomLeft" state="frozen"/>
      <selection activeCell="B1" sqref="B1"/>
      <selection pane="bottomLeft" activeCell="M103" sqref="M4:M103"/>
    </sheetView>
  </sheetViews>
  <sheetFormatPr defaultRowHeight="12.75" x14ac:dyDescent="0.2"/>
  <cols>
    <col min="1" max="1" width="19.5703125" style="1" hidden="1" customWidth="1"/>
    <col min="2" max="2" width="27" bestFit="1" customWidth="1"/>
    <col min="3" max="3" width="11.42578125" bestFit="1" customWidth="1"/>
    <col min="4" max="4" width="12.140625" bestFit="1" customWidth="1"/>
    <col min="5" max="5" width="61.85546875" bestFit="1" customWidth="1"/>
    <col min="6" max="6" width="15.5703125" hidden="1" customWidth="1"/>
    <col min="7" max="7" width="16.5703125" hidden="1" customWidth="1"/>
    <col min="8" max="8" width="19.28515625" hidden="1" customWidth="1"/>
    <col min="9" max="12" width="22.28515625" hidden="1" customWidth="1"/>
    <col min="13" max="14" width="22.28515625" customWidth="1"/>
    <col min="15" max="15" width="19.28515625" customWidth="1"/>
    <col min="16" max="16" width="36.140625" bestFit="1" customWidth="1"/>
    <col min="17" max="17" width="35.140625" bestFit="1" customWidth="1"/>
  </cols>
  <sheetData>
    <row r="1" spans="1:17" ht="13.5" thickBot="1" x14ac:dyDescent="0.25">
      <c r="A1" s="2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32" t="s">
        <v>5</v>
      </c>
      <c r="G1" s="32" t="s">
        <v>6</v>
      </c>
      <c r="H1" s="16" t="s">
        <v>7</v>
      </c>
      <c r="I1" s="30" t="s">
        <v>6</v>
      </c>
      <c r="J1" s="30" t="s">
        <v>5</v>
      </c>
      <c r="K1" s="30" t="s">
        <v>6</v>
      </c>
      <c r="L1" s="30" t="s">
        <v>5</v>
      </c>
      <c r="M1" s="30" t="s">
        <v>6</v>
      </c>
      <c r="N1" s="30" t="s">
        <v>5</v>
      </c>
      <c r="O1" s="16" t="s">
        <v>8</v>
      </c>
      <c r="P1" s="24" t="s">
        <v>6</v>
      </c>
      <c r="Q1" s="24" t="s">
        <v>5</v>
      </c>
    </row>
    <row r="2" spans="1:17" x14ac:dyDescent="0.2">
      <c r="A2" s="16"/>
      <c r="B2" s="16"/>
      <c r="C2" s="16"/>
      <c r="D2" s="16"/>
      <c r="E2" s="16"/>
      <c r="F2" s="32"/>
      <c r="G2" s="32"/>
      <c r="H2" s="17"/>
      <c r="I2" s="30" t="s">
        <v>9</v>
      </c>
      <c r="J2" s="30" t="s">
        <v>9</v>
      </c>
      <c r="K2" s="30" t="s">
        <v>10</v>
      </c>
      <c r="L2" s="30" t="s">
        <v>10</v>
      </c>
      <c r="M2" s="30" t="s">
        <v>11</v>
      </c>
      <c r="N2" s="30" t="s">
        <v>11</v>
      </c>
      <c r="O2" s="17" t="s">
        <v>12</v>
      </c>
      <c r="P2" s="24" t="s">
        <v>13</v>
      </c>
      <c r="Q2" s="24" t="s">
        <v>13</v>
      </c>
    </row>
    <row r="3" spans="1:17" x14ac:dyDescent="0.2">
      <c r="A3" s="16" t="s">
        <v>14</v>
      </c>
      <c r="B3" s="16"/>
      <c r="C3" s="16"/>
      <c r="D3" s="16"/>
      <c r="E3" s="16"/>
      <c r="F3" s="21">
        <v>6.9000000000000006E-2</v>
      </c>
      <c r="G3" s="21">
        <v>7.5999999999999998E-2</v>
      </c>
      <c r="H3" s="16"/>
      <c r="I3" s="30" t="s">
        <v>15</v>
      </c>
      <c r="J3" s="30" t="s">
        <v>16</v>
      </c>
      <c r="K3" s="30" t="s">
        <v>15</v>
      </c>
      <c r="L3" s="30" t="s">
        <v>16</v>
      </c>
      <c r="M3" s="30" t="s">
        <v>15</v>
      </c>
      <c r="N3" s="30" t="s">
        <v>16</v>
      </c>
      <c r="O3" s="16"/>
      <c r="P3" s="30"/>
      <c r="Q3" s="30"/>
    </row>
    <row r="4" spans="1:17" ht="12.75" customHeight="1" x14ac:dyDescent="0.2">
      <c r="A4" s="6"/>
      <c r="B4" s="7" t="s">
        <v>17</v>
      </c>
      <c r="C4" s="7" t="s">
        <v>18</v>
      </c>
      <c r="D4" s="10" t="s">
        <v>19</v>
      </c>
      <c r="E4" s="8" t="s">
        <v>20</v>
      </c>
      <c r="F4" s="9">
        <v>0</v>
      </c>
      <c r="G4" s="19">
        <v>811809.72000000009</v>
      </c>
      <c r="H4" s="13">
        <v>811809.72000000009</v>
      </c>
      <c r="I4" s="23">
        <f>ROUND((G4*1.1)*1.21,0)</f>
        <v>1080519</v>
      </c>
      <c r="J4" s="23">
        <f>ROUND(F4*1.21,0)</f>
        <v>0</v>
      </c>
      <c r="K4" s="31">
        <f>ROUND(I4/124*128.4,0)</f>
        <v>1118860</v>
      </c>
      <c r="L4" s="31">
        <f>ROUND(J4/122.3*124.4,0)</f>
        <v>0</v>
      </c>
      <c r="M4" s="31">
        <f>ROUND(K4/128.4*131.8,-2)</f>
        <v>1148500</v>
      </c>
      <c r="N4" s="31">
        <f>ROUND(L4/124.4*128.3,-2)</f>
        <v>0</v>
      </c>
      <c r="O4" s="13">
        <f>M4+N4</f>
        <v>1148500</v>
      </c>
      <c r="P4" s="22" t="s">
        <v>21</v>
      </c>
      <c r="Q4" s="22" t="s">
        <v>22</v>
      </c>
    </row>
    <row r="5" spans="1:17" ht="12.75" customHeight="1" x14ac:dyDescent="0.2">
      <c r="A5" s="11" t="s">
        <v>23</v>
      </c>
      <c r="B5" s="12" t="s">
        <v>24</v>
      </c>
      <c r="C5" s="7" t="s">
        <v>25</v>
      </c>
      <c r="D5" s="7" t="s">
        <v>26</v>
      </c>
      <c r="E5" s="8" t="s">
        <v>27</v>
      </c>
      <c r="F5" s="9">
        <v>254821.80599999998</v>
      </c>
      <c r="G5" s="9">
        <v>1209078.0660000001</v>
      </c>
      <c r="H5" s="40">
        <v>1463899.872</v>
      </c>
      <c r="I5" s="23">
        <f t="shared" ref="I5" si="0">ROUND((G5*1.1)*1.21,0)</f>
        <v>1609283</v>
      </c>
      <c r="J5" s="33">
        <v>320650</v>
      </c>
      <c r="K5" s="23">
        <f>ROUND(I5/124*128.4,0)</f>
        <v>1666387</v>
      </c>
      <c r="L5" s="31">
        <f t="shared" ref="L5" si="1">ROUND(J5/122.5*124.4,0)</f>
        <v>325623</v>
      </c>
      <c r="M5" s="23">
        <f t="shared" ref="M5" si="2">ROUND(K5/128.4*131.8,-2)</f>
        <v>1710500</v>
      </c>
      <c r="N5" s="23">
        <f t="shared" ref="N5" si="3">ROUND(L5/124.4*128.3,-2)</f>
        <v>335800</v>
      </c>
      <c r="O5" s="13">
        <f t="shared" ref="O5:O65" si="4">M5+N5</f>
        <v>2046300</v>
      </c>
      <c r="P5" s="22"/>
      <c r="Q5" s="7" t="s">
        <v>28</v>
      </c>
    </row>
    <row r="6" spans="1:17" ht="12.75" customHeight="1" x14ac:dyDescent="0.2">
      <c r="A6" s="6" t="s">
        <v>29</v>
      </c>
      <c r="B6" s="7" t="s">
        <v>30</v>
      </c>
      <c r="C6" s="7" t="s">
        <v>31</v>
      </c>
      <c r="D6" s="7" t="s">
        <v>26</v>
      </c>
      <c r="E6" s="8" t="s">
        <v>32</v>
      </c>
      <c r="F6" s="9">
        <v>0</v>
      </c>
      <c r="G6" s="9">
        <v>1059382.6864</v>
      </c>
      <c r="H6" s="13">
        <v>1059382.6864</v>
      </c>
      <c r="I6" s="23">
        <f t="shared" ref="I6:I38" si="5">ROUND((G6*1.1)*1.21,0)</f>
        <v>1410038</v>
      </c>
      <c r="J6" s="23">
        <f t="shared" ref="J6:J35" si="6">ROUND(F6*1.21,0)</f>
        <v>0</v>
      </c>
      <c r="K6" s="31">
        <f t="shared" ref="K6:K71" si="7">ROUND(I6/124*128.4,0)</f>
        <v>1460072</v>
      </c>
      <c r="L6" s="31">
        <f t="shared" ref="L6:L71" si="8">ROUND(J6/122.3*124.4,0)</f>
        <v>0</v>
      </c>
      <c r="M6" s="31">
        <f t="shared" ref="M6:M71" si="9">ROUND(K6/128.4*131.8,-2)</f>
        <v>1498700</v>
      </c>
      <c r="N6" s="31">
        <f t="shared" ref="N6:N71" si="10">ROUND(L6/124.4*128.3,-2)</f>
        <v>0</v>
      </c>
      <c r="O6" s="13">
        <f t="shared" si="4"/>
        <v>1498700</v>
      </c>
      <c r="P6" s="22" t="s">
        <v>29</v>
      </c>
      <c r="Q6" s="7" t="s">
        <v>22</v>
      </c>
    </row>
    <row r="7" spans="1:17" ht="12.75" customHeight="1" x14ac:dyDescent="0.2">
      <c r="A7" s="6" t="s">
        <v>33</v>
      </c>
      <c r="B7" s="7" t="s">
        <v>34</v>
      </c>
      <c r="C7" s="7" t="s">
        <v>35</v>
      </c>
      <c r="D7" s="7" t="s">
        <v>26</v>
      </c>
      <c r="E7" s="8" t="s">
        <v>36</v>
      </c>
      <c r="F7" s="9">
        <v>0</v>
      </c>
      <c r="G7" s="9">
        <v>639083.74400000006</v>
      </c>
      <c r="H7" s="13">
        <v>639083.74400000006</v>
      </c>
      <c r="I7" s="23">
        <f t="shared" si="5"/>
        <v>850620</v>
      </c>
      <c r="J7" s="23">
        <f t="shared" si="6"/>
        <v>0</v>
      </c>
      <c r="K7" s="31">
        <f t="shared" si="7"/>
        <v>880803</v>
      </c>
      <c r="L7" s="31">
        <f t="shared" si="8"/>
        <v>0</v>
      </c>
      <c r="M7" s="31">
        <f t="shared" si="9"/>
        <v>904100</v>
      </c>
      <c r="N7" s="31">
        <f t="shared" si="10"/>
        <v>0</v>
      </c>
      <c r="O7" s="13">
        <f t="shared" si="4"/>
        <v>904100</v>
      </c>
      <c r="P7" s="22" t="s">
        <v>33</v>
      </c>
      <c r="Q7" s="7" t="s">
        <v>22</v>
      </c>
    </row>
    <row r="8" spans="1:17" ht="12.75" customHeight="1" x14ac:dyDescent="0.2">
      <c r="A8" s="6" t="s">
        <v>37</v>
      </c>
      <c r="B8" s="7" t="s">
        <v>38</v>
      </c>
      <c r="C8" s="7" t="s">
        <v>39</v>
      </c>
      <c r="D8" s="7" t="s">
        <v>19</v>
      </c>
      <c r="E8" s="8" t="s">
        <v>40</v>
      </c>
      <c r="F8" s="9">
        <v>0</v>
      </c>
      <c r="G8" s="9">
        <v>213027.55600000001</v>
      </c>
      <c r="H8" s="13">
        <v>213027.55600000001</v>
      </c>
      <c r="I8" s="23">
        <f t="shared" si="5"/>
        <v>283540</v>
      </c>
      <c r="J8" s="23">
        <f t="shared" si="6"/>
        <v>0</v>
      </c>
      <c r="K8" s="31">
        <f t="shared" si="7"/>
        <v>293601</v>
      </c>
      <c r="L8" s="31">
        <f t="shared" si="8"/>
        <v>0</v>
      </c>
      <c r="M8" s="31">
        <f t="shared" si="9"/>
        <v>301400</v>
      </c>
      <c r="N8" s="31">
        <f t="shared" si="10"/>
        <v>0</v>
      </c>
      <c r="O8" s="13">
        <f t="shared" si="4"/>
        <v>301400</v>
      </c>
      <c r="P8" s="22" t="s">
        <v>37</v>
      </c>
      <c r="Q8" s="7" t="s">
        <v>22</v>
      </c>
    </row>
    <row r="9" spans="1:17" ht="12.75" customHeight="1" x14ac:dyDescent="0.2">
      <c r="A9" s="6" t="s">
        <v>41</v>
      </c>
      <c r="B9" s="7" t="s">
        <v>42</v>
      </c>
      <c r="C9" s="7" t="s">
        <v>43</v>
      </c>
      <c r="D9" s="7" t="s">
        <v>19</v>
      </c>
      <c r="E9" s="8" t="s">
        <v>44</v>
      </c>
      <c r="F9" s="9">
        <v>559037.32357000001</v>
      </c>
      <c r="G9" s="9">
        <v>2153310.4604000002</v>
      </c>
      <c r="H9" s="40">
        <v>2712347.7839700002</v>
      </c>
      <c r="I9" s="23">
        <f t="shared" si="5"/>
        <v>2866056</v>
      </c>
      <c r="J9" s="33">
        <v>653400</v>
      </c>
      <c r="K9" s="23">
        <f t="shared" si="7"/>
        <v>2967755</v>
      </c>
      <c r="L9" s="31">
        <f t="shared" ref="L9" si="11">ROUND(J9/122.5*124.4,0)</f>
        <v>663534</v>
      </c>
      <c r="M9" s="23">
        <f t="shared" si="9"/>
        <v>3046300</v>
      </c>
      <c r="N9" s="23">
        <f t="shared" si="10"/>
        <v>684300</v>
      </c>
      <c r="O9" s="13">
        <f t="shared" si="4"/>
        <v>3730600</v>
      </c>
      <c r="P9" s="22"/>
      <c r="Q9" s="7" t="s">
        <v>28</v>
      </c>
    </row>
    <row r="10" spans="1:17" ht="12.75" customHeight="1" x14ac:dyDescent="0.2">
      <c r="A10" s="6" t="s">
        <v>45</v>
      </c>
      <c r="B10" s="7" t="s">
        <v>46</v>
      </c>
      <c r="C10" s="7" t="s">
        <v>47</v>
      </c>
      <c r="D10" s="10" t="s">
        <v>19</v>
      </c>
      <c r="E10" s="8" t="s">
        <v>48</v>
      </c>
      <c r="F10" s="9">
        <v>0</v>
      </c>
      <c r="G10" s="9">
        <v>546964.15600000008</v>
      </c>
      <c r="H10" s="13">
        <v>546964.15600000008</v>
      </c>
      <c r="I10" s="23">
        <f t="shared" si="5"/>
        <v>728009</v>
      </c>
      <c r="J10" s="23">
        <f t="shared" si="6"/>
        <v>0</v>
      </c>
      <c r="K10" s="31">
        <f t="shared" si="7"/>
        <v>753842</v>
      </c>
      <c r="L10" s="31">
        <f t="shared" si="8"/>
        <v>0</v>
      </c>
      <c r="M10" s="31">
        <f t="shared" si="9"/>
        <v>773800</v>
      </c>
      <c r="N10" s="31">
        <f t="shared" si="10"/>
        <v>0</v>
      </c>
      <c r="O10" s="13">
        <f t="shared" si="4"/>
        <v>773800</v>
      </c>
      <c r="P10" s="7" t="s">
        <v>45</v>
      </c>
      <c r="Q10" s="7" t="s">
        <v>22</v>
      </c>
    </row>
    <row r="11" spans="1:17" ht="12.75" customHeight="1" x14ac:dyDescent="0.2">
      <c r="A11" s="6" t="s">
        <v>49</v>
      </c>
      <c r="B11" s="7" t="s">
        <v>50</v>
      </c>
      <c r="C11" s="7" t="s">
        <v>18</v>
      </c>
      <c r="D11" s="7" t="s">
        <v>19</v>
      </c>
      <c r="E11" s="8" t="s">
        <v>51</v>
      </c>
      <c r="F11" s="9">
        <v>1116952.1329999999</v>
      </c>
      <c r="G11" s="9">
        <v>3770462.1720000003</v>
      </c>
      <c r="H11" s="40">
        <v>4887414.3049999997</v>
      </c>
      <c r="I11" s="23">
        <f t="shared" si="5"/>
        <v>5018485</v>
      </c>
      <c r="J11" s="33">
        <v>1089000</v>
      </c>
      <c r="K11" s="23">
        <f t="shared" si="7"/>
        <v>5196560</v>
      </c>
      <c r="L11" s="31">
        <f t="shared" ref="L11" si="12">ROUND(J11/122.5*124.4,0)</f>
        <v>1105891</v>
      </c>
      <c r="M11" s="23">
        <f t="shared" si="9"/>
        <v>5334200</v>
      </c>
      <c r="N11" s="23">
        <f t="shared" si="10"/>
        <v>1140600</v>
      </c>
      <c r="O11" s="13">
        <f t="shared" si="4"/>
        <v>6474800</v>
      </c>
      <c r="P11" s="7"/>
      <c r="Q11" s="7" t="s">
        <v>28</v>
      </c>
    </row>
    <row r="12" spans="1:17" ht="12.75" customHeight="1" x14ac:dyDescent="0.2">
      <c r="A12" s="6" t="s">
        <v>52</v>
      </c>
      <c r="B12" s="7" t="s">
        <v>53</v>
      </c>
      <c r="C12" s="7" t="s">
        <v>18</v>
      </c>
      <c r="D12" s="7" t="s">
        <v>19</v>
      </c>
      <c r="E12" s="8" t="s">
        <v>54</v>
      </c>
      <c r="F12" s="9">
        <v>0</v>
      </c>
      <c r="G12" s="9">
        <v>460601.16800000001</v>
      </c>
      <c r="H12" s="13">
        <v>460601.16800000001</v>
      </c>
      <c r="I12" s="23">
        <f t="shared" si="5"/>
        <v>613060</v>
      </c>
      <c r="J12" s="23">
        <f t="shared" si="6"/>
        <v>0</v>
      </c>
      <c r="K12" s="31">
        <f t="shared" si="7"/>
        <v>634814</v>
      </c>
      <c r="L12" s="31">
        <f t="shared" si="8"/>
        <v>0</v>
      </c>
      <c r="M12" s="31">
        <f t="shared" si="9"/>
        <v>651600</v>
      </c>
      <c r="N12" s="31">
        <f t="shared" si="10"/>
        <v>0</v>
      </c>
      <c r="O12" s="13">
        <f t="shared" si="4"/>
        <v>651600</v>
      </c>
      <c r="P12" s="7" t="s">
        <v>52</v>
      </c>
      <c r="Q12" s="7" t="s">
        <v>22</v>
      </c>
    </row>
    <row r="13" spans="1:17" ht="12.75" customHeight="1" x14ac:dyDescent="0.2">
      <c r="A13" s="6" t="s">
        <v>55</v>
      </c>
      <c r="B13" s="7" t="s">
        <v>56</v>
      </c>
      <c r="C13" s="7" t="s">
        <v>18</v>
      </c>
      <c r="D13" s="7" t="s">
        <v>19</v>
      </c>
      <c r="E13" s="8" t="s">
        <v>57</v>
      </c>
      <c r="F13" s="9">
        <v>89805.193400000004</v>
      </c>
      <c r="G13" s="9">
        <v>806052.04399999999</v>
      </c>
      <c r="H13" s="40">
        <v>895857.23739999998</v>
      </c>
      <c r="I13" s="23">
        <f t="shared" si="5"/>
        <v>1072855</v>
      </c>
      <c r="J13" s="33">
        <v>108900</v>
      </c>
      <c r="K13" s="23">
        <f t="shared" si="7"/>
        <v>1110924</v>
      </c>
      <c r="L13" s="31">
        <f t="shared" ref="L13" si="13">ROUND(J13/122.5*124.4,0)</f>
        <v>110589</v>
      </c>
      <c r="M13" s="23">
        <f t="shared" si="9"/>
        <v>1140300</v>
      </c>
      <c r="N13" s="23">
        <f t="shared" si="10"/>
        <v>114100</v>
      </c>
      <c r="O13" s="13">
        <f t="shared" si="4"/>
        <v>1254400</v>
      </c>
      <c r="P13" s="7"/>
      <c r="Q13" s="7" t="s">
        <v>28</v>
      </c>
    </row>
    <row r="14" spans="1:17" ht="12.75" customHeight="1" x14ac:dyDescent="0.2">
      <c r="A14" s="6" t="s">
        <v>58</v>
      </c>
      <c r="B14" s="7" t="s">
        <v>59</v>
      </c>
      <c r="C14" s="7" t="s">
        <v>60</v>
      </c>
      <c r="D14" s="7" t="s">
        <v>19</v>
      </c>
      <c r="E14" s="8" t="s">
        <v>61</v>
      </c>
      <c r="F14" s="9">
        <v>0</v>
      </c>
      <c r="G14" s="9">
        <v>55271.968000000001</v>
      </c>
      <c r="H14" s="13">
        <v>55271.968000000001</v>
      </c>
      <c r="I14" s="23">
        <f t="shared" si="5"/>
        <v>73567</v>
      </c>
      <c r="J14" s="23">
        <f t="shared" si="6"/>
        <v>0</v>
      </c>
      <c r="K14" s="31">
        <f t="shared" si="7"/>
        <v>76177</v>
      </c>
      <c r="L14" s="31">
        <f t="shared" si="8"/>
        <v>0</v>
      </c>
      <c r="M14" s="31">
        <f t="shared" si="9"/>
        <v>78200</v>
      </c>
      <c r="N14" s="31">
        <f t="shared" si="10"/>
        <v>0</v>
      </c>
      <c r="O14" s="13">
        <f t="shared" si="4"/>
        <v>78200</v>
      </c>
      <c r="P14" s="7" t="s">
        <v>58</v>
      </c>
      <c r="Q14" s="7" t="s">
        <v>22</v>
      </c>
    </row>
    <row r="15" spans="1:17" s="34" customFormat="1" x14ac:dyDescent="0.2">
      <c r="A15" s="35"/>
      <c r="B15" s="7" t="s">
        <v>62</v>
      </c>
      <c r="C15" s="7" t="s">
        <v>63</v>
      </c>
      <c r="D15" s="7" t="s">
        <v>19</v>
      </c>
      <c r="E15" s="8" t="s">
        <v>64</v>
      </c>
      <c r="I15" s="33">
        <v>278300</v>
      </c>
      <c r="J15" s="36"/>
      <c r="K15" s="39">
        <f>ROUND(I15/124.9*128.4,0)</f>
        <v>286099</v>
      </c>
      <c r="L15" s="23">
        <f t="shared" si="8"/>
        <v>0</v>
      </c>
      <c r="M15" s="23">
        <f t="shared" si="9"/>
        <v>293700</v>
      </c>
      <c r="N15" s="23">
        <f t="shared" si="10"/>
        <v>0</v>
      </c>
      <c r="O15" s="13">
        <f t="shared" si="4"/>
        <v>293700</v>
      </c>
      <c r="P15" s="7" t="s">
        <v>65</v>
      </c>
      <c r="Q15" s="7"/>
    </row>
    <row r="16" spans="1:17" ht="12.75" customHeight="1" x14ac:dyDescent="0.2">
      <c r="A16" s="6" t="s">
        <v>66</v>
      </c>
      <c r="B16" s="7" t="s">
        <v>62</v>
      </c>
      <c r="C16" s="7" t="s">
        <v>63</v>
      </c>
      <c r="D16" s="7" t="s">
        <v>19</v>
      </c>
      <c r="E16" s="8" t="s">
        <v>67</v>
      </c>
      <c r="F16" s="9">
        <v>0</v>
      </c>
      <c r="G16" s="19">
        <v>317308.09600000002</v>
      </c>
      <c r="H16" s="13">
        <v>317308.09600000002</v>
      </c>
      <c r="I16" s="33">
        <v>471900</v>
      </c>
      <c r="J16" s="23">
        <f t="shared" ref="J16:J19" si="14">ROUND(F16*1.21,0)</f>
        <v>0</v>
      </c>
      <c r="K16" s="39">
        <f t="shared" ref="K16:K19" si="15">ROUND(I16/124.9*128.4,0)</f>
        <v>485124</v>
      </c>
      <c r="L16" s="31">
        <f t="shared" si="8"/>
        <v>0</v>
      </c>
      <c r="M16" s="23">
        <f t="shared" si="9"/>
        <v>498000</v>
      </c>
      <c r="N16" s="23">
        <f t="shared" si="10"/>
        <v>0</v>
      </c>
      <c r="O16" s="13">
        <f t="shared" si="4"/>
        <v>498000</v>
      </c>
      <c r="P16" s="7" t="s">
        <v>65</v>
      </c>
      <c r="Q16" s="41" t="s">
        <v>22</v>
      </c>
    </row>
    <row r="17" spans="1:17" ht="12.75" customHeight="1" x14ac:dyDescent="0.2">
      <c r="A17" s="6" t="s">
        <v>68</v>
      </c>
      <c r="B17" s="7" t="s">
        <v>69</v>
      </c>
      <c r="C17" s="7" t="s">
        <v>70</v>
      </c>
      <c r="D17" s="7" t="s">
        <v>19</v>
      </c>
      <c r="E17" s="8" t="s">
        <v>71</v>
      </c>
      <c r="F17" s="9">
        <v>0</v>
      </c>
      <c r="G17" s="19">
        <v>514037.48000000004</v>
      </c>
      <c r="H17" s="13">
        <v>514037.48000000004</v>
      </c>
      <c r="I17" s="33">
        <v>931700</v>
      </c>
      <c r="J17" s="23">
        <f t="shared" si="14"/>
        <v>0</v>
      </c>
      <c r="K17" s="39">
        <f t="shared" si="15"/>
        <v>957808</v>
      </c>
      <c r="L17" s="31">
        <f t="shared" si="8"/>
        <v>0</v>
      </c>
      <c r="M17" s="23">
        <f t="shared" si="9"/>
        <v>983200</v>
      </c>
      <c r="N17" s="23">
        <f t="shared" si="10"/>
        <v>0</v>
      </c>
      <c r="O17" s="13">
        <f t="shared" si="4"/>
        <v>983200</v>
      </c>
      <c r="P17" s="7" t="s">
        <v>65</v>
      </c>
      <c r="Q17" s="41" t="s">
        <v>22</v>
      </c>
    </row>
    <row r="18" spans="1:17" ht="12.75" customHeight="1" x14ac:dyDescent="0.2">
      <c r="A18" s="6" t="s">
        <v>72</v>
      </c>
      <c r="B18" s="7" t="s">
        <v>73</v>
      </c>
      <c r="C18" s="7" t="s">
        <v>74</v>
      </c>
      <c r="D18" s="7" t="s">
        <v>19</v>
      </c>
      <c r="E18" s="8" t="s">
        <v>75</v>
      </c>
      <c r="F18" s="9">
        <v>0</v>
      </c>
      <c r="G18" s="19">
        <v>431538.40800000005</v>
      </c>
      <c r="H18" s="13">
        <v>431538.40800000005</v>
      </c>
      <c r="I18" s="33">
        <v>707850</v>
      </c>
      <c r="J18" s="23">
        <f t="shared" si="14"/>
        <v>0</v>
      </c>
      <c r="K18" s="39">
        <f t="shared" si="15"/>
        <v>727686</v>
      </c>
      <c r="L18" s="31">
        <f t="shared" si="8"/>
        <v>0</v>
      </c>
      <c r="M18" s="23">
        <f t="shared" si="9"/>
        <v>747000</v>
      </c>
      <c r="N18" s="23">
        <f t="shared" si="10"/>
        <v>0</v>
      </c>
      <c r="O18" s="13">
        <f t="shared" si="4"/>
        <v>747000</v>
      </c>
      <c r="P18" s="7" t="s">
        <v>65</v>
      </c>
      <c r="Q18" s="41" t="s">
        <v>22</v>
      </c>
    </row>
    <row r="19" spans="1:17" ht="12.75" customHeight="1" x14ac:dyDescent="0.2">
      <c r="A19" s="6" t="s">
        <v>76</v>
      </c>
      <c r="B19" s="7" t="s">
        <v>77</v>
      </c>
      <c r="C19" s="7" t="s">
        <v>78</v>
      </c>
      <c r="D19" s="7" t="s">
        <v>19</v>
      </c>
      <c r="E19" s="8" t="s">
        <v>79</v>
      </c>
      <c r="F19" s="9">
        <v>0</v>
      </c>
      <c r="G19" s="19">
        <v>20307.348000000002</v>
      </c>
      <c r="H19" s="13">
        <v>20307.348000000002</v>
      </c>
      <c r="I19" s="33">
        <v>84700</v>
      </c>
      <c r="J19" s="23">
        <f t="shared" si="14"/>
        <v>0</v>
      </c>
      <c r="K19" s="39">
        <f t="shared" si="15"/>
        <v>87073</v>
      </c>
      <c r="L19" s="31">
        <f t="shared" si="8"/>
        <v>0</v>
      </c>
      <c r="M19" s="23">
        <f t="shared" si="9"/>
        <v>89400</v>
      </c>
      <c r="N19" s="23">
        <f t="shared" si="10"/>
        <v>0</v>
      </c>
      <c r="O19" s="13">
        <f t="shared" si="4"/>
        <v>89400</v>
      </c>
      <c r="P19" s="7" t="s">
        <v>65</v>
      </c>
      <c r="Q19" s="41" t="s">
        <v>22</v>
      </c>
    </row>
    <row r="20" spans="1:17" x14ac:dyDescent="0.2">
      <c r="A20" s="6" t="s">
        <v>80</v>
      </c>
      <c r="B20" s="7" t="s">
        <v>81</v>
      </c>
      <c r="C20" s="7" t="s">
        <v>78</v>
      </c>
      <c r="D20" s="7" t="s">
        <v>19</v>
      </c>
      <c r="E20" s="8" t="s">
        <v>82</v>
      </c>
      <c r="F20" s="9">
        <v>578120.54499999993</v>
      </c>
      <c r="G20" s="9">
        <v>0</v>
      </c>
      <c r="H20" s="13">
        <v>578120.54499999993</v>
      </c>
      <c r="I20" s="23">
        <f t="shared" ref="I20" si="16">ROUND((G20*1.1)*1.21,0)</f>
        <v>0</v>
      </c>
      <c r="J20" s="33">
        <v>701800</v>
      </c>
      <c r="K20" s="39"/>
      <c r="L20" s="31">
        <f>ROUND(J20/122.5*124.4,0)</f>
        <v>712685</v>
      </c>
      <c r="M20" s="23">
        <f t="shared" si="9"/>
        <v>0</v>
      </c>
      <c r="N20" s="23">
        <f t="shared" si="10"/>
        <v>735000</v>
      </c>
      <c r="O20" s="13">
        <f t="shared" si="4"/>
        <v>735000</v>
      </c>
      <c r="P20" s="27"/>
      <c r="Q20" s="27" t="s">
        <v>28</v>
      </c>
    </row>
    <row r="21" spans="1:17" ht="12.75" customHeight="1" x14ac:dyDescent="0.2">
      <c r="A21" s="6" t="s">
        <v>83</v>
      </c>
      <c r="B21" s="7" t="s">
        <v>84</v>
      </c>
      <c r="C21" s="7" t="s">
        <v>63</v>
      </c>
      <c r="D21" s="7" t="s">
        <v>19</v>
      </c>
      <c r="E21" s="7" t="s">
        <v>85</v>
      </c>
      <c r="F21" s="9">
        <v>0</v>
      </c>
      <c r="G21" s="9">
        <v>1663922.0960000001</v>
      </c>
      <c r="H21" s="13">
        <v>1663922.0960000001</v>
      </c>
      <c r="I21" s="23">
        <f t="shared" si="5"/>
        <v>2214680</v>
      </c>
      <c r="J21" s="23">
        <f t="shared" si="6"/>
        <v>0</v>
      </c>
      <c r="K21" s="31">
        <f t="shared" si="7"/>
        <v>2293265</v>
      </c>
      <c r="L21" s="31">
        <f t="shared" si="8"/>
        <v>0</v>
      </c>
      <c r="M21" s="31">
        <f t="shared" si="9"/>
        <v>2354000</v>
      </c>
      <c r="N21" s="31">
        <f t="shared" si="10"/>
        <v>0</v>
      </c>
      <c r="O21" s="13">
        <f t="shared" si="4"/>
        <v>2354000</v>
      </c>
      <c r="P21" s="7" t="s">
        <v>83</v>
      </c>
      <c r="Q21" s="7" t="s">
        <v>22</v>
      </c>
    </row>
    <row r="22" spans="1:17" ht="12.75" customHeight="1" x14ac:dyDescent="0.2">
      <c r="A22" s="6" t="s">
        <v>86</v>
      </c>
      <c r="B22" s="7" t="s">
        <v>87</v>
      </c>
      <c r="C22" s="7" t="s">
        <v>63</v>
      </c>
      <c r="D22" s="7" t="s">
        <v>19</v>
      </c>
      <c r="E22" s="8" t="s">
        <v>88</v>
      </c>
      <c r="F22" s="9">
        <v>0</v>
      </c>
      <c r="G22" s="9">
        <v>3725112.0000000005</v>
      </c>
      <c r="H22" s="13">
        <v>3725112.0000000005</v>
      </c>
      <c r="I22" s="23">
        <f t="shared" si="5"/>
        <v>4958124</v>
      </c>
      <c r="J22" s="23">
        <f t="shared" si="6"/>
        <v>0</v>
      </c>
      <c r="K22" s="31">
        <f t="shared" si="7"/>
        <v>5134057</v>
      </c>
      <c r="L22" s="31">
        <f t="shared" si="8"/>
        <v>0</v>
      </c>
      <c r="M22" s="31">
        <f t="shared" si="9"/>
        <v>5270000</v>
      </c>
      <c r="N22" s="31">
        <f t="shared" si="10"/>
        <v>0</v>
      </c>
      <c r="O22" s="13">
        <f t="shared" si="4"/>
        <v>5270000</v>
      </c>
      <c r="P22" s="7" t="s">
        <v>86</v>
      </c>
      <c r="Q22" s="7" t="s">
        <v>22</v>
      </c>
    </row>
    <row r="23" spans="1:17" ht="12.75" customHeight="1" x14ac:dyDescent="0.2">
      <c r="A23" s="6" t="s">
        <v>89</v>
      </c>
      <c r="B23" s="7" t="s">
        <v>90</v>
      </c>
      <c r="C23" s="7" t="s">
        <v>63</v>
      </c>
      <c r="D23" s="7" t="s">
        <v>19</v>
      </c>
      <c r="E23" s="8" t="s">
        <v>61</v>
      </c>
      <c r="F23" s="9">
        <v>0</v>
      </c>
      <c r="G23" s="9">
        <v>55271.968000000001</v>
      </c>
      <c r="H23" s="13">
        <v>55271.968000000001</v>
      </c>
      <c r="I23" s="23">
        <f t="shared" si="5"/>
        <v>73567</v>
      </c>
      <c r="J23" s="23">
        <f t="shared" si="6"/>
        <v>0</v>
      </c>
      <c r="K23" s="31">
        <f t="shared" si="7"/>
        <v>76177</v>
      </c>
      <c r="L23" s="31">
        <f t="shared" si="8"/>
        <v>0</v>
      </c>
      <c r="M23" s="31">
        <f t="shared" si="9"/>
        <v>78200</v>
      </c>
      <c r="N23" s="31">
        <f t="shared" si="10"/>
        <v>0</v>
      </c>
      <c r="O23" s="13">
        <f t="shared" si="4"/>
        <v>78200</v>
      </c>
      <c r="P23" s="7" t="s">
        <v>89</v>
      </c>
      <c r="Q23" s="7" t="s">
        <v>22</v>
      </c>
    </row>
    <row r="24" spans="1:17" ht="12.75" customHeight="1" x14ac:dyDescent="0.2">
      <c r="A24" s="6" t="s">
        <v>91</v>
      </c>
      <c r="B24" s="7" t="s">
        <v>92</v>
      </c>
      <c r="C24" s="7" t="s">
        <v>63</v>
      </c>
      <c r="D24" s="7" t="s">
        <v>19</v>
      </c>
      <c r="E24" s="8" t="s">
        <v>93</v>
      </c>
      <c r="F24" s="9">
        <v>22451.137999999999</v>
      </c>
      <c r="G24" s="9">
        <v>63332.284000000007</v>
      </c>
      <c r="H24" s="40">
        <v>85783.422000000006</v>
      </c>
      <c r="I24" s="23">
        <f t="shared" si="5"/>
        <v>84295</v>
      </c>
      <c r="J24" s="33">
        <v>30250</v>
      </c>
      <c r="K24" s="23">
        <f t="shared" si="7"/>
        <v>87286</v>
      </c>
      <c r="L24" s="31">
        <f t="shared" ref="L24:L28" si="17">ROUND(J24/122.5*124.4,0)</f>
        <v>30719</v>
      </c>
      <c r="M24" s="23">
        <f t="shared" si="9"/>
        <v>89600</v>
      </c>
      <c r="N24" s="23">
        <f t="shared" si="10"/>
        <v>31700</v>
      </c>
      <c r="O24" s="13">
        <f t="shared" si="4"/>
        <v>121300</v>
      </c>
      <c r="P24" s="7"/>
      <c r="Q24" s="7" t="s">
        <v>28</v>
      </c>
    </row>
    <row r="25" spans="1:17" ht="12.75" customHeight="1" x14ac:dyDescent="0.2">
      <c r="A25" s="6" t="s">
        <v>94</v>
      </c>
      <c r="B25" s="7" t="s">
        <v>92</v>
      </c>
      <c r="C25" s="7" t="s">
        <v>70</v>
      </c>
      <c r="D25" s="7" t="s">
        <v>19</v>
      </c>
      <c r="E25" s="8" t="s">
        <v>95</v>
      </c>
      <c r="F25" s="9">
        <v>20206.237999999998</v>
      </c>
      <c r="G25" s="9">
        <v>195755.60400000002</v>
      </c>
      <c r="H25" s="40">
        <v>215961.842</v>
      </c>
      <c r="I25" s="23">
        <f t="shared" si="5"/>
        <v>260551</v>
      </c>
      <c r="J25" s="38">
        <v>30250</v>
      </c>
      <c r="K25" s="23">
        <f t="shared" si="7"/>
        <v>269796</v>
      </c>
      <c r="L25" s="31">
        <f t="shared" si="17"/>
        <v>30719</v>
      </c>
      <c r="M25" s="23">
        <f t="shared" si="9"/>
        <v>276900</v>
      </c>
      <c r="N25" s="23">
        <f t="shared" si="10"/>
        <v>31700</v>
      </c>
      <c r="O25" s="13">
        <f t="shared" si="4"/>
        <v>308600</v>
      </c>
      <c r="P25" s="7"/>
      <c r="Q25" s="7" t="s">
        <v>28</v>
      </c>
    </row>
    <row r="26" spans="1:17" s="34" customFormat="1" x14ac:dyDescent="0.2">
      <c r="A26" s="35"/>
      <c r="B26" s="7" t="s">
        <v>96</v>
      </c>
      <c r="C26" s="7" t="s">
        <v>97</v>
      </c>
      <c r="D26" s="7" t="s">
        <v>19</v>
      </c>
      <c r="E26" s="7" t="s">
        <v>98</v>
      </c>
      <c r="F26" s="36"/>
      <c r="G26" s="36"/>
      <c r="H26" s="36"/>
      <c r="I26" s="33">
        <v>700000</v>
      </c>
      <c r="J26" s="33">
        <v>600000</v>
      </c>
      <c r="K26" s="31">
        <f>ROUND(I26/125.2*128.4,0)</f>
        <v>717891</v>
      </c>
      <c r="L26" s="31">
        <f>ROUND(J26/123.3*124.4,0)</f>
        <v>605353</v>
      </c>
      <c r="M26" s="31">
        <f>ROUND(K26/128.4*131.8,-2)</f>
        <v>736900</v>
      </c>
      <c r="N26" s="31">
        <f>ROUND(L26/124.4*128.3,-2)</f>
        <v>624300</v>
      </c>
      <c r="O26" s="13">
        <f t="shared" si="4"/>
        <v>1361200</v>
      </c>
      <c r="P26" s="7"/>
      <c r="Q26" s="7"/>
    </row>
    <row r="27" spans="1:17" x14ac:dyDescent="0.2">
      <c r="A27" s="6" t="s">
        <v>99</v>
      </c>
      <c r="B27" s="7" t="s">
        <v>100</v>
      </c>
      <c r="C27" s="7" t="s">
        <v>101</v>
      </c>
      <c r="D27" s="7" t="s">
        <v>19</v>
      </c>
      <c r="E27" s="8" t="s">
        <v>102</v>
      </c>
      <c r="F27" s="9">
        <v>72966.732999999993</v>
      </c>
      <c r="G27" s="9">
        <v>0</v>
      </c>
      <c r="H27" s="40">
        <v>72966.732999999993</v>
      </c>
      <c r="I27" s="23">
        <f t="shared" si="5"/>
        <v>0</v>
      </c>
      <c r="J27" s="33">
        <v>84700</v>
      </c>
      <c r="K27" s="23">
        <f t="shared" si="7"/>
        <v>0</v>
      </c>
      <c r="L27" s="31">
        <f t="shared" si="17"/>
        <v>86014</v>
      </c>
      <c r="M27" s="23">
        <f t="shared" si="9"/>
        <v>0</v>
      </c>
      <c r="N27" s="23">
        <f t="shared" si="10"/>
        <v>88700</v>
      </c>
      <c r="O27" s="13">
        <f t="shared" si="4"/>
        <v>88700</v>
      </c>
      <c r="P27" s="7" t="s">
        <v>22</v>
      </c>
      <c r="Q27" s="7" t="s">
        <v>28</v>
      </c>
    </row>
    <row r="28" spans="1:17" x14ac:dyDescent="0.2">
      <c r="A28" s="6" t="s">
        <v>103</v>
      </c>
      <c r="B28" s="7" t="s">
        <v>104</v>
      </c>
      <c r="C28" s="7" t="s">
        <v>101</v>
      </c>
      <c r="D28" s="7" t="s">
        <v>19</v>
      </c>
      <c r="E28" s="8" t="s">
        <v>105</v>
      </c>
      <c r="F28" s="9">
        <v>67353.41399999999</v>
      </c>
      <c r="G28" s="9">
        <v>0</v>
      </c>
      <c r="H28" s="40">
        <v>67353.41399999999</v>
      </c>
      <c r="I28" s="23">
        <f t="shared" si="5"/>
        <v>0</v>
      </c>
      <c r="J28" s="33">
        <v>60500</v>
      </c>
      <c r="K28" s="23">
        <f t="shared" si="7"/>
        <v>0</v>
      </c>
      <c r="L28" s="31">
        <f t="shared" si="17"/>
        <v>61438</v>
      </c>
      <c r="M28" s="23">
        <f t="shared" si="9"/>
        <v>0</v>
      </c>
      <c r="N28" s="23">
        <f t="shared" si="10"/>
        <v>63400</v>
      </c>
      <c r="O28" s="13">
        <f t="shared" si="4"/>
        <v>63400</v>
      </c>
      <c r="P28" s="7" t="s">
        <v>22</v>
      </c>
      <c r="Q28" s="7" t="s">
        <v>28</v>
      </c>
    </row>
    <row r="29" spans="1:17" ht="12.75" customHeight="1" x14ac:dyDescent="0.2">
      <c r="A29" s="6" t="s">
        <v>106</v>
      </c>
      <c r="B29" s="7" t="s">
        <v>107</v>
      </c>
      <c r="C29" s="7" t="s">
        <v>101</v>
      </c>
      <c r="D29" s="7" t="s">
        <v>19</v>
      </c>
      <c r="E29" s="8" t="s">
        <v>108</v>
      </c>
      <c r="F29" s="9">
        <v>0</v>
      </c>
      <c r="G29" s="9">
        <v>2118765.588</v>
      </c>
      <c r="H29" s="13">
        <v>2118765.588</v>
      </c>
      <c r="I29" s="23">
        <f t="shared" si="5"/>
        <v>2820077</v>
      </c>
      <c r="J29" s="23">
        <f t="shared" si="6"/>
        <v>0</v>
      </c>
      <c r="K29" s="31">
        <f t="shared" si="7"/>
        <v>2920144</v>
      </c>
      <c r="L29" s="31">
        <f t="shared" si="8"/>
        <v>0</v>
      </c>
      <c r="M29" s="31">
        <f t="shared" si="9"/>
        <v>2997500</v>
      </c>
      <c r="N29" s="31">
        <f t="shared" si="10"/>
        <v>0</v>
      </c>
      <c r="O29" s="13">
        <f t="shared" si="4"/>
        <v>2997500</v>
      </c>
      <c r="P29" s="7" t="s">
        <v>106</v>
      </c>
      <c r="Q29" s="7" t="s">
        <v>22</v>
      </c>
    </row>
    <row r="30" spans="1:17" ht="12.75" customHeight="1" x14ac:dyDescent="0.2">
      <c r="A30" s="6" t="s">
        <v>109</v>
      </c>
      <c r="B30" s="7" t="s">
        <v>110</v>
      </c>
      <c r="C30" s="7" t="s">
        <v>101</v>
      </c>
      <c r="D30" s="7" t="s">
        <v>19</v>
      </c>
      <c r="E30" s="8" t="s">
        <v>111</v>
      </c>
      <c r="F30" s="9">
        <v>0</v>
      </c>
      <c r="G30" s="9">
        <v>230300.584</v>
      </c>
      <c r="H30" s="13">
        <v>230300.584</v>
      </c>
      <c r="I30" s="23">
        <f t="shared" si="5"/>
        <v>306530</v>
      </c>
      <c r="J30" s="23">
        <f t="shared" si="6"/>
        <v>0</v>
      </c>
      <c r="K30" s="31">
        <f t="shared" si="7"/>
        <v>317407</v>
      </c>
      <c r="L30" s="31">
        <f t="shared" si="8"/>
        <v>0</v>
      </c>
      <c r="M30" s="31">
        <f t="shared" si="9"/>
        <v>325800</v>
      </c>
      <c r="N30" s="31">
        <f t="shared" si="10"/>
        <v>0</v>
      </c>
      <c r="O30" s="13">
        <f t="shared" si="4"/>
        <v>325800</v>
      </c>
      <c r="P30" s="7" t="s">
        <v>109</v>
      </c>
      <c r="Q30" s="7" t="s">
        <v>22</v>
      </c>
    </row>
    <row r="31" spans="1:17" ht="12.75" customHeight="1" x14ac:dyDescent="0.2">
      <c r="A31" s="6" t="s">
        <v>112</v>
      </c>
      <c r="B31" s="7" t="s">
        <v>113</v>
      </c>
      <c r="C31" s="7" t="s">
        <v>114</v>
      </c>
      <c r="D31" s="7" t="s">
        <v>19</v>
      </c>
      <c r="E31" s="8" t="s">
        <v>115</v>
      </c>
      <c r="F31" s="9">
        <v>0</v>
      </c>
      <c r="G31" s="9">
        <v>1473924.1680000001</v>
      </c>
      <c r="H31" s="13">
        <v>1473924.1680000001</v>
      </c>
      <c r="I31" s="23">
        <f t="shared" si="5"/>
        <v>1961793</v>
      </c>
      <c r="J31" s="23">
        <f t="shared" si="6"/>
        <v>0</v>
      </c>
      <c r="K31" s="31">
        <f t="shared" si="7"/>
        <v>2031405</v>
      </c>
      <c r="L31" s="31">
        <f t="shared" si="8"/>
        <v>0</v>
      </c>
      <c r="M31" s="31">
        <f t="shared" si="9"/>
        <v>2085200</v>
      </c>
      <c r="N31" s="31">
        <f t="shared" si="10"/>
        <v>0</v>
      </c>
      <c r="O31" s="13">
        <f t="shared" si="4"/>
        <v>2085200</v>
      </c>
      <c r="P31" s="7" t="s">
        <v>112</v>
      </c>
      <c r="Q31" s="7" t="s">
        <v>22</v>
      </c>
    </row>
    <row r="32" spans="1:17" ht="12.75" customHeight="1" x14ac:dyDescent="0.2">
      <c r="A32" s="6" t="s">
        <v>116</v>
      </c>
      <c r="B32" s="7" t="s">
        <v>117</v>
      </c>
      <c r="C32" s="7" t="s">
        <v>114</v>
      </c>
      <c r="D32" s="7" t="s">
        <v>19</v>
      </c>
      <c r="E32" s="7" t="s">
        <v>118</v>
      </c>
      <c r="F32" s="9">
        <v>4276000</v>
      </c>
      <c r="G32" s="19">
        <v>10085725.676000001</v>
      </c>
      <c r="H32" s="40">
        <v>14361725.676000001</v>
      </c>
      <c r="I32" s="23">
        <f t="shared" si="5"/>
        <v>13424101</v>
      </c>
      <c r="J32" s="33">
        <v>6001600</v>
      </c>
      <c r="K32" s="23">
        <f t="shared" si="7"/>
        <v>13900440</v>
      </c>
      <c r="L32" s="31">
        <f t="shared" ref="L32:L34" si="18">ROUND(J32/122.5*124.4,0)</f>
        <v>6094686</v>
      </c>
      <c r="M32" s="23">
        <f t="shared" si="9"/>
        <v>14268500</v>
      </c>
      <c r="N32" s="23">
        <f t="shared" si="10"/>
        <v>6285800</v>
      </c>
      <c r="O32" s="13">
        <f t="shared" si="4"/>
        <v>20554300</v>
      </c>
      <c r="P32" s="42" t="s">
        <v>119</v>
      </c>
      <c r="Q32" s="7" t="s">
        <v>28</v>
      </c>
    </row>
    <row r="33" spans="1:17" ht="12.75" customHeight="1" x14ac:dyDescent="0.2">
      <c r="A33" s="6" t="s">
        <v>120</v>
      </c>
      <c r="B33" s="7" t="s">
        <v>121</v>
      </c>
      <c r="C33" s="7" t="s">
        <v>114</v>
      </c>
      <c r="D33" s="7" t="s">
        <v>19</v>
      </c>
      <c r="E33" s="8" t="s">
        <v>122</v>
      </c>
      <c r="F33" s="9">
        <v>263802.47499999998</v>
      </c>
      <c r="G33" s="9">
        <v>3103300.2080000001</v>
      </c>
      <c r="H33" s="40">
        <v>3367102.6830000002</v>
      </c>
      <c r="I33" s="23">
        <f t="shared" si="5"/>
        <v>4130493</v>
      </c>
      <c r="J33" s="33">
        <v>320650</v>
      </c>
      <c r="K33" s="23">
        <f t="shared" si="7"/>
        <v>4277059</v>
      </c>
      <c r="L33" s="31">
        <f t="shared" si="18"/>
        <v>325623</v>
      </c>
      <c r="M33" s="23">
        <f t="shared" si="9"/>
        <v>4390300</v>
      </c>
      <c r="N33" s="23">
        <f t="shared" si="10"/>
        <v>335800</v>
      </c>
      <c r="O33" s="13">
        <f t="shared" si="4"/>
        <v>4726100</v>
      </c>
      <c r="P33" s="42"/>
      <c r="Q33" s="7" t="s">
        <v>28</v>
      </c>
    </row>
    <row r="34" spans="1:17" ht="12.75" customHeight="1" x14ac:dyDescent="0.2">
      <c r="A34" s="6" t="s">
        <v>123</v>
      </c>
      <c r="B34" s="7" t="s">
        <v>124</v>
      </c>
      <c r="C34" s="7" t="s">
        <v>114</v>
      </c>
      <c r="D34" s="7" t="s">
        <v>19</v>
      </c>
      <c r="E34" s="8" t="s">
        <v>125</v>
      </c>
      <c r="F34" s="19">
        <v>5393924.9229999995</v>
      </c>
      <c r="G34" s="19">
        <v>17843977.433400001</v>
      </c>
      <c r="H34" s="40">
        <v>23237902.356400002</v>
      </c>
      <c r="I34" s="23">
        <f t="shared" si="5"/>
        <v>23750334</v>
      </c>
      <c r="J34" s="33">
        <v>6830450</v>
      </c>
      <c r="K34" s="23">
        <f t="shared" si="7"/>
        <v>24593088</v>
      </c>
      <c r="L34" s="31">
        <f t="shared" si="18"/>
        <v>6936392</v>
      </c>
      <c r="M34" s="23">
        <f t="shared" si="9"/>
        <v>25244300</v>
      </c>
      <c r="N34" s="23">
        <f t="shared" si="10"/>
        <v>7153900</v>
      </c>
      <c r="O34" s="13">
        <f t="shared" si="4"/>
        <v>32398200</v>
      </c>
      <c r="P34" s="42"/>
      <c r="Q34" s="7" t="s">
        <v>28</v>
      </c>
    </row>
    <row r="35" spans="1:17" ht="12.75" customHeight="1" x14ac:dyDescent="0.2">
      <c r="A35" s="6" t="s">
        <v>126</v>
      </c>
      <c r="B35" s="7" t="s">
        <v>127</v>
      </c>
      <c r="C35" s="7" t="s">
        <v>128</v>
      </c>
      <c r="D35" s="7" t="s">
        <v>19</v>
      </c>
      <c r="E35" s="8" t="s">
        <v>129</v>
      </c>
      <c r="F35" s="9">
        <v>0</v>
      </c>
      <c r="G35" s="9">
        <v>2936332.9840000002</v>
      </c>
      <c r="H35" s="13">
        <v>2936332.9840000002</v>
      </c>
      <c r="I35" s="23">
        <f t="shared" si="5"/>
        <v>3908259</v>
      </c>
      <c r="J35" s="23">
        <f t="shared" si="6"/>
        <v>0</v>
      </c>
      <c r="K35" s="31">
        <f t="shared" si="7"/>
        <v>4046939</v>
      </c>
      <c r="L35" s="31">
        <f t="shared" si="8"/>
        <v>0</v>
      </c>
      <c r="M35" s="31">
        <f t="shared" si="9"/>
        <v>4154100</v>
      </c>
      <c r="N35" s="31">
        <f t="shared" si="10"/>
        <v>0</v>
      </c>
      <c r="O35" s="13">
        <f t="shared" si="4"/>
        <v>4154100</v>
      </c>
      <c r="P35" s="7" t="s">
        <v>130</v>
      </c>
      <c r="Q35" s="7" t="s">
        <v>22</v>
      </c>
    </row>
    <row r="36" spans="1:17" ht="12.75" customHeight="1" x14ac:dyDescent="0.2">
      <c r="A36" s="6" t="s">
        <v>131</v>
      </c>
      <c r="B36" s="7" t="s">
        <v>132</v>
      </c>
      <c r="C36" s="7" t="s">
        <v>133</v>
      </c>
      <c r="D36" s="7" t="s">
        <v>19</v>
      </c>
      <c r="E36" s="8" t="s">
        <v>134</v>
      </c>
      <c r="F36" s="9">
        <v>84192.301999999996</v>
      </c>
      <c r="G36" s="9">
        <v>921202.33600000001</v>
      </c>
      <c r="H36" s="40">
        <v>1005394.638</v>
      </c>
      <c r="I36" s="23">
        <f t="shared" si="5"/>
        <v>1226120</v>
      </c>
      <c r="J36" s="38">
        <v>102850</v>
      </c>
      <c r="K36" s="23">
        <f t="shared" si="7"/>
        <v>1269627</v>
      </c>
      <c r="L36" s="31">
        <f t="shared" ref="L36:L38" si="19">ROUND(J36/122.5*124.4,0)</f>
        <v>104445</v>
      </c>
      <c r="M36" s="23">
        <f t="shared" si="9"/>
        <v>1303200</v>
      </c>
      <c r="N36" s="23">
        <f t="shared" si="10"/>
        <v>107700</v>
      </c>
      <c r="O36" s="13">
        <f t="shared" si="4"/>
        <v>1410900</v>
      </c>
      <c r="P36" s="7" t="s">
        <v>135</v>
      </c>
      <c r="Q36" s="7" t="s">
        <v>28</v>
      </c>
    </row>
    <row r="37" spans="1:17" ht="12.75" customHeight="1" x14ac:dyDescent="0.2">
      <c r="A37" s="6" t="s">
        <v>136</v>
      </c>
      <c r="B37" s="7" t="s">
        <v>137</v>
      </c>
      <c r="C37" s="7" t="s">
        <v>138</v>
      </c>
      <c r="D37" s="7" t="s">
        <v>19</v>
      </c>
      <c r="E37" s="8" t="s">
        <v>139</v>
      </c>
      <c r="F37" s="9">
        <v>926116.39099999995</v>
      </c>
      <c r="G37" s="9">
        <v>5878422.568</v>
      </c>
      <c r="H37" s="40">
        <v>6804538.9589999998</v>
      </c>
      <c r="I37" s="23">
        <f t="shared" si="5"/>
        <v>7824180</v>
      </c>
      <c r="J37" s="33">
        <v>955900</v>
      </c>
      <c r="K37" s="23">
        <f t="shared" si="7"/>
        <v>8101812</v>
      </c>
      <c r="L37" s="31">
        <f t="shared" si="19"/>
        <v>970726</v>
      </c>
      <c r="M37" s="23">
        <f t="shared" si="9"/>
        <v>8316300</v>
      </c>
      <c r="N37" s="23">
        <f t="shared" si="10"/>
        <v>1001200</v>
      </c>
      <c r="O37" s="13">
        <f t="shared" si="4"/>
        <v>9317500</v>
      </c>
      <c r="P37" s="7" t="s">
        <v>140</v>
      </c>
      <c r="Q37" s="7" t="s">
        <v>28</v>
      </c>
    </row>
    <row r="38" spans="1:17" ht="12.75" customHeight="1" x14ac:dyDescent="0.2">
      <c r="A38" s="6" t="s">
        <v>141</v>
      </c>
      <c r="B38" s="7" t="s">
        <v>142</v>
      </c>
      <c r="C38" s="7" t="s">
        <v>143</v>
      </c>
      <c r="D38" s="7" t="s">
        <v>19</v>
      </c>
      <c r="E38" s="8" t="s">
        <v>144</v>
      </c>
      <c r="F38" s="9">
        <v>763344.03700000001</v>
      </c>
      <c r="G38" s="9">
        <v>2763607.0080000004</v>
      </c>
      <c r="H38" s="40">
        <v>3526951.0450000004</v>
      </c>
      <c r="I38" s="23">
        <f t="shared" si="5"/>
        <v>3678361</v>
      </c>
      <c r="J38" s="33">
        <v>859100</v>
      </c>
      <c r="K38" s="23">
        <f t="shared" si="7"/>
        <v>3808883</v>
      </c>
      <c r="L38" s="31">
        <f t="shared" si="19"/>
        <v>872425</v>
      </c>
      <c r="M38" s="23">
        <f t="shared" si="9"/>
        <v>3909700</v>
      </c>
      <c r="N38" s="23">
        <f t="shared" si="10"/>
        <v>899800</v>
      </c>
      <c r="O38" s="13">
        <f t="shared" si="4"/>
        <v>4809500</v>
      </c>
      <c r="P38" s="7" t="s">
        <v>145</v>
      </c>
      <c r="Q38" s="7" t="s">
        <v>28</v>
      </c>
    </row>
    <row r="39" spans="1:17" ht="12.75" customHeight="1" x14ac:dyDescent="0.2">
      <c r="A39" s="6" t="s">
        <v>146</v>
      </c>
      <c r="B39" s="7" t="s">
        <v>147</v>
      </c>
      <c r="C39" s="7" t="s">
        <v>148</v>
      </c>
      <c r="D39" s="7" t="s">
        <v>19</v>
      </c>
      <c r="E39" s="7" t="s">
        <v>149</v>
      </c>
      <c r="F39" s="9">
        <v>0</v>
      </c>
      <c r="G39" s="9">
        <v>1830889.32</v>
      </c>
      <c r="H39" s="13">
        <v>1830889.32</v>
      </c>
      <c r="I39" s="23">
        <f t="shared" ref="I39:I68" si="20">ROUND((G39*1.1)*1.21,0)</f>
        <v>2436914</v>
      </c>
      <c r="J39" s="23">
        <f t="shared" ref="J39:J68" si="21">ROUND(F39*1.21,0)</f>
        <v>0</v>
      </c>
      <c r="K39" s="31">
        <f t="shared" si="7"/>
        <v>2523385</v>
      </c>
      <c r="L39" s="31">
        <f t="shared" si="8"/>
        <v>0</v>
      </c>
      <c r="M39" s="31">
        <f t="shared" si="9"/>
        <v>2590200</v>
      </c>
      <c r="N39" s="31">
        <f t="shared" si="10"/>
        <v>0</v>
      </c>
      <c r="O39" s="13">
        <f t="shared" si="4"/>
        <v>2590200</v>
      </c>
      <c r="P39" s="7" t="s">
        <v>146</v>
      </c>
      <c r="Q39" s="7" t="s">
        <v>22</v>
      </c>
    </row>
    <row r="40" spans="1:17" ht="12.75" customHeight="1" x14ac:dyDescent="0.2">
      <c r="A40" s="6" t="s">
        <v>150</v>
      </c>
      <c r="B40" s="7" t="s">
        <v>151</v>
      </c>
      <c r="C40" s="7" t="s">
        <v>152</v>
      </c>
      <c r="D40" s="7" t="s">
        <v>19</v>
      </c>
      <c r="E40" s="8" t="s">
        <v>153</v>
      </c>
      <c r="F40" s="9">
        <v>718441.76099999994</v>
      </c>
      <c r="G40" s="9">
        <v>3454508.7600000002</v>
      </c>
      <c r="H40" s="40">
        <v>4172950.5210000002</v>
      </c>
      <c r="I40" s="23">
        <f t="shared" si="20"/>
        <v>4597951</v>
      </c>
      <c r="J40" s="33">
        <v>834900</v>
      </c>
      <c r="K40" s="23">
        <f t="shared" si="7"/>
        <v>4761104</v>
      </c>
      <c r="L40" s="31">
        <f t="shared" ref="L40:L41" si="22">ROUND(J40/122.5*124.4,0)</f>
        <v>847849</v>
      </c>
      <c r="M40" s="23">
        <f t="shared" si="9"/>
        <v>4887200</v>
      </c>
      <c r="N40" s="23">
        <f t="shared" si="10"/>
        <v>874400</v>
      </c>
      <c r="O40" s="13">
        <f t="shared" si="4"/>
        <v>5761600</v>
      </c>
      <c r="P40" s="7" t="s">
        <v>154</v>
      </c>
      <c r="Q40" s="7" t="s">
        <v>28</v>
      </c>
    </row>
    <row r="41" spans="1:17" ht="12.75" customHeight="1" x14ac:dyDescent="0.2">
      <c r="A41" s="6" t="s">
        <v>155</v>
      </c>
      <c r="B41" s="7" t="s">
        <v>156</v>
      </c>
      <c r="C41" s="7" t="s">
        <v>157</v>
      </c>
      <c r="D41" s="7" t="s">
        <v>19</v>
      </c>
      <c r="E41" s="7" t="s">
        <v>158</v>
      </c>
      <c r="F41" s="9">
        <v>1594042.557</v>
      </c>
      <c r="G41" s="9">
        <v>7859007.1600000001</v>
      </c>
      <c r="H41" s="40">
        <v>9453049.7170000002</v>
      </c>
      <c r="I41" s="23">
        <f t="shared" si="20"/>
        <v>10460339</v>
      </c>
      <c r="J41" s="33">
        <v>2032800</v>
      </c>
      <c r="K41" s="23">
        <f t="shared" si="7"/>
        <v>10831512</v>
      </c>
      <c r="L41" s="31">
        <f t="shared" si="22"/>
        <v>2064329</v>
      </c>
      <c r="M41" s="23">
        <f t="shared" si="9"/>
        <v>11118300</v>
      </c>
      <c r="N41" s="23">
        <f t="shared" si="10"/>
        <v>2129000</v>
      </c>
      <c r="O41" s="13">
        <f t="shared" si="4"/>
        <v>13247300</v>
      </c>
      <c r="P41" s="7" t="s">
        <v>159</v>
      </c>
      <c r="Q41" s="7" t="s">
        <v>28</v>
      </c>
    </row>
    <row r="42" spans="1:17" ht="12.75" customHeight="1" x14ac:dyDescent="0.2">
      <c r="A42" s="6" t="s">
        <v>160</v>
      </c>
      <c r="B42" s="7" t="s">
        <v>161</v>
      </c>
      <c r="C42" s="7" t="s">
        <v>162</v>
      </c>
      <c r="D42" s="7" t="s">
        <v>19</v>
      </c>
      <c r="E42" s="8" t="s">
        <v>163</v>
      </c>
      <c r="F42" s="9">
        <v>0</v>
      </c>
      <c r="G42" s="9">
        <v>1122715.6160000002</v>
      </c>
      <c r="H42" s="13">
        <v>1122715.6160000002</v>
      </c>
      <c r="I42" s="23">
        <f t="shared" si="20"/>
        <v>1494334</v>
      </c>
      <c r="J42" s="23">
        <f t="shared" si="21"/>
        <v>0</v>
      </c>
      <c r="K42" s="31">
        <f t="shared" si="7"/>
        <v>1547359</v>
      </c>
      <c r="L42" s="31">
        <f t="shared" si="8"/>
        <v>0</v>
      </c>
      <c r="M42" s="31">
        <f t="shared" si="9"/>
        <v>1588300</v>
      </c>
      <c r="N42" s="31">
        <f t="shared" si="10"/>
        <v>0</v>
      </c>
      <c r="O42" s="13">
        <f t="shared" si="4"/>
        <v>1588300</v>
      </c>
      <c r="P42" s="7" t="s">
        <v>160</v>
      </c>
      <c r="Q42" s="7" t="s">
        <v>22</v>
      </c>
    </row>
    <row r="43" spans="1:17" ht="12.75" customHeight="1" x14ac:dyDescent="0.2">
      <c r="A43" s="6" t="s">
        <v>164</v>
      </c>
      <c r="B43" s="7" t="s">
        <v>165</v>
      </c>
      <c r="C43" s="7" t="s">
        <v>162</v>
      </c>
      <c r="D43" s="10" t="s">
        <v>19</v>
      </c>
      <c r="E43" s="8" t="s">
        <v>166</v>
      </c>
      <c r="F43" s="9">
        <v>0</v>
      </c>
      <c r="G43" s="9">
        <v>9787774.8200000003</v>
      </c>
      <c r="H43" s="13">
        <v>9787774.8200000003</v>
      </c>
      <c r="I43" s="23">
        <f t="shared" si="20"/>
        <v>13027528</v>
      </c>
      <c r="J43" s="23">
        <f t="shared" si="21"/>
        <v>0</v>
      </c>
      <c r="K43" s="31">
        <f t="shared" si="7"/>
        <v>13489795</v>
      </c>
      <c r="L43" s="31">
        <f t="shared" si="8"/>
        <v>0</v>
      </c>
      <c r="M43" s="31">
        <f t="shared" si="9"/>
        <v>13847000</v>
      </c>
      <c r="N43" s="31">
        <f t="shared" si="10"/>
        <v>0</v>
      </c>
      <c r="O43" s="13">
        <f t="shared" si="4"/>
        <v>13847000</v>
      </c>
      <c r="P43" s="7" t="s">
        <v>164</v>
      </c>
      <c r="Q43" s="7" t="s">
        <v>22</v>
      </c>
    </row>
    <row r="44" spans="1:17" ht="12.75" customHeight="1" x14ac:dyDescent="0.2">
      <c r="A44" s="6" t="s">
        <v>167</v>
      </c>
      <c r="B44" s="7" t="s">
        <v>168</v>
      </c>
      <c r="C44" s="7" t="s">
        <v>162</v>
      </c>
      <c r="D44" s="7" t="s">
        <v>19</v>
      </c>
      <c r="E44" s="8" t="s">
        <v>169</v>
      </c>
      <c r="F44" s="9">
        <v>291866.93199999997</v>
      </c>
      <c r="G44" s="9">
        <v>3742385.0280000004</v>
      </c>
      <c r="H44" s="40">
        <v>4034251.9600000004</v>
      </c>
      <c r="I44" s="23">
        <f t="shared" si="20"/>
        <v>4981114</v>
      </c>
      <c r="J44" s="33">
        <v>344850</v>
      </c>
      <c r="K44" s="23">
        <f t="shared" si="7"/>
        <v>5157863</v>
      </c>
      <c r="L44" s="31">
        <f t="shared" ref="L44" si="23">ROUND(J44/122.5*124.4,0)</f>
        <v>350199</v>
      </c>
      <c r="M44" s="23">
        <f t="shared" si="9"/>
        <v>5294400</v>
      </c>
      <c r="N44" s="23">
        <f t="shared" si="10"/>
        <v>361200</v>
      </c>
      <c r="O44" s="13">
        <f t="shared" si="4"/>
        <v>5655600</v>
      </c>
      <c r="P44" s="7" t="s">
        <v>170</v>
      </c>
      <c r="Q44" s="7" t="s">
        <v>28</v>
      </c>
    </row>
    <row r="45" spans="1:17" ht="12.75" customHeight="1" x14ac:dyDescent="0.2">
      <c r="A45" s="6" t="s">
        <v>171</v>
      </c>
      <c r="B45" s="7" t="s">
        <v>172</v>
      </c>
      <c r="C45" s="7" t="s">
        <v>162</v>
      </c>
      <c r="D45" s="7" t="s">
        <v>19</v>
      </c>
      <c r="E45" s="8" t="s">
        <v>173</v>
      </c>
      <c r="F45" s="9">
        <v>0</v>
      </c>
      <c r="G45" s="9">
        <v>535448.804</v>
      </c>
      <c r="H45" s="13">
        <v>535448.804</v>
      </c>
      <c r="I45" s="23">
        <f t="shared" si="20"/>
        <v>712682</v>
      </c>
      <c r="J45" s="23">
        <f t="shared" si="21"/>
        <v>0</v>
      </c>
      <c r="K45" s="31">
        <f t="shared" si="7"/>
        <v>737971</v>
      </c>
      <c r="L45" s="31">
        <f t="shared" si="8"/>
        <v>0</v>
      </c>
      <c r="M45" s="31">
        <f t="shared" si="9"/>
        <v>757500</v>
      </c>
      <c r="N45" s="31">
        <f t="shared" si="10"/>
        <v>0</v>
      </c>
      <c r="O45" s="13">
        <f t="shared" si="4"/>
        <v>757500</v>
      </c>
      <c r="P45" s="7" t="s">
        <v>171</v>
      </c>
      <c r="Q45" s="7" t="s">
        <v>22</v>
      </c>
    </row>
    <row r="46" spans="1:17" s="27" customFormat="1" ht="12.75" customHeight="1" x14ac:dyDescent="0.2">
      <c r="A46" s="6"/>
      <c r="B46" s="7" t="s">
        <v>174</v>
      </c>
      <c r="C46" s="7" t="s">
        <v>162</v>
      </c>
      <c r="D46" s="10" t="s">
        <v>19</v>
      </c>
      <c r="E46" s="8" t="s">
        <v>175</v>
      </c>
      <c r="F46" s="25">
        <v>350000</v>
      </c>
      <c r="G46" s="25">
        <v>4710744</v>
      </c>
      <c r="H46" s="26">
        <v>5060744</v>
      </c>
      <c r="I46" s="28">
        <f>ROUND((G46*1.1)*1.21,0)</f>
        <v>6270000</v>
      </c>
      <c r="J46" s="29">
        <f>F46</f>
        <v>350000</v>
      </c>
      <c r="K46" s="31">
        <f>ROUND(I46/124*128.4,0)</f>
        <v>6492484</v>
      </c>
      <c r="L46" s="31">
        <f>ROUND(J46/122.3*124.4,0)</f>
        <v>356010</v>
      </c>
      <c r="M46" s="31">
        <f>ROUND(K46/128.4*131.8,-2)</f>
        <v>6664400</v>
      </c>
      <c r="N46" s="31">
        <f>ROUND(L46/124.4*128.3,-2)</f>
        <v>367200</v>
      </c>
      <c r="O46" s="13">
        <f t="shared" si="4"/>
        <v>7031600</v>
      </c>
      <c r="P46" s="7" t="s">
        <v>21</v>
      </c>
      <c r="Q46" s="7" t="s">
        <v>21</v>
      </c>
    </row>
    <row r="47" spans="1:17" ht="12.75" customHeight="1" x14ac:dyDescent="0.2">
      <c r="A47" s="6" t="s">
        <v>176</v>
      </c>
      <c r="B47" s="7" t="s">
        <v>177</v>
      </c>
      <c r="C47" s="7" t="s">
        <v>178</v>
      </c>
      <c r="D47" s="7" t="s">
        <v>19</v>
      </c>
      <c r="E47" s="7" t="s">
        <v>179</v>
      </c>
      <c r="F47" s="9">
        <v>0</v>
      </c>
      <c r="G47" s="9">
        <v>2251187.8319999999</v>
      </c>
      <c r="H47" s="13">
        <v>2251187.8319999999</v>
      </c>
      <c r="I47" s="23">
        <f t="shared" si="20"/>
        <v>2996331</v>
      </c>
      <c r="J47" s="23">
        <f t="shared" si="21"/>
        <v>0</v>
      </c>
      <c r="K47" s="31">
        <f t="shared" si="7"/>
        <v>3102652</v>
      </c>
      <c r="L47" s="31">
        <f t="shared" si="8"/>
        <v>0</v>
      </c>
      <c r="M47" s="31">
        <f t="shared" si="9"/>
        <v>3184800</v>
      </c>
      <c r="N47" s="31">
        <f t="shared" si="10"/>
        <v>0</v>
      </c>
      <c r="O47" s="13">
        <f t="shared" si="4"/>
        <v>3184800</v>
      </c>
      <c r="P47" s="22" t="s">
        <v>176</v>
      </c>
      <c r="Q47" s="22" t="s">
        <v>22</v>
      </c>
    </row>
    <row r="48" spans="1:17" ht="12.75" customHeight="1" x14ac:dyDescent="0.2">
      <c r="A48" s="6" t="s">
        <v>180</v>
      </c>
      <c r="B48" s="7" t="s">
        <v>181</v>
      </c>
      <c r="C48" s="7" t="s">
        <v>182</v>
      </c>
      <c r="D48" s="7" t="s">
        <v>19</v>
      </c>
      <c r="E48" s="7" t="s">
        <v>183</v>
      </c>
      <c r="F48" s="9">
        <v>0</v>
      </c>
      <c r="G48" s="9">
        <v>500903.82400000002</v>
      </c>
      <c r="H48" s="13">
        <v>500903.82400000002</v>
      </c>
      <c r="I48" s="23">
        <f t="shared" si="20"/>
        <v>666703</v>
      </c>
      <c r="J48" s="23">
        <f t="shared" si="21"/>
        <v>0</v>
      </c>
      <c r="K48" s="31">
        <f t="shared" si="7"/>
        <v>690360</v>
      </c>
      <c r="L48" s="31">
        <f t="shared" si="8"/>
        <v>0</v>
      </c>
      <c r="M48" s="31">
        <f t="shared" si="9"/>
        <v>708600</v>
      </c>
      <c r="N48" s="31">
        <f t="shared" si="10"/>
        <v>0</v>
      </c>
      <c r="O48" s="13">
        <f t="shared" si="4"/>
        <v>708600</v>
      </c>
      <c r="P48" s="22" t="s">
        <v>184</v>
      </c>
      <c r="Q48" s="22" t="s">
        <v>22</v>
      </c>
    </row>
    <row r="49" spans="1:17" ht="12.75" customHeight="1" x14ac:dyDescent="0.2">
      <c r="A49" s="6" t="s">
        <v>185</v>
      </c>
      <c r="B49" s="7" t="s">
        <v>186</v>
      </c>
      <c r="C49" s="7" t="s">
        <v>187</v>
      </c>
      <c r="D49" s="7" t="s">
        <v>19</v>
      </c>
      <c r="E49" s="8" t="s">
        <v>188</v>
      </c>
      <c r="F49" s="9">
        <v>847536.33899999992</v>
      </c>
      <c r="G49" s="9">
        <v>3396214.1466000001</v>
      </c>
      <c r="H49" s="40">
        <v>4243750.4856000002</v>
      </c>
      <c r="I49" s="23">
        <f t="shared" si="20"/>
        <v>4520361</v>
      </c>
      <c r="J49" s="38">
        <v>955900</v>
      </c>
      <c r="K49" s="23">
        <f t="shared" si="7"/>
        <v>4680761</v>
      </c>
      <c r="L49" s="31">
        <f t="shared" ref="L49:L50" si="24">ROUND(J49/122.5*124.4,0)</f>
        <v>970726</v>
      </c>
      <c r="M49" s="23">
        <f t="shared" si="9"/>
        <v>4804700</v>
      </c>
      <c r="N49" s="23">
        <f t="shared" si="10"/>
        <v>1001200</v>
      </c>
      <c r="O49" s="13">
        <f t="shared" si="4"/>
        <v>5805900</v>
      </c>
      <c r="P49" s="7" t="s">
        <v>189</v>
      </c>
      <c r="Q49" s="7" t="s">
        <v>28</v>
      </c>
    </row>
    <row r="50" spans="1:17" ht="12.75" customHeight="1" x14ac:dyDescent="0.2">
      <c r="A50" s="6" t="s">
        <v>190</v>
      </c>
      <c r="B50" s="7" t="s">
        <v>191</v>
      </c>
      <c r="C50" s="7" t="s">
        <v>187</v>
      </c>
      <c r="D50" s="7" t="s">
        <v>19</v>
      </c>
      <c r="E50" s="8" t="s">
        <v>192</v>
      </c>
      <c r="F50" s="9">
        <v>84192.301999999996</v>
      </c>
      <c r="G50" s="19">
        <v>720409.06140000012</v>
      </c>
      <c r="H50" s="40">
        <v>804601.36340000015</v>
      </c>
      <c r="I50" s="23">
        <f t="shared" si="20"/>
        <v>958864</v>
      </c>
      <c r="J50" s="33">
        <v>108900</v>
      </c>
      <c r="K50" s="23">
        <f t="shared" si="7"/>
        <v>992888</v>
      </c>
      <c r="L50" s="31">
        <f t="shared" si="24"/>
        <v>110589</v>
      </c>
      <c r="M50" s="23">
        <f t="shared" si="9"/>
        <v>1019200</v>
      </c>
      <c r="N50" s="23">
        <f t="shared" si="10"/>
        <v>114100</v>
      </c>
      <c r="O50" s="13">
        <f t="shared" si="4"/>
        <v>1133300</v>
      </c>
      <c r="P50" s="7" t="s">
        <v>21</v>
      </c>
      <c r="Q50" s="7" t="s">
        <v>28</v>
      </c>
    </row>
    <row r="51" spans="1:17" ht="12.75" customHeight="1" x14ac:dyDescent="0.2">
      <c r="A51" s="6" t="s">
        <v>193</v>
      </c>
      <c r="B51" s="7" t="s">
        <v>194</v>
      </c>
      <c r="C51" s="7" t="s">
        <v>195</v>
      </c>
      <c r="D51" s="7" t="s">
        <v>19</v>
      </c>
      <c r="E51" s="8" t="s">
        <v>196</v>
      </c>
      <c r="F51" s="9">
        <v>0</v>
      </c>
      <c r="G51" s="9">
        <v>16120.632000000001</v>
      </c>
      <c r="H51" s="13">
        <v>16120.632000000001</v>
      </c>
      <c r="I51" s="23">
        <f t="shared" si="20"/>
        <v>21457</v>
      </c>
      <c r="J51" s="23">
        <f t="shared" si="21"/>
        <v>0</v>
      </c>
      <c r="K51" s="31">
        <f t="shared" si="7"/>
        <v>22218</v>
      </c>
      <c r="L51" s="31">
        <f t="shared" si="8"/>
        <v>0</v>
      </c>
      <c r="M51" s="31">
        <f t="shared" si="9"/>
        <v>22800</v>
      </c>
      <c r="N51" s="31">
        <f t="shared" si="10"/>
        <v>0</v>
      </c>
      <c r="O51" s="13">
        <f t="shared" si="4"/>
        <v>22800</v>
      </c>
      <c r="P51" s="7" t="s">
        <v>197</v>
      </c>
      <c r="Q51" s="7" t="s">
        <v>22</v>
      </c>
    </row>
    <row r="52" spans="1:17" ht="12.75" customHeight="1" x14ac:dyDescent="0.2">
      <c r="A52" s="6" t="s">
        <v>198</v>
      </c>
      <c r="B52" s="7" t="s">
        <v>199</v>
      </c>
      <c r="C52" s="7" t="s">
        <v>200</v>
      </c>
      <c r="D52" s="7" t="s">
        <v>19</v>
      </c>
      <c r="E52" s="8" t="s">
        <v>201</v>
      </c>
      <c r="F52" s="9">
        <v>426574.82899999997</v>
      </c>
      <c r="G52" s="9">
        <v>1479680.7680000002</v>
      </c>
      <c r="H52" s="40">
        <v>1906255.5970000001</v>
      </c>
      <c r="I52" s="23">
        <f t="shared" si="20"/>
        <v>1969455</v>
      </c>
      <c r="J52" s="33">
        <v>496100</v>
      </c>
      <c r="K52" s="23">
        <f t="shared" si="7"/>
        <v>2039339</v>
      </c>
      <c r="L52" s="31">
        <f t="shared" ref="L52:L53" si="25">ROUND(J52/122.5*124.4,0)</f>
        <v>503795</v>
      </c>
      <c r="M52" s="23">
        <f t="shared" si="9"/>
        <v>2093300</v>
      </c>
      <c r="N52" s="23">
        <f t="shared" si="10"/>
        <v>519600</v>
      </c>
      <c r="O52" s="13">
        <f t="shared" si="4"/>
        <v>2612900</v>
      </c>
      <c r="P52" s="7" t="s">
        <v>202</v>
      </c>
      <c r="Q52" s="7" t="s">
        <v>28</v>
      </c>
    </row>
    <row r="53" spans="1:17" ht="12.75" customHeight="1" x14ac:dyDescent="0.2">
      <c r="A53" s="6" t="s">
        <v>203</v>
      </c>
      <c r="B53" s="7" t="s">
        <v>204</v>
      </c>
      <c r="C53" s="7" t="s">
        <v>205</v>
      </c>
      <c r="D53" s="7" t="s">
        <v>19</v>
      </c>
      <c r="E53" s="8" t="s">
        <v>206</v>
      </c>
      <c r="F53" s="9">
        <v>143688.56599999999</v>
      </c>
      <c r="G53" s="9">
        <v>1393318.8560000001</v>
      </c>
      <c r="H53" s="40">
        <v>1537007.4220000003</v>
      </c>
      <c r="I53" s="23">
        <f t="shared" si="20"/>
        <v>1854507</v>
      </c>
      <c r="J53" s="33">
        <v>121000</v>
      </c>
      <c r="K53" s="23">
        <f t="shared" si="7"/>
        <v>1920312</v>
      </c>
      <c r="L53" s="31">
        <f t="shared" si="25"/>
        <v>122877</v>
      </c>
      <c r="M53" s="23">
        <f t="shared" si="9"/>
        <v>1971200</v>
      </c>
      <c r="N53" s="23">
        <f t="shared" si="10"/>
        <v>126700</v>
      </c>
      <c r="O53" s="13">
        <f t="shared" si="4"/>
        <v>2097900</v>
      </c>
      <c r="P53" s="7" t="s">
        <v>207</v>
      </c>
      <c r="Q53" s="7" t="s">
        <v>28</v>
      </c>
    </row>
    <row r="54" spans="1:17" ht="12.75" customHeight="1" x14ac:dyDescent="0.2">
      <c r="A54" s="6" t="s">
        <v>208</v>
      </c>
      <c r="B54" s="7" t="s">
        <v>209</v>
      </c>
      <c r="C54" s="7" t="s">
        <v>205</v>
      </c>
      <c r="D54" s="7" t="s">
        <v>19</v>
      </c>
      <c r="E54" s="8" t="s">
        <v>210</v>
      </c>
      <c r="F54" s="9">
        <v>0</v>
      </c>
      <c r="G54" s="9">
        <v>627569.46799999999</v>
      </c>
      <c r="H54" s="13">
        <v>627569.46799999999</v>
      </c>
      <c r="I54" s="23">
        <f t="shared" si="20"/>
        <v>835295</v>
      </c>
      <c r="J54" s="23">
        <f t="shared" si="21"/>
        <v>0</v>
      </c>
      <c r="K54" s="31">
        <f t="shared" si="7"/>
        <v>864935</v>
      </c>
      <c r="L54" s="31">
        <f t="shared" si="8"/>
        <v>0</v>
      </c>
      <c r="M54" s="31">
        <f t="shared" si="9"/>
        <v>887800</v>
      </c>
      <c r="N54" s="31">
        <f t="shared" si="10"/>
        <v>0</v>
      </c>
      <c r="O54" s="13">
        <f t="shared" si="4"/>
        <v>887800</v>
      </c>
      <c r="P54" s="7" t="s">
        <v>208</v>
      </c>
      <c r="Q54" s="7" t="s">
        <v>22</v>
      </c>
    </row>
    <row r="55" spans="1:17" ht="12.75" customHeight="1" x14ac:dyDescent="0.2">
      <c r="A55" s="6" t="s">
        <v>211</v>
      </c>
      <c r="B55" s="7" t="s">
        <v>212</v>
      </c>
      <c r="C55" s="7" t="s">
        <v>205</v>
      </c>
      <c r="D55" s="7" t="s">
        <v>19</v>
      </c>
      <c r="E55" s="8" t="s">
        <v>213</v>
      </c>
      <c r="F55" s="9">
        <v>0</v>
      </c>
      <c r="G55" s="9">
        <v>80605.312000000005</v>
      </c>
      <c r="H55" s="13">
        <v>80605.312000000005</v>
      </c>
      <c r="I55" s="23">
        <f t="shared" si="20"/>
        <v>107286</v>
      </c>
      <c r="J55" s="23">
        <f t="shared" si="21"/>
        <v>0</v>
      </c>
      <c r="K55" s="31">
        <f t="shared" si="7"/>
        <v>111093</v>
      </c>
      <c r="L55" s="31">
        <f t="shared" si="8"/>
        <v>0</v>
      </c>
      <c r="M55" s="31">
        <f t="shared" si="9"/>
        <v>114000</v>
      </c>
      <c r="N55" s="31">
        <f t="shared" si="10"/>
        <v>0</v>
      </c>
      <c r="O55" s="13">
        <f t="shared" si="4"/>
        <v>114000</v>
      </c>
      <c r="P55" s="7" t="s">
        <v>211</v>
      </c>
      <c r="Q55" s="7" t="s">
        <v>22</v>
      </c>
    </row>
    <row r="56" spans="1:17" s="34" customFormat="1" x14ac:dyDescent="0.2">
      <c r="A56" s="35"/>
      <c r="B56" s="7" t="s">
        <v>214</v>
      </c>
      <c r="C56" s="7" t="s">
        <v>215</v>
      </c>
      <c r="D56" s="7" t="s">
        <v>19</v>
      </c>
      <c r="E56" s="7" t="s">
        <v>216</v>
      </c>
      <c r="F56" s="36"/>
      <c r="G56" s="36"/>
      <c r="H56" s="36"/>
      <c r="I56" s="36"/>
      <c r="J56" s="36"/>
      <c r="K56" s="33">
        <v>5800000</v>
      </c>
      <c r="L56" s="33">
        <v>980000</v>
      </c>
      <c r="M56" s="33">
        <v>5800000</v>
      </c>
      <c r="N56" s="33">
        <v>980000</v>
      </c>
      <c r="O56" s="13">
        <f t="shared" si="4"/>
        <v>6780000</v>
      </c>
      <c r="P56" s="7"/>
      <c r="Q56" s="7"/>
    </row>
    <row r="57" spans="1:17" ht="12.75" customHeight="1" x14ac:dyDescent="0.2">
      <c r="A57" s="6" t="s">
        <v>217</v>
      </c>
      <c r="B57" s="7" t="s">
        <v>218</v>
      </c>
      <c r="C57" s="7" t="s">
        <v>219</v>
      </c>
      <c r="D57" s="7" t="s">
        <v>19</v>
      </c>
      <c r="E57" s="8" t="s">
        <v>220</v>
      </c>
      <c r="F57" s="9">
        <v>465864.85499999998</v>
      </c>
      <c r="G57" s="9">
        <v>2481488.4160000002</v>
      </c>
      <c r="H57" s="13">
        <v>2947353.2710000002</v>
      </c>
      <c r="I57" s="23">
        <f t="shared" si="20"/>
        <v>3302861</v>
      </c>
      <c r="J57" s="23">
        <f t="shared" si="21"/>
        <v>563696</v>
      </c>
      <c r="K57" s="31">
        <f t="shared" si="7"/>
        <v>3420059</v>
      </c>
      <c r="L57" s="31">
        <f t="shared" si="8"/>
        <v>573375</v>
      </c>
      <c r="M57" s="31">
        <f t="shared" si="9"/>
        <v>3510600</v>
      </c>
      <c r="N57" s="31">
        <f t="shared" si="10"/>
        <v>591400</v>
      </c>
      <c r="O57" s="13">
        <f t="shared" si="4"/>
        <v>4102000</v>
      </c>
      <c r="P57" s="7" t="s">
        <v>221</v>
      </c>
      <c r="Q57" s="7"/>
    </row>
    <row r="58" spans="1:17" ht="12.75" customHeight="1" x14ac:dyDescent="0.2">
      <c r="A58" s="6" t="s">
        <v>222</v>
      </c>
      <c r="B58" s="7" t="s">
        <v>223</v>
      </c>
      <c r="C58" s="7" t="s">
        <v>224</v>
      </c>
      <c r="D58" s="7" t="s">
        <v>19</v>
      </c>
      <c r="E58" s="7" t="s">
        <v>225</v>
      </c>
      <c r="F58" s="9">
        <v>2946732.7079999996</v>
      </c>
      <c r="G58" s="9">
        <v>10449889.268000001</v>
      </c>
      <c r="H58" s="40">
        <v>13396621.976</v>
      </c>
      <c r="I58" s="23">
        <f t="shared" si="20"/>
        <v>13908803</v>
      </c>
      <c r="J58" s="33">
        <v>3545300</v>
      </c>
      <c r="K58" s="23">
        <f t="shared" si="7"/>
        <v>14402341</v>
      </c>
      <c r="L58" s="31">
        <f t="shared" ref="L58" si="26">ROUND(J58/122.5*124.4,0)</f>
        <v>3600288</v>
      </c>
      <c r="M58" s="23">
        <f t="shared" si="9"/>
        <v>14783700</v>
      </c>
      <c r="N58" s="23">
        <f t="shared" si="10"/>
        <v>3713200</v>
      </c>
      <c r="O58" s="13">
        <f t="shared" si="4"/>
        <v>18496900</v>
      </c>
      <c r="P58" s="7" t="s">
        <v>226</v>
      </c>
      <c r="Q58" s="7" t="s">
        <v>28</v>
      </c>
    </row>
    <row r="59" spans="1:17" ht="12.75" customHeight="1" x14ac:dyDescent="0.2">
      <c r="A59" s="6" t="s">
        <v>227</v>
      </c>
      <c r="B59" s="7" t="s">
        <v>228</v>
      </c>
      <c r="C59" s="7" t="s">
        <v>224</v>
      </c>
      <c r="D59" s="7" t="s">
        <v>19</v>
      </c>
      <c r="E59" s="8" t="s">
        <v>229</v>
      </c>
      <c r="F59" s="9">
        <v>0</v>
      </c>
      <c r="G59" s="9">
        <v>310905.89600000001</v>
      </c>
      <c r="H59" s="13">
        <v>310905.89600000001</v>
      </c>
      <c r="I59" s="23">
        <f t="shared" si="20"/>
        <v>413816</v>
      </c>
      <c r="J59" s="23">
        <f t="shared" si="21"/>
        <v>0</v>
      </c>
      <c r="K59" s="31">
        <f t="shared" si="7"/>
        <v>428500</v>
      </c>
      <c r="L59" s="31">
        <f t="shared" si="8"/>
        <v>0</v>
      </c>
      <c r="M59" s="31">
        <f t="shared" si="9"/>
        <v>439800</v>
      </c>
      <c r="N59" s="31">
        <f t="shared" si="10"/>
        <v>0</v>
      </c>
      <c r="O59" s="13">
        <f t="shared" si="4"/>
        <v>439800</v>
      </c>
      <c r="P59" s="7" t="s">
        <v>230</v>
      </c>
      <c r="Q59" s="7" t="s">
        <v>22</v>
      </c>
    </row>
    <row r="60" spans="1:17" ht="12.75" customHeight="1" x14ac:dyDescent="0.2">
      <c r="A60" s="6" t="s">
        <v>231</v>
      </c>
      <c r="B60" s="7" t="s">
        <v>232</v>
      </c>
      <c r="C60" s="7" t="s">
        <v>224</v>
      </c>
      <c r="D60" s="7" t="s">
        <v>19</v>
      </c>
      <c r="E60" s="8" t="s">
        <v>233</v>
      </c>
      <c r="F60" s="9">
        <v>443412.64799999999</v>
      </c>
      <c r="G60" s="9">
        <v>4813282.6359999999</v>
      </c>
      <c r="H60" s="40">
        <v>5256695.284</v>
      </c>
      <c r="I60" s="23">
        <f t="shared" si="20"/>
        <v>6406479</v>
      </c>
      <c r="J60" s="33">
        <v>496100</v>
      </c>
      <c r="K60" s="23">
        <f t="shared" si="7"/>
        <v>6633806</v>
      </c>
      <c r="L60" s="31">
        <f t="shared" ref="L60" si="27">ROUND(J60/122.5*124.4,0)</f>
        <v>503795</v>
      </c>
      <c r="M60" s="23">
        <f t="shared" si="9"/>
        <v>6809500</v>
      </c>
      <c r="N60" s="23">
        <f t="shared" si="10"/>
        <v>519600</v>
      </c>
      <c r="O60" s="13">
        <f t="shared" si="4"/>
        <v>7329100</v>
      </c>
      <c r="P60" s="7" t="s">
        <v>234</v>
      </c>
      <c r="Q60" s="7" t="s">
        <v>28</v>
      </c>
    </row>
    <row r="61" spans="1:17" ht="12.75" customHeight="1" x14ac:dyDescent="0.2">
      <c r="A61" s="6" t="s">
        <v>235</v>
      </c>
      <c r="B61" s="7" t="s">
        <v>236</v>
      </c>
      <c r="C61" s="7" t="s">
        <v>224</v>
      </c>
      <c r="D61" s="7" t="s">
        <v>19</v>
      </c>
      <c r="E61" s="8" t="s">
        <v>237</v>
      </c>
      <c r="F61" s="9">
        <v>286253.61300000001</v>
      </c>
      <c r="G61" s="9">
        <v>1969070.3160000001</v>
      </c>
      <c r="H61" s="13">
        <v>2255323.929</v>
      </c>
      <c r="I61" s="33">
        <v>3254900</v>
      </c>
      <c r="J61" s="23">
        <f t="shared" si="21"/>
        <v>346367</v>
      </c>
      <c r="K61" s="39">
        <f t="shared" ref="K61" si="28">ROUND(I61/124.9*128.4,0)</f>
        <v>3346110</v>
      </c>
      <c r="L61" s="31">
        <f t="shared" si="8"/>
        <v>352314</v>
      </c>
      <c r="M61" s="23">
        <f t="shared" si="9"/>
        <v>3434700</v>
      </c>
      <c r="N61" s="23">
        <f t="shared" si="10"/>
        <v>363400</v>
      </c>
      <c r="O61" s="13">
        <f t="shared" si="4"/>
        <v>3798100</v>
      </c>
      <c r="P61" s="7" t="s">
        <v>65</v>
      </c>
      <c r="Q61" s="7"/>
    </row>
    <row r="62" spans="1:17" ht="12.75" customHeight="1" x14ac:dyDescent="0.2">
      <c r="A62" s="6" t="s">
        <v>238</v>
      </c>
      <c r="B62" s="7" t="s">
        <v>239</v>
      </c>
      <c r="C62" s="7" t="s">
        <v>240</v>
      </c>
      <c r="D62" s="7" t="s">
        <v>19</v>
      </c>
      <c r="E62" s="8" t="s">
        <v>241</v>
      </c>
      <c r="F62" s="9">
        <v>0</v>
      </c>
      <c r="G62" s="9">
        <v>4076320.5520000001</v>
      </c>
      <c r="H62" s="13">
        <v>4076320.5520000001</v>
      </c>
      <c r="I62" s="23">
        <f t="shared" si="20"/>
        <v>5425583</v>
      </c>
      <c r="J62" s="23">
        <f t="shared" si="21"/>
        <v>0</v>
      </c>
      <c r="K62" s="31">
        <f t="shared" si="7"/>
        <v>5618104</v>
      </c>
      <c r="L62" s="31">
        <f t="shared" si="8"/>
        <v>0</v>
      </c>
      <c r="M62" s="31">
        <f t="shared" si="9"/>
        <v>5766900</v>
      </c>
      <c r="N62" s="31">
        <f t="shared" si="10"/>
        <v>0</v>
      </c>
      <c r="O62" s="13">
        <f t="shared" si="4"/>
        <v>5766900</v>
      </c>
      <c r="P62" s="7" t="s">
        <v>238</v>
      </c>
      <c r="Q62" s="7" t="s">
        <v>22</v>
      </c>
    </row>
    <row r="63" spans="1:17" ht="12.75" customHeight="1" x14ac:dyDescent="0.2">
      <c r="A63" s="6" t="s">
        <v>242</v>
      </c>
      <c r="B63" s="7" t="s">
        <v>243</v>
      </c>
      <c r="C63" s="7" t="s">
        <v>244</v>
      </c>
      <c r="D63" s="7" t="s">
        <v>19</v>
      </c>
      <c r="E63" s="8" t="s">
        <v>245</v>
      </c>
      <c r="F63" s="9">
        <v>0</v>
      </c>
      <c r="G63" s="9">
        <v>604538.76400000008</v>
      </c>
      <c r="H63" s="13">
        <v>604538.76400000008</v>
      </c>
      <c r="I63" s="23">
        <f t="shared" si="20"/>
        <v>804641</v>
      </c>
      <c r="J63" s="23">
        <f t="shared" si="21"/>
        <v>0</v>
      </c>
      <c r="K63" s="31">
        <f t="shared" si="7"/>
        <v>833193</v>
      </c>
      <c r="L63" s="31">
        <f t="shared" si="8"/>
        <v>0</v>
      </c>
      <c r="M63" s="31">
        <f t="shared" si="9"/>
        <v>855300</v>
      </c>
      <c r="N63" s="31">
        <f t="shared" si="10"/>
        <v>0</v>
      </c>
      <c r="O63" s="13">
        <f t="shared" si="4"/>
        <v>855300</v>
      </c>
      <c r="P63" s="7" t="s">
        <v>242</v>
      </c>
      <c r="Q63" s="7" t="s">
        <v>22</v>
      </c>
    </row>
    <row r="64" spans="1:17" ht="12.75" customHeight="1" x14ac:dyDescent="0.2">
      <c r="A64" s="6" t="s">
        <v>246</v>
      </c>
      <c r="B64" s="7" t="s">
        <v>247</v>
      </c>
      <c r="C64" s="7" t="s">
        <v>248</v>
      </c>
      <c r="D64" s="7" t="s">
        <v>19</v>
      </c>
      <c r="E64" s="8" t="s">
        <v>249</v>
      </c>
      <c r="F64" s="9">
        <v>2807.194</v>
      </c>
      <c r="G64" s="9">
        <v>23029.628000000001</v>
      </c>
      <c r="H64" s="40">
        <v>25836.822</v>
      </c>
      <c r="I64" s="23">
        <f t="shared" si="20"/>
        <v>30652</v>
      </c>
      <c r="J64" s="33">
        <v>3025</v>
      </c>
      <c r="K64" s="23">
        <f t="shared" si="7"/>
        <v>31740</v>
      </c>
      <c r="L64" s="31">
        <f t="shared" ref="L64" si="29">ROUND(J64/122.5*124.4,0)</f>
        <v>3072</v>
      </c>
      <c r="M64" s="23">
        <f t="shared" si="9"/>
        <v>32600</v>
      </c>
      <c r="N64" s="23">
        <f t="shared" si="10"/>
        <v>3200</v>
      </c>
      <c r="O64" s="13">
        <f t="shared" si="4"/>
        <v>35800</v>
      </c>
      <c r="P64" s="7" t="s">
        <v>250</v>
      </c>
      <c r="Q64" s="7" t="s">
        <v>28</v>
      </c>
    </row>
    <row r="65" spans="1:17" ht="12.75" customHeight="1" x14ac:dyDescent="0.2">
      <c r="A65" s="6" t="s">
        <v>251</v>
      </c>
      <c r="B65" s="7" t="s">
        <v>252</v>
      </c>
      <c r="C65" s="7" t="s">
        <v>253</v>
      </c>
      <c r="D65" s="7" t="s">
        <v>254</v>
      </c>
      <c r="E65" s="7" t="s">
        <v>255</v>
      </c>
      <c r="F65" s="9">
        <v>443412.64799999999</v>
      </c>
      <c r="G65" s="9">
        <v>1733012.0560000001</v>
      </c>
      <c r="H65" s="13">
        <v>2176424.7039999999</v>
      </c>
      <c r="I65" s="23">
        <f t="shared" si="20"/>
        <v>2306639</v>
      </c>
      <c r="J65" s="23">
        <f t="shared" si="21"/>
        <v>536529</v>
      </c>
      <c r="K65" s="31">
        <f t="shared" si="7"/>
        <v>2388487</v>
      </c>
      <c r="L65" s="31">
        <f t="shared" si="8"/>
        <v>545742</v>
      </c>
      <c r="M65" s="31">
        <f t="shared" si="9"/>
        <v>2451700</v>
      </c>
      <c r="N65" s="31">
        <f t="shared" si="10"/>
        <v>562900</v>
      </c>
      <c r="O65" s="13">
        <f t="shared" si="4"/>
        <v>3014600</v>
      </c>
      <c r="P65" s="7" t="s">
        <v>256</v>
      </c>
      <c r="Q65" s="7"/>
    </row>
    <row r="66" spans="1:17" ht="12.75" customHeight="1" x14ac:dyDescent="0.2">
      <c r="A66" s="6" t="s">
        <v>257</v>
      </c>
      <c r="B66" s="7" t="s">
        <v>258</v>
      </c>
      <c r="C66" s="7" t="s">
        <v>259</v>
      </c>
      <c r="D66" s="7" t="s">
        <v>19</v>
      </c>
      <c r="E66" s="7" t="s">
        <v>260</v>
      </c>
      <c r="F66" s="9">
        <v>0</v>
      </c>
      <c r="G66" s="9">
        <v>973020.34400000004</v>
      </c>
      <c r="H66" s="13">
        <v>973020.34400000004</v>
      </c>
      <c r="I66" s="23">
        <f t="shared" si="20"/>
        <v>1295090</v>
      </c>
      <c r="J66" s="23">
        <f t="shared" si="21"/>
        <v>0</v>
      </c>
      <c r="K66" s="31">
        <f t="shared" si="7"/>
        <v>1341045</v>
      </c>
      <c r="L66" s="31">
        <f t="shared" si="8"/>
        <v>0</v>
      </c>
      <c r="M66" s="31">
        <f t="shared" si="9"/>
        <v>1376600</v>
      </c>
      <c r="N66" s="31">
        <f t="shared" si="10"/>
        <v>0</v>
      </c>
      <c r="O66" s="13">
        <f t="shared" ref="O66:O103" si="30">M66+N66</f>
        <v>1376600</v>
      </c>
      <c r="P66" s="7" t="s">
        <v>257</v>
      </c>
      <c r="Q66" s="7" t="s">
        <v>22</v>
      </c>
    </row>
    <row r="67" spans="1:17" ht="12.75" customHeight="1" x14ac:dyDescent="0.2">
      <c r="A67" s="6" t="s">
        <v>261</v>
      </c>
      <c r="B67" s="7" t="s">
        <v>262</v>
      </c>
      <c r="C67" s="7" t="s">
        <v>263</v>
      </c>
      <c r="D67" s="7" t="s">
        <v>19</v>
      </c>
      <c r="E67" s="7" t="s">
        <v>264</v>
      </c>
      <c r="F67" s="9">
        <v>0</v>
      </c>
      <c r="G67" s="9">
        <v>9269599.0439999998</v>
      </c>
      <c r="H67" s="13">
        <v>9269599.0439999998</v>
      </c>
      <c r="I67" s="23">
        <f t="shared" si="20"/>
        <v>12337836</v>
      </c>
      <c r="J67" s="23">
        <f t="shared" si="21"/>
        <v>0</v>
      </c>
      <c r="K67" s="31">
        <f t="shared" si="7"/>
        <v>12775630</v>
      </c>
      <c r="L67" s="31">
        <f t="shared" si="8"/>
        <v>0</v>
      </c>
      <c r="M67" s="31">
        <f t="shared" si="9"/>
        <v>13113900</v>
      </c>
      <c r="N67" s="31">
        <f t="shared" si="10"/>
        <v>0</v>
      </c>
      <c r="O67" s="13">
        <f t="shared" si="30"/>
        <v>13113900</v>
      </c>
      <c r="P67" s="7" t="s">
        <v>261</v>
      </c>
      <c r="Q67" s="7" t="s">
        <v>22</v>
      </c>
    </row>
    <row r="68" spans="1:17" ht="12.75" customHeight="1" x14ac:dyDescent="0.2">
      <c r="A68" s="6" t="s">
        <v>265</v>
      </c>
      <c r="B68" s="7" t="s">
        <v>266</v>
      </c>
      <c r="C68" s="7" t="s">
        <v>267</v>
      </c>
      <c r="D68" s="7" t="s">
        <v>19</v>
      </c>
      <c r="E68" s="8" t="s">
        <v>268</v>
      </c>
      <c r="F68" s="9">
        <v>0</v>
      </c>
      <c r="G68" s="19">
        <v>249699.78800000003</v>
      </c>
      <c r="H68" s="13">
        <v>249699.78800000003</v>
      </c>
      <c r="I68" s="23">
        <f t="shared" si="20"/>
        <v>332350</v>
      </c>
      <c r="J68" s="23">
        <f t="shared" si="21"/>
        <v>0</v>
      </c>
      <c r="K68" s="31">
        <f t="shared" si="7"/>
        <v>344143</v>
      </c>
      <c r="L68" s="31">
        <f t="shared" si="8"/>
        <v>0</v>
      </c>
      <c r="M68" s="31">
        <f t="shared" si="9"/>
        <v>353300</v>
      </c>
      <c r="N68" s="31">
        <f t="shared" si="10"/>
        <v>0</v>
      </c>
      <c r="O68" s="13">
        <f t="shared" si="30"/>
        <v>353300</v>
      </c>
      <c r="P68" s="6" t="s">
        <v>265</v>
      </c>
      <c r="Q68" s="7" t="s">
        <v>22</v>
      </c>
    </row>
    <row r="69" spans="1:17" ht="12.75" customHeight="1" x14ac:dyDescent="0.2">
      <c r="A69" s="6" t="s">
        <v>265</v>
      </c>
      <c r="B69" s="7" t="s">
        <v>266</v>
      </c>
      <c r="C69" s="7" t="s">
        <v>267</v>
      </c>
      <c r="D69" s="7" t="s">
        <v>19</v>
      </c>
      <c r="E69" s="8" t="s">
        <v>269</v>
      </c>
      <c r="F69" s="9">
        <v>0</v>
      </c>
      <c r="G69" s="19">
        <v>249699.78800000003</v>
      </c>
      <c r="H69" s="13">
        <v>249699.78800000003</v>
      </c>
      <c r="I69" s="23">
        <f t="shared" ref="I69:I103" si="31">ROUND((G69*1.1)*1.21,0)</f>
        <v>332350</v>
      </c>
      <c r="J69" s="23">
        <f t="shared" ref="J69:J103" si="32">ROUND(F69*1.21,0)</f>
        <v>0</v>
      </c>
      <c r="K69" s="31">
        <f t="shared" si="7"/>
        <v>344143</v>
      </c>
      <c r="L69" s="31">
        <f t="shared" si="8"/>
        <v>0</v>
      </c>
      <c r="M69" s="31">
        <f t="shared" si="9"/>
        <v>353300</v>
      </c>
      <c r="N69" s="31">
        <f t="shared" si="10"/>
        <v>0</v>
      </c>
      <c r="O69" s="13">
        <f t="shared" si="30"/>
        <v>353300</v>
      </c>
      <c r="P69" s="6" t="s">
        <v>265</v>
      </c>
      <c r="Q69" s="7" t="s">
        <v>22</v>
      </c>
    </row>
    <row r="70" spans="1:17" ht="12.75" customHeight="1" x14ac:dyDescent="0.2">
      <c r="A70" s="6" t="s">
        <v>265</v>
      </c>
      <c r="B70" s="7" t="s">
        <v>266</v>
      </c>
      <c r="C70" s="7" t="s">
        <v>267</v>
      </c>
      <c r="D70" s="7" t="s">
        <v>19</v>
      </c>
      <c r="E70" s="8" t="s">
        <v>270</v>
      </c>
      <c r="F70" s="9">
        <v>0</v>
      </c>
      <c r="G70" s="19">
        <v>249699.78800000003</v>
      </c>
      <c r="H70" s="13">
        <v>249699.78800000003</v>
      </c>
      <c r="I70" s="23">
        <f t="shared" si="31"/>
        <v>332350</v>
      </c>
      <c r="J70" s="23">
        <f t="shared" si="32"/>
        <v>0</v>
      </c>
      <c r="K70" s="31">
        <f t="shared" si="7"/>
        <v>344143</v>
      </c>
      <c r="L70" s="31">
        <f t="shared" si="8"/>
        <v>0</v>
      </c>
      <c r="M70" s="31">
        <f t="shared" si="9"/>
        <v>353300</v>
      </c>
      <c r="N70" s="31">
        <f t="shared" si="10"/>
        <v>0</v>
      </c>
      <c r="O70" s="13">
        <f t="shared" si="30"/>
        <v>353300</v>
      </c>
      <c r="P70" s="6" t="s">
        <v>265</v>
      </c>
      <c r="Q70" s="7" t="s">
        <v>22</v>
      </c>
    </row>
    <row r="71" spans="1:17" ht="12.75" customHeight="1" x14ac:dyDescent="0.2">
      <c r="A71" s="6" t="s">
        <v>265</v>
      </c>
      <c r="B71" s="7" t="s">
        <v>266</v>
      </c>
      <c r="C71" s="7" t="s">
        <v>267</v>
      </c>
      <c r="D71" s="7" t="s">
        <v>19</v>
      </c>
      <c r="E71" s="8" t="s">
        <v>271</v>
      </c>
      <c r="F71" s="9">
        <v>0</v>
      </c>
      <c r="G71" s="19">
        <v>249699.78800000003</v>
      </c>
      <c r="H71" s="13">
        <v>249699.78800000003</v>
      </c>
      <c r="I71" s="23">
        <f t="shared" si="31"/>
        <v>332350</v>
      </c>
      <c r="J71" s="23">
        <f t="shared" si="32"/>
        <v>0</v>
      </c>
      <c r="K71" s="31">
        <f t="shared" si="7"/>
        <v>344143</v>
      </c>
      <c r="L71" s="31">
        <f t="shared" si="8"/>
        <v>0</v>
      </c>
      <c r="M71" s="31">
        <f t="shared" si="9"/>
        <v>353300</v>
      </c>
      <c r="N71" s="31">
        <f t="shared" si="10"/>
        <v>0</v>
      </c>
      <c r="O71" s="13">
        <f t="shared" si="30"/>
        <v>353300</v>
      </c>
      <c r="P71" s="6" t="s">
        <v>265</v>
      </c>
      <c r="Q71" s="7" t="s">
        <v>22</v>
      </c>
    </row>
    <row r="72" spans="1:17" ht="12.75" customHeight="1" x14ac:dyDescent="0.2">
      <c r="A72" s="6" t="s">
        <v>272</v>
      </c>
      <c r="B72" s="7" t="s">
        <v>273</v>
      </c>
      <c r="C72" s="7" t="s">
        <v>267</v>
      </c>
      <c r="D72" s="7" t="s">
        <v>19</v>
      </c>
      <c r="E72" s="8" t="s">
        <v>274</v>
      </c>
      <c r="F72" s="9">
        <v>5725080.8119999999</v>
      </c>
      <c r="G72" s="9">
        <v>19805850.223999999</v>
      </c>
      <c r="H72" s="40">
        <v>25530931.035999998</v>
      </c>
      <c r="I72" s="23">
        <f t="shared" si="31"/>
        <v>26361587</v>
      </c>
      <c r="J72" s="38">
        <v>7005900</v>
      </c>
      <c r="K72" s="23">
        <f t="shared" ref="K72" si="33">ROUND(I72/124*128.4,0)</f>
        <v>27296998</v>
      </c>
      <c r="L72" s="31">
        <f t="shared" ref="L72" si="34">ROUND(J72/122.5*124.4,0)</f>
        <v>7114563</v>
      </c>
      <c r="M72" s="23">
        <f t="shared" ref="M72" si="35">ROUND(K72/128.4*131.8,-2)</f>
        <v>28019800</v>
      </c>
      <c r="N72" s="23">
        <f t="shared" ref="N72" si="36">ROUND(L72/124.4*128.3,-2)</f>
        <v>7337600</v>
      </c>
      <c r="O72" s="13">
        <f t="shared" si="30"/>
        <v>35357400</v>
      </c>
      <c r="P72" s="6" t="s">
        <v>265</v>
      </c>
      <c r="Q72" s="7" t="s">
        <v>28</v>
      </c>
    </row>
    <row r="73" spans="1:17" ht="12.75" customHeight="1" x14ac:dyDescent="0.2">
      <c r="A73" s="6" t="s">
        <v>265</v>
      </c>
      <c r="B73" s="7" t="s">
        <v>273</v>
      </c>
      <c r="C73" s="7" t="s">
        <v>267</v>
      </c>
      <c r="D73" s="7" t="s">
        <v>19</v>
      </c>
      <c r="E73" s="8" t="s">
        <v>275</v>
      </c>
      <c r="F73" s="9">
        <v>0</v>
      </c>
      <c r="G73" s="19">
        <v>1011854.26</v>
      </c>
      <c r="H73" s="13">
        <v>1011854.26</v>
      </c>
      <c r="I73" s="23">
        <f t="shared" si="31"/>
        <v>1346778</v>
      </c>
      <c r="J73" s="23">
        <f t="shared" si="32"/>
        <v>0</v>
      </c>
      <c r="K73" s="31">
        <f t="shared" ref="K73:K103" si="37">ROUND(I73/124*128.4,0)</f>
        <v>1394567</v>
      </c>
      <c r="L73" s="31">
        <f t="shared" ref="L73:L103" si="38">ROUND(J73/122.3*124.4,0)</f>
        <v>0</v>
      </c>
      <c r="M73" s="31">
        <f t="shared" ref="M73:M103" si="39">ROUND(K73/128.4*131.8,-2)</f>
        <v>1431500</v>
      </c>
      <c r="N73" s="31">
        <f t="shared" ref="N73:N103" si="40">ROUND(L73/124.4*128.3,-2)</f>
        <v>0</v>
      </c>
      <c r="O73" s="13">
        <f t="shared" si="30"/>
        <v>1431500</v>
      </c>
      <c r="P73" s="6" t="s">
        <v>265</v>
      </c>
      <c r="Q73" s="7" t="s">
        <v>22</v>
      </c>
    </row>
    <row r="74" spans="1:17" ht="12.75" customHeight="1" x14ac:dyDescent="0.2">
      <c r="A74" s="6" t="s">
        <v>276</v>
      </c>
      <c r="B74" s="7" t="s">
        <v>277</v>
      </c>
      <c r="C74" s="7" t="s">
        <v>263</v>
      </c>
      <c r="D74" s="7" t="s">
        <v>19</v>
      </c>
      <c r="E74" s="7" t="s">
        <v>278</v>
      </c>
      <c r="F74" s="9">
        <v>2284419.861</v>
      </c>
      <c r="G74" s="9">
        <v>0</v>
      </c>
      <c r="H74" s="40">
        <v>2284419.861</v>
      </c>
      <c r="I74" s="23">
        <f t="shared" si="31"/>
        <v>0</v>
      </c>
      <c r="J74" s="33">
        <v>2619650</v>
      </c>
      <c r="K74" s="23">
        <f t="shared" si="37"/>
        <v>0</v>
      </c>
      <c r="L74" s="31">
        <f t="shared" ref="L74:L75" si="41">ROUND(J74/122.5*124.4,0)</f>
        <v>2660281</v>
      </c>
      <c r="M74" s="23">
        <f t="shared" si="39"/>
        <v>0</v>
      </c>
      <c r="N74" s="23">
        <f t="shared" si="40"/>
        <v>2743700</v>
      </c>
      <c r="O74" s="13">
        <f t="shared" si="30"/>
        <v>2743700</v>
      </c>
      <c r="P74" s="7" t="s">
        <v>22</v>
      </c>
      <c r="Q74" s="7" t="s">
        <v>28</v>
      </c>
    </row>
    <row r="75" spans="1:17" ht="12.75" customHeight="1" x14ac:dyDescent="0.2">
      <c r="A75" s="6" t="s">
        <v>279</v>
      </c>
      <c r="B75" s="7" t="s">
        <v>280</v>
      </c>
      <c r="C75" s="7" t="s">
        <v>281</v>
      </c>
      <c r="D75" s="7" t="s">
        <v>19</v>
      </c>
      <c r="E75" s="8" t="s">
        <v>282</v>
      </c>
      <c r="F75" s="9">
        <v>38167.576000000001</v>
      </c>
      <c r="G75" s="9">
        <v>122059.288</v>
      </c>
      <c r="H75" s="40">
        <v>160226.864</v>
      </c>
      <c r="I75" s="23">
        <f t="shared" si="31"/>
        <v>162461</v>
      </c>
      <c r="J75" s="33">
        <v>48400</v>
      </c>
      <c r="K75" s="23">
        <f t="shared" si="37"/>
        <v>168226</v>
      </c>
      <c r="L75" s="31">
        <f t="shared" si="41"/>
        <v>49151</v>
      </c>
      <c r="M75" s="23">
        <f t="shared" si="39"/>
        <v>172700</v>
      </c>
      <c r="N75" s="23">
        <f t="shared" si="40"/>
        <v>50700</v>
      </c>
      <c r="O75" s="13">
        <f t="shared" si="30"/>
        <v>223400</v>
      </c>
      <c r="P75" s="7" t="s">
        <v>283</v>
      </c>
      <c r="Q75" s="7" t="s">
        <v>28</v>
      </c>
    </row>
    <row r="76" spans="1:17" ht="12.75" customHeight="1" x14ac:dyDescent="0.2">
      <c r="A76" s="6" t="s">
        <v>284</v>
      </c>
      <c r="B76" s="7" t="s">
        <v>285</v>
      </c>
      <c r="C76" s="7" t="s">
        <v>281</v>
      </c>
      <c r="D76" s="7" t="s">
        <v>19</v>
      </c>
      <c r="E76" s="8" t="s">
        <v>286</v>
      </c>
      <c r="F76" s="9">
        <v>0</v>
      </c>
      <c r="G76" s="9">
        <v>1168775.9480000001</v>
      </c>
      <c r="H76" s="40">
        <v>1168775.9480000001</v>
      </c>
      <c r="I76" s="33">
        <v>1718200</v>
      </c>
      <c r="J76" s="23">
        <f t="shared" si="32"/>
        <v>0</v>
      </c>
      <c r="K76" s="39">
        <f t="shared" ref="K76" si="42">ROUND(I76/124.9*128.4,0)</f>
        <v>1766348</v>
      </c>
      <c r="L76" s="23">
        <f t="shared" si="38"/>
        <v>0</v>
      </c>
      <c r="M76" s="23">
        <f t="shared" si="39"/>
        <v>1813100</v>
      </c>
      <c r="N76" s="23">
        <f t="shared" si="40"/>
        <v>0</v>
      </c>
      <c r="O76" s="13">
        <f t="shared" si="30"/>
        <v>1813100</v>
      </c>
      <c r="P76" s="7" t="s">
        <v>65</v>
      </c>
      <c r="Q76" s="7" t="s">
        <v>22</v>
      </c>
    </row>
    <row r="77" spans="1:17" ht="12.75" customHeight="1" x14ac:dyDescent="0.2">
      <c r="A77" s="6" t="s">
        <v>287</v>
      </c>
      <c r="B77" s="7" t="s">
        <v>288</v>
      </c>
      <c r="C77" s="7" t="s">
        <v>289</v>
      </c>
      <c r="D77" s="7" t="s">
        <v>19</v>
      </c>
      <c r="E77" s="8" t="s">
        <v>290</v>
      </c>
      <c r="F77" s="9">
        <v>263802.47499999998</v>
      </c>
      <c r="G77" s="9">
        <v>3972685.6120000002</v>
      </c>
      <c r="H77" s="40">
        <v>4236488.0870000003</v>
      </c>
      <c r="I77" s="23">
        <f t="shared" ref="I77" si="43">ROUND((G77*1.1)*1.21,0)</f>
        <v>5287645</v>
      </c>
      <c r="J77" s="33">
        <v>320650</v>
      </c>
      <c r="K77" s="23">
        <f t="shared" ref="K77" si="44">ROUND(I77/124*128.4,0)</f>
        <v>5475271</v>
      </c>
      <c r="L77" s="31">
        <f t="shared" ref="L77" si="45">ROUND(J77/122.5*124.4,0)</f>
        <v>325623</v>
      </c>
      <c r="M77" s="23">
        <f t="shared" si="39"/>
        <v>5620300</v>
      </c>
      <c r="N77" s="23">
        <f t="shared" si="40"/>
        <v>335800</v>
      </c>
      <c r="O77" s="13">
        <f t="shared" si="30"/>
        <v>5956100</v>
      </c>
      <c r="P77" s="7" t="s">
        <v>291</v>
      </c>
      <c r="Q77" s="7" t="s">
        <v>28</v>
      </c>
    </row>
    <row r="78" spans="1:17" ht="12.75" customHeight="1" x14ac:dyDescent="0.2">
      <c r="A78" s="6" t="s">
        <v>292</v>
      </c>
      <c r="B78" s="7" t="s">
        <v>293</v>
      </c>
      <c r="C78" s="7" t="s">
        <v>294</v>
      </c>
      <c r="D78" s="7" t="s">
        <v>19</v>
      </c>
      <c r="E78" s="8" t="s">
        <v>295</v>
      </c>
      <c r="F78" s="9">
        <v>291866.93199999997</v>
      </c>
      <c r="G78" s="9">
        <v>1727254.3800000001</v>
      </c>
      <c r="H78" s="40">
        <v>2019121.3120000002</v>
      </c>
      <c r="I78" s="23">
        <f t="shared" ref="I78" si="46">ROUND((G78*1.1)*1.21,0)</f>
        <v>2298976</v>
      </c>
      <c r="J78" s="33">
        <v>356950</v>
      </c>
      <c r="K78" s="23">
        <f t="shared" ref="K78" si="47">ROUND(I78/124*128.4,0)</f>
        <v>2380553</v>
      </c>
      <c r="L78" s="31">
        <f t="shared" ref="L78" si="48">ROUND(J78/122.5*124.4,0)</f>
        <v>362486</v>
      </c>
      <c r="M78" s="23">
        <f t="shared" ref="M78" si="49">ROUND(K78/128.4*131.8,-2)</f>
        <v>2443600</v>
      </c>
      <c r="N78" s="23">
        <f t="shared" ref="N78" si="50">ROUND(L78/124.4*128.3,-2)</f>
        <v>373900</v>
      </c>
      <c r="O78" s="13">
        <f t="shared" si="30"/>
        <v>2817500</v>
      </c>
      <c r="P78" s="7" t="s">
        <v>296</v>
      </c>
      <c r="Q78" s="7" t="s">
        <v>28</v>
      </c>
    </row>
    <row r="79" spans="1:17" x14ac:dyDescent="0.2">
      <c r="A79" s="6" t="s">
        <v>297</v>
      </c>
      <c r="B79" s="7" t="s">
        <v>298</v>
      </c>
      <c r="C79" s="7" t="s">
        <v>299</v>
      </c>
      <c r="D79" s="7" t="s">
        <v>19</v>
      </c>
      <c r="E79" s="8" t="s">
        <v>300</v>
      </c>
      <c r="F79" s="9">
        <v>7858.2190000000001</v>
      </c>
      <c r="G79" s="9">
        <v>34544.980000000003</v>
      </c>
      <c r="H79" s="40">
        <v>42403.199000000001</v>
      </c>
      <c r="I79" s="23">
        <f t="shared" ref="I79" si="51">ROUND((G79*1.1)*1.21,0)</f>
        <v>45979</v>
      </c>
      <c r="J79" s="33">
        <v>9680</v>
      </c>
      <c r="K79" s="23">
        <f t="shared" ref="K79" si="52">ROUND(I79/124*128.4,0)</f>
        <v>47611</v>
      </c>
      <c r="L79" s="31">
        <f t="shared" ref="L79" si="53">ROUND(J79/122.5*124.4,0)</f>
        <v>9830</v>
      </c>
      <c r="M79" s="23">
        <f t="shared" ref="M79" si="54">ROUND(K79/128.4*131.8,-2)</f>
        <v>48900</v>
      </c>
      <c r="N79" s="23">
        <f t="shared" ref="N79" si="55">ROUND(L79/124.4*128.3,-2)</f>
        <v>10100</v>
      </c>
      <c r="O79" s="13">
        <f t="shared" si="30"/>
        <v>59000</v>
      </c>
      <c r="P79" s="7" t="s">
        <v>301</v>
      </c>
      <c r="Q79" s="7" t="s">
        <v>28</v>
      </c>
    </row>
    <row r="80" spans="1:17" x14ac:dyDescent="0.2">
      <c r="A80" s="6" t="s">
        <v>302</v>
      </c>
      <c r="B80" s="7" t="s">
        <v>303</v>
      </c>
      <c r="C80" s="7" t="s">
        <v>304</v>
      </c>
      <c r="D80" s="7" t="s">
        <v>19</v>
      </c>
      <c r="E80" s="8" t="s">
        <v>305</v>
      </c>
      <c r="F80" s="20">
        <v>303659.071</v>
      </c>
      <c r="G80" s="9">
        <v>0</v>
      </c>
      <c r="H80" s="13">
        <v>303659.071</v>
      </c>
      <c r="I80" s="23">
        <f t="shared" si="31"/>
        <v>0</v>
      </c>
      <c r="J80" s="23">
        <f t="shared" si="32"/>
        <v>367427</v>
      </c>
      <c r="K80" s="31">
        <f t="shared" si="37"/>
        <v>0</v>
      </c>
      <c r="L80" s="31">
        <f t="shared" si="38"/>
        <v>373736</v>
      </c>
      <c r="M80" s="31">
        <f t="shared" si="39"/>
        <v>0</v>
      </c>
      <c r="N80" s="31">
        <f t="shared" si="40"/>
        <v>385500</v>
      </c>
      <c r="O80" s="13">
        <f t="shared" si="30"/>
        <v>385500</v>
      </c>
      <c r="P80" s="7" t="s">
        <v>22</v>
      </c>
      <c r="Q80" s="6"/>
    </row>
    <row r="81" spans="1:17" x14ac:dyDescent="0.2">
      <c r="A81" s="6" t="s">
        <v>306</v>
      </c>
      <c r="B81" s="7" t="s">
        <v>307</v>
      </c>
      <c r="C81" s="7" t="s">
        <v>304</v>
      </c>
      <c r="D81" s="7" t="s">
        <v>19</v>
      </c>
      <c r="E81" s="8" t="s">
        <v>308</v>
      </c>
      <c r="F81" s="20">
        <v>99272.684999999998</v>
      </c>
      <c r="G81" s="9">
        <v>0</v>
      </c>
      <c r="H81" s="40">
        <v>99272.684999999998</v>
      </c>
      <c r="I81" s="23">
        <f t="shared" si="31"/>
        <v>0</v>
      </c>
      <c r="J81" s="33">
        <v>108900</v>
      </c>
      <c r="K81" s="23">
        <f t="shared" si="37"/>
        <v>0</v>
      </c>
      <c r="L81" s="31">
        <f t="shared" ref="L81:L82" si="56">ROUND(J81/122.5*124.4,0)</f>
        <v>110589</v>
      </c>
      <c r="M81" s="23">
        <f t="shared" si="39"/>
        <v>0</v>
      </c>
      <c r="N81" s="23">
        <f t="shared" si="40"/>
        <v>114100</v>
      </c>
      <c r="O81" s="13">
        <f t="shared" si="30"/>
        <v>114100</v>
      </c>
      <c r="P81" s="7" t="s">
        <v>22</v>
      </c>
      <c r="Q81" s="7" t="s">
        <v>28</v>
      </c>
    </row>
    <row r="82" spans="1:17" x14ac:dyDescent="0.2">
      <c r="A82" s="6" t="s">
        <v>309</v>
      </c>
      <c r="B82" s="7" t="s">
        <v>310</v>
      </c>
      <c r="C82" s="7" t="s">
        <v>304</v>
      </c>
      <c r="D82" s="7" t="s">
        <v>19</v>
      </c>
      <c r="E82" s="8" t="s">
        <v>311</v>
      </c>
      <c r="F82" s="20">
        <v>1051125.2509999999</v>
      </c>
      <c r="G82" s="9">
        <v>0</v>
      </c>
      <c r="H82" s="40">
        <v>1051125.2509999999</v>
      </c>
      <c r="I82" s="23">
        <f t="shared" si="31"/>
        <v>0</v>
      </c>
      <c r="J82" s="33">
        <v>1591150</v>
      </c>
      <c r="K82" s="23">
        <f t="shared" si="37"/>
        <v>0</v>
      </c>
      <c r="L82" s="31">
        <f t="shared" si="56"/>
        <v>1615829</v>
      </c>
      <c r="M82" s="23">
        <f t="shared" si="39"/>
        <v>0</v>
      </c>
      <c r="N82" s="23">
        <f t="shared" si="40"/>
        <v>1666500</v>
      </c>
      <c r="O82" s="13">
        <f t="shared" si="30"/>
        <v>1666500</v>
      </c>
      <c r="P82" s="7" t="s">
        <v>22</v>
      </c>
      <c r="Q82" s="7" t="s">
        <v>28</v>
      </c>
    </row>
    <row r="83" spans="1:17" x14ac:dyDescent="0.2">
      <c r="A83" s="6" t="s">
        <v>312</v>
      </c>
      <c r="B83" s="7" t="s">
        <v>310</v>
      </c>
      <c r="C83" s="7" t="s">
        <v>304</v>
      </c>
      <c r="D83" s="7" t="s">
        <v>19</v>
      </c>
      <c r="E83" s="8" t="s">
        <v>313</v>
      </c>
      <c r="F83" s="9">
        <v>0</v>
      </c>
      <c r="G83" s="19">
        <v>7859080.3280000007</v>
      </c>
      <c r="H83" s="13">
        <v>7859080.3280000007</v>
      </c>
      <c r="I83" s="23">
        <f t="shared" si="31"/>
        <v>10460436</v>
      </c>
      <c r="J83" s="23">
        <f t="shared" si="32"/>
        <v>0</v>
      </c>
      <c r="K83" s="31">
        <f t="shared" si="37"/>
        <v>10831613</v>
      </c>
      <c r="L83" s="31">
        <f t="shared" si="38"/>
        <v>0</v>
      </c>
      <c r="M83" s="31">
        <f t="shared" si="39"/>
        <v>11118400</v>
      </c>
      <c r="N83" s="31">
        <f t="shared" si="40"/>
        <v>0</v>
      </c>
      <c r="O83" s="13">
        <f t="shared" si="30"/>
        <v>11118400</v>
      </c>
      <c r="P83" s="6"/>
      <c r="Q83" s="7" t="s">
        <v>22</v>
      </c>
    </row>
    <row r="84" spans="1:17" ht="12.75" customHeight="1" x14ac:dyDescent="0.2">
      <c r="A84" s="6" t="s">
        <v>314</v>
      </c>
      <c r="B84" s="7" t="s">
        <v>315</v>
      </c>
      <c r="C84" s="7" t="s">
        <v>316</v>
      </c>
      <c r="D84" s="7" t="s">
        <v>19</v>
      </c>
      <c r="E84" s="8" t="s">
        <v>317</v>
      </c>
      <c r="F84" s="9">
        <v>0</v>
      </c>
      <c r="G84" s="9">
        <v>1019079.6000000001</v>
      </c>
      <c r="H84" s="13">
        <v>1019079.6000000001</v>
      </c>
      <c r="I84" s="23">
        <f t="shared" si="31"/>
        <v>1356395</v>
      </c>
      <c r="J84" s="23">
        <f t="shared" si="32"/>
        <v>0</v>
      </c>
      <c r="K84" s="31">
        <f t="shared" si="37"/>
        <v>1404525</v>
      </c>
      <c r="L84" s="31">
        <f t="shared" si="38"/>
        <v>0</v>
      </c>
      <c r="M84" s="31">
        <f t="shared" si="39"/>
        <v>1441700</v>
      </c>
      <c r="N84" s="31">
        <f t="shared" si="40"/>
        <v>0</v>
      </c>
      <c r="O84" s="13">
        <f t="shared" si="30"/>
        <v>1441700</v>
      </c>
      <c r="P84" s="7" t="s">
        <v>314</v>
      </c>
      <c r="Q84" s="7" t="s">
        <v>22</v>
      </c>
    </row>
    <row r="85" spans="1:17" ht="12.75" customHeight="1" x14ac:dyDescent="0.2">
      <c r="A85" s="6" t="s">
        <v>318</v>
      </c>
      <c r="B85" s="7" t="s">
        <v>319</v>
      </c>
      <c r="C85" s="7" t="s">
        <v>320</v>
      </c>
      <c r="D85" s="7" t="s">
        <v>19</v>
      </c>
      <c r="E85" s="8" t="s">
        <v>321</v>
      </c>
      <c r="F85" s="9">
        <v>79734.572</v>
      </c>
      <c r="G85" s="9">
        <v>806052.04399999999</v>
      </c>
      <c r="H85" s="40">
        <v>885786.61600000004</v>
      </c>
      <c r="I85" s="23">
        <f t="shared" si="31"/>
        <v>1072855</v>
      </c>
      <c r="J85" s="33">
        <v>102850</v>
      </c>
      <c r="K85" s="23">
        <f t="shared" si="37"/>
        <v>1110924</v>
      </c>
      <c r="L85" s="31">
        <f t="shared" ref="L85:L87" si="57">ROUND(J85/122.5*124.4,0)</f>
        <v>104445</v>
      </c>
      <c r="M85" s="23">
        <f t="shared" si="39"/>
        <v>1140300</v>
      </c>
      <c r="N85" s="23">
        <f t="shared" si="40"/>
        <v>107700</v>
      </c>
      <c r="O85" s="13">
        <f t="shared" si="30"/>
        <v>1248000</v>
      </c>
      <c r="P85" s="7" t="s">
        <v>322</v>
      </c>
      <c r="Q85" s="7" t="s">
        <v>28</v>
      </c>
    </row>
    <row r="86" spans="1:17" ht="12.75" customHeight="1" x14ac:dyDescent="0.2">
      <c r="A86" s="6" t="s">
        <v>323</v>
      </c>
      <c r="B86" s="7" t="s">
        <v>324</v>
      </c>
      <c r="C86" s="7" t="s">
        <v>320</v>
      </c>
      <c r="D86" s="7" t="s">
        <v>19</v>
      </c>
      <c r="E86" s="8" t="s">
        <v>325</v>
      </c>
      <c r="F86" s="9">
        <v>611798.321</v>
      </c>
      <c r="G86" s="9">
        <v>2821182.6920000003</v>
      </c>
      <c r="H86" s="40">
        <v>3432981.0130000003</v>
      </c>
      <c r="I86" s="23">
        <f t="shared" si="31"/>
        <v>3754994</v>
      </c>
      <c r="J86" s="33">
        <v>834900</v>
      </c>
      <c r="K86" s="23">
        <f t="shared" si="37"/>
        <v>3888236</v>
      </c>
      <c r="L86" s="31">
        <f t="shared" si="57"/>
        <v>847849</v>
      </c>
      <c r="M86" s="23">
        <f t="shared" si="39"/>
        <v>3991200</v>
      </c>
      <c r="N86" s="23">
        <f t="shared" si="40"/>
        <v>874400</v>
      </c>
      <c r="O86" s="13">
        <f t="shared" si="30"/>
        <v>4865600</v>
      </c>
      <c r="P86" s="7" t="s">
        <v>326</v>
      </c>
      <c r="Q86" s="7" t="s">
        <v>28</v>
      </c>
    </row>
    <row r="87" spans="1:17" ht="12.75" customHeight="1" x14ac:dyDescent="0.2">
      <c r="A87" s="6" t="s">
        <v>327</v>
      </c>
      <c r="B87" s="7" t="s">
        <v>328</v>
      </c>
      <c r="C87" s="7" t="s">
        <v>329</v>
      </c>
      <c r="D87" s="7" t="s">
        <v>19</v>
      </c>
      <c r="E87" s="8" t="s">
        <v>330</v>
      </c>
      <c r="F87" s="9">
        <v>493928.24299999996</v>
      </c>
      <c r="G87" s="9">
        <v>3028452.5720000002</v>
      </c>
      <c r="H87" s="40">
        <v>3522380.8149999999</v>
      </c>
      <c r="I87" s="23">
        <f t="shared" si="31"/>
        <v>4030870</v>
      </c>
      <c r="J87" s="33">
        <v>611050</v>
      </c>
      <c r="K87" s="23">
        <f t="shared" si="37"/>
        <v>4173901</v>
      </c>
      <c r="L87" s="31">
        <f t="shared" si="57"/>
        <v>620528</v>
      </c>
      <c r="M87" s="23">
        <f t="shared" si="39"/>
        <v>4284400</v>
      </c>
      <c r="N87" s="23">
        <f t="shared" si="40"/>
        <v>640000</v>
      </c>
      <c r="O87" s="13">
        <f t="shared" si="30"/>
        <v>4924400</v>
      </c>
      <c r="P87" s="7" t="s">
        <v>331</v>
      </c>
      <c r="Q87" s="7" t="s">
        <v>28</v>
      </c>
    </row>
    <row r="88" spans="1:17" ht="12.75" customHeight="1" x14ac:dyDescent="0.2">
      <c r="A88" s="6" t="s">
        <v>332</v>
      </c>
      <c r="B88" s="7" t="s">
        <v>333</v>
      </c>
      <c r="C88" s="7" t="s">
        <v>334</v>
      </c>
      <c r="D88" s="7" t="s">
        <v>19</v>
      </c>
      <c r="E88" s="8" t="s">
        <v>335</v>
      </c>
      <c r="F88" s="9">
        <v>0</v>
      </c>
      <c r="G88" s="9">
        <v>62180.964000000007</v>
      </c>
      <c r="H88" s="13">
        <v>62180.964000000007</v>
      </c>
      <c r="I88" s="23">
        <f t="shared" si="31"/>
        <v>82763</v>
      </c>
      <c r="J88" s="23">
        <f t="shared" si="32"/>
        <v>0</v>
      </c>
      <c r="K88" s="31">
        <f t="shared" si="37"/>
        <v>85700</v>
      </c>
      <c r="L88" s="31">
        <f t="shared" si="38"/>
        <v>0</v>
      </c>
      <c r="M88" s="31">
        <f t="shared" si="39"/>
        <v>88000</v>
      </c>
      <c r="N88" s="31">
        <f t="shared" si="40"/>
        <v>0</v>
      </c>
      <c r="O88" s="13">
        <f t="shared" si="30"/>
        <v>88000</v>
      </c>
      <c r="P88" s="7" t="s">
        <v>332</v>
      </c>
      <c r="Q88" s="7" t="s">
        <v>22</v>
      </c>
    </row>
    <row r="89" spans="1:17" ht="12.75" customHeight="1" x14ac:dyDescent="0.2">
      <c r="A89" s="6"/>
      <c r="B89" s="7" t="s">
        <v>336</v>
      </c>
      <c r="C89" s="7"/>
      <c r="D89" s="10" t="s">
        <v>19</v>
      </c>
      <c r="E89" s="8" t="s">
        <v>337</v>
      </c>
      <c r="F89" s="9">
        <v>0</v>
      </c>
      <c r="G89" s="19">
        <v>2330534.2239999999</v>
      </c>
      <c r="H89" s="13">
        <v>2330534.2239999999</v>
      </c>
      <c r="I89" s="23">
        <f>ROUND((G89*1.1)*1.21,0)</f>
        <v>3101941</v>
      </c>
      <c r="J89" s="23">
        <f>ROUND(F89*1.21,0)</f>
        <v>0</v>
      </c>
      <c r="K89" s="31">
        <f>ROUND(I89/124*128.4,0)</f>
        <v>3212010</v>
      </c>
      <c r="L89" s="31">
        <f>ROUND(J89/122.3*124.4,0)</f>
        <v>0</v>
      </c>
      <c r="M89" s="31">
        <f>ROUND(K89/128.4*131.8,-2)</f>
        <v>3297100</v>
      </c>
      <c r="N89" s="31">
        <f>ROUND(L89/124.4*128.3,-2)</f>
        <v>0</v>
      </c>
      <c r="O89" s="13">
        <f t="shared" si="30"/>
        <v>3297100</v>
      </c>
      <c r="P89" s="7" t="s">
        <v>21</v>
      </c>
      <c r="Q89" s="7" t="s">
        <v>22</v>
      </c>
    </row>
    <row r="90" spans="1:17" ht="12.75" customHeight="1" x14ac:dyDescent="0.2">
      <c r="A90" s="6" t="s">
        <v>338</v>
      </c>
      <c r="B90" s="7" t="s">
        <v>339</v>
      </c>
      <c r="C90" s="7" t="s">
        <v>340</v>
      </c>
      <c r="D90" s="7" t="s">
        <v>19</v>
      </c>
      <c r="E90" s="8" t="s">
        <v>341</v>
      </c>
      <c r="F90" s="9">
        <v>662312.84699999995</v>
      </c>
      <c r="G90" s="9">
        <v>2279976.2120000003</v>
      </c>
      <c r="H90" s="40">
        <v>2942289.0590000004</v>
      </c>
      <c r="I90" s="23">
        <f t="shared" ref="I90" si="58">ROUND((G90*1.1)*1.21,0)</f>
        <v>3034648</v>
      </c>
      <c r="J90" s="38">
        <v>792574</v>
      </c>
      <c r="K90" s="23">
        <f t="shared" ref="K90" si="59">ROUND(I90/124*128.4,0)</f>
        <v>3142329</v>
      </c>
      <c r="L90" s="31">
        <f t="shared" ref="L90" si="60">ROUND(J90/122.5*124.4,0)</f>
        <v>804867</v>
      </c>
      <c r="M90" s="23">
        <f t="shared" ref="M90" si="61">ROUND(K90/128.4*131.8,-2)</f>
        <v>3225500</v>
      </c>
      <c r="N90" s="23">
        <f t="shared" ref="N90" si="62">ROUND(L90/124.4*128.3,-2)</f>
        <v>830100</v>
      </c>
      <c r="O90" s="13">
        <f t="shared" si="30"/>
        <v>4055600</v>
      </c>
      <c r="P90" s="7" t="s">
        <v>342</v>
      </c>
      <c r="Q90" s="7" t="s">
        <v>28</v>
      </c>
    </row>
    <row r="91" spans="1:17" ht="12.75" customHeight="1" x14ac:dyDescent="0.2">
      <c r="A91" s="6" t="s">
        <v>343</v>
      </c>
      <c r="B91" s="7" t="s">
        <v>339</v>
      </c>
      <c r="C91" s="7" t="s">
        <v>340</v>
      </c>
      <c r="D91" s="7" t="s">
        <v>19</v>
      </c>
      <c r="E91" s="8" t="s">
        <v>344</v>
      </c>
      <c r="F91" s="9">
        <v>0</v>
      </c>
      <c r="G91" s="19">
        <v>264957.46799999999</v>
      </c>
      <c r="H91" s="13">
        <v>264957.46799999999</v>
      </c>
      <c r="I91" s="23">
        <f t="shared" si="31"/>
        <v>352658</v>
      </c>
      <c r="J91" s="23">
        <f t="shared" si="32"/>
        <v>0</v>
      </c>
      <c r="K91" s="31">
        <f t="shared" si="37"/>
        <v>365172</v>
      </c>
      <c r="L91" s="31">
        <f t="shared" si="38"/>
        <v>0</v>
      </c>
      <c r="M91" s="31">
        <f t="shared" si="39"/>
        <v>374800</v>
      </c>
      <c r="N91" s="31">
        <f t="shared" si="40"/>
        <v>0</v>
      </c>
      <c r="O91" s="13">
        <f t="shared" si="30"/>
        <v>374800</v>
      </c>
      <c r="P91" s="6"/>
      <c r="Q91" s="7" t="s">
        <v>22</v>
      </c>
    </row>
    <row r="92" spans="1:17" ht="12.75" customHeight="1" x14ac:dyDescent="0.2">
      <c r="A92" s="6" t="s">
        <v>345</v>
      </c>
      <c r="B92" s="7" t="s">
        <v>346</v>
      </c>
      <c r="C92" s="7" t="s">
        <v>347</v>
      </c>
      <c r="D92" s="7" t="s">
        <v>19</v>
      </c>
      <c r="E92" s="8" t="s">
        <v>348</v>
      </c>
      <c r="F92" s="9">
        <v>785795.17499999993</v>
      </c>
      <c r="G92" s="9">
        <v>3454508.7600000002</v>
      </c>
      <c r="H92" s="40">
        <v>4240303.9350000005</v>
      </c>
      <c r="I92" s="23">
        <f t="shared" ref="I92:I93" si="63">ROUND((G92*1.1)*1.21,0)</f>
        <v>4597951</v>
      </c>
      <c r="J92" s="33">
        <v>919600</v>
      </c>
      <c r="K92" s="23">
        <f t="shared" ref="K92:K93" si="64">ROUND(I92/124*128.4,0)</f>
        <v>4761104</v>
      </c>
      <c r="L92" s="31">
        <f t="shared" ref="L92:L93" si="65">ROUND(J92/122.5*124.4,0)</f>
        <v>933863</v>
      </c>
      <c r="M92" s="23">
        <f t="shared" ref="M92:M93" si="66">ROUND(K92/128.4*131.8,-2)</f>
        <v>4887200</v>
      </c>
      <c r="N92" s="23">
        <f t="shared" ref="N92:N93" si="67">ROUND(L92/124.4*128.3,-2)</f>
        <v>963100</v>
      </c>
      <c r="O92" s="13">
        <f t="shared" si="30"/>
        <v>5850300</v>
      </c>
      <c r="P92" s="7" t="s">
        <v>349</v>
      </c>
      <c r="Q92" s="7" t="s">
        <v>28</v>
      </c>
    </row>
    <row r="93" spans="1:17" ht="12.75" customHeight="1" x14ac:dyDescent="0.2">
      <c r="A93" s="6" t="s">
        <v>350</v>
      </c>
      <c r="B93" s="7" t="s">
        <v>351</v>
      </c>
      <c r="C93" s="7" t="s">
        <v>352</v>
      </c>
      <c r="D93" s="7" t="s">
        <v>19</v>
      </c>
      <c r="E93" s="8" t="s">
        <v>353</v>
      </c>
      <c r="F93" s="9">
        <v>454639.28599999996</v>
      </c>
      <c r="G93" s="9">
        <v>3114815.56</v>
      </c>
      <c r="H93" s="40">
        <v>3569454.8459999999</v>
      </c>
      <c r="I93" s="23">
        <f t="shared" si="63"/>
        <v>4145820</v>
      </c>
      <c r="J93" s="33">
        <v>810700</v>
      </c>
      <c r="K93" s="23">
        <f t="shared" si="64"/>
        <v>4292930</v>
      </c>
      <c r="L93" s="31">
        <f t="shared" si="65"/>
        <v>823274</v>
      </c>
      <c r="M93" s="23">
        <f t="shared" si="66"/>
        <v>4406600</v>
      </c>
      <c r="N93" s="23">
        <f t="shared" si="67"/>
        <v>849100</v>
      </c>
      <c r="O93" s="13">
        <f t="shared" si="30"/>
        <v>5255700</v>
      </c>
      <c r="P93" s="7" t="s">
        <v>354</v>
      </c>
      <c r="Q93" s="7" t="s">
        <v>28</v>
      </c>
    </row>
    <row r="94" spans="1:17" ht="12.75" customHeight="1" x14ac:dyDescent="0.2">
      <c r="A94" s="6" t="s">
        <v>355</v>
      </c>
      <c r="B94" s="7" t="s">
        <v>356</v>
      </c>
      <c r="C94" s="7" t="s">
        <v>357</v>
      </c>
      <c r="D94" s="7" t="s">
        <v>19</v>
      </c>
      <c r="E94" s="8" t="s">
        <v>358</v>
      </c>
      <c r="F94" s="19">
        <v>200000</v>
      </c>
      <c r="G94" s="9">
        <v>2590882.108</v>
      </c>
      <c r="H94" s="13">
        <v>2790882.108</v>
      </c>
      <c r="I94" s="23">
        <f t="shared" si="31"/>
        <v>3448464</v>
      </c>
      <c r="J94" s="23">
        <f t="shared" si="32"/>
        <v>242000</v>
      </c>
      <c r="K94" s="31">
        <f t="shared" si="37"/>
        <v>3570829</v>
      </c>
      <c r="L94" s="31">
        <f t="shared" si="38"/>
        <v>246155</v>
      </c>
      <c r="M94" s="31">
        <f t="shared" si="39"/>
        <v>3665400</v>
      </c>
      <c r="N94" s="31">
        <f t="shared" si="40"/>
        <v>253900</v>
      </c>
      <c r="O94" s="13">
        <f t="shared" si="30"/>
        <v>3919300</v>
      </c>
      <c r="P94" s="7" t="s">
        <v>355</v>
      </c>
      <c r="Q94" s="7" t="s">
        <v>21</v>
      </c>
    </row>
    <row r="95" spans="1:17" ht="12.75" customHeight="1" x14ac:dyDescent="0.2">
      <c r="A95" s="6" t="s">
        <v>359</v>
      </c>
      <c r="B95" s="7" t="s">
        <v>360</v>
      </c>
      <c r="C95" s="7" t="s">
        <v>361</v>
      </c>
      <c r="D95" s="7" t="s">
        <v>19</v>
      </c>
      <c r="E95" s="7" t="s">
        <v>362</v>
      </c>
      <c r="F95" s="9">
        <v>151546.785</v>
      </c>
      <c r="G95" s="9">
        <v>4260560.8040000005</v>
      </c>
      <c r="H95" s="40">
        <v>4412107.5890000006</v>
      </c>
      <c r="I95" s="23">
        <f t="shared" ref="I95" si="68">ROUND((G95*1.1)*1.21,0)</f>
        <v>5670806</v>
      </c>
      <c r="J95" s="33">
        <v>114950</v>
      </c>
      <c r="K95" s="23">
        <f t="shared" ref="K95" si="69">ROUND(I95/124*128.4,0)</f>
        <v>5872028</v>
      </c>
      <c r="L95" s="31">
        <f t="shared" ref="L95" si="70">ROUND(J95/122.5*124.4,0)</f>
        <v>116733</v>
      </c>
      <c r="M95" s="23">
        <f t="shared" ref="M95" si="71">ROUND(K95/128.4*131.8,-2)</f>
        <v>6027500</v>
      </c>
      <c r="N95" s="23">
        <f t="shared" ref="N95" si="72">ROUND(L95/124.4*128.3,-2)</f>
        <v>120400</v>
      </c>
      <c r="O95" s="13">
        <f t="shared" si="30"/>
        <v>6147900</v>
      </c>
      <c r="P95" s="7" t="s">
        <v>363</v>
      </c>
      <c r="Q95" s="7" t="s">
        <v>28</v>
      </c>
    </row>
    <row r="96" spans="1:17" ht="12.75" customHeight="1" x14ac:dyDescent="0.2">
      <c r="A96" s="6" t="s">
        <v>364</v>
      </c>
      <c r="B96" s="7" t="s">
        <v>365</v>
      </c>
      <c r="C96" s="7" t="s">
        <v>366</v>
      </c>
      <c r="D96" s="7" t="s">
        <v>367</v>
      </c>
      <c r="E96" s="8" t="s">
        <v>368</v>
      </c>
      <c r="F96" s="9">
        <v>0</v>
      </c>
      <c r="G96" s="9">
        <v>1692709.4000000001</v>
      </c>
      <c r="H96" s="13">
        <v>1692709.4000000001</v>
      </c>
      <c r="I96" s="23">
        <f t="shared" si="31"/>
        <v>2252996</v>
      </c>
      <c r="J96" s="23">
        <f t="shared" si="32"/>
        <v>0</v>
      </c>
      <c r="K96" s="31">
        <f t="shared" si="37"/>
        <v>2332941</v>
      </c>
      <c r="L96" s="31">
        <f t="shared" si="38"/>
        <v>0</v>
      </c>
      <c r="M96" s="31">
        <f t="shared" si="39"/>
        <v>2394700</v>
      </c>
      <c r="N96" s="31">
        <f t="shared" si="40"/>
        <v>0</v>
      </c>
      <c r="O96" s="13">
        <f t="shared" si="30"/>
        <v>2394700</v>
      </c>
      <c r="P96" s="7" t="s">
        <v>364</v>
      </c>
      <c r="Q96" s="7" t="s">
        <v>22</v>
      </c>
    </row>
    <row r="97" spans="1:17" ht="12.75" customHeight="1" x14ac:dyDescent="0.2">
      <c r="A97" s="6" t="s">
        <v>369</v>
      </c>
      <c r="B97" s="7" t="s">
        <v>370</v>
      </c>
      <c r="C97" s="7" t="s">
        <v>371</v>
      </c>
      <c r="D97" s="7" t="s">
        <v>367</v>
      </c>
      <c r="E97" s="8" t="s">
        <v>372</v>
      </c>
      <c r="F97" s="9">
        <v>0</v>
      </c>
      <c r="G97" s="9">
        <v>1934525.3360000001</v>
      </c>
      <c r="H97" s="13">
        <v>1934525.3360000001</v>
      </c>
      <c r="I97" s="23">
        <f t="shared" si="31"/>
        <v>2574853</v>
      </c>
      <c r="J97" s="23">
        <f t="shared" si="32"/>
        <v>0</v>
      </c>
      <c r="K97" s="31">
        <f t="shared" si="37"/>
        <v>2666219</v>
      </c>
      <c r="L97" s="31">
        <f t="shared" si="38"/>
        <v>0</v>
      </c>
      <c r="M97" s="31">
        <f t="shared" si="39"/>
        <v>2736800</v>
      </c>
      <c r="N97" s="31">
        <f t="shared" si="40"/>
        <v>0</v>
      </c>
      <c r="O97" s="13">
        <f t="shared" si="30"/>
        <v>2736800</v>
      </c>
      <c r="P97" s="7" t="s">
        <v>369</v>
      </c>
      <c r="Q97" s="7" t="s">
        <v>22</v>
      </c>
    </row>
    <row r="98" spans="1:17" ht="12.75" customHeight="1" x14ac:dyDescent="0.2">
      <c r="A98" s="6" t="s">
        <v>373</v>
      </c>
      <c r="B98" s="7" t="s">
        <v>374</v>
      </c>
      <c r="C98" s="7" t="s">
        <v>375</v>
      </c>
      <c r="D98" s="7" t="s">
        <v>367</v>
      </c>
      <c r="E98" s="8" t="s">
        <v>376</v>
      </c>
      <c r="F98" s="9">
        <v>555669.40700000001</v>
      </c>
      <c r="G98" s="9">
        <v>2245431.2320000003</v>
      </c>
      <c r="H98" s="40">
        <v>2801100.6390000004</v>
      </c>
      <c r="I98" s="23">
        <f t="shared" si="31"/>
        <v>2988669</v>
      </c>
      <c r="J98" s="33">
        <v>653400</v>
      </c>
      <c r="K98" s="23">
        <f t="shared" si="37"/>
        <v>3094719</v>
      </c>
      <c r="L98" s="31">
        <f t="shared" ref="L98" si="73">ROUND(J98/122.5*124.4,0)</f>
        <v>663534</v>
      </c>
      <c r="M98" s="23">
        <f t="shared" si="39"/>
        <v>3176700</v>
      </c>
      <c r="N98" s="23">
        <f t="shared" si="40"/>
        <v>684300</v>
      </c>
      <c r="O98" s="13">
        <f t="shared" si="30"/>
        <v>3861000</v>
      </c>
      <c r="P98" s="7" t="s">
        <v>377</v>
      </c>
      <c r="Q98" s="7" t="s">
        <v>28</v>
      </c>
    </row>
    <row r="99" spans="1:17" ht="12.75" customHeight="1" x14ac:dyDescent="0.2">
      <c r="A99" s="6" t="s">
        <v>378</v>
      </c>
      <c r="B99" s="7" t="s">
        <v>379</v>
      </c>
      <c r="C99" s="7" t="s">
        <v>380</v>
      </c>
      <c r="D99" s="7" t="s">
        <v>367</v>
      </c>
      <c r="E99" s="8" t="s">
        <v>381</v>
      </c>
      <c r="F99" s="9">
        <v>0</v>
      </c>
      <c r="G99" s="19">
        <v>374422.17600000004</v>
      </c>
      <c r="H99" s="40">
        <v>374422.17600000004</v>
      </c>
      <c r="I99" s="33">
        <v>574750</v>
      </c>
      <c r="J99" s="23">
        <f t="shared" si="32"/>
        <v>0</v>
      </c>
      <c r="K99" s="39">
        <f t="shared" ref="K99" si="74">ROUND(I99/124.9*128.4,0)</f>
        <v>590856</v>
      </c>
      <c r="L99" s="23">
        <f t="shared" si="38"/>
        <v>0</v>
      </c>
      <c r="M99" s="23">
        <f t="shared" si="39"/>
        <v>606500</v>
      </c>
      <c r="N99" s="23">
        <f t="shared" si="40"/>
        <v>0</v>
      </c>
      <c r="O99" s="13">
        <f t="shared" si="30"/>
        <v>606500</v>
      </c>
      <c r="P99" s="7" t="s">
        <v>65</v>
      </c>
      <c r="Q99" s="7" t="s">
        <v>22</v>
      </c>
    </row>
    <row r="100" spans="1:17" ht="12.75" customHeight="1" x14ac:dyDescent="0.2">
      <c r="A100" s="6" t="s">
        <v>382</v>
      </c>
      <c r="B100" s="7" t="s">
        <v>383</v>
      </c>
      <c r="C100" s="7" t="s">
        <v>384</v>
      </c>
      <c r="D100" s="10" t="s">
        <v>367</v>
      </c>
      <c r="E100" s="8" t="s">
        <v>385</v>
      </c>
      <c r="F100" s="9">
        <v>0</v>
      </c>
      <c r="G100" s="9">
        <v>489388.47200000001</v>
      </c>
      <c r="H100" s="13">
        <v>489388.47200000001</v>
      </c>
      <c r="I100" s="23">
        <f t="shared" si="31"/>
        <v>651376</v>
      </c>
      <c r="J100" s="23">
        <f t="shared" si="32"/>
        <v>0</v>
      </c>
      <c r="K100" s="31">
        <f t="shared" si="37"/>
        <v>674489</v>
      </c>
      <c r="L100" s="31">
        <f t="shared" si="38"/>
        <v>0</v>
      </c>
      <c r="M100" s="31">
        <f t="shared" si="39"/>
        <v>692300</v>
      </c>
      <c r="N100" s="31">
        <f t="shared" si="40"/>
        <v>0</v>
      </c>
      <c r="O100" s="13">
        <f t="shared" si="30"/>
        <v>692300</v>
      </c>
      <c r="P100" s="7" t="s">
        <v>382</v>
      </c>
      <c r="Q100" s="7" t="s">
        <v>22</v>
      </c>
    </row>
    <row r="101" spans="1:17" ht="12.75" customHeight="1" x14ac:dyDescent="0.2">
      <c r="A101" s="6" t="s">
        <v>386</v>
      </c>
      <c r="B101" s="37" t="s">
        <v>387</v>
      </c>
      <c r="C101" s="7" t="s">
        <v>388</v>
      </c>
      <c r="D101" s="7" t="s">
        <v>389</v>
      </c>
      <c r="E101" s="8" t="s">
        <v>390</v>
      </c>
      <c r="F101" s="9">
        <v>187468.39199999999</v>
      </c>
      <c r="G101" s="9">
        <v>759991.71200000006</v>
      </c>
      <c r="H101" s="40">
        <v>947460.10400000005</v>
      </c>
      <c r="I101" s="23">
        <f t="shared" si="31"/>
        <v>1011549</v>
      </c>
      <c r="J101" s="33">
        <v>217800</v>
      </c>
      <c r="K101" s="23">
        <f t="shared" si="37"/>
        <v>1047443</v>
      </c>
      <c r="L101" s="31">
        <f t="shared" ref="L101" si="75">ROUND(J101/122.5*124.4,0)</f>
        <v>221178</v>
      </c>
      <c r="M101" s="23">
        <f t="shared" si="39"/>
        <v>1075200</v>
      </c>
      <c r="N101" s="23">
        <f t="shared" si="40"/>
        <v>228100</v>
      </c>
      <c r="O101" s="13">
        <f t="shared" si="30"/>
        <v>1303300</v>
      </c>
      <c r="P101" s="7" t="s">
        <v>391</v>
      </c>
      <c r="Q101" s="7" t="s">
        <v>28</v>
      </c>
    </row>
    <row r="102" spans="1:17" ht="12.75" customHeight="1" x14ac:dyDescent="0.2">
      <c r="A102" s="6" t="s">
        <v>392</v>
      </c>
      <c r="B102" s="7" t="s">
        <v>393</v>
      </c>
      <c r="C102" s="7" t="s">
        <v>394</v>
      </c>
      <c r="D102" s="7" t="s">
        <v>389</v>
      </c>
      <c r="E102" s="8" t="s">
        <v>395</v>
      </c>
      <c r="F102" s="9">
        <v>0</v>
      </c>
      <c r="G102" s="9">
        <v>783022.41600000008</v>
      </c>
      <c r="H102" s="13">
        <v>783022.41600000008</v>
      </c>
      <c r="I102" s="23">
        <f t="shared" si="31"/>
        <v>1042203</v>
      </c>
      <c r="J102" s="23">
        <f t="shared" si="32"/>
        <v>0</v>
      </c>
      <c r="K102" s="31">
        <f t="shared" si="37"/>
        <v>1079184</v>
      </c>
      <c r="L102" s="31">
        <f t="shared" si="38"/>
        <v>0</v>
      </c>
      <c r="M102" s="31">
        <f t="shared" si="39"/>
        <v>1107800</v>
      </c>
      <c r="N102" s="31">
        <f t="shared" si="40"/>
        <v>0</v>
      </c>
      <c r="O102" s="13">
        <f t="shared" si="30"/>
        <v>1107800</v>
      </c>
      <c r="P102" s="7" t="s">
        <v>392</v>
      </c>
      <c r="Q102" s="7" t="s">
        <v>22</v>
      </c>
    </row>
    <row r="103" spans="1:17" ht="12.75" customHeight="1" x14ac:dyDescent="0.2">
      <c r="A103" s="6" t="s">
        <v>396</v>
      </c>
      <c r="B103" s="7" t="s">
        <v>397</v>
      </c>
      <c r="C103" s="7" t="s">
        <v>398</v>
      </c>
      <c r="D103" s="7" t="s">
        <v>389</v>
      </c>
      <c r="E103" s="8" t="s">
        <v>399</v>
      </c>
      <c r="F103" s="9">
        <v>0</v>
      </c>
      <c r="G103" s="9">
        <v>414540.83600000001</v>
      </c>
      <c r="H103" s="13">
        <v>414540.83600000001</v>
      </c>
      <c r="I103" s="23">
        <f t="shared" si="31"/>
        <v>551754</v>
      </c>
      <c r="J103" s="23">
        <f t="shared" si="32"/>
        <v>0</v>
      </c>
      <c r="K103" s="31">
        <f t="shared" si="37"/>
        <v>571332</v>
      </c>
      <c r="L103" s="31">
        <f t="shared" si="38"/>
        <v>0</v>
      </c>
      <c r="M103" s="31">
        <f t="shared" si="39"/>
        <v>586500</v>
      </c>
      <c r="N103" s="31">
        <f t="shared" si="40"/>
        <v>0</v>
      </c>
      <c r="O103" s="13">
        <f t="shared" si="30"/>
        <v>586500</v>
      </c>
      <c r="P103" s="22" t="s">
        <v>396</v>
      </c>
      <c r="Q103" s="22" t="s">
        <v>22</v>
      </c>
    </row>
    <row r="104" spans="1:17" ht="12.75" customHeight="1" x14ac:dyDescent="0.2">
      <c r="A104" s="3"/>
      <c r="B104" s="4"/>
      <c r="C104" s="4"/>
      <c r="D104" s="4"/>
      <c r="E104" s="5"/>
      <c r="F104" s="14">
        <v>38579088.25796999</v>
      </c>
      <c r="G104" s="14">
        <v>221059820.48619995</v>
      </c>
      <c r="H104" s="15">
        <v>259638908.74416995</v>
      </c>
      <c r="I104" s="15">
        <f>SUM(I5:I103)</f>
        <v>291029626</v>
      </c>
      <c r="J104" s="15">
        <f>SUM(J5:J103)</f>
        <v>47213998</v>
      </c>
      <c r="K104" s="15">
        <f>SUM(K4:K103)</f>
        <v>308208537</v>
      </c>
      <c r="L104" s="15">
        <f>SUM(L5:L103)</f>
        <v>48926336</v>
      </c>
      <c r="M104" s="15">
        <f>SUM(M4:M103)</f>
        <v>316216100</v>
      </c>
      <c r="N104" s="15">
        <f t="shared" ref="N104" si="76">SUM(N4:N103)</f>
        <v>50429900</v>
      </c>
      <c r="O104" s="15">
        <f>SUM(O4:O103)</f>
        <v>366646000</v>
      </c>
      <c r="Q104" s="15"/>
    </row>
    <row r="106" spans="1:17" x14ac:dyDescent="0.2">
      <c r="C106" s="27"/>
      <c r="O106" s="18"/>
    </row>
    <row r="107" spans="1:17" x14ac:dyDescent="0.2">
      <c r="C107" s="27"/>
    </row>
    <row r="108" spans="1:17" x14ac:dyDescent="0.2">
      <c r="F108" s="18"/>
      <c r="G108" s="18"/>
      <c r="H108" s="18"/>
      <c r="O108" s="18"/>
    </row>
    <row r="109" spans="1:17" x14ac:dyDescent="0.2">
      <c r="J109" s="18"/>
    </row>
    <row r="113" spans="10:16" x14ac:dyDescent="0.2"/>
    <row r="114" spans="10:16" x14ac:dyDescent="0.2">
      <c r="J114" s="18"/>
    </row>
  </sheetData>
  <autoFilter ref="A1:Q104" xr:uid="{AE4E6A79-2CFB-4923-AA92-F56744E86C45}"/>
  <mergeCells count="1">
    <mergeCell ref="P32:P34"/>
  </mergeCells>
  <phoneticPr fontId="7" type="noConversion"/>
  <pageMargins left="0.51181102362204722" right="0.51181102362204722" top="1.3385826771653544" bottom="0.94488188976377963" header="0.31496062992125984" footer="0.70866141732283472"/>
  <pageSetup paperSize="9" scale="63" orientation="landscape" r:id="rId1"/>
  <headerFooter>
    <oddFooter>&amp;L&amp;F&amp;C&amp;P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77C05816218F4F854376350EA91B6E" ma:contentTypeVersion="23" ma:contentTypeDescription="Een nieuw document maken." ma:contentTypeScope="" ma:versionID="90a42b878e6be79696034b770698ea53">
  <xsd:schema xmlns:xsd="http://www.w3.org/2001/XMLSchema" xmlns:xs="http://www.w3.org/2001/XMLSchema" xmlns:p="http://schemas.microsoft.com/office/2006/metadata/properties" xmlns:ns2="f285d825-37a3-42a4-ba3d-1be55e4373b7" xmlns:ns3="4a1e2251-2e8a-4728-aa96-9ed6b6b829c2" targetNamespace="http://schemas.microsoft.com/office/2006/metadata/properties" ma:root="true" ma:fieldsID="908d4e53a75eebc86d7554a65047f03f" ns2:_="" ns3:_="">
    <xsd:import namespace="f285d825-37a3-42a4-ba3d-1be55e4373b7"/>
    <xsd:import namespace="4a1e2251-2e8a-4728-aa96-9ed6b6b829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Nummer_x002d_Volgorde" minOccurs="0"/>
                <xsd:element ref="ns2:Assetmanager" minOccurs="0"/>
                <xsd:element ref="ns2:TechnischManager" minOccurs="0"/>
                <xsd:element ref="ns2:Dataset" minOccurs="0"/>
                <xsd:element ref="ns2:Catogorien" minOccurs="0"/>
                <xsd:element ref="ns2:Projectlei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5d825-37a3-42a4-ba3d-1be55e437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0bde4269-7c0f-42d6-b455-ed60271de2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ummer_x002d_Volgorde" ma:index="23" nillable="true" ma:displayName="Nummer - Volgorde" ma:format="Dropdown" ma:internalName="Nummer_x002d_Volgorde" ma:percentage="FALSE">
      <xsd:simpleType>
        <xsd:restriction base="dms:Number"/>
      </xsd:simpleType>
    </xsd:element>
    <xsd:element name="Assetmanager" ma:index="24" nillable="true" ma:displayName="Assetmanager" ma:description="verantwoordelijke assetmanager" ma:format="Dropdown" ma:list="UserInfo" ma:SharePointGroup="0" ma:internalName="Asse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chnischManager" ma:index="25" nillable="true" ma:displayName="Technisch Manager" ma:description="Verantwoordelijke Technsich manager" ma:format="Dropdown" ma:indexed="true" ma:list="UserInfo" ma:SharePointGroup="0" ma:internalName="Technisch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aset" ma:index="26" nillable="true" ma:displayName="Dataset" ma:format="Dropdown" ma:internalName="Dataset">
      <xsd:simpleType>
        <xsd:restriction base="dms:Choice">
          <xsd:enumeration value="Ja"/>
          <xsd:enumeration value="Nee"/>
          <xsd:enumeration value="Keuze 3"/>
        </xsd:restriction>
      </xsd:simpleType>
    </xsd:element>
    <xsd:element name="Catogorien" ma:index="27" nillable="true" ma:displayName="Catogorien" ma:format="Dropdown" ma:internalName="Catogorien">
      <xsd:simpleType>
        <xsd:restriction base="dms:Choice">
          <xsd:enumeration value="Keuze 1"/>
          <xsd:enumeration value="Keuze 2"/>
          <xsd:enumeration value="Keuze 3"/>
        </xsd:restriction>
      </xsd:simpleType>
    </xsd:element>
    <xsd:element name="Projectleider" ma:index="28" nillable="true" ma:displayName="Projectleider" ma:format="Dropdown" ma:list="UserInfo" ma:SharePointGroup="0" ma:internalName="Projectleid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e2251-2e8a-4728-aa96-9ed6b6b829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16875a3-4138-47bd-9d34-878cd7da1f72}" ma:internalName="TaxCatchAll" ma:showField="CatchAllData" ma:web="4a1e2251-2e8a-4728-aa96-9ed6b6b829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leider xmlns="f285d825-37a3-42a4-ba3d-1be55e4373b7">
      <UserInfo>
        <DisplayName/>
        <AccountId xsi:nil="true"/>
        <AccountType/>
      </UserInfo>
    </Projectleider>
    <Dataset xmlns="f285d825-37a3-42a4-ba3d-1be55e4373b7" xsi:nil="true"/>
    <TaxCatchAll xmlns="4a1e2251-2e8a-4728-aa96-9ed6b6b829c2" xsi:nil="true"/>
    <Nummer_x002d_Volgorde xmlns="f285d825-37a3-42a4-ba3d-1be55e4373b7" xsi:nil="true"/>
    <Assetmanager xmlns="f285d825-37a3-42a4-ba3d-1be55e4373b7">
      <UserInfo>
        <DisplayName/>
        <AccountId xsi:nil="true"/>
        <AccountType/>
      </UserInfo>
    </Assetmanager>
    <lcf76f155ced4ddcb4097134ff3c332f xmlns="f285d825-37a3-42a4-ba3d-1be55e4373b7">
      <Terms xmlns="http://schemas.microsoft.com/office/infopath/2007/PartnerControls"/>
    </lcf76f155ced4ddcb4097134ff3c332f>
    <TechnischManager xmlns="f285d825-37a3-42a4-ba3d-1be55e4373b7">
      <UserInfo>
        <DisplayName/>
        <AccountId xsi:nil="true"/>
        <AccountType/>
      </UserInfo>
    </TechnischManager>
    <Catogorien xmlns="f285d825-37a3-42a4-ba3d-1be55e4373b7" xsi:nil="true"/>
  </documentManagement>
</p:properties>
</file>

<file path=customXml/itemProps1.xml><?xml version="1.0" encoding="utf-8"?>
<ds:datastoreItem xmlns:ds="http://schemas.openxmlformats.org/officeDocument/2006/customXml" ds:itemID="{1626DC4E-DC79-4ADE-9BE6-C293D177D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85d825-37a3-42a4-ba3d-1be55e4373b7"/>
    <ds:schemaRef ds:uri="4a1e2251-2e8a-4728-aa96-9ed6b6b829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03D5E6-D46D-4101-815E-1B256E49CB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37149-C0D1-44B5-A2EC-26B7BE6DF1F4}">
  <ds:schemaRefs>
    <ds:schemaRef ds:uri="http://schemas.microsoft.com/office/2006/metadata/properties"/>
    <ds:schemaRef ds:uri="http://schemas.microsoft.com/office/infopath/2007/PartnerControls"/>
    <ds:schemaRef ds:uri="f285d825-37a3-42a4-ba3d-1be55e4373b7"/>
    <ds:schemaRef ds:uri="4a1e2251-2e8a-4728-aa96-9ed6b6b829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van Hoogdalem</dc:creator>
  <cp:keywords/>
  <dc:description/>
  <cp:lastModifiedBy>Menno van Hoogdalem</cp:lastModifiedBy>
  <cp:revision/>
  <dcterms:created xsi:type="dcterms:W3CDTF">2022-09-14T14:13:54Z</dcterms:created>
  <dcterms:modified xsi:type="dcterms:W3CDTF">2025-09-15T11:05:34Z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0x0101008C77C05816218F4F854376350EA91B6E</vt:lpwstr>
  </property>
  <property fmtid="{D5CDD505-2E9C-101B-9397-08002B2CF9AE}" pid="3" name="MediaServiceImageTags">
    <vt:lpwstr/>
  </property>
</Properties>
</file>