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R:\Public polis en sluiting\Sluiting\PVE\2025\"/>
    </mc:Choice>
  </mc:AlternateContent>
  <xr:revisionPtr revIDLastSave="0" documentId="8_{3148DE4F-314D-41A1-96CF-2BF8E1B1078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pecificatie" sheetId="3" r:id="rId1"/>
  </sheets>
  <definedNames>
    <definedName name="_xlnm._FilterDatabase" localSheetId="0" hidden="1">specificatie!$A$1:$U$47</definedName>
    <definedName name="_xlnm.Print_Area" localSheetId="0">specificatie!$B$1:$N$50</definedName>
    <definedName name="_xlnm.Print_Titles" localSheetId="0">specificatie!$1:$4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35" i="3" l="1"/>
  <c r="M35" i="3" s="1"/>
  <c r="G35" i="3"/>
  <c r="H35" i="3" s="1"/>
  <c r="J35" i="3" s="1"/>
  <c r="L35" i="3" s="1"/>
  <c r="N35" i="3" s="1"/>
  <c r="K6" i="3"/>
  <c r="M6" i="3" s="1"/>
  <c r="K7" i="3"/>
  <c r="M7" i="3" s="1"/>
  <c r="K8" i="3"/>
  <c r="M8" i="3" s="1"/>
  <c r="K9" i="3"/>
  <c r="M9" i="3" s="1"/>
  <c r="K10" i="3"/>
  <c r="M10" i="3" s="1"/>
  <c r="K11" i="3"/>
  <c r="M11" i="3" s="1"/>
  <c r="K12" i="3"/>
  <c r="M12" i="3" s="1"/>
  <c r="K13" i="3"/>
  <c r="M13" i="3" s="1"/>
  <c r="K14" i="3"/>
  <c r="M14" i="3" s="1"/>
  <c r="K15" i="3"/>
  <c r="M15" i="3" s="1"/>
  <c r="K16" i="3"/>
  <c r="M16" i="3" s="1"/>
  <c r="K17" i="3"/>
  <c r="M17" i="3" s="1"/>
  <c r="K18" i="3"/>
  <c r="M18" i="3" s="1"/>
  <c r="K19" i="3"/>
  <c r="M19" i="3" s="1"/>
  <c r="K20" i="3"/>
  <c r="M20" i="3" s="1"/>
  <c r="K21" i="3"/>
  <c r="M21" i="3" s="1"/>
  <c r="K22" i="3"/>
  <c r="M22" i="3" s="1"/>
  <c r="K23" i="3"/>
  <c r="M23" i="3" s="1"/>
  <c r="K24" i="3"/>
  <c r="M24" i="3" s="1"/>
  <c r="K25" i="3"/>
  <c r="M25" i="3" s="1"/>
  <c r="K26" i="3"/>
  <c r="M26" i="3" s="1"/>
  <c r="K27" i="3"/>
  <c r="M27" i="3" s="1"/>
  <c r="K28" i="3"/>
  <c r="M28" i="3" s="1"/>
  <c r="K29" i="3"/>
  <c r="M29" i="3" s="1"/>
  <c r="K30" i="3"/>
  <c r="M30" i="3" s="1"/>
  <c r="K31" i="3"/>
  <c r="M31" i="3" s="1"/>
  <c r="K32" i="3"/>
  <c r="M32" i="3" s="1"/>
  <c r="K33" i="3"/>
  <c r="M33" i="3" s="1"/>
  <c r="K34" i="3"/>
  <c r="M34" i="3" s="1"/>
  <c r="K36" i="3"/>
  <c r="M36" i="3" s="1"/>
  <c r="K37" i="3"/>
  <c r="M37" i="3" s="1"/>
  <c r="K38" i="3"/>
  <c r="M38" i="3" s="1"/>
  <c r="K39" i="3"/>
  <c r="M39" i="3" s="1"/>
  <c r="K40" i="3"/>
  <c r="M40" i="3" s="1"/>
  <c r="K41" i="3"/>
  <c r="M41" i="3" s="1"/>
  <c r="J42" i="3"/>
  <c r="L42" i="3" s="1"/>
  <c r="K42" i="3"/>
  <c r="M42" i="3" s="1"/>
  <c r="J43" i="3"/>
  <c r="L43" i="3" s="1"/>
  <c r="K43" i="3"/>
  <c r="M43" i="3" s="1"/>
  <c r="J44" i="3"/>
  <c r="L44" i="3" s="1"/>
  <c r="K44" i="3"/>
  <c r="M44" i="3" s="1"/>
  <c r="J45" i="3"/>
  <c r="L45" i="3" s="1"/>
  <c r="K45" i="3"/>
  <c r="M45" i="3" s="1"/>
  <c r="K46" i="3"/>
  <c r="M46" i="3" s="1"/>
  <c r="K5" i="3"/>
  <c r="K47" i="3" l="1"/>
  <c r="M5" i="3"/>
  <c r="M47" i="3" s="1"/>
  <c r="N45" i="3"/>
  <c r="N44" i="3"/>
  <c r="N43" i="3"/>
  <c r="N42" i="3"/>
  <c r="H46" i="3"/>
  <c r="J46" i="3" s="1"/>
  <c r="L46" i="3" s="1"/>
  <c r="N46" i="3" s="1"/>
  <c r="I47" i="3"/>
  <c r="F47" i="3"/>
  <c r="H15" i="3" l="1"/>
  <c r="J15" i="3" s="1"/>
  <c r="L15" i="3" s="1"/>
  <c r="N15" i="3" s="1"/>
  <c r="G11" i="3" l="1"/>
  <c r="H11" i="3" s="1"/>
  <c r="J11" i="3" s="1"/>
  <c r="L11" i="3" s="1"/>
  <c r="N11" i="3" s="1"/>
  <c r="G22" i="3"/>
  <c r="H22" i="3" s="1"/>
  <c r="J22" i="3" s="1"/>
  <c r="L22" i="3" s="1"/>
  <c r="N22" i="3" s="1"/>
  <c r="G29" i="3"/>
  <c r="H29" i="3" s="1"/>
  <c r="J29" i="3" s="1"/>
  <c r="L29" i="3" s="1"/>
  <c r="N29" i="3" s="1"/>
  <c r="G28" i="3"/>
  <c r="H28" i="3" s="1"/>
  <c r="J28" i="3" s="1"/>
  <c r="L28" i="3" s="1"/>
  <c r="N28" i="3" s="1"/>
  <c r="G33" i="3"/>
  <c r="H33" i="3" s="1"/>
  <c r="J33" i="3" s="1"/>
  <c r="L33" i="3" s="1"/>
  <c r="N33" i="3" s="1"/>
  <c r="G9" i="3"/>
  <c r="H9" i="3" s="1"/>
  <c r="J9" i="3" s="1"/>
  <c r="L9" i="3" s="1"/>
  <c r="N9" i="3" s="1"/>
  <c r="G10" i="3"/>
  <c r="H10" i="3" s="1"/>
  <c r="J10" i="3" s="1"/>
  <c r="L10" i="3" s="1"/>
  <c r="N10" i="3" s="1"/>
  <c r="G27" i="3" l="1"/>
  <c r="H27" i="3" s="1"/>
  <c r="J27" i="3" s="1"/>
  <c r="L27" i="3" s="1"/>
  <c r="N27" i="3" s="1"/>
  <c r="G7" i="3"/>
  <c r="H7" i="3" s="1"/>
  <c r="J7" i="3" s="1"/>
  <c r="L7" i="3" s="1"/>
  <c r="N7" i="3" s="1"/>
  <c r="G8" i="3"/>
  <c r="H8" i="3" s="1"/>
  <c r="J8" i="3" s="1"/>
  <c r="L8" i="3" s="1"/>
  <c r="N8" i="3" s="1"/>
  <c r="G12" i="3"/>
  <c r="H12" i="3" s="1"/>
  <c r="J12" i="3" s="1"/>
  <c r="L12" i="3" s="1"/>
  <c r="N12" i="3" s="1"/>
  <c r="G30" i="3" l="1"/>
  <c r="H30" i="3" s="1"/>
  <c r="J30" i="3" s="1"/>
  <c r="L30" i="3" s="1"/>
  <c r="N30" i="3" s="1"/>
  <c r="G20" i="3"/>
  <c r="H20" i="3" s="1"/>
  <c r="J20" i="3" s="1"/>
  <c r="L20" i="3" s="1"/>
  <c r="N20" i="3" s="1"/>
  <c r="G38" i="3" l="1"/>
  <c r="H38" i="3" s="1"/>
  <c r="J38" i="3" s="1"/>
  <c r="L38" i="3" s="1"/>
  <c r="N38" i="3" s="1"/>
  <c r="G36" i="3"/>
  <c r="H36" i="3" s="1"/>
  <c r="J36" i="3" s="1"/>
  <c r="L36" i="3" s="1"/>
  <c r="N36" i="3" s="1"/>
  <c r="G41" i="3"/>
  <c r="H41" i="3" s="1"/>
  <c r="J41" i="3" s="1"/>
  <c r="L41" i="3" s="1"/>
  <c r="N41" i="3" s="1"/>
  <c r="G37" i="3"/>
  <c r="H37" i="3" s="1"/>
  <c r="J37" i="3" s="1"/>
  <c r="L37" i="3" s="1"/>
  <c r="N37" i="3" s="1"/>
  <c r="G5" i="3"/>
  <c r="G6" i="3"/>
  <c r="H6" i="3" s="1"/>
  <c r="J6" i="3" s="1"/>
  <c r="L6" i="3" s="1"/>
  <c r="N6" i="3" s="1"/>
  <c r="G21" i="3"/>
  <c r="H21" i="3" s="1"/>
  <c r="J21" i="3" s="1"/>
  <c r="L21" i="3" s="1"/>
  <c r="N21" i="3" s="1"/>
  <c r="G23" i="3"/>
  <c r="H23" i="3" s="1"/>
  <c r="J23" i="3" s="1"/>
  <c r="L23" i="3" s="1"/>
  <c r="N23" i="3" s="1"/>
  <c r="G19" i="3"/>
  <c r="H19" i="3" s="1"/>
  <c r="J19" i="3" s="1"/>
  <c r="L19" i="3" s="1"/>
  <c r="N19" i="3" s="1"/>
  <c r="G14" i="3"/>
  <c r="H14" i="3" s="1"/>
  <c r="J14" i="3" s="1"/>
  <c r="L14" i="3" s="1"/>
  <c r="N14" i="3" s="1"/>
  <c r="G40" i="3"/>
  <c r="H40" i="3" s="1"/>
  <c r="J40" i="3" s="1"/>
  <c r="L40" i="3" s="1"/>
  <c r="N40" i="3" s="1"/>
  <c r="G31" i="3"/>
  <c r="H31" i="3" s="1"/>
  <c r="J31" i="3" s="1"/>
  <c r="L31" i="3" s="1"/>
  <c r="N31" i="3" s="1"/>
  <c r="G32" i="3"/>
  <c r="H32" i="3" s="1"/>
  <c r="J32" i="3" s="1"/>
  <c r="L32" i="3" s="1"/>
  <c r="N32" i="3" s="1"/>
  <c r="G34" i="3"/>
  <c r="H34" i="3" s="1"/>
  <c r="J34" i="3" s="1"/>
  <c r="L34" i="3" s="1"/>
  <c r="N34" i="3" s="1"/>
  <c r="G17" i="3"/>
  <c r="H17" i="3" s="1"/>
  <c r="J17" i="3" s="1"/>
  <c r="L17" i="3" s="1"/>
  <c r="N17" i="3" s="1"/>
  <c r="H5" i="3" l="1"/>
  <c r="J5" i="3" s="1"/>
  <c r="L5" i="3" s="1"/>
  <c r="G26" i="3"/>
  <c r="H26" i="3" s="1"/>
  <c r="J26" i="3" s="1"/>
  <c r="L26" i="3" s="1"/>
  <c r="N26" i="3" s="1"/>
  <c r="G25" i="3"/>
  <c r="H25" i="3" s="1"/>
  <c r="J25" i="3" s="1"/>
  <c r="L25" i="3" s="1"/>
  <c r="N25" i="3" s="1"/>
  <c r="G24" i="3"/>
  <c r="H24" i="3" s="1"/>
  <c r="J24" i="3" s="1"/>
  <c r="L24" i="3" s="1"/>
  <c r="N24" i="3" s="1"/>
  <c r="G18" i="3"/>
  <c r="H18" i="3" s="1"/>
  <c r="J18" i="3" s="1"/>
  <c r="L18" i="3" s="1"/>
  <c r="N18" i="3" s="1"/>
  <c r="G39" i="3"/>
  <c r="H39" i="3" s="1"/>
  <c r="J39" i="3" s="1"/>
  <c r="L39" i="3" s="1"/>
  <c r="N39" i="3" s="1"/>
  <c r="G13" i="3"/>
  <c r="H13" i="3" s="1"/>
  <c r="J13" i="3" s="1"/>
  <c r="L13" i="3" s="1"/>
  <c r="N13" i="3" s="1"/>
  <c r="G16" i="3"/>
  <c r="H16" i="3" s="1"/>
  <c r="J16" i="3" s="1"/>
  <c r="L16" i="3" s="1"/>
  <c r="N16" i="3" s="1"/>
  <c r="L47" i="3" l="1"/>
  <c r="N5" i="3"/>
  <c r="J47" i="3"/>
  <c r="N47" i="3"/>
  <c r="H47" i="3"/>
  <c r="G47" i="3"/>
</calcChain>
</file>

<file path=xl/sharedStrings.xml><?xml version="1.0" encoding="utf-8"?>
<sst xmlns="http://schemas.openxmlformats.org/spreadsheetml/2006/main" count="326" uniqueCount="162">
  <si>
    <t>inventaris</t>
  </si>
  <si>
    <t>Hamersveldseweg 77</t>
  </si>
  <si>
    <t>Reinigingslokatie (kantoor)</t>
  </si>
  <si>
    <t>Spieghelweg 2</t>
  </si>
  <si>
    <t xml:space="preserve">Brandweergarage </t>
  </si>
  <si>
    <t>Burg vd Postlaan 1</t>
  </si>
  <si>
    <t>Jan van Arkelweg 12</t>
  </si>
  <si>
    <t xml:space="preserve">Hoefijzer 18 </t>
  </si>
  <si>
    <t>Willem Alexanderhof 8</t>
  </si>
  <si>
    <t>BBS Holm (8)</t>
  </si>
  <si>
    <t>Lingewijk 13</t>
  </si>
  <si>
    <t>BBS St. Jozef (11)</t>
  </si>
  <si>
    <t>W. v. Amersfoortstraat 38</t>
  </si>
  <si>
    <t>WOL/vrw.vac.bank (leegstand 1-4-2011)</t>
  </si>
  <si>
    <t>Asschatterweg 27</t>
  </si>
  <si>
    <t>Berkelwijk 35</t>
  </si>
  <si>
    <t>Willem Alexanderhof 6-8</t>
  </si>
  <si>
    <t>De Smidse 1</t>
  </si>
  <si>
    <t>Hamersveldseweg 30</t>
  </si>
  <si>
    <t>Jan van Arkelweg 6</t>
  </si>
  <si>
    <t>De IJsbreker</t>
  </si>
  <si>
    <t>Bavoortseweg 25</t>
  </si>
  <si>
    <t>Aula (begraafplaats)</t>
  </si>
  <si>
    <t>Vlooswijkseweg 2</t>
  </si>
  <si>
    <t>Schaftlokaal</t>
  </si>
  <si>
    <t>Toren</t>
  </si>
  <si>
    <t>Hamersveldseweg 107</t>
  </si>
  <si>
    <t>Eikenlaan 1</t>
  </si>
  <si>
    <t>zwembad Octopus</t>
  </si>
  <si>
    <t>Bavoortseweg 9</t>
  </si>
  <si>
    <t>Verzekerde som</t>
  </si>
  <si>
    <t>gebouwen</t>
  </si>
  <si>
    <t>Omschrijving</t>
  </si>
  <si>
    <t>Risico adres</t>
  </si>
  <si>
    <t>Postcode</t>
  </si>
  <si>
    <t>Plaats</t>
  </si>
  <si>
    <t>Leusden</t>
  </si>
  <si>
    <t>3831 NA</t>
  </si>
  <si>
    <t>3831 JJ</t>
  </si>
  <si>
    <t>3833 BM</t>
  </si>
  <si>
    <t>3831 MN</t>
  </si>
  <si>
    <t>3831 JA</t>
  </si>
  <si>
    <t>3833 VT</t>
  </si>
  <si>
    <t>3831 NT</t>
  </si>
  <si>
    <t>3831 XD</t>
  </si>
  <si>
    <t>Achterveld</t>
  </si>
  <si>
    <t>3833 GM</t>
  </si>
  <si>
    <t>3833 GR</t>
  </si>
  <si>
    <t>3833 GK</t>
  </si>
  <si>
    <t>3833 XB</t>
  </si>
  <si>
    <t>3791 AC</t>
  </si>
  <si>
    <t>3831 LE</t>
  </si>
  <si>
    <t>3831 CD</t>
  </si>
  <si>
    <t>3833 AH</t>
  </si>
  <si>
    <t>3832 RG</t>
  </si>
  <si>
    <t>3791 AR</t>
  </si>
  <si>
    <t>3832 JN</t>
  </si>
  <si>
    <t>Asschatterweg 36 B</t>
  </si>
  <si>
    <t>3833 LD</t>
  </si>
  <si>
    <t>voormalig: De Wip-Wap, vrouwenraad, Beweging 3.0, nu cultureel en sport</t>
  </si>
  <si>
    <t>Smidse en Spinnerij</t>
  </si>
  <si>
    <t>Sportcentrum Burgemeester Buiningpark</t>
  </si>
  <si>
    <t>Bavoortseweg 27A</t>
  </si>
  <si>
    <t>Bavoortseweg 27</t>
  </si>
  <si>
    <t>Clubgebouw Buiningpark</t>
  </si>
  <si>
    <t>MFC Atrium (incl. stal en gymzaal)</t>
  </si>
  <si>
    <t>W. v. Amersfoortstraat 50</t>
  </si>
  <si>
    <t>Lisudinelaan 2</t>
  </si>
  <si>
    <t>3833 BR</t>
  </si>
  <si>
    <t>Willem Alexanderhof 6</t>
  </si>
  <si>
    <t>`t Erf 1</t>
  </si>
  <si>
    <t>indexcijfer 158,3</t>
  </si>
  <si>
    <t>taxatie</t>
  </si>
  <si>
    <t>Thorbecke</t>
  </si>
  <si>
    <t>23-06-2021, inclusief fundering en zonnepanelen</t>
  </si>
  <si>
    <t>26-08-2021, inclusief fundering</t>
  </si>
  <si>
    <t>03-08-2021, inclusief fundering en zonnepanelen</t>
  </si>
  <si>
    <t>30-08-2021, inclusief fundering</t>
  </si>
  <si>
    <t>03-08-2021, inclusief fundering</t>
  </si>
  <si>
    <t>Biezenkamp 290</t>
  </si>
  <si>
    <t>C.M. De Vorplein 2a</t>
  </si>
  <si>
    <t>3791 RB</t>
  </si>
  <si>
    <t>22-09-2021, inclusief fundering</t>
  </si>
  <si>
    <t>Voormalig weeghuisje (gemeentelijk monument)</t>
  </si>
  <si>
    <t>19-08-2021, inclusief fundering</t>
  </si>
  <si>
    <t>Biezenkamp 262, 282t/m290, 350</t>
  </si>
  <si>
    <t>MFC Atlas, inventaris GBS Het Christal en BS De Rossenberg</t>
  </si>
  <si>
    <t>MFC Atlas, inventaris BS De Brink</t>
  </si>
  <si>
    <t>MFC Atlas, inventaris gymzaal Atlas</t>
  </si>
  <si>
    <t>BS De Holm en BS De Heerd</t>
  </si>
  <si>
    <t>Kunstgebouw (muziekschool)</t>
  </si>
  <si>
    <t>Sporthal, theater, café en restaurant</t>
  </si>
  <si>
    <t>BSO Humanitas en OBS 't Startblok</t>
  </si>
  <si>
    <t>Accommodatiebeheer buurt en wijkcentra De Moespot</t>
  </si>
  <si>
    <t>30-09-2021, inclusief fundering</t>
  </si>
  <si>
    <t>Centrum voor jeugd en gezin GGD</t>
  </si>
  <si>
    <t>Bibliotheek</t>
  </si>
  <si>
    <t>Milieucentrum</t>
  </si>
  <si>
    <t>18-08-2021, inclusief fundering</t>
  </si>
  <si>
    <t>Accomodatiebeheer buurt en wijkcentra De Til</t>
  </si>
  <si>
    <t>Gemeentehuis</t>
  </si>
  <si>
    <t>Parkeergarage</t>
  </si>
  <si>
    <t>10-08-2021, inclusief fundering</t>
  </si>
  <si>
    <t>18-08-2021, inclusief fundering en zonnepanelen</t>
  </si>
  <si>
    <t>Rozengaarde 22A, B</t>
  </si>
  <si>
    <t>Meester Bergenweg 3</t>
  </si>
  <si>
    <t>3791 AW</t>
  </si>
  <si>
    <t>Brandweerkazerne Achterveld</t>
  </si>
  <si>
    <t>Langesteeg 2c</t>
  </si>
  <si>
    <t>3831 RZ</t>
  </si>
  <si>
    <t>Museumbunker Grebbelinie</t>
  </si>
  <si>
    <t>W. v. Amersfoortstraat 52 -66</t>
  </si>
  <si>
    <t>04-08-2021, inclusief fundering</t>
  </si>
  <si>
    <t>voormalige bibliotheek thans in gebruik door DAVA en 6 woningen voor jongeren</t>
  </si>
  <si>
    <t>Sportzaal Achterveld en ontmoetingsruimte</t>
  </si>
  <si>
    <t>Gymzaal en Sporthal MFC</t>
  </si>
  <si>
    <t>BS `t Palet</t>
  </si>
  <si>
    <t xml:space="preserve">BBS Loysderhoek </t>
  </si>
  <si>
    <t>per 31-12-2021</t>
  </si>
  <si>
    <t>BMI</t>
  </si>
  <si>
    <t>IMI</t>
  </si>
  <si>
    <t>Sprinklerinstallatie</t>
  </si>
  <si>
    <t>Zonnepanelen</t>
  </si>
  <si>
    <t>Isolatiemateriaal dak</t>
  </si>
  <si>
    <t>Aanwezigheid asbest</t>
  </si>
  <si>
    <t>Leegstand</t>
  </si>
  <si>
    <t>(in het geval van zonnepanelen)</t>
  </si>
  <si>
    <t>Gebouwen</t>
  </si>
  <si>
    <t>per 31-12-2022</t>
  </si>
  <si>
    <t xml:space="preserve">Totaal </t>
  </si>
  <si>
    <t>per 31-12-2020</t>
  </si>
  <si>
    <t>indexcijfer 150,8</t>
  </si>
  <si>
    <t>Storkstraat 8-10</t>
  </si>
  <si>
    <t>3833 LB</t>
  </si>
  <si>
    <t>gebouw AFAS, opvanglocatie</t>
  </si>
  <si>
    <t>Uilenhoeve 35</t>
  </si>
  <si>
    <t>3831 TX</t>
  </si>
  <si>
    <t>school de Ronde, 10 lokalen</t>
  </si>
  <si>
    <t>x</t>
  </si>
  <si>
    <t>gesaneerd</t>
  </si>
  <si>
    <t>onbekend</t>
  </si>
  <si>
    <t>ja, geen maatregelen noodzakelijk, in beheersplan</t>
  </si>
  <si>
    <t>ja, geen maatregelen nodig, in beheersplan</t>
  </si>
  <si>
    <t>golfplaat onder stortvloer</t>
  </si>
  <si>
    <t xml:space="preserve">x </t>
  </si>
  <si>
    <t xml:space="preserve"> 't Ronde</t>
  </si>
  <si>
    <t>Uilenhoeve 39</t>
  </si>
  <si>
    <t>indexcijfer 119,7</t>
  </si>
  <si>
    <t>indexcijfer 115,1</t>
  </si>
  <si>
    <t>nieuw zie mail 280622</t>
  </si>
  <si>
    <t>IKC Groenhouten</t>
  </si>
  <si>
    <t>De Meent 3</t>
  </si>
  <si>
    <t>3833 EA</t>
  </si>
  <si>
    <t>nieuw per 111022</t>
  </si>
  <si>
    <t>per 31-12-2023</t>
  </si>
  <si>
    <t>indexcijfer 123,3</t>
  </si>
  <si>
    <t>indexcijfer 125,2</t>
  </si>
  <si>
    <t>per 31-12-2024</t>
  </si>
  <si>
    <t>indexcijfer 131,8</t>
  </si>
  <si>
    <t>indexcijfer 128,3</t>
  </si>
  <si>
    <t>leegstand zie mail 131124</t>
  </si>
  <si>
    <r>
      <t xml:space="preserve">Humankind Regiokantoor Midden-Nederland </t>
    </r>
    <r>
      <rPr>
        <sz val="10"/>
        <color rgb="FFFF0000"/>
        <rFont val="Arial"/>
        <family val="2"/>
      </rPr>
      <t>(leegstand per 311024 voor ongeveer 4 á 5 maanden daarna start met verbouwwerkzaamheden)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</si>
</sst>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€&quot;\ * #,##0.00_ ;_ &quot;€&quot;\ * \-#,##0.00_ ;_ &quot;€&quot;\ * &quot;-&quot;??_ ;_ @_ "/>
    <numFmt numFmtId="164" formatCode="_-&quot;€&quot;\ * #,##0.00_-;_-&quot;€&quot;\ * #,##0.00\-;_-&quot;€&quot;\ * &quot;-&quot;??_-;_-@_-"/>
    <numFmt numFmtId="165" formatCode="_ [$€-2]\ * #,##0.00_ ;_ [$€-2]\ * \-#,##0.00_ ;_ [$€-2]\ * &quot;-&quot;??_ ;_ @_ 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55">
    <xf numFmtId="0" fontId="0" fillId="0" borderId="0" xfId="0"/>
    <xf numFmtId="0" fontId="1" fillId="0" borderId="2" xfId="0" applyFont="1" applyFill="1" applyBorder="1"/>
    <xf numFmtId="0" fontId="4" fillId="2" borderId="0" xfId="0" applyFont="1" applyFill="1"/>
    <xf numFmtId="0" fontId="5" fillId="2" borderId="3" xfId="0" applyFont="1" applyFill="1" applyBorder="1"/>
    <xf numFmtId="0" fontId="5" fillId="2" borderId="4" xfId="0" applyFont="1" applyFill="1" applyBorder="1"/>
    <xf numFmtId="44" fontId="5" fillId="2" borderId="4" xfId="1" applyFont="1" applyFill="1" applyBorder="1"/>
    <xf numFmtId="0" fontId="4" fillId="0" borderId="0" xfId="0" applyFont="1"/>
    <xf numFmtId="0" fontId="5" fillId="2" borderId="9" xfId="0" applyFont="1" applyFill="1" applyBorder="1"/>
    <xf numFmtId="0" fontId="5" fillId="2" borderId="0" xfId="0" applyFont="1" applyFill="1" applyBorder="1"/>
    <xf numFmtId="44" fontId="5" fillId="2" borderId="0" xfId="1" applyFont="1" applyFill="1" applyBorder="1"/>
    <xf numFmtId="0" fontId="4" fillId="2" borderId="7" xfId="0" applyFont="1" applyFill="1" applyBorder="1"/>
    <xf numFmtId="44" fontId="5" fillId="2" borderId="7" xfId="1" applyFont="1" applyFill="1" applyBorder="1"/>
    <xf numFmtId="0" fontId="4" fillId="0" borderId="1" xfId="0" applyFont="1" applyFill="1" applyBorder="1"/>
    <xf numFmtId="44" fontId="4" fillId="0" borderId="0" xfId="0" applyNumberFormat="1" applyFont="1"/>
    <xf numFmtId="44" fontId="4" fillId="0" borderId="2" xfId="0" applyNumberFormat="1" applyFont="1" applyFill="1" applyBorder="1"/>
    <xf numFmtId="0" fontId="4" fillId="0" borderId="0" xfId="0" applyFont="1" applyFill="1"/>
    <xf numFmtId="14" fontId="4" fillId="0" borderId="0" xfId="0" applyNumberFormat="1" applyFont="1" applyFill="1"/>
    <xf numFmtId="0" fontId="1" fillId="0" borderId="1" xfId="0" applyFont="1" applyFill="1" applyBorder="1"/>
    <xf numFmtId="44" fontId="1" fillId="0" borderId="1" xfId="0" applyNumberFormat="1" applyFont="1" applyFill="1" applyBorder="1"/>
    <xf numFmtId="0" fontId="1" fillId="0" borderId="0" xfId="0" applyFont="1" applyFill="1"/>
    <xf numFmtId="44" fontId="1" fillId="0" borderId="2" xfId="0" applyNumberFormat="1" applyFont="1" applyFill="1" applyBorder="1"/>
    <xf numFmtId="14" fontId="1" fillId="0" borderId="0" xfId="0" applyNumberFormat="1" applyFont="1" applyFill="1"/>
    <xf numFmtId="0" fontId="1" fillId="0" borderId="0" xfId="0" applyFont="1" applyFill="1" applyBorder="1"/>
    <xf numFmtId="44" fontId="1" fillId="0" borderId="2" xfId="1" applyFont="1" applyFill="1" applyBorder="1"/>
    <xf numFmtId="44" fontId="5" fillId="0" borderId="0" xfId="1" applyFont="1" applyBorder="1"/>
    <xf numFmtId="164" fontId="3" fillId="2" borderId="0" xfId="0" applyNumberFormat="1" applyFont="1" applyFill="1" applyAlignment="1">
      <alignment horizontal="center" vertical="top"/>
    </xf>
    <xf numFmtId="165" fontId="3" fillId="2" borderId="4" xfId="1" applyNumberFormat="1" applyFont="1" applyFill="1" applyBorder="1" applyAlignment="1">
      <alignment horizontal="center" vertical="top"/>
    </xf>
    <xf numFmtId="165" fontId="3" fillId="2" borderId="0" xfId="1" applyNumberFormat="1" applyFont="1" applyFill="1" applyBorder="1" applyAlignment="1">
      <alignment horizontal="center" vertical="top"/>
    </xf>
    <xf numFmtId="165" fontId="3" fillId="2" borderId="7" xfId="1" applyNumberFormat="1" applyFont="1" applyFill="1" applyBorder="1" applyAlignment="1">
      <alignment horizontal="center" vertical="top"/>
    </xf>
    <xf numFmtId="165" fontId="1" fillId="0" borderId="1" xfId="1" applyNumberFormat="1" applyFont="1" applyFill="1" applyBorder="1" applyAlignment="1">
      <alignment vertical="top"/>
    </xf>
    <xf numFmtId="165" fontId="3" fillId="2" borderId="5" xfId="1" applyNumberFormat="1" applyFont="1" applyFill="1" applyBorder="1" applyAlignment="1">
      <alignment horizontal="center"/>
    </xf>
    <xf numFmtId="165" fontId="3" fillId="2" borderId="10" xfId="1" applyNumberFormat="1" applyFont="1" applyFill="1" applyBorder="1" applyAlignment="1">
      <alignment horizontal="center"/>
    </xf>
    <xf numFmtId="165" fontId="3" fillId="2" borderId="8" xfId="1" applyNumberFormat="1" applyFont="1" applyFill="1" applyBorder="1" applyAlignment="1">
      <alignment horizontal="center"/>
    </xf>
    <xf numFmtId="0" fontId="4" fillId="0" borderId="2" xfId="0" applyFont="1" applyFill="1" applyBorder="1"/>
    <xf numFmtId="165" fontId="1" fillId="0" borderId="2" xfId="1" applyNumberFormat="1" applyFont="1" applyFill="1" applyBorder="1" applyAlignment="1">
      <alignment vertical="top"/>
    </xf>
    <xf numFmtId="0" fontId="4" fillId="2" borderId="6" xfId="0" applyFont="1" applyFill="1" applyBorder="1"/>
    <xf numFmtId="0" fontId="5" fillId="2" borderId="7" xfId="0" applyFont="1" applyFill="1" applyBorder="1"/>
    <xf numFmtId="0" fontId="1" fillId="0" borderId="1" xfId="0" applyFont="1" applyFill="1" applyBorder="1" applyAlignment="1">
      <alignment vertical="top"/>
    </xf>
    <xf numFmtId="0" fontId="1" fillId="0" borderId="2" xfId="0" applyFont="1" applyFill="1" applyBorder="1" applyAlignment="1">
      <alignment vertical="top"/>
    </xf>
    <xf numFmtId="0" fontId="1" fillId="0" borderId="1" xfId="0" applyFont="1" applyFill="1" applyBorder="1" applyAlignment="1">
      <alignment vertical="top" wrapText="1"/>
    </xf>
    <xf numFmtId="44" fontId="1" fillId="0" borderId="2" xfId="0" applyNumberFormat="1" applyFont="1" applyFill="1" applyBorder="1" applyAlignment="1">
      <alignment vertical="top"/>
    </xf>
    <xf numFmtId="44" fontId="1" fillId="0" borderId="1" xfId="0" applyNumberFormat="1" applyFont="1" applyFill="1" applyBorder="1" applyAlignment="1">
      <alignment vertical="top"/>
    </xf>
    <xf numFmtId="0" fontId="1" fillId="0" borderId="0" xfId="0" applyFont="1" applyFill="1" applyAlignment="1">
      <alignment vertical="top"/>
    </xf>
    <xf numFmtId="14" fontId="1" fillId="0" borderId="0" xfId="0" applyNumberFormat="1" applyFont="1" applyFill="1" applyAlignment="1">
      <alignment vertical="top"/>
    </xf>
    <xf numFmtId="0" fontId="1" fillId="0" borderId="1" xfId="0" applyFont="1" applyBorder="1"/>
    <xf numFmtId="44" fontId="1" fillId="0" borderId="1" xfId="1" applyFont="1" applyBorder="1"/>
    <xf numFmtId="0" fontId="1" fillId="0" borderId="0" xfId="0" applyFont="1"/>
    <xf numFmtId="44" fontId="5" fillId="0" borderId="11" xfId="1" applyFont="1" applyBorder="1"/>
    <xf numFmtId="44" fontId="1" fillId="0" borderId="0" xfId="0" applyNumberFormat="1" applyFont="1"/>
    <xf numFmtId="44" fontId="1" fillId="0" borderId="0" xfId="0" applyNumberFormat="1" applyFont="1" applyAlignment="1">
      <alignment vertical="top"/>
    </xf>
    <xf numFmtId="49" fontId="1" fillId="0" borderId="1" xfId="0" quotePrefix="1" applyNumberFormat="1" applyFont="1" applyBorder="1"/>
    <xf numFmtId="0" fontId="1" fillId="3" borderId="1" xfId="0" applyFont="1" applyFill="1" applyBorder="1"/>
    <xf numFmtId="0" fontId="1" fillId="0" borderId="2" xfId="0" applyFont="1" applyBorder="1"/>
    <xf numFmtId="44" fontId="4" fillId="0" borderId="1" xfId="0" applyNumberFormat="1" applyFont="1" applyFill="1" applyBorder="1" applyAlignment="1">
      <alignment vertical="top"/>
    </xf>
    <xf numFmtId="44" fontId="6" fillId="0" borderId="0" xfId="0" applyNumberFormat="1" applyFont="1" applyAlignment="1">
      <alignment vertical="top"/>
    </xf>
  </cellXfs>
  <cellStyles count="3">
    <cellStyle name="Euro" xfId="2" xr:uid="{97A2B9E6-4129-4D98-A6AF-32973BF34DF2}"/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51"/>
  <sheetViews>
    <sheetView tabSelected="1" topLeftCell="A11" zoomScaleNormal="100" workbookViewId="0">
      <selection activeCell="A15" sqref="A15"/>
    </sheetView>
  </sheetViews>
  <sheetFormatPr defaultRowHeight="12.75" x14ac:dyDescent="0.2"/>
  <cols>
    <col min="1" max="1" width="9" style="6" bestFit="1" customWidth="1"/>
    <col min="2" max="2" width="29.28515625" style="6" bestFit="1" customWidth="1"/>
    <col min="3" max="3" width="9.140625" style="6" bestFit="1" customWidth="1"/>
    <col min="4" max="4" width="9.5703125" style="6" bestFit="1" customWidth="1"/>
    <col min="5" max="5" width="63.85546875" style="6" bestFit="1" customWidth="1"/>
    <col min="6" max="8" width="21.85546875" style="6" hidden="1" customWidth="1"/>
    <col min="9" max="11" width="20.85546875" style="6" hidden="1" customWidth="1"/>
    <col min="12" max="14" width="20.85546875" style="6" customWidth="1"/>
    <col min="15" max="15" width="10.140625" style="6" bestFit="1" customWidth="1"/>
    <col min="16" max="16" width="9.42578125" style="6" bestFit="1" customWidth="1"/>
    <col min="17" max="17" width="19.5703125" style="6" bestFit="1" customWidth="1"/>
    <col min="18" max="18" width="15.28515625" style="6" bestFit="1" customWidth="1"/>
    <col min="19" max="19" width="32.140625" style="6" bestFit="1" customWidth="1"/>
    <col min="20" max="21" width="20.85546875" style="6" customWidth="1"/>
    <col min="22" max="22" width="9.140625" style="6"/>
    <col min="23" max="23" width="41.5703125" style="6" bestFit="1" customWidth="1"/>
    <col min="24" max="16384" width="9.140625" style="6"/>
  </cols>
  <sheetData>
    <row r="1" spans="1:24" x14ac:dyDescent="0.2">
      <c r="A1" s="2"/>
      <c r="B1" s="3" t="s">
        <v>33</v>
      </c>
      <c r="C1" s="4" t="s">
        <v>34</v>
      </c>
      <c r="D1" s="4" t="s">
        <v>35</v>
      </c>
      <c r="E1" s="4" t="s">
        <v>32</v>
      </c>
      <c r="F1" s="5" t="s">
        <v>30</v>
      </c>
      <c r="G1" s="5" t="s">
        <v>30</v>
      </c>
      <c r="H1" s="26" t="s">
        <v>30</v>
      </c>
      <c r="I1" s="5" t="s">
        <v>30</v>
      </c>
      <c r="J1" s="26" t="s">
        <v>30</v>
      </c>
      <c r="K1" s="5" t="s">
        <v>30</v>
      </c>
      <c r="L1" s="26" t="s">
        <v>30</v>
      </c>
      <c r="M1" s="5" t="s">
        <v>30</v>
      </c>
      <c r="N1" s="30" t="s">
        <v>129</v>
      </c>
      <c r="O1" s="25" t="s">
        <v>119</v>
      </c>
      <c r="P1" s="25" t="s">
        <v>120</v>
      </c>
      <c r="Q1" s="25" t="s">
        <v>121</v>
      </c>
      <c r="R1" s="25" t="s">
        <v>122</v>
      </c>
      <c r="S1" s="25" t="s">
        <v>123</v>
      </c>
      <c r="T1" s="25" t="s">
        <v>124</v>
      </c>
      <c r="U1" s="25" t="s">
        <v>125</v>
      </c>
      <c r="W1" s="6" t="s">
        <v>72</v>
      </c>
      <c r="X1" s="6" t="s">
        <v>72</v>
      </c>
    </row>
    <row r="2" spans="1:24" x14ac:dyDescent="0.2">
      <c r="A2" s="2"/>
      <c r="B2" s="7"/>
      <c r="C2" s="8"/>
      <c r="D2" s="8"/>
      <c r="E2" s="8"/>
      <c r="F2" s="9" t="s">
        <v>31</v>
      </c>
      <c r="G2" s="9" t="s">
        <v>31</v>
      </c>
      <c r="H2" s="27" t="s">
        <v>127</v>
      </c>
      <c r="I2" s="9" t="s">
        <v>0</v>
      </c>
      <c r="J2" s="27" t="s">
        <v>127</v>
      </c>
      <c r="K2" s="9" t="s">
        <v>0</v>
      </c>
      <c r="L2" s="27" t="s">
        <v>127</v>
      </c>
      <c r="M2" s="9" t="s">
        <v>0</v>
      </c>
      <c r="N2" s="31"/>
      <c r="O2" s="25"/>
      <c r="P2" s="25"/>
      <c r="Q2" s="25"/>
      <c r="R2" s="25"/>
      <c r="S2" s="25" t="s">
        <v>126</v>
      </c>
      <c r="T2" s="25"/>
      <c r="U2" s="25"/>
      <c r="W2" s="6" t="s">
        <v>31</v>
      </c>
      <c r="X2" s="6" t="s">
        <v>0</v>
      </c>
    </row>
    <row r="3" spans="1:24" x14ac:dyDescent="0.2">
      <c r="A3" s="2"/>
      <c r="B3" s="7"/>
      <c r="C3" s="8"/>
      <c r="D3" s="8"/>
      <c r="E3" s="8"/>
      <c r="F3" s="9" t="s">
        <v>130</v>
      </c>
      <c r="G3" s="9" t="s">
        <v>118</v>
      </c>
      <c r="H3" s="27" t="s">
        <v>128</v>
      </c>
      <c r="I3" s="27" t="s">
        <v>128</v>
      </c>
      <c r="J3" s="27" t="s">
        <v>154</v>
      </c>
      <c r="K3" s="27" t="s">
        <v>154</v>
      </c>
      <c r="L3" s="27" t="s">
        <v>157</v>
      </c>
      <c r="M3" s="27" t="s">
        <v>157</v>
      </c>
      <c r="N3" s="31"/>
      <c r="O3" s="25"/>
      <c r="P3" s="25"/>
      <c r="Q3" s="25"/>
      <c r="R3" s="25"/>
      <c r="S3" s="25"/>
      <c r="T3" s="25"/>
      <c r="U3" s="25"/>
    </row>
    <row r="4" spans="1:24" ht="13.5" thickBot="1" x14ac:dyDescent="0.25">
      <c r="A4" s="2"/>
      <c r="B4" s="35"/>
      <c r="C4" s="10"/>
      <c r="D4" s="10"/>
      <c r="E4" s="36"/>
      <c r="F4" s="11" t="s">
        <v>131</v>
      </c>
      <c r="G4" s="11" t="s">
        <v>71</v>
      </c>
      <c r="H4" s="28" t="s">
        <v>147</v>
      </c>
      <c r="I4" s="28" t="s">
        <v>148</v>
      </c>
      <c r="J4" s="28" t="s">
        <v>156</v>
      </c>
      <c r="K4" s="28" t="s">
        <v>155</v>
      </c>
      <c r="L4" s="28" t="s">
        <v>158</v>
      </c>
      <c r="M4" s="28" t="s">
        <v>159</v>
      </c>
      <c r="N4" s="32"/>
      <c r="O4" s="25"/>
      <c r="P4" s="25"/>
      <c r="Q4" s="25"/>
      <c r="R4" s="25"/>
      <c r="S4" s="25"/>
      <c r="T4" s="25"/>
      <c r="U4" s="25"/>
      <c r="W4" s="6" t="s">
        <v>73</v>
      </c>
    </row>
    <row r="5" spans="1:24" s="15" customFormat="1" x14ac:dyDescent="0.2">
      <c r="A5" s="12">
        <v>61218</v>
      </c>
      <c r="B5" s="33" t="s">
        <v>19</v>
      </c>
      <c r="C5" s="33" t="s">
        <v>50</v>
      </c>
      <c r="D5" s="1" t="s">
        <v>45</v>
      </c>
      <c r="E5" s="33" t="s">
        <v>93</v>
      </c>
      <c r="F5" s="14">
        <v>1541540</v>
      </c>
      <c r="G5" s="14">
        <f>ROUND(F5/154.9*158.3,0)</f>
        <v>1575376</v>
      </c>
      <c r="H5" s="34">
        <f>ROUND(G5/158.3*167,0)</f>
        <v>1661957</v>
      </c>
      <c r="I5" s="14">
        <v>118114</v>
      </c>
      <c r="J5" s="34">
        <f>ROUND(H5/119.7*125.2,0)</f>
        <v>1738321</v>
      </c>
      <c r="K5" s="34">
        <f>ROUND(I5/115.1*123.3,0)</f>
        <v>126529</v>
      </c>
      <c r="L5" s="34">
        <f>ROUND(J5/125.2*131.8,-1)</f>
        <v>1829960</v>
      </c>
      <c r="M5" s="34">
        <f>ROUND(K5/123.3*128.3,-1)</f>
        <v>131660</v>
      </c>
      <c r="N5" s="14">
        <f>L5+M5</f>
        <v>1961620</v>
      </c>
      <c r="O5" s="13"/>
      <c r="P5" s="13" t="s">
        <v>138</v>
      </c>
      <c r="Q5" s="13"/>
      <c r="R5" s="13"/>
      <c r="S5" s="13"/>
      <c r="T5" s="13" t="s">
        <v>139</v>
      </c>
      <c r="U5" s="13"/>
      <c r="W5" s="16" t="s">
        <v>94</v>
      </c>
      <c r="X5" s="16">
        <v>44469</v>
      </c>
    </row>
    <row r="6" spans="1:24" s="19" customFormat="1" x14ac:dyDescent="0.2">
      <c r="A6" s="17">
        <v>61111</v>
      </c>
      <c r="B6" s="17" t="s">
        <v>6</v>
      </c>
      <c r="C6" s="17" t="s">
        <v>50</v>
      </c>
      <c r="D6" s="1" t="s">
        <v>45</v>
      </c>
      <c r="E6" s="17" t="s">
        <v>92</v>
      </c>
      <c r="F6" s="20">
        <v>3188350</v>
      </c>
      <c r="G6" s="20">
        <f>ROUND(F6/153.1*158.3,0)</f>
        <v>3296641</v>
      </c>
      <c r="H6" s="29">
        <f t="shared" ref="H6:H41" si="0">ROUND(G6/158.3*167,0)</f>
        <v>3477821</v>
      </c>
      <c r="I6" s="18">
        <v>459685</v>
      </c>
      <c r="J6" s="34">
        <f t="shared" ref="J6:J46" si="1">ROUND(H6/119.7*125.2,0)</f>
        <v>3637621</v>
      </c>
      <c r="K6" s="34">
        <f t="shared" ref="K6:K46" si="2">ROUND(I6/115.1*123.3,0)</f>
        <v>492434</v>
      </c>
      <c r="L6" s="34">
        <f t="shared" ref="L6:L46" si="3">ROUND(J6/125.2*131.8,-1)</f>
        <v>3829380</v>
      </c>
      <c r="M6" s="34">
        <f t="shared" ref="M6:M46" si="4">ROUND(K6/123.3*128.3,-1)</f>
        <v>512400</v>
      </c>
      <c r="N6" s="14">
        <f t="shared" ref="N6:N46" si="5">L6+M6</f>
        <v>4341780</v>
      </c>
      <c r="O6" s="48" t="s">
        <v>138</v>
      </c>
      <c r="P6" s="48" t="s">
        <v>138</v>
      </c>
      <c r="Q6" s="48"/>
      <c r="R6" s="48" t="s">
        <v>138</v>
      </c>
      <c r="S6" s="48" t="s">
        <v>140</v>
      </c>
      <c r="T6" s="48"/>
      <c r="U6" s="48"/>
      <c r="W6" s="21" t="s">
        <v>74</v>
      </c>
      <c r="X6" s="21">
        <v>44370</v>
      </c>
    </row>
    <row r="7" spans="1:24" s="19" customFormat="1" x14ac:dyDescent="0.2">
      <c r="A7" s="17">
        <v>61112</v>
      </c>
      <c r="B7" s="17" t="s">
        <v>12</v>
      </c>
      <c r="C7" s="17" t="s">
        <v>55</v>
      </c>
      <c r="D7" s="1" t="s">
        <v>45</v>
      </c>
      <c r="E7" s="17" t="s">
        <v>11</v>
      </c>
      <c r="F7" s="20">
        <v>3297250</v>
      </c>
      <c r="G7" s="20">
        <f>ROUND(F7/153.1*158.3,0)</f>
        <v>3409240</v>
      </c>
      <c r="H7" s="29">
        <f t="shared" si="0"/>
        <v>3596608</v>
      </c>
      <c r="I7" s="18">
        <v>491608</v>
      </c>
      <c r="J7" s="34">
        <f t="shared" si="1"/>
        <v>3761866</v>
      </c>
      <c r="K7" s="34">
        <f t="shared" si="2"/>
        <v>526631</v>
      </c>
      <c r="L7" s="34">
        <f t="shared" si="3"/>
        <v>3960180</v>
      </c>
      <c r="M7" s="34">
        <f t="shared" si="4"/>
        <v>547990</v>
      </c>
      <c r="N7" s="14">
        <f t="shared" si="5"/>
        <v>4508170</v>
      </c>
      <c r="O7" s="48" t="s">
        <v>138</v>
      </c>
      <c r="P7" s="48" t="s">
        <v>138</v>
      </c>
      <c r="Q7" s="48"/>
      <c r="R7" s="48" t="s">
        <v>138</v>
      </c>
      <c r="S7" s="48" t="s">
        <v>140</v>
      </c>
      <c r="T7" s="48"/>
      <c r="U7" s="48"/>
      <c r="W7" s="21" t="s">
        <v>74</v>
      </c>
      <c r="X7" s="21">
        <v>44370</v>
      </c>
    </row>
    <row r="8" spans="1:24" s="19" customFormat="1" x14ac:dyDescent="0.2">
      <c r="A8" s="17">
        <v>61213</v>
      </c>
      <c r="B8" s="17" t="s">
        <v>66</v>
      </c>
      <c r="C8" s="17" t="s">
        <v>55</v>
      </c>
      <c r="D8" s="1" t="s">
        <v>45</v>
      </c>
      <c r="E8" s="17" t="s">
        <v>114</v>
      </c>
      <c r="F8" s="20">
        <v>2480500</v>
      </c>
      <c r="G8" s="20">
        <f>ROUND(F8/154.9*158.3,0)</f>
        <v>2534946</v>
      </c>
      <c r="H8" s="29">
        <f t="shared" si="0"/>
        <v>2674264</v>
      </c>
      <c r="I8" s="18">
        <v>204305</v>
      </c>
      <c r="J8" s="34">
        <f t="shared" si="1"/>
        <v>2797142</v>
      </c>
      <c r="K8" s="34">
        <f t="shared" si="2"/>
        <v>218860</v>
      </c>
      <c r="L8" s="34">
        <f t="shared" si="3"/>
        <v>2944600</v>
      </c>
      <c r="M8" s="34">
        <f t="shared" si="4"/>
        <v>227740</v>
      </c>
      <c r="N8" s="14">
        <f t="shared" si="5"/>
        <v>3172340</v>
      </c>
      <c r="O8" s="48"/>
      <c r="P8" s="48"/>
      <c r="Q8" s="48"/>
      <c r="R8" s="48"/>
      <c r="S8" s="48"/>
      <c r="T8" s="48" t="s">
        <v>141</v>
      </c>
      <c r="U8" s="48"/>
      <c r="W8" s="21" t="s">
        <v>112</v>
      </c>
      <c r="X8" s="21">
        <v>44412</v>
      </c>
    </row>
    <row r="9" spans="1:24" s="42" customFormat="1" ht="25.5" x14ac:dyDescent="0.2">
      <c r="A9" s="37">
        <v>61212</v>
      </c>
      <c r="B9" s="37" t="s">
        <v>111</v>
      </c>
      <c r="C9" s="37" t="s">
        <v>55</v>
      </c>
      <c r="D9" s="38" t="s">
        <v>45</v>
      </c>
      <c r="E9" s="39" t="s">
        <v>113</v>
      </c>
      <c r="F9" s="40">
        <v>1064800</v>
      </c>
      <c r="G9" s="40">
        <f>ROUND(F9/154.9*158.3,0)</f>
        <v>1088172</v>
      </c>
      <c r="H9" s="29">
        <f t="shared" si="0"/>
        <v>1147977</v>
      </c>
      <c r="I9" s="41">
        <v>50844</v>
      </c>
      <c r="J9" s="34">
        <f t="shared" si="1"/>
        <v>1200724</v>
      </c>
      <c r="K9" s="34">
        <f t="shared" si="2"/>
        <v>54466</v>
      </c>
      <c r="L9" s="34">
        <f t="shared" si="3"/>
        <v>1264020</v>
      </c>
      <c r="M9" s="34">
        <f t="shared" si="4"/>
        <v>56670</v>
      </c>
      <c r="N9" s="14">
        <f t="shared" si="5"/>
        <v>1320690</v>
      </c>
      <c r="O9" s="49"/>
      <c r="P9" s="49"/>
      <c r="Q9" s="49"/>
      <c r="R9" s="49"/>
      <c r="S9" s="49"/>
      <c r="T9" s="49" t="s">
        <v>139</v>
      </c>
      <c r="U9" s="49"/>
      <c r="W9" s="43" t="s">
        <v>112</v>
      </c>
    </row>
    <row r="10" spans="1:24" s="19" customFormat="1" x14ac:dyDescent="0.2">
      <c r="A10" s="17"/>
      <c r="B10" s="17" t="s">
        <v>105</v>
      </c>
      <c r="C10" s="17" t="s">
        <v>106</v>
      </c>
      <c r="D10" s="1" t="s">
        <v>45</v>
      </c>
      <c r="E10" s="17" t="s">
        <v>107</v>
      </c>
      <c r="F10" s="20">
        <v>977680</v>
      </c>
      <c r="G10" s="20">
        <f>ROUND(F10/154.9*158.3,0)</f>
        <v>999140</v>
      </c>
      <c r="H10" s="29">
        <f t="shared" si="0"/>
        <v>1054052</v>
      </c>
      <c r="I10" s="18">
        <v>0</v>
      </c>
      <c r="J10" s="34">
        <f t="shared" si="1"/>
        <v>1102484</v>
      </c>
      <c r="K10" s="34">
        <f t="shared" si="2"/>
        <v>0</v>
      </c>
      <c r="L10" s="34">
        <f t="shared" si="3"/>
        <v>1160600</v>
      </c>
      <c r="M10" s="34">
        <f t="shared" si="4"/>
        <v>0</v>
      </c>
      <c r="N10" s="14">
        <f t="shared" si="5"/>
        <v>1160600</v>
      </c>
      <c r="O10" s="48" t="s">
        <v>138</v>
      </c>
      <c r="P10" s="48" t="s">
        <v>138</v>
      </c>
      <c r="Q10" s="48"/>
      <c r="R10" s="48"/>
      <c r="S10" s="48"/>
      <c r="T10" s="48"/>
      <c r="U10" s="48"/>
      <c r="W10" s="21" t="s">
        <v>75</v>
      </c>
    </row>
    <row r="11" spans="1:24" s="19" customFormat="1" x14ac:dyDescent="0.2">
      <c r="A11" s="17"/>
      <c r="B11" s="17" t="s">
        <v>80</v>
      </c>
      <c r="C11" s="17" t="s">
        <v>81</v>
      </c>
      <c r="D11" s="1" t="s">
        <v>36</v>
      </c>
      <c r="E11" s="17" t="s">
        <v>83</v>
      </c>
      <c r="F11" s="23">
        <v>68970</v>
      </c>
      <c r="G11" s="20">
        <f>ROUND(F11/154.9*158.3,0)</f>
        <v>70484</v>
      </c>
      <c r="H11" s="29">
        <f t="shared" si="0"/>
        <v>74358</v>
      </c>
      <c r="I11" s="18">
        <v>0</v>
      </c>
      <c r="J11" s="34">
        <f t="shared" si="1"/>
        <v>77775</v>
      </c>
      <c r="K11" s="34">
        <f t="shared" si="2"/>
        <v>0</v>
      </c>
      <c r="L11" s="34">
        <f t="shared" si="3"/>
        <v>81870</v>
      </c>
      <c r="M11" s="34">
        <f t="shared" si="4"/>
        <v>0</v>
      </c>
      <c r="N11" s="14">
        <f t="shared" si="5"/>
        <v>81870</v>
      </c>
      <c r="O11" s="48"/>
      <c r="P11" s="48"/>
      <c r="Q11" s="48"/>
      <c r="R11" s="48"/>
      <c r="S11" s="48"/>
      <c r="T11" s="48"/>
      <c r="U11" s="48"/>
      <c r="W11" s="21" t="s">
        <v>82</v>
      </c>
    </row>
    <row r="12" spans="1:24" s="19" customFormat="1" x14ac:dyDescent="0.2">
      <c r="A12" s="17">
        <v>61220</v>
      </c>
      <c r="B12" s="17" t="s">
        <v>104</v>
      </c>
      <c r="C12" s="17" t="s">
        <v>52</v>
      </c>
      <c r="D12" s="1" t="s">
        <v>36</v>
      </c>
      <c r="E12" s="17" t="s">
        <v>59</v>
      </c>
      <c r="F12" s="20">
        <v>970420</v>
      </c>
      <c r="G12" s="20">
        <f>ROUND(F12/154.9*158.3,0)</f>
        <v>991720</v>
      </c>
      <c r="H12" s="29">
        <f t="shared" si="0"/>
        <v>1046224</v>
      </c>
      <c r="I12" s="18">
        <v>17294</v>
      </c>
      <c r="J12" s="34">
        <f t="shared" si="1"/>
        <v>1094296</v>
      </c>
      <c r="K12" s="34">
        <f t="shared" si="2"/>
        <v>18526</v>
      </c>
      <c r="L12" s="34">
        <f t="shared" si="3"/>
        <v>1151980</v>
      </c>
      <c r="M12" s="34">
        <f t="shared" si="4"/>
        <v>19280</v>
      </c>
      <c r="N12" s="14">
        <f t="shared" si="5"/>
        <v>1171260</v>
      </c>
      <c r="O12" s="48"/>
      <c r="P12" s="48"/>
      <c r="Q12" s="48"/>
      <c r="R12" s="48"/>
      <c r="S12" s="48"/>
      <c r="T12" s="48" t="s">
        <v>139</v>
      </c>
      <c r="U12" s="48"/>
      <c r="W12" s="21" t="s">
        <v>98</v>
      </c>
    </row>
    <row r="13" spans="1:24" s="19" customFormat="1" x14ac:dyDescent="0.2">
      <c r="A13" s="17"/>
      <c r="B13" s="17" t="s">
        <v>79</v>
      </c>
      <c r="C13" s="17" t="s">
        <v>41</v>
      </c>
      <c r="D13" s="1" t="s">
        <v>36</v>
      </c>
      <c r="E13" s="17" t="s">
        <v>87</v>
      </c>
      <c r="F13" s="20">
        <v>0</v>
      </c>
      <c r="G13" s="20">
        <f>ROUND(F13/150.8*158.3,0)</f>
        <v>0</v>
      </c>
      <c r="H13" s="29">
        <f t="shared" si="0"/>
        <v>0</v>
      </c>
      <c r="I13" s="18">
        <v>574607</v>
      </c>
      <c r="J13" s="34">
        <f t="shared" si="1"/>
        <v>0</v>
      </c>
      <c r="K13" s="34">
        <f t="shared" si="2"/>
        <v>615543</v>
      </c>
      <c r="L13" s="34">
        <f t="shared" si="3"/>
        <v>0</v>
      </c>
      <c r="M13" s="34">
        <f t="shared" si="4"/>
        <v>640500</v>
      </c>
      <c r="N13" s="14">
        <f t="shared" si="5"/>
        <v>640500</v>
      </c>
      <c r="O13" s="48" t="s">
        <v>138</v>
      </c>
      <c r="P13" s="48" t="s">
        <v>138</v>
      </c>
      <c r="Q13" s="48"/>
      <c r="R13" s="48"/>
      <c r="S13" s="48"/>
      <c r="T13" s="48"/>
      <c r="U13" s="48"/>
      <c r="X13" s="21">
        <v>44370</v>
      </c>
    </row>
    <row r="14" spans="1:24" s="19" customFormat="1" x14ac:dyDescent="0.2">
      <c r="A14" s="17"/>
      <c r="B14" s="17" t="s">
        <v>85</v>
      </c>
      <c r="C14" s="17" t="s">
        <v>41</v>
      </c>
      <c r="D14" s="1" t="s">
        <v>36</v>
      </c>
      <c r="E14" s="17" t="s">
        <v>86</v>
      </c>
      <c r="F14" s="20">
        <v>0</v>
      </c>
      <c r="G14" s="20">
        <f>ROUND(F14/150.8*158.3,0)</f>
        <v>0</v>
      </c>
      <c r="H14" s="29">
        <f t="shared" si="0"/>
        <v>0</v>
      </c>
      <c r="I14" s="18">
        <v>1168367</v>
      </c>
      <c r="J14" s="34">
        <f t="shared" si="1"/>
        <v>0</v>
      </c>
      <c r="K14" s="34">
        <f t="shared" si="2"/>
        <v>1251604</v>
      </c>
      <c r="L14" s="34">
        <f t="shared" si="3"/>
        <v>0</v>
      </c>
      <c r="M14" s="34">
        <f t="shared" si="4"/>
        <v>1302360</v>
      </c>
      <c r="N14" s="14">
        <f t="shared" si="5"/>
        <v>1302360</v>
      </c>
      <c r="O14" s="48" t="s">
        <v>138</v>
      </c>
      <c r="P14" s="48" t="s">
        <v>138</v>
      </c>
      <c r="Q14" s="48"/>
      <c r="R14" s="48"/>
      <c r="S14" s="48"/>
      <c r="T14" s="48"/>
      <c r="U14" s="48"/>
      <c r="X14" s="21">
        <v>44400</v>
      </c>
    </row>
    <row r="15" spans="1:24" s="19" customFormat="1" x14ac:dyDescent="0.2">
      <c r="A15" s="17"/>
      <c r="B15" s="17" t="s">
        <v>85</v>
      </c>
      <c r="C15" s="17" t="s">
        <v>41</v>
      </c>
      <c r="D15" s="1" t="s">
        <v>36</v>
      </c>
      <c r="E15" s="17" t="s">
        <v>88</v>
      </c>
      <c r="F15" s="20"/>
      <c r="G15" s="20"/>
      <c r="H15" s="29">
        <f t="shared" si="0"/>
        <v>0</v>
      </c>
      <c r="I15" s="18">
        <v>102152</v>
      </c>
      <c r="J15" s="34">
        <f t="shared" si="1"/>
        <v>0</v>
      </c>
      <c r="K15" s="34">
        <f t="shared" si="2"/>
        <v>109430</v>
      </c>
      <c r="L15" s="34">
        <f t="shared" si="3"/>
        <v>0</v>
      </c>
      <c r="M15" s="34">
        <f t="shared" si="4"/>
        <v>113870</v>
      </c>
      <c r="N15" s="14">
        <f t="shared" si="5"/>
        <v>113870</v>
      </c>
      <c r="O15" s="48" t="s">
        <v>138</v>
      </c>
      <c r="P15" s="48" t="s">
        <v>138</v>
      </c>
      <c r="Q15" s="48"/>
      <c r="R15" s="48"/>
      <c r="S15" s="48"/>
      <c r="T15" s="48"/>
      <c r="U15" s="48"/>
      <c r="X15" s="21">
        <v>44370</v>
      </c>
    </row>
    <row r="16" spans="1:24" s="19" customFormat="1" x14ac:dyDescent="0.2">
      <c r="A16" s="22">
        <v>61210</v>
      </c>
      <c r="B16" s="17" t="s">
        <v>14</v>
      </c>
      <c r="C16" s="17" t="s">
        <v>38</v>
      </c>
      <c r="D16" s="17" t="s">
        <v>36</v>
      </c>
      <c r="E16" s="17" t="s">
        <v>13</v>
      </c>
      <c r="F16" s="20">
        <v>1205055</v>
      </c>
      <c r="G16" s="20">
        <f>ROUND(F16/150.8*158.3,0)</f>
        <v>1264988</v>
      </c>
      <c r="H16" s="29">
        <f t="shared" si="0"/>
        <v>1334510</v>
      </c>
      <c r="I16" s="20">
        <v>100200</v>
      </c>
      <c r="J16" s="34">
        <f t="shared" si="1"/>
        <v>1395828</v>
      </c>
      <c r="K16" s="34">
        <f t="shared" si="2"/>
        <v>107338</v>
      </c>
      <c r="L16" s="34">
        <f t="shared" si="3"/>
        <v>1469410</v>
      </c>
      <c r="M16" s="34">
        <f t="shared" si="4"/>
        <v>111690</v>
      </c>
      <c r="N16" s="14">
        <f t="shared" si="5"/>
        <v>1581100</v>
      </c>
      <c r="O16" s="48"/>
      <c r="P16" s="48"/>
      <c r="Q16" s="48"/>
      <c r="R16" s="48"/>
      <c r="S16" s="48"/>
      <c r="T16" s="48"/>
      <c r="U16" s="48"/>
    </row>
    <row r="17" spans="1:24" s="19" customFormat="1" x14ac:dyDescent="0.2">
      <c r="A17" s="17"/>
      <c r="B17" s="1" t="s">
        <v>57</v>
      </c>
      <c r="C17" s="1" t="s">
        <v>38</v>
      </c>
      <c r="D17" s="1" t="s">
        <v>36</v>
      </c>
      <c r="E17" s="1" t="s">
        <v>65</v>
      </c>
      <c r="F17" s="20">
        <v>9444050</v>
      </c>
      <c r="G17" s="20">
        <f>ROUND(F17/153.1*158.3,0)</f>
        <v>9764815</v>
      </c>
      <c r="H17" s="29">
        <f t="shared" si="0"/>
        <v>10301479</v>
      </c>
      <c r="I17" s="18">
        <v>1653590</v>
      </c>
      <c r="J17" s="34">
        <f t="shared" si="1"/>
        <v>10774813</v>
      </c>
      <c r="K17" s="34">
        <f t="shared" si="2"/>
        <v>1771396</v>
      </c>
      <c r="L17" s="34">
        <f t="shared" si="3"/>
        <v>11342810</v>
      </c>
      <c r="M17" s="34">
        <f t="shared" si="4"/>
        <v>1843230</v>
      </c>
      <c r="N17" s="14">
        <f t="shared" si="5"/>
        <v>13186040</v>
      </c>
      <c r="O17" s="48" t="s">
        <v>138</v>
      </c>
      <c r="P17" s="48" t="s">
        <v>138</v>
      </c>
      <c r="Q17" s="48"/>
      <c r="R17" s="48" t="s">
        <v>138</v>
      </c>
      <c r="S17" s="48" t="s">
        <v>140</v>
      </c>
      <c r="T17" s="48"/>
      <c r="U17" s="48"/>
      <c r="W17" s="21" t="s">
        <v>74</v>
      </c>
      <c r="X17" s="21">
        <v>44370</v>
      </c>
    </row>
    <row r="18" spans="1:24" s="19" customFormat="1" x14ac:dyDescent="0.2">
      <c r="A18" s="17">
        <v>61112</v>
      </c>
      <c r="B18" s="1" t="s">
        <v>10</v>
      </c>
      <c r="C18" s="1" t="s">
        <v>51</v>
      </c>
      <c r="D18" s="1" t="s">
        <v>36</v>
      </c>
      <c r="E18" s="1" t="s">
        <v>9</v>
      </c>
      <c r="F18" s="20">
        <v>2120966</v>
      </c>
      <c r="G18" s="20">
        <f>ROUND(F18/150.8*158.3,0)</f>
        <v>2226452</v>
      </c>
      <c r="H18" s="29">
        <f t="shared" si="0"/>
        <v>2348815</v>
      </c>
      <c r="I18" s="18">
        <v>271577</v>
      </c>
      <c r="J18" s="34">
        <f t="shared" si="1"/>
        <v>2456739</v>
      </c>
      <c r="K18" s="34">
        <f t="shared" si="2"/>
        <v>290925</v>
      </c>
      <c r="L18" s="34">
        <f t="shared" si="3"/>
        <v>2586250</v>
      </c>
      <c r="M18" s="34">
        <f t="shared" si="4"/>
        <v>302720</v>
      </c>
      <c r="N18" s="14">
        <f t="shared" si="5"/>
        <v>2888970</v>
      </c>
      <c r="O18" s="48"/>
      <c r="P18" s="48"/>
      <c r="Q18" s="48"/>
      <c r="R18" s="48"/>
      <c r="S18" s="48"/>
      <c r="T18" s="48"/>
      <c r="U18" s="48"/>
    </row>
    <row r="19" spans="1:24" s="19" customFormat="1" x14ac:dyDescent="0.2">
      <c r="A19" s="17"/>
      <c r="B19" s="17" t="s">
        <v>15</v>
      </c>
      <c r="C19" s="17" t="s">
        <v>40</v>
      </c>
      <c r="D19" s="1" t="s">
        <v>36</v>
      </c>
      <c r="E19" s="17" t="s">
        <v>89</v>
      </c>
      <c r="F19" s="20">
        <v>5638600</v>
      </c>
      <c r="G19" s="20">
        <f>ROUND(F19/153.1*158.3,0)</f>
        <v>5830114</v>
      </c>
      <c r="H19" s="29">
        <f t="shared" si="0"/>
        <v>6150531</v>
      </c>
      <c r="I19" s="18">
        <v>951293</v>
      </c>
      <c r="J19" s="34">
        <f t="shared" si="1"/>
        <v>6433137</v>
      </c>
      <c r="K19" s="34">
        <f t="shared" si="2"/>
        <v>1019065</v>
      </c>
      <c r="L19" s="34">
        <f t="shared" si="3"/>
        <v>6772260</v>
      </c>
      <c r="M19" s="34">
        <f t="shared" si="4"/>
        <v>1060390</v>
      </c>
      <c r="N19" s="14">
        <f t="shared" si="5"/>
        <v>7832650</v>
      </c>
      <c r="O19" s="48" t="s">
        <v>138</v>
      </c>
      <c r="P19" s="48" t="s">
        <v>138</v>
      </c>
      <c r="Q19" s="48"/>
      <c r="R19" s="48" t="s">
        <v>138</v>
      </c>
      <c r="S19" s="48" t="s">
        <v>140</v>
      </c>
      <c r="T19" s="48"/>
      <c r="U19" s="48"/>
      <c r="W19" s="21" t="s">
        <v>74</v>
      </c>
      <c r="X19" s="21">
        <v>44371</v>
      </c>
    </row>
    <row r="20" spans="1:24" s="19" customFormat="1" x14ac:dyDescent="0.2">
      <c r="A20" s="17">
        <v>61208</v>
      </c>
      <c r="B20" s="1" t="s">
        <v>60</v>
      </c>
      <c r="C20" s="1" t="s">
        <v>37</v>
      </c>
      <c r="D20" s="1" t="s">
        <v>36</v>
      </c>
      <c r="E20" s="17" t="s">
        <v>101</v>
      </c>
      <c r="F20" s="20">
        <v>4682700</v>
      </c>
      <c r="G20" s="20">
        <f>ROUND(F20/154.9*158.3,0)</f>
        <v>4785484</v>
      </c>
      <c r="H20" s="29">
        <f t="shared" si="0"/>
        <v>5048489</v>
      </c>
      <c r="I20" s="18">
        <v>0</v>
      </c>
      <c r="J20" s="34">
        <f t="shared" si="1"/>
        <v>5280458</v>
      </c>
      <c r="K20" s="34">
        <f t="shared" si="2"/>
        <v>0</v>
      </c>
      <c r="L20" s="34">
        <f t="shared" si="3"/>
        <v>5558820</v>
      </c>
      <c r="M20" s="34">
        <f t="shared" si="4"/>
        <v>0</v>
      </c>
      <c r="N20" s="14">
        <f t="shared" si="5"/>
        <v>5558820</v>
      </c>
      <c r="O20" s="48"/>
      <c r="P20" s="48"/>
      <c r="Q20" s="48"/>
      <c r="R20" s="48"/>
      <c r="S20" s="48"/>
      <c r="T20" s="48"/>
      <c r="U20" s="48"/>
      <c r="W20" s="21" t="s">
        <v>102</v>
      </c>
    </row>
    <row r="21" spans="1:24" s="19" customFormat="1" x14ac:dyDescent="0.2">
      <c r="A21" s="17">
        <v>61213</v>
      </c>
      <c r="B21" s="17" t="s">
        <v>17</v>
      </c>
      <c r="C21" s="17" t="s">
        <v>43</v>
      </c>
      <c r="D21" s="1" t="s">
        <v>36</v>
      </c>
      <c r="E21" s="17" t="s">
        <v>91</v>
      </c>
      <c r="F21" s="20">
        <v>8972150</v>
      </c>
      <c r="G21" s="20">
        <f>ROUND(F21/154.9*158.3,0)</f>
        <v>9169086</v>
      </c>
      <c r="H21" s="29">
        <f t="shared" si="0"/>
        <v>9673009</v>
      </c>
      <c r="I21" s="18">
        <v>306457</v>
      </c>
      <c r="J21" s="34">
        <f t="shared" si="1"/>
        <v>10117466</v>
      </c>
      <c r="K21" s="34">
        <f t="shared" si="2"/>
        <v>328290</v>
      </c>
      <c r="L21" s="34">
        <f t="shared" si="3"/>
        <v>10650810</v>
      </c>
      <c r="M21" s="34">
        <f t="shared" si="4"/>
        <v>341600</v>
      </c>
      <c r="N21" s="14">
        <f t="shared" si="5"/>
        <v>10992410</v>
      </c>
      <c r="O21" s="48" t="s">
        <v>138</v>
      </c>
      <c r="P21" s="48" t="s">
        <v>138</v>
      </c>
      <c r="Q21" s="48"/>
      <c r="R21" s="48" t="s">
        <v>138</v>
      </c>
      <c r="S21" s="48" t="s">
        <v>140</v>
      </c>
      <c r="T21" s="48" t="s">
        <v>139</v>
      </c>
      <c r="U21" s="48"/>
      <c r="W21" s="21" t="s">
        <v>78</v>
      </c>
      <c r="X21" s="21">
        <v>44411</v>
      </c>
    </row>
    <row r="22" spans="1:24" s="19" customFormat="1" x14ac:dyDescent="0.2">
      <c r="A22" s="17"/>
      <c r="B22" s="17" t="s">
        <v>108</v>
      </c>
      <c r="C22" s="17" t="s">
        <v>109</v>
      </c>
      <c r="D22" s="1" t="s">
        <v>36</v>
      </c>
      <c r="E22" s="22" t="s">
        <v>110</v>
      </c>
      <c r="F22" s="20">
        <v>205700</v>
      </c>
      <c r="G22" s="20">
        <f>ROUND(F22/154.9*158.3,0)</f>
        <v>210215</v>
      </c>
      <c r="H22" s="29">
        <f t="shared" si="0"/>
        <v>221768</v>
      </c>
      <c r="I22" s="18">
        <v>0</v>
      </c>
      <c r="J22" s="34">
        <f t="shared" si="1"/>
        <v>231958</v>
      </c>
      <c r="K22" s="34">
        <f t="shared" si="2"/>
        <v>0</v>
      </c>
      <c r="L22" s="34">
        <f t="shared" si="3"/>
        <v>244190</v>
      </c>
      <c r="M22" s="34">
        <f t="shared" si="4"/>
        <v>0</v>
      </c>
      <c r="N22" s="14">
        <f t="shared" si="5"/>
        <v>244190</v>
      </c>
      <c r="O22" s="48"/>
      <c r="P22" s="48"/>
      <c r="Q22" s="48"/>
      <c r="R22" s="48"/>
      <c r="S22" s="48"/>
      <c r="T22" s="48"/>
      <c r="U22" s="48"/>
      <c r="W22" s="21" t="s">
        <v>98</v>
      </c>
    </row>
    <row r="23" spans="1:24" s="19" customFormat="1" x14ac:dyDescent="0.2">
      <c r="A23" s="17">
        <v>61240</v>
      </c>
      <c r="B23" s="17" t="s">
        <v>27</v>
      </c>
      <c r="C23" s="17" t="s">
        <v>44</v>
      </c>
      <c r="D23" s="1" t="s">
        <v>36</v>
      </c>
      <c r="E23" s="17" t="s">
        <v>90</v>
      </c>
      <c r="F23" s="20">
        <v>2196150</v>
      </c>
      <c r="G23" s="20">
        <f>ROUND(F23/154.9*158.3,0)</f>
        <v>2244355</v>
      </c>
      <c r="H23" s="29">
        <f t="shared" si="0"/>
        <v>2367702</v>
      </c>
      <c r="I23" s="18">
        <v>264319</v>
      </c>
      <c r="J23" s="34">
        <f t="shared" si="1"/>
        <v>2476494</v>
      </c>
      <c r="K23" s="34">
        <f t="shared" si="2"/>
        <v>283150</v>
      </c>
      <c r="L23" s="34">
        <f t="shared" si="3"/>
        <v>2607040</v>
      </c>
      <c r="M23" s="34">
        <f t="shared" si="4"/>
        <v>294630</v>
      </c>
      <c r="N23" s="14">
        <f t="shared" si="5"/>
        <v>2901670</v>
      </c>
      <c r="O23" s="48" t="s">
        <v>138</v>
      </c>
      <c r="P23" s="48" t="s">
        <v>138</v>
      </c>
      <c r="Q23" s="48"/>
      <c r="R23" s="48"/>
      <c r="S23" s="48"/>
      <c r="T23" s="48" t="s">
        <v>139</v>
      </c>
      <c r="U23" s="48"/>
      <c r="W23" s="21" t="s">
        <v>75</v>
      </c>
      <c r="X23" s="21">
        <v>44434</v>
      </c>
    </row>
    <row r="24" spans="1:24" s="19" customFormat="1" x14ac:dyDescent="0.2">
      <c r="A24" s="17">
        <v>61111</v>
      </c>
      <c r="B24" s="17" t="s">
        <v>69</v>
      </c>
      <c r="C24" s="17" t="s">
        <v>56</v>
      </c>
      <c r="D24" s="1" t="s">
        <v>36</v>
      </c>
      <c r="E24" s="17" t="s">
        <v>116</v>
      </c>
      <c r="F24" s="20">
        <v>0</v>
      </c>
      <c r="G24" s="20">
        <f>ROUND(F24/150.8*158.3,0)</f>
        <v>0</v>
      </c>
      <c r="H24" s="29">
        <f t="shared" si="0"/>
        <v>0</v>
      </c>
      <c r="I24" s="18">
        <v>1149213</v>
      </c>
      <c r="J24" s="34">
        <f t="shared" si="1"/>
        <v>0</v>
      </c>
      <c r="K24" s="34">
        <f t="shared" si="2"/>
        <v>1231086</v>
      </c>
      <c r="L24" s="34">
        <f t="shared" si="3"/>
        <v>0</v>
      </c>
      <c r="M24" s="34">
        <f t="shared" si="4"/>
        <v>1281010</v>
      </c>
      <c r="N24" s="14">
        <f t="shared" si="5"/>
        <v>1281010</v>
      </c>
      <c r="O24" s="48" t="s">
        <v>138</v>
      </c>
      <c r="P24" s="48" t="s">
        <v>138</v>
      </c>
      <c r="Q24" s="48"/>
      <c r="R24" s="48"/>
      <c r="S24" s="48"/>
      <c r="T24" s="48"/>
      <c r="U24" s="48"/>
      <c r="X24" s="21">
        <v>44371</v>
      </c>
    </row>
    <row r="25" spans="1:24" s="19" customFormat="1" x14ac:dyDescent="0.2">
      <c r="A25" s="17">
        <v>61213</v>
      </c>
      <c r="B25" s="17" t="s">
        <v>16</v>
      </c>
      <c r="C25" s="17" t="s">
        <v>56</v>
      </c>
      <c r="D25" s="1" t="s">
        <v>36</v>
      </c>
      <c r="E25" s="17" t="s">
        <v>115</v>
      </c>
      <c r="F25" s="20">
        <v>0</v>
      </c>
      <c r="G25" s="20">
        <f>ROUND(F25/150.8*158.3,0)</f>
        <v>0</v>
      </c>
      <c r="H25" s="29">
        <f t="shared" si="0"/>
        <v>0</v>
      </c>
      <c r="I25" s="18">
        <v>204305</v>
      </c>
      <c r="J25" s="34">
        <f t="shared" si="1"/>
        <v>0</v>
      </c>
      <c r="K25" s="34">
        <f t="shared" si="2"/>
        <v>218860</v>
      </c>
      <c r="L25" s="34">
        <f t="shared" si="3"/>
        <v>0</v>
      </c>
      <c r="M25" s="34">
        <f t="shared" si="4"/>
        <v>227740</v>
      </c>
      <c r="N25" s="14">
        <f t="shared" si="5"/>
        <v>227740</v>
      </c>
      <c r="O25" s="48"/>
      <c r="P25" s="48"/>
      <c r="Q25" s="48"/>
      <c r="R25" s="48"/>
      <c r="S25" s="48"/>
      <c r="T25" s="48"/>
      <c r="U25" s="48"/>
      <c r="X25" s="21">
        <v>44371</v>
      </c>
    </row>
    <row r="26" spans="1:24" s="19" customFormat="1" x14ac:dyDescent="0.2">
      <c r="A26" s="17">
        <v>61112</v>
      </c>
      <c r="B26" s="17" t="s">
        <v>8</v>
      </c>
      <c r="C26" s="17" t="s">
        <v>56</v>
      </c>
      <c r="D26" s="1" t="s">
        <v>36</v>
      </c>
      <c r="E26" s="17" t="s">
        <v>117</v>
      </c>
      <c r="F26" s="20">
        <v>0</v>
      </c>
      <c r="G26" s="20">
        <f>ROUND(F26/150.8*158.3,0)</f>
        <v>0</v>
      </c>
      <c r="H26" s="29">
        <f t="shared" si="0"/>
        <v>0</v>
      </c>
      <c r="I26" s="18">
        <v>727835</v>
      </c>
      <c r="J26" s="34">
        <f t="shared" si="1"/>
        <v>0</v>
      </c>
      <c r="K26" s="34">
        <f t="shared" si="2"/>
        <v>779688</v>
      </c>
      <c r="L26" s="34">
        <f t="shared" si="3"/>
        <v>0</v>
      </c>
      <c r="M26" s="34">
        <f t="shared" si="4"/>
        <v>811310</v>
      </c>
      <c r="N26" s="14">
        <f t="shared" si="5"/>
        <v>811310</v>
      </c>
      <c r="O26" s="48" t="s">
        <v>138</v>
      </c>
      <c r="P26" s="48" t="s">
        <v>138</v>
      </c>
      <c r="Q26" s="48"/>
      <c r="R26" s="48"/>
      <c r="S26" s="48"/>
      <c r="T26" s="48"/>
      <c r="U26" s="48"/>
      <c r="X26" s="21">
        <v>44371</v>
      </c>
    </row>
    <row r="27" spans="1:24" s="19" customFormat="1" x14ac:dyDescent="0.2">
      <c r="A27" s="17">
        <v>61230</v>
      </c>
      <c r="B27" s="17" t="s">
        <v>23</v>
      </c>
      <c r="C27" s="17" t="s">
        <v>54</v>
      </c>
      <c r="D27" s="1" t="s">
        <v>36</v>
      </c>
      <c r="E27" s="17" t="s">
        <v>22</v>
      </c>
      <c r="F27" s="20">
        <v>554180</v>
      </c>
      <c r="G27" s="20">
        <f t="shared" ref="G27:G35" si="6">ROUND(F27/154.9*158.3,0)</f>
        <v>566344</v>
      </c>
      <c r="H27" s="29">
        <f t="shared" si="0"/>
        <v>597470</v>
      </c>
      <c r="I27" s="18">
        <v>67037</v>
      </c>
      <c r="J27" s="34">
        <f t="shared" si="1"/>
        <v>624923</v>
      </c>
      <c r="K27" s="34">
        <f t="shared" si="2"/>
        <v>71813</v>
      </c>
      <c r="L27" s="34">
        <f t="shared" si="3"/>
        <v>657870</v>
      </c>
      <c r="M27" s="34">
        <f t="shared" si="4"/>
        <v>74730</v>
      </c>
      <c r="N27" s="14">
        <f t="shared" si="5"/>
        <v>732600</v>
      </c>
      <c r="O27" s="48"/>
      <c r="P27" s="48"/>
      <c r="Q27" s="48"/>
      <c r="R27" s="48"/>
      <c r="S27" s="48"/>
      <c r="T27" s="48"/>
      <c r="U27" s="48"/>
      <c r="W27" s="21" t="s">
        <v>102</v>
      </c>
      <c r="X27" s="21">
        <v>44418</v>
      </c>
    </row>
    <row r="28" spans="1:24" s="19" customFormat="1" x14ac:dyDescent="0.2">
      <c r="A28" s="17">
        <v>61230</v>
      </c>
      <c r="B28" s="17" t="s">
        <v>23</v>
      </c>
      <c r="C28" s="17" t="s">
        <v>54</v>
      </c>
      <c r="D28" s="17" t="s">
        <v>36</v>
      </c>
      <c r="E28" s="17" t="s">
        <v>24</v>
      </c>
      <c r="F28" s="20">
        <v>66550</v>
      </c>
      <c r="G28" s="20">
        <f t="shared" si="6"/>
        <v>68011</v>
      </c>
      <c r="H28" s="29">
        <f t="shared" si="0"/>
        <v>71749</v>
      </c>
      <c r="I28" s="18">
        <v>0</v>
      </c>
      <c r="J28" s="34">
        <f t="shared" si="1"/>
        <v>75046</v>
      </c>
      <c r="K28" s="34">
        <f t="shared" si="2"/>
        <v>0</v>
      </c>
      <c r="L28" s="34">
        <f t="shared" si="3"/>
        <v>79000</v>
      </c>
      <c r="M28" s="34">
        <f t="shared" si="4"/>
        <v>0</v>
      </c>
      <c r="N28" s="14">
        <f t="shared" si="5"/>
        <v>79000</v>
      </c>
      <c r="O28" s="48"/>
      <c r="P28" s="48"/>
      <c r="Q28" s="48"/>
      <c r="R28" s="48"/>
      <c r="S28" s="48"/>
      <c r="T28" s="48" t="s">
        <v>139</v>
      </c>
      <c r="U28" s="48"/>
      <c r="W28" s="21" t="s">
        <v>102</v>
      </c>
      <c r="X28" s="21">
        <v>44418</v>
      </c>
    </row>
    <row r="29" spans="1:24" s="19" customFormat="1" x14ac:dyDescent="0.2">
      <c r="A29" s="17">
        <v>6130403</v>
      </c>
      <c r="B29" s="17" t="s">
        <v>23</v>
      </c>
      <c r="C29" s="17" t="s">
        <v>54</v>
      </c>
      <c r="D29" s="17" t="s">
        <v>36</v>
      </c>
      <c r="E29" s="17" t="s">
        <v>25</v>
      </c>
      <c r="F29" s="20">
        <v>2746700</v>
      </c>
      <c r="G29" s="20">
        <f t="shared" si="6"/>
        <v>2806989</v>
      </c>
      <c r="H29" s="29">
        <f t="shared" si="0"/>
        <v>2961258</v>
      </c>
      <c r="I29" s="18">
        <v>0</v>
      </c>
      <c r="J29" s="34">
        <f t="shared" si="1"/>
        <v>3097322</v>
      </c>
      <c r="K29" s="34">
        <f t="shared" si="2"/>
        <v>0</v>
      </c>
      <c r="L29" s="34">
        <f t="shared" si="3"/>
        <v>3260600</v>
      </c>
      <c r="M29" s="34">
        <f t="shared" si="4"/>
        <v>0</v>
      </c>
      <c r="N29" s="14">
        <f t="shared" si="5"/>
        <v>3260600</v>
      </c>
      <c r="O29" s="48"/>
      <c r="P29" s="48"/>
      <c r="Q29" s="48"/>
      <c r="R29" s="48"/>
      <c r="S29" s="48"/>
      <c r="T29" s="48" t="s">
        <v>139</v>
      </c>
      <c r="U29" s="48"/>
      <c r="W29" s="21" t="s">
        <v>102</v>
      </c>
    </row>
    <row r="30" spans="1:24" s="19" customFormat="1" x14ac:dyDescent="0.2">
      <c r="A30" s="17">
        <v>51236</v>
      </c>
      <c r="B30" s="17" t="s">
        <v>3</v>
      </c>
      <c r="C30" s="17" t="s">
        <v>53</v>
      </c>
      <c r="D30" s="1" t="s">
        <v>36</v>
      </c>
      <c r="E30" s="17" t="s">
        <v>2</v>
      </c>
      <c r="F30" s="20">
        <v>1261425</v>
      </c>
      <c r="G30" s="20">
        <f t="shared" si="6"/>
        <v>1289113</v>
      </c>
      <c r="H30" s="29">
        <f t="shared" si="0"/>
        <v>1359961</v>
      </c>
      <c r="I30" s="18">
        <v>440532</v>
      </c>
      <c r="J30" s="34">
        <f t="shared" si="1"/>
        <v>1422449</v>
      </c>
      <c r="K30" s="34">
        <f t="shared" si="2"/>
        <v>471917</v>
      </c>
      <c r="L30" s="34">
        <f t="shared" si="3"/>
        <v>1497430</v>
      </c>
      <c r="M30" s="34">
        <f t="shared" si="4"/>
        <v>491050</v>
      </c>
      <c r="N30" s="14">
        <f t="shared" si="5"/>
        <v>1988480</v>
      </c>
      <c r="O30" s="48"/>
      <c r="P30" s="48" t="s">
        <v>138</v>
      </c>
      <c r="Q30" s="48"/>
      <c r="R30" s="48" t="s">
        <v>138</v>
      </c>
      <c r="S30" s="48" t="s">
        <v>140</v>
      </c>
      <c r="T30" s="48"/>
      <c r="U30" s="48"/>
      <c r="W30" s="21" t="s">
        <v>103</v>
      </c>
    </row>
    <row r="31" spans="1:24" s="19" customFormat="1" x14ac:dyDescent="0.2">
      <c r="A31" s="17">
        <v>61241</v>
      </c>
      <c r="B31" s="17" t="s">
        <v>29</v>
      </c>
      <c r="C31" s="17" t="s">
        <v>39</v>
      </c>
      <c r="D31" s="1" t="s">
        <v>36</v>
      </c>
      <c r="E31" s="17" t="s">
        <v>28</v>
      </c>
      <c r="F31" s="20">
        <v>20180380</v>
      </c>
      <c r="G31" s="20">
        <f t="shared" si="6"/>
        <v>20623332</v>
      </c>
      <c r="H31" s="29">
        <f t="shared" si="0"/>
        <v>21756768</v>
      </c>
      <c r="I31" s="18">
        <v>0</v>
      </c>
      <c r="J31" s="34">
        <f t="shared" si="1"/>
        <v>22756452</v>
      </c>
      <c r="K31" s="34">
        <f t="shared" si="2"/>
        <v>0</v>
      </c>
      <c r="L31" s="34">
        <f t="shared" si="3"/>
        <v>23956070</v>
      </c>
      <c r="M31" s="34">
        <f t="shared" si="4"/>
        <v>0</v>
      </c>
      <c r="N31" s="14">
        <f t="shared" si="5"/>
        <v>23956070</v>
      </c>
      <c r="O31" s="48" t="s">
        <v>138</v>
      </c>
      <c r="P31" s="48" t="s">
        <v>138</v>
      </c>
      <c r="Q31" s="48"/>
      <c r="R31" s="48" t="s">
        <v>138</v>
      </c>
      <c r="S31" s="48" t="s">
        <v>140</v>
      </c>
      <c r="T31" s="48" t="s">
        <v>139</v>
      </c>
      <c r="U31" s="48"/>
      <c r="W31" s="21" t="s">
        <v>76</v>
      </c>
    </row>
    <row r="32" spans="1:24" s="19" customFormat="1" x14ac:dyDescent="0.2">
      <c r="A32" s="17">
        <v>61219</v>
      </c>
      <c r="B32" s="17" t="s">
        <v>21</v>
      </c>
      <c r="C32" s="17" t="s">
        <v>39</v>
      </c>
      <c r="D32" s="1" t="s">
        <v>36</v>
      </c>
      <c r="E32" s="17" t="s">
        <v>20</v>
      </c>
      <c r="F32" s="20">
        <v>2063050</v>
      </c>
      <c r="G32" s="20">
        <f t="shared" si="6"/>
        <v>2108333</v>
      </c>
      <c r="H32" s="29">
        <f t="shared" si="0"/>
        <v>2224205</v>
      </c>
      <c r="I32" s="18">
        <v>319226</v>
      </c>
      <c r="J32" s="34">
        <f t="shared" si="1"/>
        <v>2326403</v>
      </c>
      <c r="K32" s="34">
        <f t="shared" si="2"/>
        <v>341968</v>
      </c>
      <c r="L32" s="34">
        <f t="shared" si="3"/>
        <v>2449040</v>
      </c>
      <c r="M32" s="34">
        <f t="shared" si="4"/>
        <v>355840</v>
      </c>
      <c r="N32" s="14">
        <f t="shared" si="5"/>
        <v>2804880</v>
      </c>
      <c r="O32" s="48" t="s">
        <v>138</v>
      </c>
      <c r="P32" s="48" t="s">
        <v>138</v>
      </c>
      <c r="Q32" s="48"/>
      <c r="R32" s="48"/>
      <c r="S32" s="48"/>
      <c r="T32" s="48"/>
      <c r="U32" s="48"/>
      <c r="W32" s="21" t="s">
        <v>77</v>
      </c>
      <c r="X32" s="21">
        <v>44438</v>
      </c>
    </row>
    <row r="33" spans="1:24" s="19" customFormat="1" x14ac:dyDescent="0.2">
      <c r="A33" s="17"/>
      <c r="B33" s="17" t="s">
        <v>63</v>
      </c>
      <c r="C33" s="17" t="s">
        <v>39</v>
      </c>
      <c r="D33" s="1" t="s">
        <v>36</v>
      </c>
      <c r="E33" s="17" t="s">
        <v>64</v>
      </c>
      <c r="F33" s="20">
        <v>1875500</v>
      </c>
      <c r="G33" s="20">
        <f t="shared" si="6"/>
        <v>1916667</v>
      </c>
      <c r="H33" s="29">
        <f t="shared" si="0"/>
        <v>2022005</v>
      </c>
      <c r="I33" s="18">
        <v>0</v>
      </c>
      <c r="J33" s="34">
        <f t="shared" si="1"/>
        <v>2114912</v>
      </c>
      <c r="K33" s="34">
        <f t="shared" si="2"/>
        <v>0</v>
      </c>
      <c r="L33" s="34">
        <f t="shared" si="3"/>
        <v>2226400</v>
      </c>
      <c r="M33" s="34">
        <f t="shared" si="4"/>
        <v>0</v>
      </c>
      <c r="N33" s="14">
        <f t="shared" si="5"/>
        <v>2226400</v>
      </c>
      <c r="O33" s="48" t="s">
        <v>138</v>
      </c>
      <c r="P33" s="48"/>
      <c r="Q33" s="48"/>
      <c r="R33" s="48"/>
      <c r="S33" s="48"/>
      <c r="T33" s="48"/>
      <c r="U33" s="48"/>
      <c r="W33" s="21" t="s">
        <v>78</v>
      </c>
    </row>
    <row r="34" spans="1:24" s="19" customFormat="1" x14ac:dyDescent="0.2">
      <c r="A34" s="17"/>
      <c r="B34" s="17" t="s">
        <v>62</v>
      </c>
      <c r="C34" s="17" t="s">
        <v>39</v>
      </c>
      <c r="D34" s="1" t="s">
        <v>36</v>
      </c>
      <c r="E34" s="22" t="s">
        <v>61</v>
      </c>
      <c r="F34" s="20">
        <v>5063850</v>
      </c>
      <c r="G34" s="20">
        <f t="shared" si="6"/>
        <v>5175000</v>
      </c>
      <c r="H34" s="29">
        <f t="shared" si="0"/>
        <v>5459413</v>
      </c>
      <c r="I34" s="18">
        <v>402225</v>
      </c>
      <c r="J34" s="34">
        <f t="shared" si="1"/>
        <v>5710263</v>
      </c>
      <c r="K34" s="34">
        <f t="shared" si="2"/>
        <v>430880</v>
      </c>
      <c r="L34" s="34">
        <f t="shared" si="3"/>
        <v>6011280</v>
      </c>
      <c r="M34" s="34">
        <f t="shared" si="4"/>
        <v>448350</v>
      </c>
      <c r="N34" s="14">
        <f t="shared" si="5"/>
        <v>6459630</v>
      </c>
      <c r="O34" s="48" t="s">
        <v>138</v>
      </c>
      <c r="P34" s="48" t="s">
        <v>138</v>
      </c>
      <c r="Q34" s="48"/>
      <c r="R34" s="48" t="s">
        <v>138</v>
      </c>
      <c r="S34" s="48" t="s">
        <v>140</v>
      </c>
      <c r="T34" s="48"/>
      <c r="U34" s="48"/>
      <c r="W34" s="21" t="s">
        <v>76</v>
      </c>
      <c r="X34" s="21">
        <v>44411</v>
      </c>
    </row>
    <row r="35" spans="1:24" s="42" customFormat="1" ht="25.5" x14ac:dyDescent="0.25">
      <c r="A35" s="37"/>
      <c r="B35" s="37" t="s">
        <v>67</v>
      </c>
      <c r="C35" s="37" t="s">
        <v>68</v>
      </c>
      <c r="D35" s="37" t="s">
        <v>36</v>
      </c>
      <c r="E35" s="39" t="s">
        <v>161</v>
      </c>
      <c r="F35" s="41">
        <v>2855600</v>
      </c>
      <c r="G35" s="41">
        <f t="shared" si="6"/>
        <v>2918279</v>
      </c>
      <c r="H35" s="29">
        <f t="shared" si="0"/>
        <v>3078665</v>
      </c>
      <c r="I35" s="41">
        <v>0</v>
      </c>
      <c r="J35" s="29">
        <f t="shared" si="1"/>
        <v>3220124</v>
      </c>
      <c r="K35" s="29">
        <f t="shared" si="2"/>
        <v>0</v>
      </c>
      <c r="L35" s="29">
        <f t="shared" si="3"/>
        <v>3389870</v>
      </c>
      <c r="M35" s="29">
        <f t="shared" si="4"/>
        <v>0</v>
      </c>
      <c r="N35" s="53">
        <f t="shared" si="5"/>
        <v>3389870</v>
      </c>
      <c r="O35" s="49" t="s">
        <v>138</v>
      </c>
      <c r="P35" s="49" t="s">
        <v>138</v>
      </c>
      <c r="Q35" s="54" t="s">
        <v>160</v>
      </c>
      <c r="R35" s="49"/>
      <c r="S35" s="49"/>
      <c r="T35" s="49"/>
      <c r="U35" s="49"/>
      <c r="W35" s="43" t="s">
        <v>84</v>
      </c>
    </row>
    <row r="36" spans="1:24" s="19" customFormat="1" x14ac:dyDescent="0.2">
      <c r="A36" s="17">
        <v>61212</v>
      </c>
      <c r="B36" s="17" t="s">
        <v>1</v>
      </c>
      <c r="C36" s="17" t="s">
        <v>48</v>
      </c>
      <c r="D36" s="1" t="s">
        <v>36</v>
      </c>
      <c r="E36" s="17" t="s">
        <v>96</v>
      </c>
      <c r="F36" s="20">
        <v>3212550</v>
      </c>
      <c r="G36" s="20">
        <f>ROUND(F36/154.9*158.3,0)</f>
        <v>3283064</v>
      </c>
      <c r="H36" s="29">
        <f t="shared" si="0"/>
        <v>3463498</v>
      </c>
      <c r="I36" s="18">
        <v>0</v>
      </c>
      <c r="J36" s="34">
        <f t="shared" si="1"/>
        <v>3622640</v>
      </c>
      <c r="K36" s="34">
        <f t="shared" si="2"/>
        <v>0</v>
      </c>
      <c r="L36" s="34">
        <f t="shared" si="3"/>
        <v>3813610</v>
      </c>
      <c r="M36" s="34">
        <f t="shared" si="4"/>
        <v>0</v>
      </c>
      <c r="N36" s="14">
        <f t="shared" si="5"/>
        <v>3813610</v>
      </c>
      <c r="O36" s="48" t="s">
        <v>138</v>
      </c>
      <c r="P36" s="48" t="s">
        <v>138</v>
      </c>
      <c r="Q36" s="48"/>
      <c r="R36" s="48"/>
      <c r="S36" s="48"/>
      <c r="T36" s="48" t="s">
        <v>142</v>
      </c>
      <c r="U36" s="48"/>
      <c r="W36" s="21" t="s">
        <v>98</v>
      </c>
    </row>
    <row r="37" spans="1:24" s="19" customFormat="1" x14ac:dyDescent="0.2">
      <c r="A37" s="17">
        <v>6130603</v>
      </c>
      <c r="B37" s="17" t="s">
        <v>26</v>
      </c>
      <c r="C37" s="17" t="s">
        <v>46</v>
      </c>
      <c r="D37" s="1" t="s">
        <v>36</v>
      </c>
      <c r="E37" s="17" t="s">
        <v>97</v>
      </c>
      <c r="F37" s="20">
        <v>358160</v>
      </c>
      <c r="G37" s="20">
        <f>ROUND(F37/154.9*158.3,0)</f>
        <v>366021</v>
      </c>
      <c r="H37" s="29">
        <f t="shared" si="0"/>
        <v>386137</v>
      </c>
      <c r="I37" s="18">
        <v>34476</v>
      </c>
      <c r="J37" s="34">
        <f t="shared" si="1"/>
        <v>403879</v>
      </c>
      <c r="K37" s="34">
        <f t="shared" si="2"/>
        <v>36932</v>
      </c>
      <c r="L37" s="34">
        <f t="shared" si="3"/>
        <v>425170</v>
      </c>
      <c r="M37" s="34">
        <f t="shared" si="4"/>
        <v>38430</v>
      </c>
      <c r="N37" s="14">
        <f t="shared" si="5"/>
        <v>463600</v>
      </c>
      <c r="O37" s="48"/>
      <c r="P37" s="48" t="s">
        <v>138</v>
      </c>
      <c r="Q37" s="48"/>
      <c r="R37" s="48"/>
      <c r="S37" s="48"/>
      <c r="T37" s="48"/>
      <c r="U37" s="48"/>
      <c r="W37" s="21" t="s">
        <v>77</v>
      </c>
      <c r="X37" s="21">
        <v>44438</v>
      </c>
    </row>
    <row r="38" spans="1:24" s="19" customFormat="1" x14ac:dyDescent="0.2">
      <c r="A38" s="17">
        <v>61218</v>
      </c>
      <c r="B38" s="17" t="s">
        <v>18</v>
      </c>
      <c r="C38" s="17" t="s">
        <v>47</v>
      </c>
      <c r="D38" s="1" t="s">
        <v>36</v>
      </c>
      <c r="E38" s="17" t="s">
        <v>99</v>
      </c>
      <c r="F38" s="20">
        <v>1859500</v>
      </c>
      <c r="G38" s="20">
        <f>ROUND(F38/154.9*158.3,0)</f>
        <v>1900315</v>
      </c>
      <c r="H38" s="29">
        <f t="shared" si="0"/>
        <v>2004754</v>
      </c>
      <c r="I38" s="18">
        <v>0</v>
      </c>
      <c r="J38" s="34">
        <f t="shared" si="1"/>
        <v>2096869</v>
      </c>
      <c r="K38" s="34">
        <f t="shared" si="2"/>
        <v>0</v>
      </c>
      <c r="L38" s="34">
        <f t="shared" si="3"/>
        <v>2207410</v>
      </c>
      <c r="M38" s="34">
        <f t="shared" si="4"/>
        <v>0</v>
      </c>
      <c r="N38" s="14">
        <f t="shared" si="5"/>
        <v>2207410</v>
      </c>
      <c r="O38" s="48"/>
      <c r="P38" s="48" t="s">
        <v>138</v>
      </c>
      <c r="Q38" s="48"/>
      <c r="R38" s="48"/>
      <c r="S38" s="48"/>
      <c r="T38" s="48"/>
      <c r="U38" s="48"/>
      <c r="W38" s="21" t="s">
        <v>77</v>
      </c>
    </row>
    <row r="39" spans="1:24" s="19" customFormat="1" x14ac:dyDescent="0.2">
      <c r="A39" s="17">
        <v>51233</v>
      </c>
      <c r="B39" s="17" t="s">
        <v>70</v>
      </c>
      <c r="C39" s="17" t="s">
        <v>58</v>
      </c>
      <c r="D39" s="1" t="s">
        <v>36</v>
      </c>
      <c r="E39" s="17" t="s">
        <v>100</v>
      </c>
      <c r="F39" s="20">
        <v>0</v>
      </c>
      <c r="G39" s="20">
        <f>ROUND(F39/150.8*158.3,0)</f>
        <v>0</v>
      </c>
      <c r="H39" s="29">
        <f t="shared" si="0"/>
        <v>0</v>
      </c>
      <c r="I39" s="18">
        <v>2700651</v>
      </c>
      <c r="J39" s="34">
        <f t="shared" si="1"/>
        <v>0</v>
      </c>
      <c r="K39" s="34">
        <f t="shared" si="2"/>
        <v>2893052</v>
      </c>
      <c r="L39" s="34">
        <f t="shared" si="3"/>
        <v>0</v>
      </c>
      <c r="M39" s="34">
        <f t="shared" si="4"/>
        <v>3010370</v>
      </c>
      <c r="N39" s="14">
        <f t="shared" si="5"/>
        <v>3010370</v>
      </c>
      <c r="O39" s="48" t="s">
        <v>138</v>
      </c>
      <c r="P39" s="48" t="s">
        <v>138</v>
      </c>
      <c r="Q39" s="48"/>
      <c r="R39" s="48"/>
      <c r="S39" s="48"/>
      <c r="T39" s="48"/>
      <c r="U39" s="48"/>
      <c r="X39" s="21">
        <v>44412</v>
      </c>
    </row>
    <row r="40" spans="1:24" s="19" customFormat="1" x14ac:dyDescent="0.2">
      <c r="A40" s="17">
        <v>6060403</v>
      </c>
      <c r="B40" s="17" t="s">
        <v>5</v>
      </c>
      <c r="C40" s="17" t="s">
        <v>42</v>
      </c>
      <c r="D40" s="1" t="s">
        <v>36</v>
      </c>
      <c r="E40" s="17" t="s">
        <v>4</v>
      </c>
      <c r="F40" s="20">
        <v>2553100</v>
      </c>
      <c r="G40" s="20">
        <f>ROUND(F40/154.9*158.3,0)</f>
        <v>2609140</v>
      </c>
      <c r="H40" s="29">
        <f t="shared" si="0"/>
        <v>2752536</v>
      </c>
      <c r="I40" s="18">
        <v>0</v>
      </c>
      <c r="J40" s="34">
        <f t="shared" si="1"/>
        <v>2879010</v>
      </c>
      <c r="K40" s="34">
        <f t="shared" si="2"/>
        <v>0</v>
      </c>
      <c r="L40" s="34">
        <f t="shared" si="3"/>
        <v>3030780</v>
      </c>
      <c r="M40" s="34">
        <f t="shared" si="4"/>
        <v>0</v>
      </c>
      <c r="N40" s="14">
        <f t="shared" si="5"/>
        <v>3030780</v>
      </c>
      <c r="O40" s="48"/>
      <c r="P40" s="48" t="s">
        <v>138</v>
      </c>
      <c r="Q40" s="48"/>
      <c r="R40" s="48"/>
      <c r="S40" s="48"/>
      <c r="T40" s="48"/>
      <c r="U40" s="48"/>
      <c r="W40" s="21" t="s">
        <v>84</v>
      </c>
    </row>
    <row r="41" spans="1:24" s="19" customFormat="1" x14ac:dyDescent="0.2">
      <c r="A41" s="17">
        <v>61112</v>
      </c>
      <c r="B41" s="17" t="s">
        <v>7</v>
      </c>
      <c r="C41" s="17" t="s">
        <v>49</v>
      </c>
      <c r="D41" s="17" t="s">
        <v>36</v>
      </c>
      <c r="E41" s="17" t="s">
        <v>95</v>
      </c>
      <c r="F41" s="18">
        <v>2734600</v>
      </c>
      <c r="G41" s="20">
        <f>ROUND(F41/154.9*158.3,0)</f>
        <v>2794623</v>
      </c>
      <c r="H41" s="29">
        <f t="shared" si="0"/>
        <v>2948213</v>
      </c>
      <c r="I41" s="18">
        <v>0</v>
      </c>
      <c r="J41" s="34">
        <f t="shared" si="1"/>
        <v>3083678</v>
      </c>
      <c r="K41" s="34">
        <f t="shared" si="2"/>
        <v>0</v>
      </c>
      <c r="L41" s="34">
        <f t="shared" si="3"/>
        <v>3246240</v>
      </c>
      <c r="M41" s="34">
        <f t="shared" si="4"/>
        <v>0</v>
      </c>
      <c r="N41" s="14">
        <f t="shared" si="5"/>
        <v>3246240</v>
      </c>
      <c r="O41" s="48" t="s">
        <v>138</v>
      </c>
      <c r="P41" s="48" t="s">
        <v>138</v>
      </c>
      <c r="Q41" s="48"/>
      <c r="R41" s="48"/>
      <c r="S41" s="48"/>
      <c r="T41" s="48" t="s">
        <v>143</v>
      </c>
      <c r="U41" s="48"/>
      <c r="W41" s="21" t="s">
        <v>77</v>
      </c>
    </row>
    <row r="42" spans="1:24" s="46" customFormat="1" x14ac:dyDescent="0.2">
      <c r="A42" s="44"/>
      <c r="B42" s="44" t="s">
        <v>132</v>
      </c>
      <c r="C42" s="44" t="s">
        <v>133</v>
      </c>
      <c r="D42" s="44" t="s">
        <v>36</v>
      </c>
      <c r="E42" s="44" t="s">
        <v>134</v>
      </c>
      <c r="F42" s="45"/>
      <c r="G42" s="44"/>
      <c r="H42" s="44"/>
      <c r="I42" s="45">
        <v>1582938</v>
      </c>
      <c r="J42" s="34">
        <f t="shared" si="1"/>
        <v>0</v>
      </c>
      <c r="K42" s="34">
        <f t="shared" si="2"/>
        <v>1695710</v>
      </c>
      <c r="L42" s="34">
        <f t="shared" si="3"/>
        <v>0</v>
      </c>
      <c r="M42" s="34">
        <f t="shared" si="4"/>
        <v>1764470</v>
      </c>
      <c r="N42" s="14">
        <f t="shared" si="5"/>
        <v>1764470</v>
      </c>
      <c r="O42" s="48" t="s">
        <v>138</v>
      </c>
      <c r="P42" s="48" t="s">
        <v>138</v>
      </c>
      <c r="Q42" s="48" t="s">
        <v>144</v>
      </c>
      <c r="R42" s="48"/>
      <c r="S42" s="48"/>
      <c r="T42" s="48"/>
      <c r="U42" s="48"/>
    </row>
    <row r="43" spans="1:24" s="19" customFormat="1" x14ac:dyDescent="0.2">
      <c r="A43" s="44">
        <v>64204</v>
      </c>
      <c r="B43" s="44" t="s">
        <v>135</v>
      </c>
      <c r="C43" s="44" t="s">
        <v>136</v>
      </c>
      <c r="D43" s="44" t="s">
        <v>36</v>
      </c>
      <c r="E43" s="44" t="s">
        <v>137</v>
      </c>
      <c r="F43" s="18"/>
      <c r="G43" s="18"/>
      <c r="H43" s="29">
        <v>6000000</v>
      </c>
      <c r="I43" s="18">
        <v>949763</v>
      </c>
      <c r="J43" s="34">
        <f t="shared" si="1"/>
        <v>6275689</v>
      </c>
      <c r="K43" s="34">
        <f t="shared" si="2"/>
        <v>1017426</v>
      </c>
      <c r="L43" s="34">
        <f t="shared" si="3"/>
        <v>6606520</v>
      </c>
      <c r="M43" s="34">
        <f t="shared" si="4"/>
        <v>1058680</v>
      </c>
      <c r="N43" s="14">
        <f t="shared" si="5"/>
        <v>7665200</v>
      </c>
      <c r="O43" s="48" t="s">
        <v>138</v>
      </c>
      <c r="P43" s="48" t="s">
        <v>138</v>
      </c>
      <c r="Q43" s="48"/>
      <c r="R43" s="48" t="s">
        <v>138</v>
      </c>
      <c r="S43" s="48" t="s">
        <v>140</v>
      </c>
      <c r="T43" s="48"/>
      <c r="U43" s="48"/>
      <c r="W43" s="21"/>
    </row>
    <row r="44" spans="1:24" s="19" customFormat="1" x14ac:dyDescent="0.2">
      <c r="A44" s="44"/>
      <c r="B44" s="44" t="s">
        <v>132</v>
      </c>
      <c r="C44" s="44" t="s">
        <v>133</v>
      </c>
      <c r="D44" s="44" t="s">
        <v>36</v>
      </c>
      <c r="E44" s="51"/>
      <c r="F44" s="18"/>
      <c r="G44" s="18"/>
      <c r="H44" s="29"/>
      <c r="I44" s="18">
        <v>200000</v>
      </c>
      <c r="J44" s="34">
        <f t="shared" si="1"/>
        <v>0</v>
      </c>
      <c r="K44" s="34">
        <f t="shared" si="2"/>
        <v>214248</v>
      </c>
      <c r="L44" s="34">
        <f t="shared" si="3"/>
        <v>0</v>
      </c>
      <c r="M44" s="34">
        <f t="shared" si="4"/>
        <v>222940</v>
      </c>
      <c r="N44" s="14">
        <f t="shared" si="5"/>
        <v>222940</v>
      </c>
      <c r="O44" s="48" t="s">
        <v>149</v>
      </c>
      <c r="P44" s="48"/>
      <c r="Q44" s="48"/>
      <c r="R44" s="48"/>
      <c r="S44" s="48"/>
      <c r="T44" s="48"/>
      <c r="U44" s="48"/>
      <c r="W44" s="21"/>
    </row>
    <row r="45" spans="1:24" s="19" customFormat="1" x14ac:dyDescent="0.2">
      <c r="A45" s="44"/>
      <c r="B45" s="44" t="s">
        <v>151</v>
      </c>
      <c r="C45" s="44" t="s">
        <v>152</v>
      </c>
      <c r="D45" s="52" t="s">
        <v>36</v>
      </c>
      <c r="E45" s="44" t="s">
        <v>150</v>
      </c>
      <c r="F45" s="18"/>
      <c r="G45" s="18"/>
      <c r="H45" s="45">
        <v>5420000</v>
      </c>
      <c r="I45" s="45">
        <v>350000</v>
      </c>
      <c r="J45" s="34">
        <f t="shared" si="1"/>
        <v>5669039</v>
      </c>
      <c r="K45" s="34">
        <f t="shared" si="2"/>
        <v>374935</v>
      </c>
      <c r="L45" s="34">
        <f t="shared" si="3"/>
        <v>5967890</v>
      </c>
      <c r="M45" s="34">
        <f t="shared" si="4"/>
        <v>390140</v>
      </c>
      <c r="N45" s="14">
        <f t="shared" si="5"/>
        <v>6358030</v>
      </c>
      <c r="O45" s="48" t="s">
        <v>153</v>
      </c>
      <c r="P45" s="48"/>
      <c r="Q45" s="48"/>
      <c r="R45" s="48"/>
      <c r="S45" s="48"/>
      <c r="T45" s="48"/>
      <c r="U45" s="48"/>
      <c r="W45" s="21"/>
    </row>
    <row r="46" spans="1:24" s="19" customFormat="1" x14ac:dyDescent="0.2">
      <c r="A46" s="44"/>
      <c r="B46" s="44" t="s">
        <v>146</v>
      </c>
      <c r="C46" s="44" t="s">
        <v>136</v>
      </c>
      <c r="D46" s="44" t="s">
        <v>36</v>
      </c>
      <c r="E46" s="50" t="s">
        <v>145</v>
      </c>
      <c r="F46" s="18"/>
      <c r="G46" s="18">
        <v>3000000</v>
      </c>
      <c r="H46" s="29">
        <f t="shared" ref="H46" si="7">ROUND(G46/158.3*167,0)</f>
        <v>3164877</v>
      </c>
      <c r="I46" s="18">
        <v>422117</v>
      </c>
      <c r="J46" s="34">
        <f t="shared" si="1"/>
        <v>3310297</v>
      </c>
      <c r="K46" s="34">
        <f t="shared" si="2"/>
        <v>452190</v>
      </c>
      <c r="L46" s="34">
        <f t="shared" si="3"/>
        <v>3484800</v>
      </c>
      <c r="M46" s="34">
        <f t="shared" si="4"/>
        <v>470530</v>
      </c>
      <c r="N46" s="14">
        <f t="shared" si="5"/>
        <v>3955330</v>
      </c>
      <c r="O46" s="48"/>
      <c r="P46" s="48"/>
      <c r="Q46" s="48"/>
      <c r="R46" s="48"/>
      <c r="S46" s="48"/>
      <c r="T46" s="48"/>
      <c r="U46" s="48"/>
      <c r="W46" s="21"/>
    </row>
    <row r="47" spans="1:24" ht="13.5" thickBot="1" x14ac:dyDescent="0.25">
      <c r="F47" s="47">
        <f t="shared" ref="F47:N47" si="8">SUM(F5:F46)</f>
        <v>95440026</v>
      </c>
      <c r="G47" s="47">
        <f t="shared" si="8"/>
        <v>100886459</v>
      </c>
      <c r="H47" s="47">
        <f t="shared" si="8"/>
        <v>117851073</v>
      </c>
      <c r="I47" s="47">
        <f t="shared" si="8"/>
        <v>16284730</v>
      </c>
      <c r="J47" s="47">
        <f t="shared" si="8"/>
        <v>123266117</v>
      </c>
      <c r="K47" s="47">
        <f t="shared" si="8"/>
        <v>17444892</v>
      </c>
      <c r="L47" s="47">
        <f t="shared" si="8"/>
        <v>129764160</v>
      </c>
      <c r="M47" s="47">
        <f t="shared" si="8"/>
        <v>18152320</v>
      </c>
      <c r="N47" s="47">
        <f t="shared" si="8"/>
        <v>147916480</v>
      </c>
      <c r="O47" s="24"/>
      <c r="P47" s="24"/>
      <c r="Q47" s="24"/>
      <c r="R47" s="24"/>
      <c r="S47" s="24"/>
      <c r="T47" s="24"/>
      <c r="U47" s="24"/>
    </row>
    <row r="48" spans="1:24" ht="13.5" thickTop="1" x14ac:dyDescent="0.2"/>
    <row r="49" spans="9:21" x14ac:dyDescent="0.2"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</row>
    <row r="50" spans="9:21" x14ac:dyDescent="0.2"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</row>
    <row r="51" spans="9:21" x14ac:dyDescent="0.2">
      <c r="I51" s="13"/>
      <c r="J51" s="13"/>
      <c r="K51" s="13"/>
      <c r="L51" s="13"/>
      <c r="M51" s="13"/>
    </row>
  </sheetData>
  <autoFilter ref="A1:U47" xr:uid="{00000000-0001-0000-0100-000000000000}"/>
  <sortState xmlns:xlrd2="http://schemas.microsoft.com/office/spreadsheetml/2017/richdata2" ref="A5:X41">
    <sortCondition ref="C5:C41"/>
  </sortState>
  <pageMargins left="0.39370078740157483" right="0.39370078740157483" top="1.7322834645669292" bottom="0.94488188976377963" header="0.31496062992125984" footer="0.70866141732283472"/>
  <pageSetup paperSize="9" scale="79" orientation="landscape" r:id="rId1"/>
  <headerFooter>
    <oddFooter>&amp;L&amp;F &amp;A&amp;C&amp;P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2</vt:i4>
      </vt:variant>
    </vt:vector>
  </HeadingPairs>
  <TitlesOfParts>
    <vt:vector size="3" baseType="lpstr">
      <vt:lpstr>specificatie</vt:lpstr>
      <vt:lpstr>specificatie!Afdrukbereik</vt:lpstr>
      <vt:lpstr>specificatie!Afdruktitels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Zwaan - Lam, Tineke</dc:creator>
  <cp:lastModifiedBy>Petra Cornelisse</cp:lastModifiedBy>
  <cp:lastPrinted>2025-08-15T08:55:56Z</cp:lastPrinted>
  <dcterms:created xsi:type="dcterms:W3CDTF">2014-12-16T08:13:07Z</dcterms:created>
  <dcterms:modified xsi:type="dcterms:W3CDTF">2025-08-15T08:56:41Z</dcterms:modified>
</cp:coreProperties>
</file>