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13_ncr:1_{DD5FFC1A-6CEB-4172-9674-CF59C23ADDAE}" xr6:coauthVersionLast="47" xr6:coauthVersionMax="47" xr10:uidLastSave="{00000000-0000-0000-0000-000000000000}"/>
  <bookViews>
    <workbookView xWindow="780" yWindow="705" windowWidth="15390" windowHeight="15495" xr2:uid="{00000000-000D-0000-FFFF-FFFF00000000}"/>
  </bookViews>
  <sheets>
    <sheet name="specificatie" sheetId="4" r:id="rId1"/>
  </sheets>
  <definedNames>
    <definedName name="_xlnm._FilterDatabase" localSheetId="0" hidden="1">specificatie!$A$63:$O$110</definedName>
    <definedName name="_xlnm.Print_Area" localSheetId="0">specificatie!$A$1:$O$119</definedName>
    <definedName name="_xlnm.Print_Titles" localSheetId="0">specificatie!$1:$3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3" i="4" l="1"/>
  <c r="N83" i="4" s="1"/>
  <c r="K83" i="4"/>
  <c r="M83" i="4" s="1"/>
  <c r="O83" i="4" s="1"/>
  <c r="L82" i="4"/>
  <c r="N82" i="4" s="1"/>
  <c r="K82" i="4"/>
  <c r="M82" i="4" s="1"/>
  <c r="O82" i="4" s="1"/>
  <c r="H82" i="4"/>
  <c r="O61" i="4"/>
  <c r="M60" i="4"/>
  <c r="N60" i="4"/>
  <c r="O60" i="4" l="1"/>
  <c r="L47" i="4"/>
  <c r="N47" i="4" s="1"/>
  <c r="K47" i="4"/>
  <c r="M47" i="4" s="1"/>
  <c r="H47" i="4"/>
  <c r="L16" i="4"/>
  <c r="N16" i="4" s="1"/>
  <c r="K16" i="4"/>
  <c r="M16" i="4" s="1"/>
  <c r="L100" i="4"/>
  <c r="N100" i="4" s="1"/>
  <c r="K100" i="4"/>
  <c r="M100" i="4" s="1"/>
  <c r="H100" i="4"/>
  <c r="L99" i="4"/>
  <c r="N99" i="4" s="1"/>
  <c r="K99" i="4"/>
  <c r="M99" i="4" s="1"/>
  <c r="O99" i="4" s="1"/>
  <c r="O16" i="4" l="1"/>
  <c r="O100" i="4"/>
  <c r="O47" i="4"/>
  <c r="L20" i="4"/>
  <c r="N20" i="4" s="1"/>
  <c r="K20" i="4"/>
  <c r="M20" i="4" s="1"/>
  <c r="K65" i="4"/>
  <c r="M65" i="4" s="1"/>
  <c r="L65" i="4"/>
  <c r="N65" i="4" s="1"/>
  <c r="K66" i="4"/>
  <c r="M66" i="4" s="1"/>
  <c r="L66" i="4"/>
  <c r="N66" i="4" s="1"/>
  <c r="K67" i="4"/>
  <c r="M67" i="4" s="1"/>
  <c r="L67" i="4"/>
  <c r="N67" i="4" s="1"/>
  <c r="K68" i="4"/>
  <c r="M68" i="4" s="1"/>
  <c r="L68" i="4"/>
  <c r="N68" i="4" s="1"/>
  <c r="K69" i="4"/>
  <c r="M69" i="4" s="1"/>
  <c r="L69" i="4"/>
  <c r="N69" i="4" s="1"/>
  <c r="K70" i="4"/>
  <c r="M70" i="4" s="1"/>
  <c r="L70" i="4"/>
  <c r="N70" i="4" s="1"/>
  <c r="K71" i="4"/>
  <c r="M71" i="4" s="1"/>
  <c r="L71" i="4"/>
  <c r="N71" i="4" s="1"/>
  <c r="K72" i="4"/>
  <c r="M72" i="4" s="1"/>
  <c r="L72" i="4"/>
  <c r="N72" i="4" s="1"/>
  <c r="K73" i="4"/>
  <c r="M73" i="4" s="1"/>
  <c r="L73" i="4"/>
  <c r="N73" i="4" s="1"/>
  <c r="K74" i="4"/>
  <c r="M74" i="4" s="1"/>
  <c r="L74" i="4"/>
  <c r="N74" i="4" s="1"/>
  <c r="K75" i="4"/>
  <c r="M75" i="4" s="1"/>
  <c r="L75" i="4"/>
  <c r="N75" i="4" s="1"/>
  <c r="K76" i="4"/>
  <c r="M76" i="4" s="1"/>
  <c r="L76" i="4"/>
  <c r="N76" i="4" s="1"/>
  <c r="K77" i="4"/>
  <c r="M77" i="4" s="1"/>
  <c r="L77" i="4"/>
  <c r="N77" i="4" s="1"/>
  <c r="K78" i="4"/>
  <c r="M78" i="4" s="1"/>
  <c r="L78" i="4"/>
  <c r="N78" i="4" s="1"/>
  <c r="K79" i="4"/>
  <c r="M79" i="4" s="1"/>
  <c r="L79" i="4"/>
  <c r="N79" i="4" s="1"/>
  <c r="K80" i="4"/>
  <c r="M80" i="4" s="1"/>
  <c r="L80" i="4"/>
  <c r="N80" i="4" s="1"/>
  <c r="K81" i="4"/>
  <c r="M81" i="4" s="1"/>
  <c r="L81" i="4"/>
  <c r="N81" i="4" s="1"/>
  <c r="K84" i="4"/>
  <c r="M84" i="4" s="1"/>
  <c r="L84" i="4"/>
  <c r="N84" i="4" s="1"/>
  <c r="K85" i="4"/>
  <c r="M85" i="4" s="1"/>
  <c r="L85" i="4"/>
  <c r="N85" i="4" s="1"/>
  <c r="K86" i="4"/>
  <c r="M86" i="4" s="1"/>
  <c r="L86" i="4"/>
  <c r="N86" i="4" s="1"/>
  <c r="K87" i="4"/>
  <c r="M87" i="4" s="1"/>
  <c r="L87" i="4"/>
  <c r="N87" i="4" s="1"/>
  <c r="K88" i="4"/>
  <c r="M88" i="4" s="1"/>
  <c r="L88" i="4"/>
  <c r="N88" i="4" s="1"/>
  <c r="K89" i="4"/>
  <c r="M89" i="4" s="1"/>
  <c r="L89" i="4"/>
  <c r="N89" i="4" s="1"/>
  <c r="K90" i="4"/>
  <c r="M90" i="4" s="1"/>
  <c r="L90" i="4"/>
  <c r="N90" i="4" s="1"/>
  <c r="K91" i="4"/>
  <c r="M91" i="4" s="1"/>
  <c r="L91" i="4"/>
  <c r="N91" i="4" s="1"/>
  <c r="K92" i="4"/>
  <c r="M92" i="4" s="1"/>
  <c r="L92" i="4"/>
  <c r="N92" i="4" s="1"/>
  <c r="K93" i="4"/>
  <c r="M93" i="4" s="1"/>
  <c r="L93" i="4"/>
  <c r="N93" i="4" s="1"/>
  <c r="K94" i="4"/>
  <c r="M94" i="4" s="1"/>
  <c r="L94" i="4"/>
  <c r="N94" i="4" s="1"/>
  <c r="K95" i="4"/>
  <c r="M95" i="4" s="1"/>
  <c r="L95" i="4"/>
  <c r="N95" i="4" s="1"/>
  <c r="K96" i="4"/>
  <c r="M96" i="4" s="1"/>
  <c r="L96" i="4"/>
  <c r="N96" i="4" s="1"/>
  <c r="K97" i="4"/>
  <c r="M97" i="4" s="1"/>
  <c r="L97" i="4"/>
  <c r="N97" i="4" s="1"/>
  <c r="K98" i="4"/>
  <c r="M98" i="4" s="1"/>
  <c r="L98" i="4"/>
  <c r="N98" i="4" s="1"/>
  <c r="K101" i="4"/>
  <c r="M101" i="4" s="1"/>
  <c r="L101" i="4"/>
  <c r="N101" i="4" s="1"/>
  <c r="K102" i="4"/>
  <c r="M102" i="4" s="1"/>
  <c r="L102" i="4"/>
  <c r="N102" i="4" s="1"/>
  <c r="K103" i="4"/>
  <c r="M103" i="4" s="1"/>
  <c r="L103" i="4"/>
  <c r="N103" i="4" s="1"/>
  <c r="K104" i="4"/>
  <c r="M104" i="4" s="1"/>
  <c r="L104" i="4"/>
  <c r="N104" i="4" s="1"/>
  <c r="K105" i="4"/>
  <c r="M105" i="4" s="1"/>
  <c r="L105" i="4"/>
  <c r="N105" i="4" s="1"/>
  <c r="K106" i="4"/>
  <c r="M106" i="4" s="1"/>
  <c r="L106" i="4"/>
  <c r="N106" i="4" s="1"/>
  <c r="K107" i="4"/>
  <c r="M107" i="4" s="1"/>
  <c r="L107" i="4"/>
  <c r="N107" i="4" s="1"/>
  <c r="K108" i="4"/>
  <c r="M108" i="4" s="1"/>
  <c r="L108" i="4"/>
  <c r="N108" i="4" s="1"/>
  <c r="K109" i="4"/>
  <c r="M109" i="4" s="1"/>
  <c r="L109" i="4"/>
  <c r="N109" i="4" s="1"/>
  <c r="L64" i="4"/>
  <c r="N64" i="4" s="1"/>
  <c r="K64" i="4"/>
  <c r="M64" i="4" s="1"/>
  <c r="L6" i="4"/>
  <c r="N6" i="4" s="1"/>
  <c r="L7" i="4"/>
  <c r="N7" i="4" s="1"/>
  <c r="L8" i="4"/>
  <c r="N8" i="4" s="1"/>
  <c r="L9" i="4"/>
  <c r="N9" i="4" s="1"/>
  <c r="L10" i="4"/>
  <c r="N10" i="4" s="1"/>
  <c r="L11" i="4"/>
  <c r="N11" i="4" s="1"/>
  <c r="L12" i="4"/>
  <c r="N12" i="4" s="1"/>
  <c r="L13" i="4"/>
  <c r="N13" i="4" s="1"/>
  <c r="L14" i="4"/>
  <c r="N14" i="4" s="1"/>
  <c r="L15" i="4"/>
  <c r="N15" i="4" s="1"/>
  <c r="L17" i="4"/>
  <c r="N17" i="4" s="1"/>
  <c r="L18" i="4"/>
  <c r="N18" i="4" s="1"/>
  <c r="L19" i="4"/>
  <c r="N19" i="4" s="1"/>
  <c r="L21" i="4"/>
  <c r="N21" i="4" s="1"/>
  <c r="L22" i="4"/>
  <c r="N22" i="4" s="1"/>
  <c r="L23" i="4"/>
  <c r="N23" i="4" s="1"/>
  <c r="L24" i="4"/>
  <c r="N24" i="4" s="1"/>
  <c r="L25" i="4"/>
  <c r="N25" i="4" s="1"/>
  <c r="L26" i="4"/>
  <c r="N26" i="4" s="1"/>
  <c r="L27" i="4"/>
  <c r="N27" i="4" s="1"/>
  <c r="L28" i="4"/>
  <c r="N28" i="4" s="1"/>
  <c r="L29" i="4"/>
  <c r="N29" i="4" s="1"/>
  <c r="L30" i="4"/>
  <c r="N30" i="4" s="1"/>
  <c r="L31" i="4"/>
  <c r="N31" i="4" s="1"/>
  <c r="L32" i="4"/>
  <c r="N32" i="4" s="1"/>
  <c r="L33" i="4"/>
  <c r="N33" i="4" s="1"/>
  <c r="L34" i="4"/>
  <c r="N34" i="4" s="1"/>
  <c r="L35" i="4"/>
  <c r="N35" i="4" s="1"/>
  <c r="L36" i="4"/>
  <c r="N36" i="4" s="1"/>
  <c r="L37" i="4"/>
  <c r="N37" i="4" s="1"/>
  <c r="L38" i="4"/>
  <c r="N38" i="4" s="1"/>
  <c r="L39" i="4"/>
  <c r="N39" i="4" s="1"/>
  <c r="L40" i="4"/>
  <c r="N40" i="4" s="1"/>
  <c r="L41" i="4"/>
  <c r="N41" i="4" s="1"/>
  <c r="L42" i="4"/>
  <c r="N42" i="4" s="1"/>
  <c r="L43" i="4"/>
  <c r="N43" i="4" s="1"/>
  <c r="L44" i="4"/>
  <c r="N44" i="4" s="1"/>
  <c r="L45" i="4"/>
  <c r="N45" i="4" s="1"/>
  <c r="L46" i="4"/>
  <c r="N46" i="4" s="1"/>
  <c r="L48" i="4"/>
  <c r="N48" i="4" s="1"/>
  <c r="L49" i="4"/>
  <c r="N49" i="4" s="1"/>
  <c r="L50" i="4"/>
  <c r="N50" i="4" s="1"/>
  <c r="L51" i="4"/>
  <c r="N51" i="4" s="1"/>
  <c r="L52" i="4"/>
  <c r="N52" i="4" s="1"/>
  <c r="L53" i="4"/>
  <c r="N53" i="4" s="1"/>
  <c r="L54" i="4"/>
  <c r="N54" i="4" s="1"/>
  <c r="L55" i="4"/>
  <c r="N55" i="4" s="1"/>
  <c r="L56" i="4"/>
  <c r="N56" i="4" s="1"/>
  <c r="L57" i="4"/>
  <c r="N57" i="4" s="1"/>
  <c r="L58" i="4"/>
  <c r="N58" i="4" s="1"/>
  <c r="L59" i="4"/>
  <c r="N59" i="4" s="1"/>
  <c r="L5" i="4"/>
  <c r="N5" i="4" s="1"/>
  <c r="K6" i="4"/>
  <c r="M6" i="4" s="1"/>
  <c r="K7" i="4"/>
  <c r="M7" i="4" s="1"/>
  <c r="K8" i="4"/>
  <c r="M8" i="4" s="1"/>
  <c r="K9" i="4"/>
  <c r="M9" i="4" s="1"/>
  <c r="K10" i="4"/>
  <c r="M10" i="4" s="1"/>
  <c r="O10" i="4" s="1"/>
  <c r="K11" i="4"/>
  <c r="M11" i="4" s="1"/>
  <c r="K12" i="4"/>
  <c r="M12" i="4" s="1"/>
  <c r="K13" i="4"/>
  <c r="M13" i="4" s="1"/>
  <c r="K14" i="4"/>
  <c r="M14" i="4" s="1"/>
  <c r="K15" i="4"/>
  <c r="M15" i="4" s="1"/>
  <c r="K17" i="4"/>
  <c r="M17" i="4" s="1"/>
  <c r="K18" i="4"/>
  <c r="M18" i="4" s="1"/>
  <c r="K19" i="4"/>
  <c r="M19" i="4" s="1"/>
  <c r="O19" i="4" s="1"/>
  <c r="K21" i="4"/>
  <c r="M21" i="4" s="1"/>
  <c r="K22" i="4"/>
  <c r="M22" i="4" s="1"/>
  <c r="K23" i="4"/>
  <c r="M23" i="4" s="1"/>
  <c r="K24" i="4"/>
  <c r="M24" i="4" s="1"/>
  <c r="K25" i="4"/>
  <c r="M25" i="4" s="1"/>
  <c r="K26" i="4"/>
  <c r="M26" i="4" s="1"/>
  <c r="K27" i="4"/>
  <c r="M27" i="4" s="1"/>
  <c r="O27" i="4" s="1"/>
  <c r="K28" i="4"/>
  <c r="M28" i="4" s="1"/>
  <c r="O28" i="4" s="1"/>
  <c r="K29" i="4"/>
  <c r="M29" i="4" s="1"/>
  <c r="K30" i="4"/>
  <c r="M30" i="4" s="1"/>
  <c r="K31" i="4"/>
  <c r="M31" i="4" s="1"/>
  <c r="K32" i="4"/>
  <c r="M32" i="4" s="1"/>
  <c r="K33" i="4"/>
  <c r="M33" i="4" s="1"/>
  <c r="K34" i="4"/>
  <c r="M34" i="4" s="1"/>
  <c r="K35" i="4"/>
  <c r="M35" i="4" s="1"/>
  <c r="O35" i="4" s="1"/>
  <c r="K36" i="4"/>
  <c r="M36" i="4" s="1"/>
  <c r="O36" i="4" s="1"/>
  <c r="K37" i="4"/>
  <c r="M37" i="4" s="1"/>
  <c r="K38" i="4"/>
  <c r="M38" i="4" s="1"/>
  <c r="K39" i="4"/>
  <c r="M39" i="4" s="1"/>
  <c r="K40" i="4"/>
  <c r="M40" i="4" s="1"/>
  <c r="K41" i="4"/>
  <c r="M41" i="4" s="1"/>
  <c r="K42" i="4"/>
  <c r="M42" i="4" s="1"/>
  <c r="K43" i="4"/>
  <c r="M43" i="4" s="1"/>
  <c r="O43" i="4" s="1"/>
  <c r="K44" i="4"/>
  <c r="M44" i="4" s="1"/>
  <c r="O44" i="4" s="1"/>
  <c r="K45" i="4"/>
  <c r="M45" i="4" s="1"/>
  <c r="K46" i="4"/>
  <c r="M46" i="4" s="1"/>
  <c r="K48" i="4"/>
  <c r="M48" i="4" s="1"/>
  <c r="K49" i="4"/>
  <c r="M49" i="4" s="1"/>
  <c r="K50" i="4"/>
  <c r="M50" i="4" s="1"/>
  <c r="K51" i="4"/>
  <c r="M51" i="4" s="1"/>
  <c r="K52" i="4"/>
  <c r="M52" i="4" s="1"/>
  <c r="O52" i="4" s="1"/>
  <c r="K53" i="4"/>
  <c r="M53" i="4" s="1"/>
  <c r="O53" i="4" s="1"/>
  <c r="K54" i="4"/>
  <c r="M54" i="4" s="1"/>
  <c r="K55" i="4"/>
  <c r="M55" i="4" s="1"/>
  <c r="K56" i="4"/>
  <c r="M56" i="4" s="1"/>
  <c r="K57" i="4"/>
  <c r="M57" i="4" s="1"/>
  <c r="K58" i="4"/>
  <c r="M58" i="4" s="1"/>
  <c r="K59" i="4"/>
  <c r="M59" i="4" s="1"/>
  <c r="K5" i="4"/>
  <c r="M5" i="4" s="1"/>
  <c r="H34" i="4"/>
  <c r="H43" i="4"/>
  <c r="H42" i="4"/>
  <c r="H77" i="4"/>
  <c r="O20" i="4" l="1"/>
  <c r="O59" i="4"/>
  <c r="O8" i="4"/>
  <c r="O57" i="4"/>
  <c r="O40" i="4"/>
  <c r="O24" i="4"/>
  <c r="O17" i="4"/>
  <c r="O49" i="4"/>
  <c r="O32" i="4"/>
  <c r="O107" i="4"/>
  <c r="O103" i="4"/>
  <c r="O97" i="4"/>
  <c r="O93" i="4"/>
  <c r="O89" i="4"/>
  <c r="O85" i="4"/>
  <c r="O81" i="4"/>
  <c r="O77" i="4"/>
  <c r="O73" i="4"/>
  <c r="O69" i="4"/>
  <c r="O65" i="4"/>
  <c r="O33" i="4"/>
  <c r="O41" i="4"/>
  <c r="O15" i="4"/>
  <c r="O50" i="4"/>
  <c r="O7" i="4"/>
  <c r="O25" i="4"/>
  <c r="O11" i="4"/>
  <c r="O108" i="4"/>
  <c r="O104" i="4"/>
  <c r="O98" i="4"/>
  <c r="O94" i="4"/>
  <c r="O90" i="4"/>
  <c r="O86" i="4"/>
  <c r="O78" i="4"/>
  <c r="O74" i="4"/>
  <c r="O70" i="4"/>
  <c r="O66" i="4"/>
  <c r="O58" i="4"/>
  <c r="O51" i="4"/>
  <c r="O42" i="4"/>
  <c r="O34" i="4"/>
  <c r="O26" i="4"/>
  <c r="O18" i="4"/>
  <c r="O9" i="4"/>
  <c r="M110" i="4"/>
  <c r="O64" i="4"/>
  <c r="O31" i="4"/>
  <c r="O6" i="4"/>
  <c r="N110" i="4"/>
  <c r="O106" i="4"/>
  <c r="O102" i="4"/>
  <c r="O96" i="4"/>
  <c r="O92" i="4"/>
  <c r="O88" i="4"/>
  <c r="O84" i="4"/>
  <c r="O80" i="4"/>
  <c r="O76" i="4"/>
  <c r="O72" i="4"/>
  <c r="O68" i="4"/>
  <c r="O56" i="4"/>
  <c r="O14" i="4"/>
  <c r="O38" i="4"/>
  <c r="O22" i="4"/>
  <c r="N63" i="4"/>
  <c r="O5" i="4"/>
  <c r="M63" i="4"/>
  <c r="O48" i="4"/>
  <c r="O39" i="4"/>
  <c r="O23" i="4"/>
  <c r="O55" i="4"/>
  <c r="O46" i="4"/>
  <c r="O30" i="4"/>
  <c r="O13" i="4"/>
  <c r="O54" i="4"/>
  <c r="O45" i="4"/>
  <c r="O37" i="4"/>
  <c r="O29" i="4"/>
  <c r="O21" i="4"/>
  <c r="O12" i="4"/>
  <c r="O109" i="4"/>
  <c r="O105" i="4"/>
  <c r="O101" i="4"/>
  <c r="O95" i="4"/>
  <c r="O91" i="4"/>
  <c r="O87" i="4"/>
  <c r="O79" i="4"/>
  <c r="O75" i="4"/>
  <c r="O71" i="4"/>
  <c r="O67" i="4"/>
  <c r="L110" i="4"/>
  <c r="K63" i="4"/>
  <c r="K110" i="4"/>
  <c r="L63" i="4"/>
  <c r="H68" i="4"/>
  <c r="H14" i="4"/>
  <c r="H15" i="4"/>
  <c r="H103" i="4"/>
  <c r="H101" i="4"/>
  <c r="H97" i="4"/>
  <c r="H96" i="4"/>
  <c r="H94" i="4"/>
  <c r="H92" i="4"/>
  <c r="H90" i="4"/>
  <c r="H86" i="4"/>
  <c r="H84" i="4"/>
  <c r="H80" i="4"/>
  <c r="H109" i="4"/>
  <c r="H108" i="4"/>
  <c r="H105" i="4"/>
  <c r="H88" i="4"/>
  <c r="H79" i="4"/>
  <c r="H74" i="4"/>
  <c r="H70" i="4"/>
  <c r="H66" i="4"/>
  <c r="H64" i="4"/>
  <c r="H57" i="4"/>
  <c r="H48" i="4"/>
  <c r="H59" i="4"/>
  <c r="H58" i="4"/>
  <c r="H56" i="4"/>
  <c r="H54" i="4"/>
  <c r="H53" i="4"/>
  <c r="H52" i="4"/>
  <c r="H51" i="4"/>
  <c r="H50" i="4"/>
  <c r="H49" i="4"/>
  <c r="H44" i="4"/>
  <c r="H41" i="4"/>
  <c r="H40" i="4"/>
  <c r="H33" i="4"/>
  <c r="H32" i="4"/>
  <c r="H31" i="4"/>
  <c r="H30" i="4"/>
  <c r="H29" i="4"/>
  <c r="H28" i="4"/>
  <c r="H27" i="4"/>
  <c r="H26" i="4"/>
  <c r="H25" i="4"/>
  <c r="H24" i="4"/>
  <c r="H23" i="4"/>
  <c r="H22" i="4"/>
  <c r="H19" i="4"/>
  <c r="H17" i="4"/>
  <c r="H12" i="4"/>
  <c r="H11" i="4"/>
  <c r="H10" i="4"/>
  <c r="H9" i="4"/>
  <c r="H8" i="4"/>
  <c r="H6" i="4"/>
  <c r="H21" i="4"/>
  <c r="J63" i="4"/>
  <c r="H38" i="4"/>
  <c r="J110" i="4"/>
  <c r="N114" i="4" l="1"/>
  <c r="M114" i="4"/>
  <c r="O110" i="4"/>
  <c r="L114" i="4"/>
  <c r="K114" i="4"/>
  <c r="J114" i="4"/>
  <c r="H110" i="4"/>
  <c r="O63" i="4" l="1"/>
  <c r="I110" i="4"/>
  <c r="H63" i="4"/>
  <c r="H114" i="4" s="1"/>
  <c r="O114" i="4" l="1"/>
  <c r="O117" i="4" s="1"/>
  <c r="I63" i="4"/>
  <c r="I11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F14" authorId="0" shapeId="0" xr:uid="{00000000-0006-0000-0000-000001000000}">
      <text>
        <r>
          <rPr>
            <sz val="9"/>
            <color indexed="81"/>
            <rFont val="Tahoma"/>
            <family val="2"/>
          </rPr>
          <t>exclusief fundering</t>
        </r>
      </text>
    </comment>
    <comment ref="F34" authorId="0" shapeId="0" xr:uid="{DE3E957C-91C8-4FD5-8BC3-2391E513F0AE}">
      <text>
        <r>
          <rPr>
            <b/>
            <sz val="9"/>
            <color indexed="81"/>
            <rFont val="Tahoma"/>
            <family val="2"/>
          </rPr>
          <t>reactie relatie in mail 160622</t>
        </r>
        <r>
          <rPr>
            <sz val="9"/>
            <color indexed="81"/>
            <rFont val="Tahoma"/>
            <family val="2"/>
          </rPr>
          <t xml:space="preserve">
besloten dit niet mee te nemen in taxatieronde en het nieuwe gemeentehuis te laten taxeren zodra deze gereed is. Rapport volgt dus tzt</t>
        </r>
      </text>
    </comment>
    <comment ref="F3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reactie relatie in mail 160622</t>
        </r>
        <r>
          <rPr>
            <sz val="9"/>
            <color indexed="81"/>
            <rFont val="Tahoma"/>
            <family val="2"/>
          </rPr>
          <t xml:space="preserve">
besloten dit niet mee te nemen in taxatieronde en het nieuwe gemeentehuis te laten taxeren zodra deze gereed is. Rapport volgt dus tzt</t>
        </r>
      </text>
    </comment>
    <comment ref="F38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zie opmering relatie in mail 160622</t>
        </r>
        <r>
          <rPr>
            <sz val="9"/>
            <color indexed="81"/>
            <rFont val="Tahoma"/>
            <family val="2"/>
          </rPr>
          <t xml:space="preserve">
hoefde niet getaxeerd te worden gelet op verhuizing gemeentehuis over enige tijd</t>
        </r>
      </text>
    </comment>
    <comment ref="F3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zie opmering relatie in mail 160622</t>
        </r>
        <r>
          <rPr>
            <sz val="9"/>
            <color indexed="81"/>
            <rFont val="Tahoma"/>
            <family val="2"/>
          </rPr>
          <t xml:space="preserve">
hoefde niet getaxeerd te worden gelet op verhuizing gemeentehuis over enige tijd</t>
        </r>
      </text>
    </comment>
  </commentList>
</comments>
</file>

<file path=xl/sharedStrings.xml><?xml version="1.0" encoding="utf-8"?>
<sst xmlns="http://schemas.openxmlformats.org/spreadsheetml/2006/main" count="560" uniqueCount="254">
  <si>
    <t>Bestemming</t>
  </si>
  <si>
    <t>Verzekerde som</t>
  </si>
  <si>
    <t>Kolkstraat 27</t>
  </si>
  <si>
    <t>Gemeentehuis</t>
  </si>
  <si>
    <t>Kolkstraat 21</t>
  </si>
  <si>
    <t>Woning</t>
  </si>
  <si>
    <t>Kolkstraat 25</t>
  </si>
  <si>
    <t>Gasthuisstraat 4</t>
  </si>
  <si>
    <t>Winkel/woning</t>
  </si>
  <si>
    <t>Holkerstraat 1</t>
  </si>
  <si>
    <t>Kerktoren</t>
  </si>
  <si>
    <t>Eijkmanplantsoen 3</t>
  </si>
  <si>
    <t>Scherpencamp 42</t>
  </si>
  <si>
    <t>Arkersluisweg 32</t>
  </si>
  <si>
    <t>Brugwachtershuisje</t>
  </si>
  <si>
    <t>Brink 43 A</t>
  </si>
  <si>
    <t>Havenstraat 5</t>
  </si>
  <si>
    <t>Larixlaan 86</t>
  </si>
  <si>
    <t>Bizetlaan 2</t>
  </si>
  <si>
    <t>Dennenlaan 31</t>
  </si>
  <si>
    <t>Buizerdlaan 2</t>
  </si>
  <si>
    <t>Barneveldseweg 182</t>
  </si>
  <si>
    <t>Moorselaar 69</t>
  </si>
  <si>
    <t>Wullenhovenstraat 47</t>
  </si>
  <si>
    <t>C. van Ramshorstlaan 1</t>
  </si>
  <si>
    <t>C. van Ramshorstlaan 3</t>
  </si>
  <si>
    <t>Totaal</t>
  </si>
  <si>
    <t>Subtotaal</t>
  </si>
  <si>
    <t>inventaris</t>
  </si>
  <si>
    <t>Plaats</t>
  </si>
  <si>
    <t>Nijkerk</t>
  </si>
  <si>
    <t>Nijkerkerveen</t>
  </si>
  <si>
    <t>Gemeentehuis tijd. Huisvesting</t>
  </si>
  <si>
    <t>Opslag vuilniszakken</t>
  </si>
  <si>
    <t>Van Aalstplein</t>
  </si>
  <si>
    <t>Muziektent</t>
  </si>
  <si>
    <t>Hoevelaken</t>
  </si>
  <si>
    <t>Oosterdorpsstraat 16</t>
  </si>
  <si>
    <t>Ottersgat 7</t>
  </si>
  <si>
    <t>Frans Tromplaan 49</t>
  </si>
  <si>
    <t xml:space="preserve">Dassenburcht 9 </t>
  </si>
  <si>
    <t>Kerkepad 1</t>
  </si>
  <si>
    <t>Zuiderinslag 1</t>
  </si>
  <si>
    <t>Zuiderinslag 1 + 8</t>
  </si>
  <si>
    <t>Veenslagenweg 17</t>
  </si>
  <si>
    <t>Van Dedemlaan 4</t>
  </si>
  <si>
    <t>Galjoen 71/73</t>
  </si>
  <si>
    <t>Hulpdienstencentrum De Bundel</t>
  </si>
  <si>
    <t>Havenstraat 7-1</t>
  </si>
  <si>
    <t>Ophaalbrug incl. elect.en mech.install.</t>
  </si>
  <si>
    <t>Gemeentewerken</t>
  </si>
  <si>
    <t>Beheerdersgebouw begraafplaats</t>
  </si>
  <si>
    <t>Opslaggebouw begraafplaats</t>
  </si>
  <si>
    <t>Woonhuis</t>
  </si>
  <si>
    <t>Basisschool en Gymzaal Oranje Nassau</t>
  </si>
  <si>
    <t>School voor speciaal onderwijs Koningin Emma</t>
  </si>
  <si>
    <t>Basisschool Rehoboth</t>
  </si>
  <si>
    <t>Basisschool De Openkring</t>
  </si>
  <si>
    <t>Basisschool De Appelgaard</t>
  </si>
  <si>
    <t>Basisschool Corlaer</t>
  </si>
  <si>
    <t>Basisschool Ichthus</t>
  </si>
  <si>
    <t>Chr. Basisschool Schimmelpenninck van der Oyeschool</t>
  </si>
  <si>
    <t>Basisschool 't Blokhuis</t>
  </si>
  <si>
    <t>Reformatorische Basisschool Willem Farel</t>
  </si>
  <si>
    <t>Van Lodensteincollege "Udemans"</t>
  </si>
  <si>
    <t>Oecumenische Jenaplan-basisschool "De Hoeve"</t>
  </si>
  <si>
    <t>Chr. Basisschool De Spreng</t>
  </si>
  <si>
    <t>Van Lodensteincollege</t>
  </si>
  <si>
    <t>Basisschool Holk</t>
  </si>
  <si>
    <t>De Wel 5</t>
  </si>
  <si>
    <t>Henri Nouwenstraat 4</t>
  </si>
  <si>
    <t>Subtotaal sub B</t>
  </si>
  <si>
    <t>Subtotaal sub A</t>
  </si>
  <si>
    <t>Watergoorweg 42a</t>
  </si>
  <si>
    <t>Jongeren Centrum Nijkerk "Chill Out"</t>
  </si>
  <si>
    <t>Zandoogje 1</t>
  </si>
  <si>
    <t>Sporthal Corlaer</t>
  </si>
  <si>
    <t>Henri Nouwenstraat 8</t>
  </si>
  <si>
    <t>De Brink 10</t>
  </si>
  <si>
    <t>Gemeenteloket</t>
  </si>
  <si>
    <t>Zuiderinslag 2</t>
  </si>
  <si>
    <t>Zwembad</t>
  </si>
  <si>
    <t>Ridderspoor 2</t>
  </si>
  <si>
    <t>Sporthal</t>
  </si>
  <si>
    <t>Vrijheidslaan 29</t>
  </si>
  <si>
    <t>Parkeergarage "De Bonte Koe"</t>
  </si>
  <si>
    <t>Kolkstraat 31</t>
  </si>
  <si>
    <t>Basisschool De Hoeksteen</t>
  </si>
  <si>
    <t>Van Zuijlenstraat 5</t>
  </si>
  <si>
    <t>Blekkerserf 2-4</t>
  </si>
  <si>
    <t>Telstar Korfbal</t>
  </si>
  <si>
    <t>Wijkbeheer</t>
  </si>
  <si>
    <t xml:space="preserve">getaxeerd </t>
  </si>
  <si>
    <t>Blekkerserf 2</t>
  </si>
  <si>
    <t>Blekkerserf 4</t>
  </si>
  <si>
    <t>Middelaarseweg 4b (inclusief zonnepaneleninstallatie)</t>
  </si>
  <si>
    <t>Postcode</t>
  </si>
  <si>
    <t>3861 JC</t>
  </si>
  <si>
    <t>Berging begraafplaats</t>
  </si>
  <si>
    <t>3871 KJ</t>
  </si>
  <si>
    <t>3871 CS</t>
  </si>
  <si>
    <t>3861 AK</t>
  </si>
  <si>
    <t>3861 AX</t>
  </si>
  <si>
    <t>3871 JH</t>
  </si>
  <si>
    <t>3862 GR</t>
  </si>
  <si>
    <t>Aanbouw (WMO-unit)</t>
  </si>
  <si>
    <t>3871 MR</t>
  </si>
  <si>
    <t>3863 HV</t>
  </si>
  <si>
    <t>3861 LT</t>
  </si>
  <si>
    <t>3861 VA</t>
  </si>
  <si>
    <t>3862 KG</t>
  </si>
  <si>
    <t>3863 AZ</t>
  </si>
  <si>
    <t>3862 EV</t>
  </si>
  <si>
    <t>3862 PD</t>
  </si>
  <si>
    <t>3871 EM</t>
  </si>
  <si>
    <t>3871 TD</t>
  </si>
  <si>
    <t>3871 JM</t>
  </si>
  <si>
    <t>3864 EV</t>
  </si>
  <si>
    <t>3871 AD</t>
  </si>
  <si>
    <t>3863 HS</t>
  </si>
  <si>
    <t>Basisschool De Hoeksteen (noodgebouw)</t>
  </si>
  <si>
    <t>Ds. Kuypersstraat 1 en 3</t>
  </si>
  <si>
    <t>3863 CA</t>
  </si>
  <si>
    <t>Het Corlaer College</t>
  </si>
  <si>
    <t>3863 EN</t>
  </si>
  <si>
    <t>3871 NA</t>
  </si>
  <si>
    <t>3861 VS</t>
  </si>
  <si>
    <t>3862 HN</t>
  </si>
  <si>
    <t>3861 NG</t>
  </si>
  <si>
    <t>3863 JA</t>
  </si>
  <si>
    <t>3871 MT</t>
  </si>
  <si>
    <t>3862 BL</t>
  </si>
  <si>
    <t>3861 BS</t>
  </si>
  <si>
    <t>3861 CC</t>
  </si>
  <si>
    <t>3871 KR</t>
  </si>
  <si>
    <t>3862 VA</t>
  </si>
  <si>
    <t>3871 EA</t>
  </si>
  <si>
    <t>3862 BB</t>
  </si>
  <si>
    <t>3862 WE</t>
  </si>
  <si>
    <t>3861 CW</t>
  </si>
  <si>
    <t>3864 DW</t>
  </si>
  <si>
    <t>3871 AM</t>
  </si>
  <si>
    <t>Grieglaan 4</t>
  </si>
  <si>
    <t>3862 GV</t>
  </si>
  <si>
    <t>Maranathaschool</t>
  </si>
  <si>
    <t xml:space="preserve">Sanitaire unit </t>
  </si>
  <si>
    <t>Verenigingsruimte</t>
  </si>
  <si>
    <t>Tabaksplanter 3</t>
  </si>
  <si>
    <t>3861 SH</t>
  </si>
  <si>
    <t>Krolstraat 1</t>
  </si>
  <si>
    <t>3862 NG</t>
  </si>
  <si>
    <t>Sporthal en horeca</t>
  </si>
  <si>
    <t xml:space="preserve">Basisschool "Marantha" </t>
  </si>
  <si>
    <t>Grieglaan 2</t>
  </si>
  <si>
    <t>Sporthal Stijland</t>
  </si>
  <si>
    <t>Nijkerk
Nijkerk</t>
  </si>
  <si>
    <t>Watergoorweg 44</t>
  </si>
  <si>
    <t>Sporthal Watergoor</t>
  </si>
  <si>
    <t>Westerveenstraat 44</t>
  </si>
  <si>
    <t>Sporthal De Baggelaar</t>
  </si>
  <si>
    <t>3862 WJ</t>
  </si>
  <si>
    <t>Nachtegaalsteeg 1</t>
  </si>
  <si>
    <t>3862 WJ
3862 WJ</t>
  </si>
  <si>
    <t>3861 MA</t>
  </si>
  <si>
    <t>3864 EN</t>
  </si>
  <si>
    <t>Milieustraat</t>
  </si>
  <si>
    <t>Tijdelijke huisvesting Basisscholen</t>
  </si>
  <si>
    <t>Baarhuisje</t>
  </si>
  <si>
    <t>Frieswijkstraat 52</t>
  </si>
  <si>
    <t>Westerveenstraat 42 / 
Nieuwe Kerkstraat 16E</t>
  </si>
  <si>
    <t>Van Noortstraat 36</t>
  </si>
  <si>
    <t>3863 AX</t>
  </si>
  <si>
    <t xml:space="preserve">kantoorpand </t>
  </si>
  <si>
    <t>Polderhof 2</t>
  </si>
  <si>
    <t xml:space="preserve">3861 XN </t>
  </si>
  <si>
    <t>Het Corlaer College/overkapping en partytent</t>
  </si>
  <si>
    <t>na index 158,3</t>
  </si>
  <si>
    <t>#1</t>
  </si>
  <si>
    <t>4 lokalen Oranje Nassau (zijn permanent)</t>
  </si>
  <si>
    <t>Ds. Kuypersstraat 1</t>
  </si>
  <si>
    <t>Ds. Kuypersstraat 3</t>
  </si>
  <si>
    <t>Accent Praktijkonderwijs</t>
  </si>
  <si>
    <t>#1 getaxeerd door Thorbecke, gebouwen inclusief BTW/fundering en evt. zonnepanelen - inventaris evt. inclusief computerapparatuur</t>
  </si>
  <si>
    <t>Kindcentrum De Koningslinde</t>
  </si>
  <si>
    <t>Gemeentehuis (350 laptops)</t>
  </si>
  <si>
    <t>Loods</t>
  </si>
  <si>
    <t>Kolkstraat (ongen.)/Oostkadijk 1</t>
  </si>
  <si>
    <t>Nachtegaalsteeg 2</t>
  </si>
  <si>
    <t>Brandweerkazerne Sigmund</t>
  </si>
  <si>
    <t>Kindcentrum Holk, locatie Doornsteeg</t>
  </si>
  <si>
    <t>Reformatorische Basisschool Willem Farel (dependance)</t>
  </si>
  <si>
    <t>Hassemanpad 4</t>
  </si>
  <si>
    <t>3862 WT</t>
  </si>
  <si>
    <t>Atletiek Vereniging Nijkerk</t>
  </si>
  <si>
    <t>Multifunctioneel centrum</t>
  </si>
  <si>
    <t>Schuur bij woning</t>
  </si>
  <si>
    <t>Wijkcentrum De Flier</t>
  </si>
  <si>
    <t>Frieswijkstraat 54</t>
  </si>
  <si>
    <t>Van 't Hoffstraat 22-24</t>
  </si>
  <si>
    <t>Luxoolseweg 32
Nachtegaalsteeg 1, 2 en 4 eraf</t>
  </si>
  <si>
    <t>Sportcomplex Luxool gebruiken NSC Nijkerk</t>
  </si>
  <si>
    <t>Van Dijkhuizerstraat 58b</t>
  </si>
  <si>
    <t>Sportcomplex Veense Boys 
(exclusief kunstgras etc.)</t>
  </si>
  <si>
    <t>BMI</t>
  </si>
  <si>
    <t>IMI</t>
  </si>
  <si>
    <t>Sprinklerinstallatie</t>
  </si>
  <si>
    <t>Zonnepanelen</t>
  </si>
  <si>
    <t>Isolatiemateriaal dak</t>
  </si>
  <si>
    <t>Aanwezigheid asbest</t>
  </si>
  <si>
    <t>Leegstand</t>
  </si>
  <si>
    <t>(in het geval van zonnepanelen)</t>
  </si>
  <si>
    <t>per 31-12-2021</t>
  </si>
  <si>
    <t>gebouwen</t>
  </si>
  <si>
    <t>Adres</t>
  </si>
  <si>
    <t>per 31-12-2022</t>
  </si>
  <si>
    <t>Arderschstraat 15</t>
  </si>
  <si>
    <t>3861 KX</t>
  </si>
  <si>
    <t>Watergoorweg 44TY</t>
  </si>
  <si>
    <t>Schoolgebouw</t>
  </si>
  <si>
    <t>#2 getaxeerd door Thorbecke, gebouwen inclusief BTW/fundering en evt. zonnepanelen - inventaris evt. inclusief computerapparatuur</t>
  </si>
  <si>
    <t>#2</t>
  </si>
  <si>
    <t>na index 119,7</t>
  </si>
  <si>
    <t>na index 115,1</t>
  </si>
  <si>
    <t>Sparta Voetbal</t>
  </si>
  <si>
    <t>Sparta Korfbal</t>
  </si>
  <si>
    <t>Gemeentehuis (monumentaal deel)</t>
  </si>
  <si>
    <t>#3</t>
  </si>
  <si>
    <t>#3 getaxeerd door ATMP, inclusief BTW en fundering, rapportnummer 2023.02.20267.001-SIM</t>
  </si>
  <si>
    <t>52 chalets met nummers 1-52</t>
  </si>
  <si>
    <t>Smidspol 11c</t>
  </si>
  <si>
    <t>Inventaris Oekraïnse vluchtelingen</t>
  </si>
  <si>
    <t>Bruins Slotlaan 84</t>
  </si>
  <si>
    <t>3861 KG</t>
  </si>
  <si>
    <t>per 31-12-2023</t>
  </si>
  <si>
    <t>na index 125,2</t>
  </si>
  <si>
    <t>na index 123,3</t>
  </si>
  <si>
    <t>Bedrijven</t>
  </si>
  <si>
    <t>corr.risicoadres zie mail 110324</t>
  </si>
  <si>
    <t>Nachtegaalsesteeg 3</t>
  </si>
  <si>
    <t>verhoging vs zie mutatie 170524 in Finly*mail 030524</t>
  </si>
  <si>
    <t>Nijverheidsstraat 7</t>
  </si>
  <si>
    <t>Kringloopwinkel Goed Bezig</t>
  </si>
  <si>
    <t>3861 RJ</t>
  </si>
  <si>
    <t xml:space="preserve">nieuw per 100724 zie mail 120724 en Finly </t>
  </si>
  <si>
    <t>verhoging vs per 030824 zie mutatie 090924 in Finly</t>
  </si>
  <si>
    <t>per 31-12-2024</t>
  </si>
  <si>
    <t>na index 131,8</t>
  </si>
  <si>
    <t>na index 128,3</t>
  </si>
  <si>
    <t>Kindcentrum de IJsvogel</t>
  </si>
  <si>
    <t>verhoging vs en aanpassing naam per 170625 zie Finly 110725</t>
  </si>
  <si>
    <t>aanpassing naam per 170625 zie Finly 110725</t>
  </si>
  <si>
    <t>Ardeschstraat 4</t>
  </si>
  <si>
    <t>Woonhuis (slooppand)</t>
  </si>
  <si>
    <t>nieuw per 110825 zie mail 110825 en 130825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</si>
</sst>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_-[$€]\ * #,##0.00_-;_-[$€]\ * #,##0.00\-;_-[$€]\ * &quot;-&quot;??_-;_-@_-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0" fillId="0" borderId="0" xfId="0" applyBorder="1"/>
    <xf numFmtId="0" fontId="2" fillId="2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0" borderId="3" xfId="0" applyBorder="1"/>
    <xf numFmtId="164" fontId="2" fillId="2" borderId="2" xfId="0" applyNumberFormat="1" applyFont="1" applyFill="1" applyBorder="1"/>
    <xf numFmtId="164" fontId="2" fillId="2" borderId="0" xfId="0" applyNumberFormat="1" applyFont="1" applyFill="1" applyBorder="1"/>
    <xf numFmtId="164" fontId="0" fillId="0" borderId="0" xfId="0" applyNumberFormat="1" applyBorder="1"/>
    <xf numFmtId="164" fontId="0" fillId="0" borderId="0" xfId="0" applyNumberFormat="1"/>
    <xf numFmtId="0" fontId="2" fillId="0" borderId="0" xfId="0" applyFont="1" applyFill="1"/>
    <xf numFmtId="0" fontId="2" fillId="2" borderId="4" xfId="0" applyFont="1" applyFill="1" applyBorder="1"/>
    <xf numFmtId="0" fontId="2" fillId="2" borderId="5" xfId="0" applyFont="1" applyFill="1" applyBorder="1"/>
    <xf numFmtId="164" fontId="2" fillId="2" borderId="5" xfId="0" applyNumberFormat="1" applyFont="1" applyFill="1" applyBorder="1"/>
    <xf numFmtId="164" fontId="4" fillId="0" borderId="0" xfId="0" applyNumberFormat="1" applyFont="1"/>
    <xf numFmtId="164" fontId="5" fillId="2" borderId="0" xfId="0" applyNumberFormat="1" applyFont="1" applyFill="1" applyBorder="1"/>
    <xf numFmtId="164" fontId="4" fillId="0" borderId="0" xfId="0" applyNumberFormat="1" applyFont="1" applyBorder="1"/>
    <xf numFmtId="164" fontId="5" fillId="2" borderId="5" xfId="0" applyNumberFormat="1" applyFont="1" applyFill="1" applyBorder="1"/>
    <xf numFmtId="0" fontId="3" fillId="2" borderId="6" xfId="0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0" fontId="1" fillId="0" borderId="0" xfId="0" applyFont="1"/>
    <xf numFmtId="0" fontId="1" fillId="0" borderId="6" xfId="0" applyFont="1" applyBorder="1"/>
    <xf numFmtId="0" fontId="1" fillId="0" borderId="0" xfId="0" applyFont="1" applyFill="1" applyBorder="1"/>
    <xf numFmtId="164" fontId="1" fillId="0" borderId="6" xfId="0" applyNumberFormat="1" applyFont="1" applyBorder="1"/>
    <xf numFmtId="164" fontId="1" fillId="0" borderId="13" xfId="0" applyNumberFormat="1" applyFont="1" applyFill="1" applyBorder="1"/>
    <xf numFmtId="164" fontId="1" fillId="0" borderId="14" xfId="0" applyNumberFormat="1" applyFont="1" applyBorder="1"/>
    <xf numFmtId="164" fontId="1" fillId="0" borderId="12" xfId="0" applyNumberFormat="1" applyFont="1" applyFill="1" applyBorder="1"/>
    <xf numFmtId="0" fontId="1" fillId="0" borderId="6" xfId="0" applyFont="1" applyFill="1" applyBorder="1"/>
    <xf numFmtId="0" fontId="1" fillId="0" borderId="14" xfId="0" applyFont="1" applyFill="1" applyBorder="1"/>
    <xf numFmtId="0" fontId="1" fillId="0" borderId="14" xfId="0" applyFont="1" applyBorder="1"/>
    <xf numFmtId="0" fontId="1" fillId="0" borderId="0" xfId="0" applyFont="1" applyAlignment="1">
      <alignment vertical="top"/>
    </xf>
    <xf numFmtId="164" fontId="1" fillId="0" borderId="6" xfId="0" applyNumberFormat="1" applyFont="1" applyFill="1" applyBorder="1"/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5" xfId="0" applyFont="1" applyBorder="1"/>
    <xf numFmtId="0" fontId="1" fillId="0" borderId="15" xfId="0" applyFont="1" applyFill="1" applyBorder="1"/>
    <xf numFmtId="0" fontId="1" fillId="0" borderId="0" xfId="0" applyFont="1" applyFill="1"/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/>
    </xf>
    <xf numFmtId="164" fontId="1" fillId="0" borderId="13" xfId="0" applyNumberFormat="1" applyFont="1" applyFill="1" applyBorder="1" applyAlignment="1">
      <alignment vertical="top"/>
    </xf>
    <xf numFmtId="164" fontId="1" fillId="0" borderId="6" xfId="0" applyNumberFormat="1" applyFont="1" applyFill="1" applyBorder="1" applyAlignment="1">
      <alignment vertical="top"/>
    </xf>
    <xf numFmtId="164" fontId="1" fillId="0" borderId="0" xfId="0" applyNumberFormat="1" applyFont="1"/>
    <xf numFmtId="14" fontId="1" fillId="0" borderId="13" xfId="0" applyNumberFormat="1" applyFont="1" applyFill="1" applyBorder="1"/>
    <xf numFmtId="14" fontId="1" fillId="0" borderId="12" xfId="0" applyNumberFormat="1" applyFont="1" applyFill="1" applyBorder="1"/>
    <xf numFmtId="14" fontId="1" fillId="0" borderId="6" xfId="0" applyNumberFormat="1" applyFont="1" applyFill="1" applyBorder="1"/>
    <xf numFmtId="14" fontId="2" fillId="2" borderId="6" xfId="0" applyNumberFormat="1" applyFont="1" applyFill="1" applyBorder="1"/>
    <xf numFmtId="14" fontId="2" fillId="2" borderId="2" xfId="0" applyNumberFormat="1" applyFont="1" applyFill="1" applyBorder="1"/>
    <xf numFmtId="14" fontId="2" fillId="2" borderId="0" xfId="0" applyNumberFormat="1" applyFont="1" applyFill="1" applyBorder="1"/>
    <xf numFmtId="14" fontId="4" fillId="0" borderId="0" xfId="0" applyNumberFormat="1" applyFont="1" applyBorder="1"/>
    <xf numFmtId="14" fontId="5" fillId="2" borderId="0" xfId="0" applyNumberFormat="1" applyFont="1" applyFill="1" applyBorder="1"/>
    <xf numFmtId="14" fontId="5" fillId="2" borderId="5" xfId="0" applyNumberFormat="1" applyFont="1" applyFill="1" applyBorder="1"/>
    <xf numFmtId="14" fontId="4" fillId="0" borderId="0" xfId="0" applyNumberFormat="1" applyFont="1"/>
    <xf numFmtId="0" fontId="1" fillId="0" borderId="16" xfId="0" applyFont="1" applyBorder="1"/>
    <xf numFmtId="9" fontId="1" fillId="0" borderId="12" xfId="0" applyNumberFormat="1" applyFont="1" applyFill="1" applyBorder="1"/>
    <xf numFmtId="0" fontId="1" fillId="0" borderId="12" xfId="0" applyFont="1" applyFill="1" applyBorder="1"/>
    <xf numFmtId="164" fontId="1" fillId="0" borderId="12" xfId="0" applyNumberFormat="1" applyFont="1" applyFill="1" applyBorder="1" applyAlignment="1">
      <alignment horizontal="left" vertical="top"/>
    </xf>
    <xf numFmtId="164" fontId="1" fillId="0" borderId="12" xfId="0" applyNumberFormat="1" applyFont="1" applyFill="1" applyBorder="1" applyAlignment="1">
      <alignment vertical="top"/>
    </xf>
    <xf numFmtId="9" fontId="1" fillId="0" borderId="12" xfId="0" applyNumberFormat="1" applyFont="1" applyFill="1" applyBorder="1" applyAlignment="1">
      <alignment vertical="top"/>
    </xf>
    <xf numFmtId="14" fontId="1" fillId="0" borderId="12" xfId="0" applyNumberFormat="1" applyFont="1" applyFill="1" applyBorder="1" applyAlignment="1">
      <alignment vertical="top"/>
    </xf>
    <xf numFmtId="14" fontId="1" fillId="0" borderId="0" xfId="0" applyNumberFormat="1" applyFont="1"/>
    <xf numFmtId="164" fontId="2" fillId="3" borderId="0" xfId="0" applyNumberFormat="1" applyFont="1" applyFill="1" applyAlignment="1">
      <alignment horizontal="center" vertical="top"/>
    </xf>
    <xf numFmtId="164" fontId="2" fillId="0" borderId="0" xfId="0" applyNumberFormat="1" applyFont="1" applyFill="1" applyAlignment="1">
      <alignment horizontal="center" vertical="top"/>
    </xf>
    <xf numFmtId="9" fontId="1" fillId="0" borderId="13" xfId="0" applyNumberFormat="1" applyFont="1" applyFill="1" applyBorder="1"/>
    <xf numFmtId="0" fontId="2" fillId="3" borderId="0" xfId="0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14" fontId="1" fillId="0" borderId="6" xfId="0" applyNumberFormat="1" applyFont="1" applyBorder="1"/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4" fontId="2" fillId="3" borderId="8" xfId="0" applyNumberFormat="1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0" fontId="0" fillId="3" borderId="9" xfId="0" applyFill="1" applyBorder="1"/>
    <xf numFmtId="164" fontId="2" fillId="3" borderId="18" xfId="0" applyNumberFormat="1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2" fillId="3" borderId="11" xfId="0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164" fontId="2" fillId="3" borderId="19" xfId="0" applyNumberFormat="1" applyFont="1" applyFill="1" applyBorder="1" applyAlignment="1">
      <alignment horizontal="center"/>
    </xf>
    <xf numFmtId="0" fontId="1" fillId="0" borderId="12" xfId="0" applyFont="1" applyBorder="1"/>
    <xf numFmtId="14" fontId="1" fillId="0" borderId="12" xfId="0" applyNumberFormat="1" applyFont="1" applyBorder="1"/>
    <xf numFmtId="164" fontId="1" fillId="0" borderId="12" xfId="0" applyNumberFormat="1" applyFont="1" applyBorder="1"/>
    <xf numFmtId="0" fontId="1" fillId="4" borderId="6" xfId="0" applyFont="1" applyFill="1" applyBorder="1"/>
    <xf numFmtId="0" fontId="8" fillId="0" borderId="0" xfId="0" applyFont="1" applyAlignment="1">
      <alignment vertical="top"/>
    </xf>
    <xf numFmtId="164" fontId="4" fillId="0" borderId="6" xfId="0" applyNumberFormat="1" applyFont="1" applyBorder="1"/>
    <xf numFmtId="164" fontId="0" fillId="0" borderId="6" xfId="0" applyNumberFormat="1" applyBorder="1"/>
    <xf numFmtId="0" fontId="8" fillId="0" borderId="6" xfId="0" applyFont="1" applyBorder="1"/>
    <xf numFmtId="0" fontId="8" fillId="0" borderId="0" xfId="0" applyFont="1"/>
    <xf numFmtId="14" fontId="8" fillId="0" borderId="6" xfId="0" applyNumberFormat="1" applyFont="1" applyBorder="1"/>
    <xf numFmtId="164" fontId="8" fillId="0" borderId="6" xfId="0" applyNumberFormat="1" applyFont="1" applyBorder="1"/>
    <xf numFmtId="164" fontId="8" fillId="0" borderId="13" xfId="0" applyNumberFormat="1" applyFont="1" applyFill="1" applyBorder="1"/>
    <xf numFmtId="0" fontId="8" fillId="0" borderId="0" xfId="0" applyFont="1" applyFill="1" applyBorder="1"/>
    <xf numFmtId="164" fontId="8" fillId="0" borderId="6" xfId="0" applyNumberFormat="1" applyFont="1" applyFill="1" applyBorder="1"/>
    <xf numFmtId="164" fontId="8" fillId="0" borderId="14" xfId="0" applyNumberFormat="1" applyFont="1" applyBorder="1"/>
    <xf numFmtId="14" fontId="2" fillId="3" borderId="8" xfId="0" applyNumberFormat="1" applyFont="1" applyFill="1" applyBorder="1" applyAlignment="1">
      <alignment horizontal="center" textRotation="90"/>
    </xf>
    <xf numFmtId="14" fontId="2" fillId="3" borderId="0" xfId="0" applyNumberFormat="1" applyFont="1" applyFill="1" applyBorder="1" applyAlignment="1">
      <alignment horizontal="center" textRotation="90"/>
    </xf>
    <xf numFmtId="14" fontId="2" fillId="3" borderId="11" xfId="0" applyNumberFormat="1" applyFont="1" applyFill="1" applyBorder="1" applyAlignment="1">
      <alignment horizontal="center" textRotation="90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4"/>
  <sheetViews>
    <sheetView tabSelected="1" topLeftCell="D85" zoomScaleNormal="100" workbookViewId="0">
      <selection activeCell="D108" sqref="D108"/>
    </sheetView>
  </sheetViews>
  <sheetFormatPr defaultRowHeight="12.75" x14ac:dyDescent="0.2"/>
  <cols>
    <col min="1" max="1" width="30.140625" customWidth="1"/>
    <col min="2" max="2" width="9.28515625" bestFit="1" customWidth="1"/>
    <col min="3" max="3" width="12" bestFit="1" customWidth="1"/>
    <col min="4" max="4" width="42.85546875" customWidth="1"/>
    <col min="5" max="5" width="3.28515625" bestFit="1" customWidth="1"/>
    <col min="6" max="6" width="11.7109375" style="55" customWidth="1"/>
    <col min="7" max="9" width="17" style="16" hidden="1" customWidth="1"/>
    <col min="10" max="12" width="21.85546875" style="11" hidden="1" customWidth="1"/>
    <col min="13" max="14" width="21.85546875" style="11" customWidth="1"/>
    <col min="15" max="15" width="22.7109375" style="11" bestFit="1" customWidth="1"/>
    <col min="17" max="17" width="5.5703125" bestFit="1" customWidth="1"/>
    <col min="18" max="18" width="4.85546875" bestFit="1" customWidth="1"/>
    <col min="19" max="19" width="19.5703125" bestFit="1" customWidth="1"/>
    <col min="20" max="20" width="15.28515625" bestFit="1" customWidth="1"/>
    <col min="21" max="21" width="32.140625" bestFit="1" customWidth="1"/>
    <col min="22" max="22" width="21.85546875" bestFit="1" customWidth="1"/>
    <col min="23" max="23" width="11.5703125" bestFit="1" customWidth="1"/>
  </cols>
  <sheetData>
    <row r="1" spans="1:23" s="1" customFormat="1" ht="12.75" customHeight="1" x14ac:dyDescent="0.2">
      <c r="A1" s="71" t="s">
        <v>213</v>
      </c>
      <c r="B1" s="72" t="s">
        <v>96</v>
      </c>
      <c r="C1" s="72" t="s">
        <v>29</v>
      </c>
      <c r="D1" s="72" t="s">
        <v>0</v>
      </c>
      <c r="E1" s="97" t="s">
        <v>92</v>
      </c>
      <c r="F1" s="97" t="s">
        <v>92</v>
      </c>
      <c r="G1" s="73" t="s">
        <v>1</v>
      </c>
      <c r="H1" s="73" t="s">
        <v>1</v>
      </c>
      <c r="I1" s="73" t="s">
        <v>1</v>
      </c>
      <c r="J1" s="73" t="s">
        <v>1</v>
      </c>
      <c r="K1" s="73" t="s">
        <v>1</v>
      </c>
      <c r="L1" s="73" t="s">
        <v>1</v>
      </c>
      <c r="M1" s="73" t="s">
        <v>1</v>
      </c>
      <c r="N1" s="73" t="s">
        <v>1</v>
      </c>
      <c r="O1" s="74" t="s">
        <v>26</v>
      </c>
      <c r="P1"/>
      <c r="Q1" s="64" t="s">
        <v>203</v>
      </c>
      <c r="R1" s="64" t="s">
        <v>204</v>
      </c>
      <c r="S1" s="64" t="s">
        <v>205</v>
      </c>
      <c r="T1" s="64" t="s">
        <v>206</v>
      </c>
      <c r="U1" s="64" t="s">
        <v>207</v>
      </c>
      <c r="V1" s="64" t="s">
        <v>208</v>
      </c>
      <c r="W1" s="64" t="s">
        <v>209</v>
      </c>
    </row>
    <row r="2" spans="1:23" x14ac:dyDescent="0.2">
      <c r="A2" s="75"/>
      <c r="B2" s="69"/>
      <c r="C2" s="69"/>
      <c r="D2" s="67"/>
      <c r="E2" s="98"/>
      <c r="F2" s="98"/>
      <c r="G2" s="68" t="s">
        <v>212</v>
      </c>
      <c r="H2" s="68" t="s">
        <v>212</v>
      </c>
      <c r="I2" s="68" t="s">
        <v>212</v>
      </c>
      <c r="J2" s="68" t="s">
        <v>28</v>
      </c>
      <c r="K2" s="68" t="s">
        <v>212</v>
      </c>
      <c r="L2" s="68" t="s">
        <v>28</v>
      </c>
      <c r="M2" s="68" t="s">
        <v>212</v>
      </c>
      <c r="N2" s="68" t="s">
        <v>28</v>
      </c>
      <c r="O2" s="76"/>
      <c r="Q2" s="64"/>
      <c r="R2" s="64"/>
      <c r="S2" s="64"/>
      <c r="T2" s="64"/>
      <c r="U2" s="64" t="s">
        <v>210</v>
      </c>
      <c r="V2" s="64"/>
      <c r="W2" s="64"/>
    </row>
    <row r="3" spans="1:23" x14ac:dyDescent="0.2">
      <c r="A3" s="75"/>
      <c r="B3" s="69"/>
      <c r="C3" s="69"/>
      <c r="D3" s="67"/>
      <c r="E3" s="98"/>
      <c r="F3" s="98"/>
      <c r="G3" s="68"/>
      <c r="H3" s="68" t="s">
        <v>211</v>
      </c>
      <c r="I3" s="68" t="s">
        <v>214</v>
      </c>
      <c r="J3" s="68" t="s">
        <v>214</v>
      </c>
      <c r="K3" s="68" t="s">
        <v>233</v>
      </c>
      <c r="L3" s="68" t="s">
        <v>233</v>
      </c>
      <c r="M3" s="68" t="s">
        <v>245</v>
      </c>
      <c r="N3" s="68" t="s">
        <v>245</v>
      </c>
      <c r="O3" s="76"/>
      <c r="Q3" s="64"/>
      <c r="R3" s="64"/>
      <c r="S3" s="64"/>
      <c r="T3" s="64"/>
      <c r="U3" s="64"/>
      <c r="V3" s="64"/>
      <c r="W3" s="64"/>
    </row>
    <row r="4" spans="1:23" ht="13.5" thickBot="1" x14ac:dyDescent="0.25">
      <c r="A4" s="77"/>
      <c r="B4" s="78"/>
      <c r="C4" s="78"/>
      <c r="D4" s="79"/>
      <c r="E4" s="99"/>
      <c r="F4" s="99"/>
      <c r="G4" s="80"/>
      <c r="H4" s="80" t="s">
        <v>176</v>
      </c>
      <c r="I4" s="80" t="s">
        <v>221</v>
      </c>
      <c r="J4" s="80" t="s">
        <v>222</v>
      </c>
      <c r="K4" s="80" t="s">
        <v>234</v>
      </c>
      <c r="L4" s="80" t="s">
        <v>235</v>
      </c>
      <c r="M4" s="80" t="s">
        <v>246</v>
      </c>
      <c r="N4" s="80" t="s">
        <v>247</v>
      </c>
      <c r="O4" s="81"/>
      <c r="Q4" s="64"/>
      <c r="R4" s="64"/>
      <c r="S4" s="64"/>
      <c r="T4" s="64"/>
      <c r="U4" s="64"/>
      <c r="V4" s="64"/>
      <c r="W4" s="64"/>
    </row>
    <row r="5" spans="1:23" s="23" customFormat="1" x14ac:dyDescent="0.2">
      <c r="A5" s="31" t="s">
        <v>78</v>
      </c>
      <c r="B5" s="31" t="s">
        <v>141</v>
      </c>
      <c r="C5" s="32" t="s">
        <v>36</v>
      </c>
      <c r="D5" s="31" t="s">
        <v>79</v>
      </c>
      <c r="E5" s="66" t="s">
        <v>177</v>
      </c>
      <c r="F5" s="46">
        <v>44406</v>
      </c>
      <c r="G5" s="27"/>
      <c r="H5" s="27"/>
      <c r="I5" s="27"/>
      <c r="J5" s="27">
        <v>38307</v>
      </c>
      <c r="K5" s="27">
        <f>ROUND(I5/119.7*125.2,0)</f>
        <v>0</v>
      </c>
      <c r="L5" s="27">
        <f>ROUND(J5/115.1*123.3,0)</f>
        <v>41036</v>
      </c>
      <c r="M5" s="27">
        <f>ROUND(K5/125.2*131.8,-1)</f>
        <v>0</v>
      </c>
      <c r="N5" s="27">
        <f>ROUND(L5/123.3*128.3,-1)</f>
        <v>42700</v>
      </c>
      <c r="O5" s="28">
        <f>M5+N5</f>
        <v>42700</v>
      </c>
      <c r="Q5" s="65"/>
      <c r="R5" s="65"/>
      <c r="S5" s="65"/>
      <c r="T5" s="65"/>
      <c r="U5" s="65"/>
      <c r="V5" s="65"/>
      <c r="W5" s="65"/>
    </row>
    <row r="6" spans="1:23" s="23" customFormat="1" x14ac:dyDescent="0.2">
      <c r="A6" s="24" t="s">
        <v>69</v>
      </c>
      <c r="B6" s="24" t="s">
        <v>130</v>
      </c>
      <c r="C6" s="24" t="s">
        <v>36</v>
      </c>
      <c r="D6" s="30" t="s">
        <v>188</v>
      </c>
      <c r="E6" s="57" t="s">
        <v>177</v>
      </c>
      <c r="F6" s="47">
        <v>44406</v>
      </c>
      <c r="G6" s="27">
        <v>1863400</v>
      </c>
      <c r="H6" s="27">
        <f>ROUND(G6/154.9*158.3,0)</f>
        <v>1904301</v>
      </c>
      <c r="I6" s="27">
        <v>2008959</v>
      </c>
      <c r="J6" s="29"/>
      <c r="K6" s="27">
        <f t="shared" ref="K6:K59" si="0">ROUND(I6/119.7*125.2,0)</f>
        <v>2101267</v>
      </c>
      <c r="L6" s="27">
        <f t="shared" ref="L6:L59" si="1">ROUND(J6/115.1*123.3,0)</f>
        <v>0</v>
      </c>
      <c r="M6" s="27">
        <f t="shared" ref="M6:M59" si="2">ROUND(K6/125.2*131.8,-1)</f>
        <v>2212040</v>
      </c>
      <c r="N6" s="27">
        <f t="shared" ref="N6:N60" si="3">ROUND(L6/123.3*128.3,-1)</f>
        <v>0</v>
      </c>
      <c r="O6" s="28">
        <f t="shared" ref="O6:O60" si="4">M6+N6</f>
        <v>2212040</v>
      </c>
    </row>
    <row r="7" spans="1:23" s="23" customFormat="1" x14ac:dyDescent="0.2">
      <c r="A7" s="24" t="s">
        <v>41</v>
      </c>
      <c r="B7" s="24" t="s">
        <v>99</v>
      </c>
      <c r="C7" s="24" t="s">
        <v>36</v>
      </c>
      <c r="D7" s="24" t="s">
        <v>167</v>
      </c>
      <c r="E7" s="58" t="s">
        <v>177</v>
      </c>
      <c r="F7" s="47">
        <v>44400</v>
      </c>
      <c r="G7" s="27"/>
      <c r="H7" s="27"/>
      <c r="I7" s="27">
        <v>0</v>
      </c>
      <c r="J7" s="29">
        <v>10854</v>
      </c>
      <c r="K7" s="27">
        <f t="shared" si="0"/>
        <v>0</v>
      </c>
      <c r="L7" s="27">
        <f t="shared" si="1"/>
        <v>11627</v>
      </c>
      <c r="M7" s="27">
        <f t="shared" si="2"/>
        <v>0</v>
      </c>
      <c r="N7" s="27">
        <f t="shared" si="3"/>
        <v>12100</v>
      </c>
      <c r="O7" s="28">
        <f t="shared" si="4"/>
        <v>12100</v>
      </c>
    </row>
    <row r="8" spans="1:23" s="23" customFormat="1" x14ac:dyDescent="0.2">
      <c r="A8" s="24" t="s">
        <v>41</v>
      </c>
      <c r="B8" s="24" t="s">
        <v>99</v>
      </c>
      <c r="C8" s="24" t="s">
        <v>36</v>
      </c>
      <c r="D8" s="24" t="s">
        <v>167</v>
      </c>
      <c r="E8" s="58" t="s">
        <v>177</v>
      </c>
      <c r="F8" s="47">
        <v>44400</v>
      </c>
      <c r="G8" s="27">
        <v>38720</v>
      </c>
      <c r="H8" s="27">
        <f>ROUND(G8/154.9*158.3,0)</f>
        <v>39570</v>
      </c>
      <c r="I8" s="27">
        <v>41745</v>
      </c>
      <c r="J8" s="29"/>
      <c r="K8" s="27">
        <f t="shared" si="0"/>
        <v>43663</v>
      </c>
      <c r="L8" s="27">
        <f t="shared" si="1"/>
        <v>0</v>
      </c>
      <c r="M8" s="27">
        <f t="shared" si="2"/>
        <v>45960</v>
      </c>
      <c r="N8" s="27">
        <f t="shared" si="3"/>
        <v>0</v>
      </c>
      <c r="O8" s="28">
        <f t="shared" si="4"/>
        <v>45960</v>
      </c>
    </row>
    <row r="9" spans="1:23" s="37" customFormat="1" ht="25.5" x14ac:dyDescent="0.2">
      <c r="A9" s="35" t="s">
        <v>95</v>
      </c>
      <c r="B9" s="35" t="s">
        <v>134</v>
      </c>
      <c r="C9" s="36" t="s">
        <v>36</v>
      </c>
      <c r="D9" s="36" t="s">
        <v>90</v>
      </c>
      <c r="E9" s="61" t="s">
        <v>177</v>
      </c>
      <c r="F9" s="62">
        <v>44438</v>
      </c>
      <c r="G9" s="43">
        <v>1560900</v>
      </c>
      <c r="H9" s="43">
        <f>ROUND(G9/154.9*158.3,0)</f>
        <v>1595161</v>
      </c>
      <c r="I9" s="43">
        <v>1682829</v>
      </c>
      <c r="J9" s="59"/>
      <c r="K9" s="27">
        <f t="shared" si="0"/>
        <v>1760152</v>
      </c>
      <c r="L9" s="27">
        <f t="shared" si="1"/>
        <v>0</v>
      </c>
      <c r="M9" s="27">
        <f t="shared" si="2"/>
        <v>1852940</v>
      </c>
      <c r="N9" s="27">
        <f t="shared" si="3"/>
        <v>0</v>
      </c>
      <c r="O9" s="28">
        <f t="shared" si="4"/>
        <v>1852940</v>
      </c>
    </row>
    <row r="10" spans="1:23" s="23" customFormat="1" x14ac:dyDescent="0.2">
      <c r="A10" s="30" t="s">
        <v>82</v>
      </c>
      <c r="B10" s="30" t="s">
        <v>103</v>
      </c>
      <c r="C10" s="24" t="s">
        <v>36</v>
      </c>
      <c r="D10" s="24" t="s">
        <v>83</v>
      </c>
      <c r="E10" s="58" t="s">
        <v>177</v>
      </c>
      <c r="F10" s="47">
        <v>44390</v>
      </c>
      <c r="G10" s="27">
        <v>2873750</v>
      </c>
      <c r="H10" s="27">
        <f>ROUND(G10/154.9*158.3,0)</f>
        <v>2936828</v>
      </c>
      <c r="I10" s="27">
        <v>3098233</v>
      </c>
      <c r="J10" s="29"/>
      <c r="K10" s="27">
        <f t="shared" si="0"/>
        <v>3240591</v>
      </c>
      <c r="L10" s="27">
        <f t="shared" si="1"/>
        <v>0</v>
      </c>
      <c r="M10" s="27">
        <f t="shared" si="2"/>
        <v>3411420</v>
      </c>
      <c r="N10" s="27">
        <f t="shared" si="3"/>
        <v>0</v>
      </c>
      <c r="O10" s="28">
        <f t="shared" si="4"/>
        <v>3411420</v>
      </c>
    </row>
    <row r="11" spans="1:23" s="23" customFormat="1" x14ac:dyDescent="0.2">
      <c r="A11" s="24" t="s">
        <v>34</v>
      </c>
      <c r="B11" s="24" t="s">
        <v>136</v>
      </c>
      <c r="C11" s="24" t="s">
        <v>36</v>
      </c>
      <c r="D11" s="24" t="s">
        <v>35</v>
      </c>
      <c r="E11" s="58" t="s">
        <v>177</v>
      </c>
      <c r="F11" s="47">
        <v>44400</v>
      </c>
      <c r="G11" s="27">
        <v>99220</v>
      </c>
      <c r="H11" s="27">
        <f>ROUND(G11/154.9*158.3,0)</f>
        <v>101398</v>
      </c>
      <c r="I11" s="27">
        <v>106971</v>
      </c>
      <c r="J11" s="29"/>
      <c r="K11" s="27">
        <f t="shared" si="0"/>
        <v>111886</v>
      </c>
      <c r="L11" s="27">
        <f t="shared" si="1"/>
        <v>0</v>
      </c>
      <c r="M11" s="27">
        <f t="shared" si="2"/>
        <v>117780</v>
      </c>
      <c r="N11" s="27">
        <f t="shared" si="3"/>
        <v>0</v>
      </c>
      <c r="O11" s="28">
        <f t="shared" si="4"/>
        <v>117780</v>
      </c>
    </row>
    <row r="12" spans="1:23" s="23" customFormat="1" x14ac:dyDescent="0.2">
      <c r="A12" s="30" t="s">
        <v>80</v>
      </c>
      <c r="B12" s="30" t="s">
        <v>106</v>
      </c>
      <c r="C12" s="24" t="s">
        <v>36</v>
      </c>
      <c r="D12" s="24" t="s">
        <v>151</v>
      </c>
      <c r="E12" s="58" t="s">
        <v>177</v>
      </c>
      <c r="F12" s="47">
        <v>44390</v>
      </c>
      <c r="G12" s="27">
        <v>5196950</v>
      </c>
      <c r="H12" s="27">
        <f>ROUND(G12/154.9*158.3,0)</f>
        <v>5311021</v>
      </c>
      <c r="I12" s="27">
        <v>5602909</v>
      </c>
      <c r="J12" s="29"/>
      <c r="K12" s="27">
        <f t="shared" si="0"/>
        <v>5860353</v>
      </c>
      <c r="L12" s="27">
        <f t="shared" si="1"/>
        <v>0</v>
      </c>
      <c r="M12" s="27">
        <f t="shared" si="2"/>
        <v>6169290</v>
      </c>
      <c r="N12" s="27">
        <f t="shared" si="3"/>
        <v>0</v>
      </c>
      <c r="O12" s="28">
        <f t="shared" si="4"/>
        <v>6169290</v>
      </c>
    </row>
    <row r="13" spans="1:23" s="23" customFormat="1" x14ac:dyDescent="0.2">
      <c r="A13" s="24" t="s">
        <v>215</v>
      </c>
      <c r="B13" s="24" t="s">
        <v>216</v>
      </c>
      <c r="C13" s="24" t="s">
        <v>30</v>
      </c>
      <c r="D13" s="85"/>
      <c r="E13" s="24"/>
      <c r="F13" s="70"/>
      <c r="G13" s="45"/>
      <c r="H13" s="26">
        <v>1055000</v>
      </c>
      <c r="I13" s="27">
        <v>1112982</v>
      </c>
      <c r="J13" s="26"/>
      <c r="K13" s="27">
        <f t="shared" si="0"/>
        <v>1164122</v>
      </c>
      <c r="L13" s="27">
        <f t="shared" si="1"/>
        <v>0</v>
      </c>
      <c r="M13" s="27">
        <f t="shared" si="2"/>
        <v>1225490</v>
      </c>
      <c r="N13" s="27">
        <f t="shared" si="3"/>
        <v>0</v>
      </c>
      <c r="O13" s="28">
        <f t="shared" si="4"/>
        <v>1225490</v>
      </c>
    </row>
    <row r="14" spans="1:23" s="23" customFormat="1" x14ac:dyDescent="0.2">
      <c r="A14" s="24" t="s">
        <v>13</v>
      </c>
      <c r="B14" s="24" t="s">
        <v>128</v>
      </c>
      <c r="C14" s="24" t="s">
        <v>30</v>
      </c>
      <c r="D14" s="24" t="s">
        <v>14</v>
      </c>
      <c r="E14" s="58" t="s">
        <v>177</v>
      </c>
      <c r="F14" s="47">
        <v>44475</v>
      </c>
      <c r="G14" s="27">
        <v>302500</v>
      </c>
      <c r="H14" s="27">
        <f>G14</f>
        <v>302500</v>
      </c>
      <c r="I14" s="27">
        <v>319125</v>
      </c>
      <c r="J14" s="29"/>
      <c r="K14" s="27">
        <f t="shared" si="0"/>
        <v>333788</v>
      </c>
      <c r="L14" s="27">
        <f t="shared" si="1"/>
        <v>0</v>
      </c>
      <c r="M14" s="27">
        <f t="shared" si="2"/>
        <v>351380</v>
      </c>
      <c r="N14" s="27">
        <f t="shared" si="3"/>
        <v>0</v>
      </c>
      <c r="O14" s="28">
        <f t="shared" si="4"/>
        <v>351380</v>
      </c>
    </row>
    <row r="15" spans="1:23" s="23" customFormat="1" x14ac:dyDescent="0.2">
      <c r="A15" s="24" t="s">
        <v>13</v>
      </c>
      <c r="B15" s="24" t="s">
        <v>128</v>
      </c>
      <c r="C15" s="24" t="s">
        <v>30</v>
      </c>
      <c r="D15" s="24" t="s">
        <v>49</v>
      </c>
      <c r="E15" s="58" t="s">
        <v>177</v>
      </c>
      <c r="F15" s="47">
        <v>44475</v>
      </c>
      <c r="G15" s="27">
        <v>5989500</v>
      </c>
      <c r="H15" s="27">
        <f>G15</f>
        <v>5989500</v>
      </c>
      <c r="I15" s="27">
        <v>6318677</v>
      </c>
      <c r="J15" s="29">
        <v>31923</v>
      </c>
      <c r="K15" s="27">
        <f t="shared" si="0"/>
        <v>6609009</v>
      </c>
      <c r="L15" s="27">
        <f t="shared" si="1"/>
        <v>34197</v>
      </c>
      <c r="M15" s="27">
        <f t="shared" si="2"/>
        <v>6957410</v>
      </c>
      <c r="N15" s="27">
        <f t="shared" si="3"/>
        <v>35580</v>
      </c>
      <c r="O15" s="28">
        <f t="shared" si="4"/>
        <v>6992990</v>
      </c>
    </row>
    <row r="16" spans="1:23" s="90" customFormat="1" x14ac:dyDescent="0.2">
      <c r="A16" s="24" t="s">
        <v>238</v>
      </c>
      <c r="B16" s="24" t="s">
        <v>160</v>
      </c>
      <c r="C16" s="24" t="s">
        <v>30</v>
      </c>
      <c r="D16" s="24" t="s">
        <v>228</v>
      </c>
      <c r="E16" s="89"/>
      <c r="F16" s="91"/>
      <c r="G16" s="92"/>
      <c r="H16" s="92"/>
      <c r="I16" s="92">
        <v>2437326</v>
      </c>
      <c r="J16" s="92">
        <v>130000</v>
      </c>
      <c r="K16" s="27">
        <f t="shared" si="0"/>
        <v>2549317</v>
      </c>
      <c r="L16" s="27">
        <f t="shared" si="1"/>
        <v>139262</v>
      </c>
      <c r="M16" s="27">
        <f t="shared" si="2"/>
        <v>2683710</v>
      </c>
      <c r="N16" s="27">
        <f t="shared" si="3"/>
        <v>144910</v>
      </c>
      <c r="O16" s="28">
        <f t="shared" si="4"/>
        <v>2828620</v>
      </c>
      <c r="P16" s="90" t="s">
        <v>237</v>
      </c>
    </row>
    <row r="17" spans="1:16" s="23" customFormat="1" x14ac:dyDescent="0.2">
      <c r="A17" s="24" t="s">
        <v>93</v>
      </c>
      <c r="B17" s="24" t="s">
        <v>129</v>
      </c>
      <c r="C17" s="24" t="s">
        <v>30</v>
      </c>
      <c r="D17" s="24" t="s">
        <v>196</v>
      </c>
      <c r="E17" s="57" t="s">
        <v>177</v>
      </c>
      <c r="F17" s="47">
        <v>44393</v>
      </c>
      <c r="G17" s="27">
        <v>5759600</v>
      </c>
      <c r="H17" s="27">
        <f>ROUND(G17/154.9*158.3,0)</f>
        <v>5886021</v>
      </c>
      <c r="I17" s="27">
        <v>6209510</v>
      </c>
      <c r="J17" s="29"/>
      <c r="K17" s="27">
        <f t="shared" si="0"/>
        <v>6494826</v>
      </c>
      <c r="L17" s="27">
        <f t="shared" si="1"/>
        <v>0</v>
      </c>
      <c r="M17" s="27">
        <f t="shared" si="2"/>
        <v>6837210</v>
      </c>
      <c r="N17" s="27">
        <f t="shared" si="3"/>
        <v>0</v>
      </c>
      <c r="O17" s="28">
        <f t="shared" si="4"/>
        <v>6837210</v>
      </c>
    </row>
    <row r="18" spans="1:16" s="23" customFormat="1" x14ac:dyDescent="0.2">
      <c r="A18" s="24" t="s">
        <v>89</v>
      </c>
      <c r="B18" s="24" t="s">
        <v>129</v>
      </c>
      <c r="C18" s="24" t="s">
        <v>30</v>
      </c>
      <c r="D18" s="24" t="s">
        <v>91</v>
      </c>
      <c r="E18" s="58" t="s">
        <v>177</v>
      </c>
      <c r="F18" s="47">
        <v>44399</v>
      </c>
      <c r="G18" s="27"/>
      <c r="H18" s="27"/>
      <c r="I18" s="27">
        <v>0</v>
      </c>
      <c r="J18" s="29">
        <v>1532284</v>
      </c>
      <c r="K18" s="27">
        <f t="shared" si="0"/>
        <v>0</v>
      </c>
      <c r="L18" s="27">
        <f t="shared" si="1"/>
        <v>1641448</v>
      </c>
      <c r="M18" s="27">
        <f t="shared" si="2"/>
        <v>0</v>
      </c>
      <c r="N18" s="27">
        <f t="shared" si="3"/>
        <v>1708010</v>
      </c>
      <c r="O18" s="28">
        <f t="shared" si="4"/>
        <v>1708010</v>
      </c>
    </row>
    <row r="19" spans="1:16" s="23" customFormat="1" x14ac:dyDescent="0.2">
      <c r="A19" s="24" t="s">
        <v>94</v>
      </c>
      <c r="B19" s="24" t="s">
        <v>129</v>
      </c>
      <c r="C19" s="24" t="s">
        <v>30</v>
      </c>
      <c r="D19" s="24" t="s">
        <v>165</v>
      </c>
      <c r="E19" s="57" t="s">
        <v>177</v>
      </c>
      <c r="F19" s="47">
        <v>44393</v>
      </c>
      <c r="G19" s="27">
        <v>744150</v>
      </c>
      <c r="H19" s="27">
        <f>ROUND(G19/154.9*158.3,0)</f>
        <v>760484</v>
      </c>
      <c r="I19" s="27">
        <v>802279</v>
      </c>
      <c r="J19" s="29"/>
      <c r="K19" s="27">
        <f t="shared" si="0"/>
        <v>839142</v>
      </c>
      <c r="L19" s="27">
        <f t="shared" si="1"/>
        <v>0</v>
      </c>
      <c r="M19" s="27">
        <f t="shared" si="2"/>
        <v>883380</v>
      </c>
      <c r="N19" s="27">
        <f t="shared" si="3"/>
        <v>0</v>
      </c>
      <c r="O19" s="28">
        <f t="shared" si="4"/>
        <v>883380</v>
      </c>
    </row>
    <row r="20" spans="1:16" s="90" customFormat="1" x14ac:dyDescent="0.2">
      <c r="A20" s="24" t="s">
        <v>231</v>
      </c>
      <c r="B20" s="24" t="s">
        <v>232</v>
      </c>
      <c r="C20" s="24" t="s">
        <v>30</v>
      </c>
      <c r="D20" s="30" t="s">
        <v>236</v>
      </c>
      <c r="E20" s="89"/>
      <c r="F20" s="91"/>
      <c r="G20" s="92"/>
      <c r="H20" s="92"/>
      <c r="I20" s="92">
        <v>885000</v>
      </c>
      <c r="J20" s="92"/>
      <c r="K20" s="34">
        <f t="shared" si="0"/>
        <v>925664</v>
      </c>
      <c r="L20" s="34">
        <f t="shared" si="1"/>
        <v>0</v>
      </c>
      <c r="M20" s="27">
        <f t="shared" si="2"/>
        <v>974460</v>
      </c>
      <c r="N20" s="27">
        <f t="shared" si="3"/>
        <v>0</v>
      </c>
      <c r="O20" s="28">
        <f t="shared" si="4"/>
        <v>974460</v>
      </c>
    </row>
    <row r="21" spans="1:16" s="23" customFormat="1" x14ac:dyDescent="0.2">
      <c r="A21" s="24" t="s">
        <v>121</v>
      </c>
      <c r="B21" s="24" t="s">
        <v>122</v>
      </c>
      <c r="C21" s="24" t="s">
        <v>30</v>
      </c>
      <c r="D21" s="24" t="s">
        <v>175</v>
      </c>
      <c r="E21" s="58"/>
      <c r="F21" s="47"/>
      <c r="G21" s="27">
        <v>11500</v>
      </c>
      <c r="H21" s="27">
        <f>ROUND(G21/150.8*158.3,0)</f>
        <v>12072</v>
      </c>
      <c r="I21" s="27">
        <v>12735</v>
      </c>
      <c r="J21" s="29"/>
      <c r="K21" s="27">
        <f t="shared" si="0"/>
        <v>13320</v>
      </c>
      <c r="L21" s="27">
        <f t="shared" si="1"/>
        <v>0</v>
      </c>
      <c r="M21" s="27">
        <f t="shared" si="2"/>
        <v>14020</v>
      </c>
      <c r="N21" s="27">
        <f t="shared" si="3"/>
        <v>0</v>
      </c>
      <c r="O21" s="28">
        <f t="shared" si="4"/>
        <v>14020</v>
      </c>
    </row>
    <row r="22" spans="1:16" s="23" customFormat="1" x14ac:dyDescent="0.2">
      <c r="A22" s="24" t="s">
        <v>168</v>
      </c>
      <c r="B22" s="24" t="s">
        <v>131</v>
      </c>
      <c r="C22" s="24" t="s">
        <v>30</v>
      </c>
      <c r="D22" s="24" t="s">
        <v>51</v>
      </c>
      <c r="E22" s="58" t="s">
        <v>177</v>
      </c>
      <c r="F22" s="47">
        <v>44400</v>
      </c>
      <c r="G22" s="27">
        <v>290400</v>
      </c>
      <c r="H22" s="27">
        <f t="shared" ref="H22:H33" si="5">ROUND(G22/154.9*158.3,0)</f>
        <v>296774</v>
      </c>
      <c r="I22" s="27">
        <v>313084</v>
      </c>
      <c r="J22" s="29">
        <v>44692</v>
      </c>
      <c r="K22" s="27">
        <f t="shared" si="0"/>
        <v>327470</v>
      </c>
      <c r="L22" s="27">
        <f t="shared" si="1"/>
        <v>47876</v>
      </c>
      <c r="M22" s="27">
        <f t="shared" si="2"/>
        <v>344730</v>
      </c>
      <c r="N22" s="27">
        <f t="shared" si="3"/>
        <v>49820</v>
      </c>
      <c r="O22" s="28">
        <f t="shared" si="4"/>
        <v>394550</v>
      </c>
    </row>
    <row r="23" spans="1:16" s="23" customFormat="1" x14ac:dyDescent="0.2">
      <c r="A23" s="24" t="s">
        <v>197</v>
      </c>
      <c r="B23" s="24" t="s">
        <v>131</v>
      </c>
      <c r="C23" s="24" t="s">
        <v>30</v>
      </c>
      <c r="D23" s="24" t="s">
        <v>52</v>
      </c>
      <c r="E23" s="58" t="s">
        <v>177</v>
      </c>
      <c r="F23" s="47">
        <v>44400</v>
      </c>
      <c r="G23" s="27">
        <v>175450</v>
      </c>
      <c r="H23" s="27">
        <f t="shared" si="5"/>
        <v>179301</v>
      </c>
      <c r="I23" s="27">
        <v>189155</v>
      </c>
      <c r="J23" s="29"/>
      <c r="K23" s="27">
        <f t="shared" si="0"/>
        <v>197846</v>
      </c>
      <c r="L23" s="27">
        <f t="shared" si="1"/>
        <v>0</v>
      </c>
      <c r="M23" s="27">
        <f t="shared" si="2"/>
        <v>208280</v>
      </c>
      <c r="N23" s="27">
        <f t="shared" si="3"/>
        <v>0</v>
      </c>
      <c r="O23" s="28">
        <f t="shared" si="4"/>
        <v>208280</v>
      </c>
    </row>
    <row r="24" spans="1:16" s="23" customFormat="1" x14ac:dyDescent="0.2">
      <c r="A24" s="24" t="s">
        <v>7</v>
      </c>
      <c r="B24" s="24" t="s">
        <v>132</v>
      </c>
      <c r="C24" s="24" t="s">
        <v>30</v>
      </c>
      <c r="D24" s="24" t="s">
        <v>8</v>
      </c>
      <c r="E24" s="58" t="s">
        <v>177</v>
      </c>
      <c r="F24" s="47">
        <v>44399</v>
      </c>
      <c r="G24" s="27">
        <v>366200</v>
      </c>
      <c r="H24" s="27">
        <f t="shared" si="5"/>
        <v>374238</v>
      </c>
      <c r="I24" s="27">
        <v>394806</v>
      </c>
      <c r="J24" s="29"/>
      <c r="K24" s="27">
        <f t="shared" si="0"/>
        <v>412947</v>
      </c>
      <c r="L24" s="27">
        <f t="shared" si="1"/>
        <v>0</v>
      </c>
      <c r="M24" s="27">
        <f t="shared" si="2"/>
        <v>434720</v>
      </c>
      <c r="N24" s="27">
        <f t="shared" si="3"/>
        <v>0</v>
      </c>
      <c r="O24" s="28">
        <f t="shared" si="4"/>
        <v>434720</v>
      </c>
    </row>
    <row r="25" spans="1:16" s="33" customFormat="1" x14ac:dyDescent="0.2">
      <c r="A25" s="24" t="s">
        <v>153</v>
      </c>
      <c r="B25" s="24" t="s">
        <v>143</v>
      </c>
      <c r="C25" s="24" t="s">
        <v>30</v>
      </c>
      <c r="D25" s="24" t="s">
        <v>154</v>
      </c>
      <c r="E25" s="57" t="s">
        <v>177</v>
      </c>
      <c r="F25" s="47">
        <v>44409</v>
      </c>
      <c r="G25" s="27">
        <v>4513300</v>
      </c>
      <c r="H25" s="27">
        <f t="shared" si="5"/>
        <v>4612365</v>
      </c>
      <c r="I25" s="27">
        <v>4865856</v>
      </c>
      <c r="J25" s="29"/>
      <c r="K25" s="27">
        <f t="shared" si="0"/>
        <v>5089433</v>
      </c>
      <c r="L25" s="27">
        <f t="shared" si="1"/>
        <v>0</v>
      </c>
      <c r="M25" s="27">
        <f t="shared" si="2"/>
        <v>5357730</v>
      </c>
      <c r="N25" s="27">
        <f t="shared" si="3"/>
        <v>0</v>
      </c>
      <c r="O25" s="28">
        <f t="shared" si="4"/>
        <v>5357730</v>
      </c>
      <c r="P25" s="23"/>
    </row>
    <row r="26" spans="1:16" s="23" customFormat="1" x14ac:dyDescent="0.2">
      <c r="A26" s="24" t="s">
        <v>16</v>
      </c>
      <c r="B26" s="24" t="s">
        <v>126</v>
      </c>
      <c r="C26" s="24" t="s">
        <v>30</v>
      </c>
      <c r="D26" s="24" t="s">
        <v>47</v>
      </c>
      <c r="E26" s="57" t="s">
        <v>177</v>
      </c>
      <c r="F26" s="47">
        <v>44406</v>
      </c>
      <c r="G26" s="27">
        <v>5614400</v>
      </c>
      <c r="H26" s="27">
        <f t="shared" si="5"/>
        <v>5737634</v>
      </c>
      <c r="I26" s="27">
        <v>6052968</v>
      </c>
      <c r="J26" s="29"/>
      <c r="K26" s="27">
        <f t="shared" si="0"/>
        <v>6331091</v>
      </c>
      <c r="L26" s="27">
        <f t="shared" si="1"/>
        <v>0</v>
      </c>
      <c r="M26" s="27">
        <f t="shared" si="2"/>
        <v>6664840</v>
      </c>
      <c r="N26" s="27">
        <f t="shared" si="3"/>
        <v>0</v>
      </c>
      <c r="O26" s="28">
        <f t="shared" si="4"/>
        <v>6664840</v>
      </c>
    </row>
    <row r="27" spans="1:16" s="23" customFormat="1" x14ac:dyDescent="0.2">
      <c r="A27" s="24" t="s">
        <v>48</v>
      </c>
      <c r="B27" s="24" t="s">
        <v>126</v>
      </c>
      <c r="C27" s="24" t="s">
        <v>30</v>
      </c>
      <c r="D27" s="24" t="s">
        <v>50</v>
      </c>
      <c r="E27" s="58" t="s">
        <v>177</v>
      </c>
      <c r="F27" s="47">
        <v>44399</v>
      </c>
      <c r="G27" s="27">
        <v>1615350</v>
      </c>
      <c r="H27" s="27">
        <f t="shared" si="5"/>
        <v>1650806</v>
      </c>
      <c r="I27" s="27">
        <v>1741533</v>
      </c>
      <c r="J27" s="29"/>
      <c r="K27" s="27">
        <f t="shared" si="0"/>
        <v>1821553</v>
      </c>
      <c r="L27" s="27">
        <f t="shared" si="1"/>
        <v>0</v>
      </c>
      <c r="M27" s="27">
        <f t="shared" si="2"/>
        <v>1917580</v>
      </c>
      <c r="N27" s="27">
        <f t="shared" si="3"/>
        <v>0</v>
      </c>
      <c r="O27" s="28">
        <f t="shared" si="4"/>
        <v>1917580</v>
      </c>
    </row>
    <row r="28" spans="1:16" s="23" customFormat="1" x14ac:dyDescent="0.2">
      <c r="A28" s="24" t="s">
        <v>191</v>
      </c>
      <c r="B28" s="24" t="s">
        <v>192</v>
      </c>
      <c r="C28" s="24" t="s">
        <v>30</v>
      </c>
      <c r="D28" s="24" t="s">
        <v>193</v>
      </c>
      <c r="E28" s="58" t="s">
        <v>177</v>
      </c>
      <c r="F28" s="47">
        <v>44462</v>
      </c>
      <c r="G28" s="27">
        <v>477950</v>
      </c>
      <c r="H28" s="27">
        <f t="shared" si="5"/>
        <v>488441</v>
      </c>
      <c r="I28" s="27">
        <v>515285</v>
      </c>
      <c r="J28" s="29"/>
      <c r="K28" s="27">
        <f t="shared" si="0"/>
        <v>538961</v>
      </c>
      <c r="L28" s="27">
        <f t="shared" si="1"/>
        <v>0</v>
      </c>
      <c r="M28" s="27">
        <f t="shared" si="2"/>
        <v>567370</v>
      </c>
      <c r="N28" s="27">
        <f t="shared" si="3"/>
        <v>0</v>
      </c>
      <c r="O28" s="28">
        <f t="shared" si="4"/>
        <v>567370</v>
      </c>
    </row>
    <row r="29" spans="1:16" s="23" customFormat="1" x14ac:dyDescent="0.2">
      <c r="A29" s="30" t="s">
        <v>70</v>
      </c>
      <c r="B29" s="30" t="s">
        <v>107</v>
      </c>
      <c r="C29" s="24" t="s">
        <v>30</v>
      </c>
      <c r="D29" s="24" t="s">
        <v>76</v>
      </c>
      <c r="E29" s="58" t="s">
        <v>177</v>
      </c>
      <c r="F29" s="47">
        <v>44399</v>
      </c>
      <c r="G29" s="27">
        <v>6334350</v>
      </c>
      <c r="H29" s="27">
        <f t="shared" si="5"/>
        <v>6473387</v>
      </c>
      <c r="I29" s="27">
        <v>6829157</v>
      </c>
      <c r="J29" s="29"/>
      <c r="K29" s="27">
        <f t="shared" si="0"/>
        <v>7142944</v>
      </c>
      <c r="L29" s="27">
        <f t="shared" si="1"/>
        <v>0</v>
      </c>
      <c r="M29" s="27">
        <f t="shared" si="2"/>
        <v>7519490</v>
      </c>
      <c r="N29" s="27">
        <f t="shared" si="3"/>
        <v>0</v>
      </c>
      <c r="O29" s="28">
        <f t="shared" si="4"/>
        <v>7519490</v>
      </c>
    </row>
    <row r="30" spans="1:16" s="23" customFormat="1" x14ac:dyDescent="0.2">
      <c r="A30" s="24" t="s">
        <v>9</v>
      </c>
      <c r="B30" s="24" t="s">
        <v>133</v>
      </c>
      <c r="C30" s="24" t="s">
        <v>30</v>
      </c>
      <c r="D30" s="24" t="s">
        <v>10</v>
      </c>
      <c r="E30" s="57" t="s">
        <v>177</v>
      </c>
      <c r="F30" s="47">
        <v>44406</v>
      </c>
      <c r="G30" s="27">
        <v>6292000</v>
      </c>
      <c r="H30" s="27">
        <f t="shared" si="5"/>
        <v>6430107</v>
      </c>
      <c r="I30" s="27">
        <v>6783499</v>
      </c>
      <c r="J30" s="29"/>
      <c r="K30" s="27">
        <f t="shared" si="0"/>
        <v>7095189</v>
      </c>
      <c r="L30" s="27">
        <f t="shared" si="1"/>
        <v>0</v>
      </c>
      <c r="M30" s="27">
        <f t="shared" si="2"/>
        <v>7469220</v>
      </c>
      <c r="N30" s="27">
        <f t="shared" si="3"/>
        <v>0</v>
      </c>
      <c r="O30" s="28">
        <f t="shared" si="4"/>
        <v>7469220</v>
      </c>
    </row>
    <row r="31" spans="1:16" s="23" customFormat="1" x14ac:dyDescent="0.2">
      <c r="A31" s="24" t="s">
        <v>186</v>
      </c>
      <c r="B31" s="24" t="s">
        <v>101</v>
      </c>
      <c r="C31" s="24" t="s">
        <v>30</v>
      </c>
      <c r="D31" s="24" t="s">
        <v>145</v>
      </c>
      <c r="E31" s="57" t="s">
        <v>177</v>
      </c>
      <c r="F31" s="47">
        <v>44393</v>
      </c>
      <c r="G31" s="27">
        <v>53525</v>
      </c>
      <c r="H31" s="27">
        <f t="shared" si="5"/>
        <v>54700</v>
      </c>
      <c r="I31" s="27">
        <v>57706</v>
      </c>
      <c r="J31" s="29"/>
      <c r="K31" s="27">
        <f t="shared" si="0"/>
        <v>60357</v>
      </c>
      <c r="L31" s="27">
        <f t="shared" si="1"/>
        <v>0</v>
      </c>
      <c r="M31" s="27">
        <f t="shared" si="2"/>
        <v>63540</v>
      </c>
      <c r="N31" s="27">
        <f t="shared" si="3"/>
        <v>0</v>
      </c>
      <c r="O31" s="28">
        <f t="shared" si="4"/>
        <v>63540</v>
      </c>
    </row>
    <row r="32" spans="1:16" s="23" customFormat="1" x14ac:dyDescent="0.2">
      <c r="A32" s="24" t="s">
        <v>4</v>
      </c>
      <c r="B32" s="24" t="s">
        <v>101</v>
      </c>
      <c r="C32" s="24" t="s">
        <v>30</v>
      </c>
      <c r="D32" s="24" t="s">
        <v>5</v>
      </c>
      <c r="E32" s="57" t="s">
        <v>177</v>
      </c>
      <c r="F32" s="47">
        <v>44406</v>
      </c>
      <c r="G32" s="27">
        <v>375100</v>
      </c>
      <c r="H32" s="27">
        <f t="shared" si="5"/>
        <v>383333</v>
      </c>
      <c r="I32" s="27">
        <v>404401</v>
      </c>
      <c r="J32" s="29"/>
      <c r="K32" s="27">
        <f t="shared" si="0"/>
        <v>422982</v>
      </c>
      <c r="L32" s="27">
        <f t="shared" si="1"/>
        <v>0</v>
      </c>
      <c r="M32" s="27">
        <f t="shared" si="2"/>
        <v>445280</v>
      </c>
      <c r="N32" s="27">
        <f t="shared" si="3"/>
        <v>0</v>
      </c>
      <c r="O32" s="28">
        <f t="shared" si="4"/>
        <v>445280</v>
      </c>
    </row>
    <row r="33" spans="1:16" s="23" customFormat="1" x14ac:dyDescent="0.2">
      <c r="A33" s="24" t="s">
        <v>6</v>
      </c>
      <c r="B33" s="24" t="s">
        <v>101</v>
      </c>
      <c r="C33" s="24" t="s">
        <v>30</v>
      </c>
      <c r="D33" s="24" t="s">
        <v>185</v>
      </c>
      <c r="E33" s="57" t="s">
        <v>177</v>
      </c>
      <c r="F33" s="47">
        <v>44406</v>
      </c>
      <c r="G33" s="27">
        <v>429550</v>
      </c>
      <c r="H33" s="27">
        <f t="shared" si="5"/>
        <v>438978</v>
      </c>
      <c r="I33" s="27">
        <v>463104</v>
      </c>
      <c r="J33" s="29"/>
      <c r="K33" s="27">
        <f t="shared" si="0"/>
        <v>484383</v>
      </c>
      <c r="L33" s="27">
        <f t="shared" si="1"/>
        <v>0</v>
      </c>
      <c r="M33" s="27">
        <f t="shared" si="2"/>
        <v>509920</v>
      </c>
      <c r="N33" s="27">
        <f t="shared" si="3"/>
        <v>0</v>
      </c>
      <c r="O33" s="28">
        <f t="shared" si="4"/>
        <v>509920</v>
      </c>
    </row>
    <row r="34" spans="1:16" s="23" customFormat="1" x14ac:dyDescent="0.2">
      <c r="A34" s="24" t="s">
        <v>2</v>
      </c>
      <c r="B34" s="24" t="s">
        <v>101</v>
      </c>
      <c r="C34" s="24" t="s">
        <v>30</v>
      </c>
      <c r="D34" s="24" t="s">
        <v>3</v>
      </c>
      <c r="E34" s="58"/>
      <c r="F34" s="47"/>
      <c r="G34" s="27">
        <v>16554267</v>
      </c>
      <c r="H34" s="27">
        <f>ROUND(G34/150.8*158.3,0)</f>
        <v>17377589</v>
      </c>
      <c r="I34" s="27">
        <v>14944643</v>
      </c>
      <c r="J34" s="29"/>
      <c r="K34" s="27">
        <f t="shared" si="0"/>
        <v>15631323</v>
      </c>
      <c r="L34" s="27">
        <f t="shared" si="1"/>
        <v>0</v>
      </c>
      <c r="M34" s="27">
        <f t="shared" si="2"/>
        <v>16455340</v>
      </c>
      <c r="N34" s="27">
        <f t="shared" si="3"/>
        <v>0</v>
      </c>
      <c r="O34" s="28">
        <f t="shared" si="4"/>
        <v>16455340</v>
      </c>
      <c r="P34" s="90"/>
    </row>
    <row r="35" spans="1:16" x14ac:dyDescent="0.2">
      <c r="A35" s="24" t="s">
        <v>2</v>
      </c>
      <c r="B35" s="24" t="s">
        <v>101</v>
      </c>
      <c r="C35" s="24" t="s">
        <v>30</v>
      </c>
      <c r="D35" s="24" t="s">
        <v>225</v>
      </c>
      <c r="E35" s="24" t="s">
        <v>226</v>
      </c>
      <c r="F35" s="70">
        <v>44985</v>
      </c>
      <c r="G35" s="87"/>
      <c r="H35" s="87"/>
      <c r="I35" s="87">
        <v>3388000</v>
      </c>
      <c r="J35" s="88"/>
      <c r="K35" s="27">
        <f t="shared" si="0"/>
        <v>3543673</v>
      </c>
      <c r="L35" s="27">
        <f t="shared" si="1"/>
        <v>0</v>
      </c>
      <c r="M35" s="27">
        <f t="shared" si="2"/>
        <v>3730480</v>
      </c>
      <c r="N35" s="27">
        <f t="shared" si="3"/>
        <v>0</v>
      </c>
      <c r="O35" s="28">
        <f t="shared" si="4"/>
        <v>3730480</v>
      </c>
      <c r="P35" s="90"/>
    </row>
    <row r="36" spans="1:16" s="23" customFormat="1" x14ac:dyDescent="0.2">
      <c r="A36" s="24" t="s">
        <v>2</v>
      </c>
      <c r="B36" s="24" t="s">
        <v>101</v>
      </c>
      <c r="C36" s="24" t="s">
        <v>30</v>
      </c>
      <c r="D36" s="24" t="s">
        <v>3</v>
      </c>
      <c r="E36" s="58"/>
      <c r="F36" s="47"/>
      <c r="G36" s="27"/>
      <c r="H36" s="27"/>
      <c r="I36" s="27">
        <v>0</v>
      </c>
      <c r="J36" s="29">
        <v>2585466</v>
      </c>
      <c r="K36" s="27">
        <f t="shared" si="0"/>
        <v>0</v>
      </c>
      <c r="L36" s="27">
        <f t="shared" si="1"/>
        <v>2769661</v>
      </c>
      <c r="M36" s="27">
        <f t="shared" si="2"/>
        <v>0</v>
      </c>
      <c r="N36" s="27">
        <f t="shared" si="3"/>
        <v>2881970</v>
      </c>
      <c r="O36" s="28">
        <f t="shared" si="4"/>
        <v>2881970</v>
      </c>
    </row>
    <row r="37" spans="1:16" s="23" customFormat="1" x14ac:dyDescent="0.2">
      <c r="A37" s="24" t="s">
        <v>2</v>
      </c>
      <c r="B37" s="24" t="s">
        <v>101</v>
      </c>
      <c r="C37" s="24" t="s">
        <v>30</v>
      </c>
      <c r="D37" s="24" t="s">
        <v>184</v>
      </c>
      <c r="E37" s="57" t="s">
        <v>177</v>
      </c>
      <c r="F37" s="47">
        <v>44393</v>
      </c>
      <c r="G37" s="27"/>
      <c r="H37" s="27"/>
      <c r="I37" s="27">
        <v>0</v>
      </c>
      <c r="J37" s="34">
        <v>312841</v>
      </c>
      <c r="K37" s="27">
        <f t="shared" si="0"/>
        <v>0</v>
      </c>
      <c r="L37" s="27">
        <f t="shared" si="1"/>
        <v>335129</v>
      </c>
      <c r="M37" s="27">
        <f t="shared" si="2"/>
        <v>0</v>
      </c>
      <c r="N37" s="27">
        <f t="shared" si="3"/>
        <v>348720</v>
      </c>
      <c r="O37" s="28">
        <f t="shared" si="4"/>
        <v>348720</v>
      </c>
    </row>
    <row r="38" spans="1:16" s="23" customFormat="1" x14ac:dyDescent="0.2">
      <c r="A38" s="24" t="s">
        <v>86</v>
      </c>
      <c r="B38" s="24" t="s">
        <v>101</v>
      </c>
      <c r="C38" s="24" t="s">
        <v>30</v>
      </c>
      <c r="D38" s="24" t="s">
        <v>32</v>
      </c>
      <c r="E38" s="58"/>
      <c r="F38" s="47"/>
      <c r="G38" s="27">
        <v>2123942</v>
      </c>
      <c r="H38" s="27">
        <f>ROUND(G38/150.8*158.3,0)</f>
        <v>2229576</v>
      </c>
      <c r="I38" s="27">
        <v>2352111</v>
      </c>
      <c r="J38" s="29"/>
      <c r="K38" s="27">
        <f t="shared" si="0"/>
        <v>2460186</v>
      </c>
      <c r="L38" s="27">
        <f t="shared" si="1"/>
        <v>0</v>
      </c>
      <c r="M38" s="27">
        <f t="shared" si="2"/>
        <v>2589880</v>
      </c>
      <c r="N38" s="27">
        <f t="shared" si="3"/>
        <v>0</v>
      </c>
      <c r="O38" s="28">
        <f t="shared" si="4"/>
        <v>2589880</v>
      </c>
    </row>
    <row r="39" spans="1:16" s="23" customFormat="1" x14ac:dyDescent="0.2">
      <c r="A39" s="24" t="s">
        <v>86</v>
      </c>
      <c r="B39" s="24" t="s">
        <v>101</v>
      </c>
      <c r="C39" s="24" t="s">
        <v>30</v>
      </c>
      <c r="D39" s="24" t="s">
        <v>32</v>
      </c>
      <c r="E39" s="58"/>
      <c r="F39" s="47"/>
      <c r="G39" s="27"/>
      <c r="H39" s="27"/>
      <c r="I39" s="27">
        <v>0</v>
      </c>
      <c r="J39" s="29">
        <v>316588</v>
      </c>
      <c r="K39" s="27">
        <f t="shared" si="0"/>
        <v>0</v>
      </c>
      <c r="L39" s="27">
        <f t="shared" si="1"/>
        <v>339142</v>
      </c>
      <c r="M39" s="27">
        <f t="shared" si="2"/>
        <v>0</v>
      </c>
      <c r="N39" s="27">
        <f t="shared" si="3"/>
        <v>352890</v>
      </c>
      <c r="O39" s="28">
        <f t="shared" si="4"/>
        <v>352890</v>
      </c>
    </row>
    <row r="40" spans="1:16" s="33" customFormat="1" x14ac:dyDescent="0.2">
      <c r="A40" s="24" t="s">
        <v>149</v>
      </c>
      <c r="B40" s="24" t="s">
        <v>150</v>
      </c>
      <c r="C40" s="24" t="s">
        <v>30</v>
      </c>
      <c r="D40" s="24" t="s">
        <v>81</v>
      </c>
      <c r="E40" s="57" t="s">
        <v>177</v>
      </c>
      <c r="F40" s="47">
        <v>44396</v>
      </c>
      <c r="G40" s="27">
        <v>10847650</v>
      </c>
      <c r="H40" s="27">
        <f>ROUND(G40/154.9*158.3,0)</f>
        <v>11085752</v>
      </c>
      <c r="I40" s="27">
        <v>11695013</v>
      </c>
      <c r="J40" s="34"/>
      <c r="K40" s="27">
        <f t="shared" si="0"/>
        <v>12232378</v>
      </c>
      <c r="L40" s="27">
        <f t="shared" si="1"/>
        <v>0</v>
      </c>
      <c r="M40" s="27">
        <f t="shared" si="2"/>
        <v>12877220</v>
      </c>
      <c r="N40" s="27">
        <f t="shared" si="3"/>
        <v>0</v>
      </c>
      <c r="O40" s="28">
        <f t="shared" si="4"/>
        <v>12877220</v>
      </c>
      <c r="P40" s="23"/>
    </row>
    <row r="41" spans="1:16" s="23" customFormat="1" x14ac:dyDescent="0.2">
      <c r="A41" s="24" t="s">
        <v>22</v>
      </c>
      <c r="B41" s="24" t="s">
        <v>135</v>
      </c>
      <c r="C41" s="24" t="s">
        <v>30</v>
      </c>
      <c r="D41" s="24" t="s">
        <v>146</v>
      </c>
      <c r="E41" s="57" t="s">
        <v>177</v>
      </c>
      <c r="F41" s="47">
        <v>44407</v>
      </c>
      <c r="G41" s="27">
        <v>641300</v>
      </c>
      <c r="H41" s="27">
        <f>ROUND(G41/154.9*158.3,0)</f>
        <v>655376</v>
      </c>
      <c r="I41" s="27">
        <v>691395</v>
      </c>
      <c r="J41" s="34"/>
      <c r="K41" s="27">
        <f t="shared" si="0"/>
        <v>723163</v>
      </c>
      <c r="L41" s="27">
        <f t="shared" si="1"/>
        <v>0</v>
      </c>
      <c r="M41" s="27">
        <f t="shared" si="2"/>
        <v>761290</v>
      </c>
      <c r="N41" s="27">
        <f t="shared" si="3"/>
        <v>0</v>
      </c>
      <c r="O41" s="28">
        <f t="shared" si="4"/>
        <v>761290</v>
      </c>
    </row>
    <row r="42" spans="1:16" s="23" customFormat="1" x14ac:dyDescent="0.2">
      <c r="A42" s="42" t="s">
        <v>161</v>
      </c>
      <c r="B42" s="42" t="s">
        <v>160</v>
      </c>
      <c r="C42" s="42" t="s">
        <v>30</v>
      </c>
      <c r="D42" s="41" t="s">
        <v>223</v>
      </c>
      <c r="E42" s="57" t="s">
        <v>177</v>
      </c>
      <c r="F42" s="47">
        <v>44399</v>
      </c>
      <c r="G42" s="43">
        <v>4046240</v>
      </c>
      <c r="H42" s="27">
        <f>ROUND(G42/154.9*158.3,0)</f>
        <v>4135054</v>
      </c>
      <c r="I42" s="34">
        <v>4362312</v>
      </c>
      <c r="J42" s="44"/>
      <c r="K42" s="27">
        <f t="shared" si="0"/>
        <v>4562752</v>
      </c>
      <c r="L42" s="27">
        <f t="shared" si="1"/>
        <v>0</v>
      </c>
      <c r="M42" s="27">
        <f t="shared" si="2"/>
        <v>4803280</v>
      </c>
      <c r="N42" s="27">
        <f t="shared" si="3"/>
        <v>0</v>
      </c>
      <c r="O42" s="28">
        <f t="shared" si="4"/>
        <v>4803280</v>
      </c>
      <c r="P42" s="86"/>
    </row>
    <row r="43" spans="1:16" s="33" customFormat="1" x14ac:dyDescent="0.2">
      <c r="A43" s="42" t="s">
        <v>187</v>
      </c>
      <c r="B43" s="42" t="s">
        <v>160</v>
      </c>
      <c r="C43" s="42" t="s">
        <v>30</v>
      </c>
      <c r="D43" s="41" t="s">
        <v>224</v>
      </c>
      <c r="E43" s="61" t="s">
        <v>177</v>
      </c>
      <c r="F43" s="62">
        <v>44399</v>
      </c>
      <c r="G43" s="43">
        <v>1427800</v>
      </c>
      <c r="H43" s="27">
        <f>ROUND(G43/154.9*158.3,0)</f>
        <v>1459140</v>
      </c>
      <c r="I43" s="34">
        <v>1539333</v>
      </c>
      <c r="J43" s="44"/>
      <c r="K43" s="27">
        <f t="shared" si="0"/>
        <v>1610063</v>
      </c>
      <c r="L43" s="27">
        <f t="shared" si="1"/>
        <v>0</v>
      </c>
      <c r="M43" s="27">
        <f t="shared" si="2"/>
        <v>1694940</v>
      </c>
      <c r="N43" s="27">
        <f t="shared" si="3"/>
        <v>0</v>
      </c>
      <c r="O43" s="28">
        <f t="shared" si="4"/>
        <v>1694940</v>
      </c>
      <c r="P43" s="86"/>
    </row>
    <row r="44" spans="1:16" s="23" customFormat="1" x14ac:dyDescent="0.2">
      <c r="A44" s="30" t="s">
        <v>173</v>
      </c>
      <c r="B44" s="30" t="s">
        <v>174</v>
      </c>
      <c r="C44" s="30" t="s">
        <v>30</v>
      </c>
      <c r="D44" s="30" t="s">
        <v>189</v>
      </c>
      <c r="E44" s="57" t="s">
        <v>177</v>
      </c>
      <c r="F44" s="47">
        <v>44383</v>
      </c>
      <c r="G44" s="27">
        <v>4779500</v>
      </c>
      <c r="H44" s="27">
        <f>ROUND(G44/154.9*158.3,0)</f>
        <v>4884408</v>
      </c>
      <c r="I44" s="27">
        <v>5152850</v>
      </c>
      <c r="J44" s="29">
        <v>574607</v>
      </c>
      <c r="K44" s="27">
        <f t="shared" si="0"/>
        <v>5389614</v>
      </c>
      <c r="L44" s="27">
        <f t="shared" si="1"/>
        <v>615543</v>
      </c>
      <c r="M44" s="27">
        <f t="shared" si="2"/>
        <v>5673730</v>
      </c>
      <c r="N44" s="27">
        <f t="shared" si="3"/>
        <v>640500</v>
      </c>
      <c r="O44" s="28">
        <f t="shared" si="4"/>
        <v>6314230</v>
      </c>
    </row>
    <row r="45" spans="1:16" s="90" customFormat="1" x14ac:dyDescent="0.2">
      <c r="A45" s="24" t="s">
        <v>229</v>
      </c>
      <c r="B45" s="24"/>
      <c r="C45" s="24" t="s">
        <v>30</v>
      </c>
      <c r="D45" s="24" t="s">
        <v>230</v>
      </c>
      <c r="E45" s="89"/>
      <c r="F45" s="91"/>
      <c r="G45" s="92"/>
      <c r="H45" s="92"/>
      <c r="I45" s="92"/>
      <c r="J45" s="92">
        <v>80000</v>
      </c>
      <c r="K45" s="27">
        <f t="shared" si="0"/>
        <v>0</v>
      </c>
      <c r="L45" s="27">
        <f t="shared" si="1"/>
        <v>85699</v>
      </c>
      <c r="M45" s="27">
        <f t="shared" si="2"/>
        <v>0</v>
      </c>
      <c r="N45" s="27">
        <f t="shared" si="3"/>
        <v>89170</v>
      </c>
      <c r="O45" s="28">
        <f t="shared" si="4"/>
        <v>89170</v>
      </c>
    </row>
    <row r="46" spans="1:16" s="23" customFormat="1" x14ac:dyDescent="0.2">
      <c r="A46" s="24" t="s">
        <v>147</v>
      </c>
      <c r="B46" s="24" t="s">
        <v>148</v>
      </c>
      <c r="C46" s="24" t="s">
        <v>30</v>
      </c>
      <c r="D46" s="24" t="s">
        <v>33</v>
      </c>
      <c r="E46" s="30"/>
      <c r="F46" s="48"/>
      <c r="G46" s="27"/>
      <c r="H46" s="27"/>
      <c r="I46" s="27">
        <v>0</v>
      </c>
      <c r="J46" s="34">
        <v>18468</v>
      </c>
      <c r="K46" s="27">
        <f t="shared" si="0"/>
        <v>0</v>
      </c>
      <c r="L46" s="27">
        <f t="shared" si="1"/>
        <v>19784</v>
      </c>
      <c r="M46" s="27">
        <f t="shared" si="2"/>
        <v>0</v>
      </c>
      <c r="N46" s="27">
        <f t="shared" si="3"/>
        <v>20590</v>
      </c>
      <c r="O46" s="28">
        <f t="shared" si="4"/>
        <v>20590</v>
      </c>
    </row>
    <row r="47" spans="1:16" s="23" customFormat="1" x14ac:dyDescent="0.2">
      <c r="A47" s="24" t="s">
        <v>198</v>
      </c>
      <c r="B47" s="24" t="s">
        <v>171</v>
      </c>
      <c r="C47" s="30" t="s">
        <v>30</v>
      </c>
      <c r="D47" s="30" t="s">
        <v>172</v>
      </c>
      <c r="E47" s="57" t="s">
        <v>177</v>
      </c>
      <c r="F47" s="47">
        <v>44406</v>
      </c>
      <c r="G47" s="27">
        <v>9450100</v>
      </c>
      <c r="H47" s="27">
        <f t="shared" ref="H47" si="6">ROUND(G47/154.9*158.3,0)</f>
        <v>9657526</v>
      </c>
      <c r="I47" s="27">
        <v>10188293</v>
      </c>
      <c r="J47" s="34"/>
      <c r="K47" s="93">
        <f>ROUND(I47/119.7*125.2,0)+5173573</f>
        <v>15830000</v>
      </c>
      <c r="L47" s="27">
        <f t="shared" si="1"/>
        <v>0</v>
      </c>
      <c r="M47" s="27">
        <f t="shared" si="2"/>
        <v>16664490</v>
      </c>
      <c r="N47" s="27">
        <f t="shared" si="3"/>
        <v>0</v>
      </c>
      <c r="O47" s="28">
        <f t="shared" si="4"/>
        <v>16664490</v>
      </c>
      <c r="P47" s="90" t="s">
        <v>244</v>
      </c>
    </row>
    <row r="48" spans="1:16" s="23" customFormat="1" x14ac:dyDescent="0.2">
      <c r="A48" s="30" t="s">
        <v>88</v>
      </c>
      <c r="B48" s="30" t="s">
        <v>137</v>
      </c>
      <c r="C48" s="24" t="s">
        <v>30</v>
      </c>
      <c r="D48" s="30" t="s">
        <v>105</v>
      </c>
      <c r="E48" s="30" t="s">
        <v>177</v>
      </c>
      <c r="F48" s="48">
        <v>44370</v>
      </c>
      <c r="G48" s="27">
        <v>66550</v>
      </c>
      <c r="H48" s="27">
        <f>ROUND(G48/153.1*158.3,0)</f>
        <v>68810</v>
      </c>
      <c r="I48" s="27">
        <v>72592</v>
      </c>
      <c r="J48" s="34"/>
      <c r="K48" s="27">
        <f t="shared" si="0"/>
        <v>75927</v>
      </c>
      <c r="L48" s="27">
        <f t="shared" si="1"/>
        <v>0</v>
      </c>
      <c r="M48" s="27">
        <f t="shared" si="2"/>
        <v>79930</v>
      </c>
      <c r="N48" s="27">
        <f t="shared" si="3"/>
        <v>0</v>
      </c>
      <c r="O48" s="28">
        <f t="shared" si="4"/>
        <v>79930</v>
      </c>
    </row>
    <row r="49" spans="1:16" s="23" customFormat="1" x14ac:dyDescent="0.2">
      <c r="A49" s="24" t="s">
        <v>84</v>
      </c>
      <c r="B49" s="24" t="s">
        <v>97</v>
      </c>
      <c r="C49" s="24" t="s">
        <v>30</v>
      </c>
      <c r="D49" s="24" t="s">
        <v>85</v>
      </c>
      <c r="E49" s="30" t="s">
        <v>177</v>
      </c>
      <c r="F49" s="48">
        <v>44393</v>
      </c>
      <c r="G49" s="27">
        <v>3061300</v>
      </c>
      <c r="H49" s="27">
        <f t="shared" ref="H49:H54" si="7">ROUND(G49/154.9*158.3,0)</f>
        <v>3128494</v>
      </c>
      <c r="I49" s="27">
        <v>3300433</v>
      </c>
      <c r="J49" s="34"/>
      <c r="K49" s="27">
        <f t="shared" si="0"/>
        <v>3452082</v>
      </c>
      <c r="L49" s="27">
        <f t="shared" si="1"/>
        <v>0</v>
      </c>
      <c r="M49" s="27">
        <f t="shared" si="2"/>
        <v>3634060</v>
      </c>
      <c r="N49" s="27">
        <f t="shared" si="3"/>
        <v>0</v>
      </c>
      <c r="O49" s="28">
        <f t="shared" si="4"/>
        <v>3634060</v>
      </c>
    </row>
    <row r="50" spans="1:16" s="33" customFormat="1" x14ac:dyDescent="0.2">
      <c r="A50" s="30" t="s">
        <v>73</v>
      </c>
      <c r="B50" s="30" t="s">
        <v>102</v>
      </c>
      <c r="C50" s="24" t="s">
        <v>30</v>
      </c>
      <c r="D50" s="30" t="s">
        <v>74</v>
      </c>
      <c r="E50" s="30" t="s">
        <v>177</v>
      </c>
      <c r="F50" s="48">
        <v>44383</v>
      </c>
      <c r="G50" s="27">
        <v>451330</v>
      </c>
      <c r="H50" s="27">
        <f t="shared" si="7"/>
        <v>461237</v>
      </c>
      <c r="I50" s="27">
        <v>486586</v>
      </c>
      <c r="J50" s="34"/>
      <c r="K50" s="27">
        <f t="shared" si="0"/>
        <v>508944</v>
      </c>
      <c r="L50" s="27">
        <f t="shared" si="1"/>
        <v>0</v>
      </c>
      <c r="M50" s="27">
        <f t="shared" si="2"/>
        <v>535770</v>
      </c>
      <c r="N50" s="27">
        <f t="shared" si="3"/>
        <v>0</v>
      </c>
      <c r="O50" s="28">
        <f t="shared" si="4"/>
        <v>535770</v>
      </c>
      <c r="P50" s="23"/>
    </row>
    <row r="51" spans="1:16" s="23" customFormat="1" x14ac:dyDescent="0.2">
      <c r="A51" s="24" t="s">
        <v>156</v>
      </c>
      <c r="B51" s="24" t="s">
        <v>163</v>
      </c>
      <c r="C51" s="24" t="s">
        <v>30</v>
      </c>
      <c r="D51" s="24" t="s">
        <v>157</v>
      </c>
      <c r="E51" s="58" t="s">
        <v>177</v>
      </c>
      <c r="F51" s="47">
        <v>44390</v>
      </c>
      <c r="G51" s="27">
        <v>5505500</v>
      </c>
      <c r="H51" s="27">
        <f t="shared" si="7"/>
        <v>5626344</v>
      </c>
      <c r="I51" s="27">
        <v>5935562</v>
      </c>
      <c r="J51" s="34"/>
      <c r="K51" s="27">
        <f t="shared" si="0"/>
        <v>6208290</v>
      </c>
      <c r="L51" s="27">
        <f t="shared" si="1"/>
        <v>0</v>
      </c>
      <c r="M51" s="27">
        <f t="shared" si="2"/>
        <v>6535560</v>
      </c>
      <c r="N51" s="27">
        <f t="shared" si="3"/>
        <v>0</v>
      </c>
      <c r="O51" s="28">
        <f t="shared" si="4"/>
        <v>6535560</v>
      </c>
    </row>
    <row r="52" spans="1:16" s="23" customFormat="1" x14ac:dyDescent="0.2">
      <c r="A52" s="24" t="s">
        <v>23</v>
      </c>
      <c r="B52" s="24" t="s">
        <v>138</v>
      </c>
      <c r="C52" s="24" t="s">
        <v>30</v>
      </c>
      <c r="D52" s="24" t="s">
        <v>195</v>
      </c>
      <c r="E52" s="58" t="s">
        <v>177</v>
      </c>
      <c r="F52" s="47">
        <v>44400</v>
      </c>
      <c r="G52" s="27">
        <v>60500</v>
      </c>
      <c r="H52" s="27">
        <f t="shared" si="7"/>
        <v>61828</v>
      </c>
      <c r="I52" s="27">
        <v>65226</v>
      </c>
      <c r="J52" s="34"/>
      <c r="K52" s="27">
        <f t="shared" si="0"/>
        <v>68223</v>
      </c>
      <c r="L52" s="27">
        <f t="shared" si="1"/>
        <v>0</v>
      </c>
      <c r="M52" s="27">
        <f t="shared" si="2"/>
        <v>71820</v>
      </c>
      <c r="N52" s="27">
        <f t="shared" si="3"/>
        <v>0</v>
      </c>
      <c r="O52" s="28">
        <f t="shared" si="4"/>
        <v>71820</v>
      </c>
    </row>
    <row r="53" spans="1:16" s="23" customFormat="1" x14ac:dyDescent="0.2">
      <c r="A53" s="24" t="s">
        <v>23</v>
      </c>
      <c r="B53" s="24" t="s">
        <v>138</v>
      </c>
      <c r="C53" s="24" t="s">
        <v>30</v>
      </c>
      <c r="D53" s="24" t="s">
        <v>53</v>
      </c>
      <c r="E53" s="58" t="s">
        <v>177</v>
      </c>
      <c r="F53" s="47">
        <v>44400</v>
      </c>
      <c r="G53" s="27">
        <v>320650</v>
      </c>
      <c r="H53" s="27">
        <f t="shared" si="7"/>
        <v>327688</v>
      </c>
      <c r="I53" s="27">
        <v>345697</v>
      </c>
      <c r="J53" s="29"/>
      <c r="K53" s="27">
        <f t="shared" si="0"/>
        <v>361581</v>
      </c>
      <c r="L53" s="27">
        <f t="shared" si="1"/>
        <v>0</v>
      </c>
      <c r="M53" s="27">
        <f t="shared" si="2"/>
        <v>380640</v>
      </c>
      <c r="N53" s="27">
        <f t="shared" si="3"/>
        <v>0</v>
      </c>
      <c r="O53" s="28">
        <f t="shared" si="4"/>
        <v>380640</v>
      </c>
    </row>
    <row r="54" spans="1:16" s="23" customFormat="1" ht="25.5" x14ac:dyDescent="0.2">
      <c r="A54" s="41" t="s">
        <v>199</v>
      </c>
      <c r="B54" s="41" t="s">
        <v>162</v>
      </c>
      <c r="C54" s="41" t="s">
        <v>155</v>
      </c>
      <c r="D54" s="42" t="s">
        <v>200</v>
      </c>
      <c r="E54" s="57" t="s">
        <v>177</v>
      </c>
      <c r="F54" s="47">
        <v>44438</v>
      </c>
      <c r="G54" s="27">
        <v>2347400</v>
      </c>
      <c r="H54" s="27">
        <f t="shared" si="7"/>
        <v>2398925</v>
      </c>
      <c r="I54" s="27">
        <v>2530767</v>
      </c>
      <c r="J54" s="44"/>
      <c r="K54" s="27">
        <f t="shared" si="0"/>
        <v>2647051</v>
      </c>
      <c r="L54" s="27">
        <f t="shared" si="1"/>
        <v>0</v>
      </c>
      <c r="M54" s="27">
        <f t="shared" si="2"/>
        <v>2786590</v>
      </c>
      <c r="N54" s="27">
        <f t="shared" si="3"/>
        <v>0</v>
      </c>
      <c r="O54" s="28">
        <f t="shared" si="4"/>
        <v>2786590</v>
      </c>
      <c r="P54" s="33"/>
    </row>
    <row r="55" spans="1:16" s="23" customFormat="1" x14ac:dyDescent="0.2">
      <c r="A55" s="24" t="s">
        <v>201</v>
      </c>
      <c r="B55" s="24" t="s">
        <v>140</v>
      </c>
      <c r="C55" s="24" t="s">
        <v>31</v>
      </c>
      <c r="D55" s="24" t="s">
        <v>98</v>
      </c>
      <c r="E55" s="58" t="s">
        <v>177</v>
      </c>
      <c r="F55" s="47">
        <v>44400</v>
      </c>
      <c r="G55" s="34"/>
      <c r="H55" s="27"/>
      <c r="I55" s="27">
        <v>0</v>
      </c>
      <c r="J55" s="34">
        <v>7915</v>
      </c>
      <c r="K55" s="27">
        <f t="shared" si="0"/>
        <v>0</v>
      </c>
      <c r="L55" s="27">
        <f t="shared" si="1"/>
        <v>8479</v>
      </c>
      <c r="M55" s="27">
        <f t="shared" si="2"/>
        <v>0</v>
      </c>
      <c r="N55" s="27">
        <f t="shared" si="3"/>
        <v>8820</v>
      </c>
      <c r="O55" s="28">
        <f t="shared" si="4"/>
        <v>8820</v>
      </c>
    </row>
    <row r="56" spans="1:16" s="23" customFormat="1" x14ac:dyDescent="0.2">
      <c r="A56" s="24" t="s">
        <v>201</v>
      </c>
      <c r="B56" s="24" t="s">
        <v>140</v>
      </c>
      <c r="C56" s="24" t="s">
        <v>31</v>
      </c>
      <c r="D56" s="24" t="s">
        <v>98</v>
      </c>
      <c r="E56" s="58" t="s">
        <v>177</v>
      </c>
      <c r="F56" s="47">
        <v>44400</v>
      </c>
      <c r="G56" s="34">
        <v>199650</v>
      </c>
      <c r="H56" s="27">
        <f>ROUND(G56/154.9*158.3,0)</f>
        <v>204032</v>
      </c>
      <c r="I56" s="27">
        <v>215245</v>
      </c>
      <c r="J56" s="34"/>
      <c r="K56" s="27">
        <f t="shared" si="0"/>
        <v>225135</v>
      </c>
      <c r="L56" s="27">
        <f t="shared" si="1"/>
        <v>0</v>
      </c>
      <c r="M56" s="27">
        <f t="shared" si="2"/>
        <v>237000</v>
      </c>
      <c r="N56" s="27">
        <f t="shared" si="3"/>
        <v>0</v>
      </c>
      <c r="O56" s="28">
        <f t="shared" si="4"/>
        <v>237000</v>
      </c>
    </row>
    <row r="57" spans="1:16" s="23" customFormat="1" x14ac:dyDescent="0.2">
      <c r="A57" s="30" t="s">
        <v>170</v>
      </c>
      <c r="B57" s="24" t="s">
        <v>117</v>
      </c>
      <c r="C57" s="24" t="s">
        <v>31</v>
      </c>
      <c r="D57" s="24" t="s">
        <v>194</v>
      </c>
      <c r="E57" s="30" t="s">
        <v>177</v>
      </c>
      <c r="F57" s="48">
        <v>44371</v>
      </c>
      <c r="G57" s="27">
        <v>5463150</v>
      </c>
      <c r="H57" s="27">
        <f>ROUND(G57/153.1*158.3,0)</f>
        <v>5648704</v>
      </c>
      <c r="I57" s="27">
        <v>5959151</v>
      </c>
      <c r="J57" s="34">
        <v>695912</v>
      </c>
      <c r="K57" s="27">
        <f t="shared" si="0"/>
        <v>6232963</v>
      </c>
      <c r="L57" s="27">
        <f t="shared" si="1"/>
        <v>745490</v>
      </c>
      <c r="M57" s="27">
        <f t="shared" si="2"/>
        <v>6561540</v>
      </c>
      <c r="N57" s="27">
        <f t="shared" si="3"/>
        <v>775720</v>
      </c>
      <c r="O57" s="28">
        <f t="shared" si="4"/>
        <v>7337260</v>
      </c>
    </row>
    <row r="58" spans="1:16" s="23" customFormat="1" ht="25.5" x14ac:dyDescent="0.2">
      <c r="A58" s="41" t="s">
        <v>169</v>
      </c>
      <c r="B58" s="42" t="s">
        <v>164</v>
      </c>
      <c r="C58" s="42" t="s">
        <v>31</v>
      </c>
      <c r="D58" s="41" t="s">
        <v>202</v>
      </c>
      <c r="E58" s="58" t="s">
        <v>177</v>
      </c>
      <c r="F58" s="47">
        <v>44410</v>
      </c>
      <c r="G58" s="27">
        <v>3351700</v>
      </c>
      <c r="H58" s="27">
        <f>ROUND(G58/154.9*158.3,0)</f>
        <v>3425269</v>
      </c>
      <c r="I58" s="27">
        <v>3613518</v>
      </c>
      <c r="J58" s="34"/>
      <c r="K58" s="27">
        <f t="shared" si="0"/>
        <v>3779553</v>
      </c>
      <c r="L58" s="27">
        <f t="shared" si="1"/>
        <v>0</v>
      </c>
      <c r="M58" s="27">
        <f t="shared" si="2"/>
        <v>3978790</v>
      </c>
      <c r="N58" s="27">
        <f t="shared" si="3"/>
        <v>0</v>
      </c>
      <c r="O58" s="28">
        <f t="shared" si="4"/>
        <v>3978790</v>
      </c>
    </row>
    <row r="59" spans="1:16" s="23" customFormat="1" x14ac:dyDescent="0.2">
      <c r="A59" s="24" t="s">
        <v>158</v>
      </c>
      <c r="B59" s="24" t="s">
        <v>164</v>
      </c>
      <c r="C59" s="24" t="s">
        <v>31</v>
      </c>
      <c r="D59" s="24" t="s">
        <v>159</v>
      </c>
      <c r="E59" s="58" t="s">
        <v>177</v>
      </c>
      <c r="F59" s="47">
        <v>44390</v>
      </c>
      <c r="G59" s="34">
        <v>3012900</v>
      </c>
      <c r="H59" s="27">
        <f>ROUND(G59/154.9*158.3,0)</f>
        <v>3079032</v>
      </c>
      <c r="I59" s="27">
        <v>3248252</v>
      </c>
      <c r="J59" s="34"/>
      <c r="K59" s="27">
        <f t="shared" si="0"/>
        <v>3397503</v>
      </c>
      <c r="L59" s="27">
        <f t="shared" si="1"/>
        <v>0</v>
      </c>
      <c r="M59" s="27">
        <f t="shared" si="2"/>
        <v>3576600</v>
      </c>
      <c r="N59" s="27">
        <f t="shared" si="3"/>
        <v>0</v>
      </c>
      <c r="O59" s="28">
        <f t="shared" si="4"/>
        <v>3576600</v>
      </c>
    </row>
    <row r="60" spans="1:16" s="90" customFormat="1" x14ac:dyDescent="0.2">
      <c r="A60" s="30" t="s">
        <v>240</v>
      </c>
      <c r="B60" s="30" t="s">
        <v>242</v>
      </c>
      <c r="C60" s="30" t="s">
        <v>30</v>
      </c>
      <c r="D60" s="30" t="s">
        <v>241</v>
      </c>
      <c r="E60" s="89"/>
      <c r="F60" s="91"/>
      <c r="G60" s="92"/>
      <c r="H60" s="92"/>
      <c r="I60" s="92"/>
      <c r="J60" s="92"/>
      <c r="K60" s="92">
        <v>900000</v>
      </c>
      <c r="L60" s="92"/>
      <c r="M60" s="27">
        <f>ROUND(K60/130.8*131.8,-1)</f>
        <v>906880</v>
      </c>
      <c r="N60" s="27">
        <f t="shared" si="3"/>
        <v>0</v>
      </c>
      <c r="O60" s="28">
        <f t="shared" si="4"/>
        <v>906880</v>
      </c>
      <c r="P60" s="90" t="s">
        <v>243</v>
      </c>
    </row>
    <row r="61" spans="1:16" s="90" customFormat="1" x14ac:dyDescent="0.2">
      <c r="A61" s="89" t="s">
        <v>251</v>
      </c>
      <c r="B61" s="89" t="s">
        <v>216</v>
      </c>
      <c r="C61" s="89" t="s">
        <v>30</v>
      </c>
      <c r="D61" s="89" t="s">
        <v>252</v>
      </c>
      <c r="E61" s="89"/>
      <c r="F61" s="91"/>
      <c r="G61" s="92"/>
      <c r="H61" s="92"/>
      <c r="I61" s="92"/>
      <c r="J61" s="92"/>
      <c r="K61" s="92"/>
      <c r="L61" s="92"/>
      <c r="M61" s="92">
        <v>60000</v>
      </c>
      <c r="N61" s="92"/>
      <c r="O61" s="96">
        <f t="shared" ref="O61" si="8">M61+N61</f>
        <v>60000</v>
      </c>
      <c r="P61" s="90" t="s">
        <v>253</v>
      </c>
    </row>
    <row r="62" spans="1:16" s="23" customFormat="1" x14ac:dyDescent="0.2">
      <c r="A62" s="39"/>
      <c r="B62" s="39"/>
      <c r="C62" s="32"/>
      <c r="D62" s="38"/>
      <c r="E62" s="56"/>
      <c r="F62" s="46"/>
      <c r="G62" s="27"/>
      <c r="H62" s="27"/>
      <c r="I62" s="27"/>
      <c r="J62" s="28"/>
      <c r="K62" s="28"/>
      <c r="L62" s="28"/>
      <c r="M62" s="28"/>
      <c r="N62" s="28"/>
      <c r="O62" s="28"/>
    </row>
    <row r="63" spans="1:16" s="12" customFormat="1" x14ac:dyDescent="0.2">
      <c r="A63" s="20" t="s">
        <v>72</v>
      </c>
      <c r="B63" s="20"/>
      <c r="C63" s="20"/>
      <c r="D63" s="21"/>
      <c r="E63" s="21"/>
      <c r="F63" s="49"/>
      <c r="G63" s="22">
        <v>124845951</v>
      </c>
      <c r="H63" s="22">
        <f t="shared" ref="H63:O63" si="9">SUM(H5:H62)</f>
        <v>128928704</v>
      </c>
      <c r="I63" s="22">
        <f t="shared" si="9"/>
        <v>139336813</v>
      </c>
      <c r="J63" s="22">
        <f t="shared" si="9"/>
        <v>6379857</v>
      </c>
      <c r="K63" s="22">
        <f t="shared" si="9"/>
        <v>151812660</v>
      </c>
      <c r="L63" s="22">
        <f t="shared" si="9"/>
        <v>6834373</v>
      </c>
      <c r="M63" s="22">
        <f t="shared" si="9"/>
        <v>159835020</v>
      </c>
      <c r="N63" s="22">
        <f t="shared" si="9"/>
        <v>7111500</v>
      </c>
      <c r="O63" s="22">
        <f t="shared" si="9"/>
        <v>166946520</v>
      </c>
    </row>
    <row r="64" spans="1:16" s="23" customFormat="1" x14ac:dyDescent="0.2">
      <c r="A64" s="24" t="s">
        <v>40</v>
      </c>
      <c r="B64" s="24" t="s">
        <v>116</v>
      </c>
      <c r="C64" s="24" t="s">
        <v>36</v>
      </c>
      <c r="D64" s="24" t="s">
        <v>63</v>
      </c>
      <c r="E64" s="58" t="s">
        <v>177</v>
      </c>
      <c r="F64" s="47">
        <v>44371</v>
      </c>
      <c r="G64" s="27">
        <v>3509000</v>
      </c>
      <c r="H64" s="27">
        <f>ROUND(G64/153.1*158.3,0)</f>
        <v>3628182</v>
      </c>
      <c r="I64" s="27">
        <v>3827583</v>
      </c>
      <c r="J64" s="29"/>
      <c r="K64" s="27">
        <f t="shared" ref="K64" si="10">ROUND(I64/119.7*125.2,0)</f>
        <v>4003454</v>
      </c>
      <c r="L64" s="27">
        <f t="shared" ref="L64" si="11">ROUND(J64/115.1*123.3,0)</f>
        <v>0</v>
      </c>
      <c r="M64" s="27">
        <f t="shared" ref="M64" si="12">ROUND(K64/125.2*131.8,-1)</f>
        <v>4214500</v>
      </c>
      <c r="N64" s="27">
        <f t="shared" ref="N64" si="13">ROUND(L64/123.3*128.3,-1)</f>
        <v>0</v>
      </c>
      <c r="O64" s="28">
        <f t="shared" ref="O64:O109" si="14">M64+N64</f>
        <v>4214500</v>
      </c>
    </row>
    <row r="65" spans="1:16" s="23" customFormat="1" x14ac:dyDescent="0.2">
      <c r="A65" s="24" t="s">
        <v>40</v>
      </c>
      <c r="B65" s="24" t="s">
        <v>116</v>
      </c>
      <c r="C65" s="24" t="s">
        <v>36</v>
      </c>
      <c r="D65" s="24" t="s">
        <v>63</v>
      </c>
      <c r="E65" s="58" t="s">
        <v>177</v>
      </c>
      <c r="F65" s="47">
        <v>44371</v>
      </c>
      <c r="G65" s="27"/>
      <c r="H65" s="27"/>
      <c r="I65" s="27">
        <v>0</v>
      </c>
      <c r="J65" s="29">
        <v>593760</v>
      </c>
      <c r="K65" s="27">
        <f t="shared" ref="K65:K109" si="15">ROUND(I65/119.7*125.2,0)</f>
        <v>0</v>
      </c>
      <c r="L65" s="27">
        <f t="shared" ref="L65:L109" si="16">ROUND(J65/115.1*123.3,0)</f>
        <v>636061</v>
      </c>
      <c r="M65" s="27">
        <f t="shared" ref="M65:M109" si="17">ROUND(K65/125.2*131.8,-1)</f>
        <v>0</v>
      </c>
      <c r="N65" s="27">
        <f t="shared" ref="N65:N109" si="18">ROUND(L65/123.3*128.3,-1)</f>
        <v>661850</v>
      </c>
      <c r="O65" s="28">
        <f t="shared" si="14"/>
        <v>661850</v>
      </c>
    </row>
    <row r="66" spans="1:16" s="23" customFormat="1" x14ac:dyDescent="0.2">
      <c r="A66" s="24" t="s">
        <v>39</v>
      </c>
      <c r="B66" s="24" t="s">
        <v>114</v>
      </c>
      <c r="C66" s="24" t="s">
        <v>36</v>
      </c>
      <c r="D66" s="24" t="s">
        <v>62</v>
      </c>
      <c r="E66" s="58" t="s">
        <v>177</v>
      </c>
      <c r="F66" s="47">
        <v>44370</v>
      </c>
      <c r="G66" s="27">
        <v>4579850</v>
      </c>
      <c r="H66" s="27">
        <f>ROUND(G66/153.1*158.3,0)</f>
        <v>4735403</v>
      </c>
      <c r="I66" s="27">
        <v>4995656</v>
      </c>
      <c r="J66" s="29"/>
      <c r="K66" s="27">
        <f t="shared" si="15"/>
        <v>5225197</v>
      </c>
      <c r="L66" s="27">
        <f t="shared" si="16"/>
        <v>0</v>
      </c>
      <c r="M66" s="27">
        <f t="shared" si="17"/>
        <v>5500650</v>
      </c>
      <c r="N66" s="27">
        <f t="shared" si="18"/>
        <v>0</v>
      </c>
      <c r="O66" s="28">
        <f t="shared" si="14"/>
        <v>5500650</v>
      </c>
    </row>
    <row r="67" spans="1:16" s="23" customFormat="1" x14ac:dyDescent="0.2">
      <c r="A67" s="24" t="s">
        <v>39</v>
      </c>
      <c r="B67" s="24" t="s">
        <v>114</v>
      </c>
      <c r="C67" s="24" t="s">
        <v>36</v>
      </c>
      <c r="D67" s="24" t="s">
        <v>62</v>
      </c>
      <c r="E67" s="58" t="s">
        <v>177</v>
      </c>
      <c r="F67" s="47">
        <v>44370</v>
      </c>
      <c r="G67" s="27"/>
      <c r="H67" s="27"/>
      <c r="I67" s="27">
        <v>0</v>
      </c>
      <c r="J67" s="29">
        <v>734220</v>
      </c>
      <c r="K67" s="27">
        <f t="shared" si="15"/>
        <v>0</v>
      </c>
      <c r="L67" s="27">
        <f t="shared" si="16"/>
        <v>786528</v>
      </c>
      <c r="M67" s="27">
        <f t="shared" si="17"/>
        <v>0</v>
      </c>
      <c r="N67" s="27">
        <f t="shared" si="18"/>
        <v>818420</v>
      </c>
      <c r="O67" s="28">
        <f t="shared" si="14"/>
        <v>818420</v>
      </c>
    </row>
    <row r="68" spans="1:16" s="33" customFormat="1" x14ac:dyDescent="0.2">
      <c r="A68" s="24" t="s">
        <v>37</v>
      </c>
      <c r="B68" s="24" t="s">
        <v>118</v>
      </c>
      <c r="C68" s="24" t="s">
        <v>36</v>
      </c>
      <c r="D68" s="24" t="s">
        <v>61</v>
      </c>
      <c r="E68" s="58" t="s">
        <v>177</v>
      </c>
      <c r="F68" s="47">
        <v>44475</v>
      </c>
      <c r="G68" s="27">
        <v>3623950</v>
      </c>
      <c r="H68" s="27">
        <f>G68</f>
        <v>3623950</v>
      </c>
      <c r="I68" s="27">
        <v>3823118</v>
      </c>
      <c r="J68" s="29"/>
      <c r="K68" s="27">
        <f t="shared" si="15"/>
        <v>3998783</v>
      </c>
      <c r="L68" s="27">
        <f t="shared" si="16"/>
        <v>0</v>
      </c>
      <c r="M68" s="27">
        <f t="shared" si="17"/>
        <v>4209580</v>
      </c>
      <c r="N68" s="27">
        <f t="shared" si="18"/>
        <v>0</v>
      </c>
      <c r="O68" s="28">
        <f t="shared" si="14"/>
        <v>4209580</v>
      </c>
      <c r="P68" s="23"/>
    </row>
    <row r="69" spans="1:16" s="33" customFormat="1" x14ac:dyDescent="0.2">
      <c r="A69" s="24" t="s">
        <v>37</v>
      </c>
      <c r="B69" s="24" t="s">
        <v>118</v>
      </c>
      <c r="C69" s="24" t="s">
        <v>36</v>
      </c>
      <c r="D69" s="24" t="s">
        <v>61</v>
      </c>
      <c r="E69" s="58" t="s">
        <v>177</v>
      </c>
      <c r="F69" s="47">
        <v>44475</v>
      </c>
      <c r="G69" s="27"/>
      <c r="H69" s="27"/>
      <c r="I69" s="27">
        <v>0</v>
      </c>
      <c r="J69" s="29">
        <v>542684</v>
      </c>
      <c r="K69" s="27">
        <f t="shared" si="15"/>
        <v>0</v>
      </c>
      <c r="L69" s="27">
        <f t="shared" si="16"/>
        <v>581346</v>
      </c>
      <c r="M69" s="27">
        <f t="shared" si="17"/>
        <v>0</v>
      </c>
      <c r="N69" s="27">
        <f t="shared" si="18"/>
        <v>604920</v>
      </c>
      <c r="O69" s="28">
        <f t="shared" si="14"/>
        <v>604920</v>
      </c>
      <c r="P69" s="23"/>
    </row>
    <row r="70" spans="1:16" s="23" customFormat="1" x14ac:dyDescent="0.2">
      <c r="A70" s="24" t="s">
        <v>38</v>
      </c>
      <c r="B70" s="24" t="s">
        <v>100</v>
      </c>
      <c r="C70" s="24" t="s">
        <v>36</v>
      </c>
      <c r="D70" s="24" t="s">
        <v>190</v>
      </c>
      <c r="E70" s="58" t="s">
        <v>177</v>
      </c>
      <c r="F70" s="47">
        <v>44371</v>
      </c>
      <c r="G70" s="27">
        <v>907500</v>
      </c>
      <c r="H70" s="27">
        <f>ROUND(G70/153.1*158.3,0)</f>
        <v>938323</v>
      </c>
      <c r="I70" s="27">
        <v>989892</v>
      </c>
      <c r="J70" s="29"/>
      <c r="K70" s="27">
        <f t="shared" si="15"/>
        <v>1035376</v>
      </c>
      <c r="L70" s="27">
        <f t="shared" si="16"/>
        <v>0</v>
      </c>
      <c r="M70" s="27">
        <f t="shared" si="17"/>
        <v>1089960</v>
      </c>
      <c r="N70" s="27">
        <f t="shared" si="18"/>
        <v>0</v>
      </c>
      <c r="O70" s="28">
        <f t="shared" si="14"/>
        <v>1089960</v>
      </c>
    </row>
    <row r="71" spans="1:16" s="23" customFormat="1" x14ac:dyDescent="0.2">
      <c r="A71" s="24" t="s">
        <v>38</v>
      </c>
      <c r="B71" s="24" t="s">
        <v>100</v>
      </c>
      <c r="C71" s="24" t="s">
        <v>36</v>
      </c>
      <c r="D71" s="24" t="s">
        <v>190</v>
      </c>
      <c r="E71" s="58" t="s">
        <v>177</v>
      </c>
      <c r="F71" s="47">
        <v>44371</v>
      </c>
      <c r="G71" s="27"/>
      <c r="H71" s="27"/>
      <c r="I71" s="27">
        <v>0</v>
      </c>
      <c r="J71" s="29">
        <v>114921</v>
      </c>
      <c r="K71" s="27">
        <f t="shared" si="15"/>
        <v>0</v>
      </c>
      <c r="L71" s="27">
        <f t="shared" si="16"/>
        <v>123108</v>
      </c>
      <c r="M71" s="27">
        <f t="shared" si="17"/>
        <v>0</v>
      </c>
      <c r="N71" s="27">
        <f t="shared" si="18"/>
        <v>128100</v>
      </c>
      <c r="O71" s="28">
        <f t="shared" si="14"/>
        <v>128100</v>
      </c>
    </row>
    <row r="72" spans="1:16" s="23" customFormat="1" x14ac:dyDescent="0.2">
      <c r="A72" s="24" t="s">
        <v>45</v>
      </c>
      <c r="B72" s="24" t="s">
        <v>125</v>
      </c>
      <c r="C72" s="24" t="s">
        <v>36</v>
      </c>
      <c r="D72" s="24" t="s">
        <v>66</v>
      </c>
      <c r="E72" s="58" t="s">
        <v>220</v>
      </c>
      <c r="F72" s="47">
        <v>44866</v>
      </c>
      <c r="G72" s="27">
        <v>2811102</v>
      </c>
      <c r="H72" s="27">
        <v>4507250</v>
      </c>
      <c r="I72" s="27">
        <v>4507250</v>
      </c>
      <c r="J72" s="29"/>
      <c r="K72" s="27">
        <f t="shared" si="15"/>
        <v>4714350</v>
      </c>
      <c r="L72" s="27">
        <f t="shared" si="16"/>
        <v>0</v>
      </c>
      <c r="M72" s="27">
        <f t="shared" si="17"/>
        <v>4962870</v>
      </c>
      <c r="N72" s="27">
        <f t="shared" si="18"/>
        <v>0</v>
      </c>
      <c r="O72" s="28">
        <f t="shared" si="14"/>
        <v>4962870</v>
      </c>
    </row>
    <row r="73" spans="1:16" s="23" customFormat="1" x14ac:dyDescent="0.2">
      <c r="A73" s="24" t="s">
        <v>45</v>
      </c>
      <c r="B73" s="24" t="s">
        <v>125</v>
      </c>
      <c r="C73" s="24" t="s">
        <v>36</v>
      </c>
      <c r="D73" s="24" t="s">
        <v>66</v>
      </c>
      <c r="E73" s="58" t="s">
        <v>220</v>
      </c>
      <c r="F73" s="47">
        <v>44866</v>
      </c>
      <c r="G73" s="27"/>
      <c r="H73" s="27"/>
      <c r="I73" s="27">
        <v>0</v>
      </c>
      <c r="J73" s="29">
        <v>574607</v>
      </c>
      <c r="K73" s="27">
        <f t="shared" si="15"/>
        <v>0</v>
      </c>
      <c r="L73" s="27">
        <f t="shared" si="16"/>
        <v>615543</v>
      </c>
      <c r="M73" s="27">
        <f t="shared" si="17"/>
        <v>0</v>
      </c>
      <c r="N73" s="27">
        <f t="shared" si="18"/>
        <v>640500</v>
      </c>
      <c r="O73" s="28">
        <f t="shared" si="14"/>
        <v>640500</v>
      </c>
    </row>
    <row r="74" spans="1:16" s="23" customFormat="1" x14ac:dyDescent="0.2">
      <c r="A74" s="24" t="s">
        <v>44</v>
      </c>
      <c r="B74" s="24" t="s">
        <v>115</v>
      </c>
      <c r="C74" s="24" t="s">
        <v>36</v>
      </c>
      <c r="D74" s="24" t="s">
        <v>65</v>
      </c>
      <c r="E74" s="58" t="s">
        <v>177</v>
      </c>
      <c r="F74" s="47">
        <v>44370</v>
      </c>
      <c r="G74" s="27">
        <v>6050000</v>
      </c>
      <c r="H74" s="27">
        <f>ROUND(G74/153.1*158.3,0)</f>
        <v>6255487</v>
      </c>
      <c r="I74" s="27">
        <v>6599282</v>
      </c>
      <c r="J74" s="34">
        <v>900217</v>
      </c>
      <c r="K74" s="27">
        <f t="shared" si="15"/>
        <v>6902507</v>
      </c>
      <c r="L74" s="27">
        <f t="shared" si="16"/>
        <v>964351</v>
      </c>
      <c r="M74" s="27">
        <f t="shared" si="17"/>
        <v>7266380</v>
      </c>
      <c r="N74" s="27">
        <f t="shared" si="18"/>
        <v>1003460</v>
      </c>
      <c r="O74" s="28">
        <f t="shared" si="14"/>
        <v>8269840</v>
      </c>
    </row>
    <row r="75" spans="1:16" s="23" customFormat="1" x14ac:dyDescent="0.2">
      <c r="A75" s="24" t="s">
        <v>42</v>
      </c>
      <c r="B75" s="24" t="s">
        <v>106</v>
      </c>
      <c r="C75" s="24" t="s">
        <v>36</v>
      </c>
      <c r="D75" s="24" t="s">
        <v>64</v>
      </c>
      <c r="E75" s="82" t="s">
        <v>177</v>
      </c>
      <c r="F75" s="83">
        <v>44370</v>
      </c>
      <c r="G75" s="26"/>
      <c r="H75" s="26">
        <v>31157500</v>
      </c>
      <c r="I75" s="27">
        <v>32869883</v>
      </c>
      <c r="J75" s="84"/>
      <c r="K75" s="27">
        <f t="shared" si="15"/>
        <v>34380195</v>
      </c>
      <c r="L75" s="27">
        <f t="shared" si="16"/>
        <v>0</v>
      </c>
      <c r="M75" s="27">
        <f t="shared" si="17"/>
        <v>36192570</v>
      </c>
      <c r="N75" s="27">
        <f t="shared" si="18"/>
        <v>0</v>
      </c>
      <c r="O75" s="28">
        <f t="shared" si="14"/>
        <v>36192570</v>
      </c>
    </row>
    <row r="76" spans="1:16" s="23" customFormat="1" x14ac:dyDescent="0.2">
      <c r="A76" s="24" t="s">
        <v>43</v>
      </c>
      <c r="B76" s="24" t="s">
        <v>106</v>
      </c>
      <c r="C76" s="24" t="s">
        <v>36</v>
      </c>
      <c r="D76" s="24" t="s">
        <v>67</v>
      </c>
      <c r="E76" s="82" t="s">
        <v>177</v>
      </c>
      <c r="F76" s="83">
        <v>44370</v>
      </c>
      <c r="G76" s="26"/>
      <c r="H76" s="26"/>
      <c r="I76" s="27">
        <v>0</v>
      </c>
      <c r="J76" s="84">
        <v>6256828</v>
      </c>
      <c r="K76" s="27">
        <f t="shared" si="15"/>
        <v>0</v>
      </c>
      <c r="L76" s="27">
        <f t="shared" si="16"/>
        <v>6702579</v>
      </c>
      <c r="M76" s="27">
        <f t="shared" si="17"/>
        <v>0</v>
      </c>
      <c r="N76" s="27">
        <f t="shared" si="18"/>
        <v>6974380</v>
      </c>
      <c r="O76" s="28">
        <f t="shared" si="14"/>
        <v>6974380</v>
      </c>
    </row>
    <row r="77" spans="1:16" s="23" customFormat="1" x14ac:dyDescent="0.2">
      <c r="A77" s="24" t="s">
        <v>21</v>
      </c>
      <c r="B77" s="24" t="s">
        <v>113</v>
      </c>
      <c r="C77" s="24" t="s">
        <v>30</v>
      </c>
      <c r="D77" s="24" t="s">
        <v>58</v>
      </c>
      <c r="E77" s="58" t="s">
        <v>177</v>
      </c>
      <c r="F77" s="47">
        <v>44371</v>
      </c>
      <c r="G77" s="27">
        <v>1954150</v>
      </c>
      <c r="H77" s="27">
        <f>ROUND(G77/153.1*158.3,0)+500000</f>
        <v>2520522</v>
      </c>
      <c r="I77" s="27">
        <v>2659047</v>
      </c>
      <c r="J77" s="29"/>
      <c r="K77" s="27">
        <f t="shared" si="15"/>
        <v>2781225</v>
      </c>
      <c r="L77" s="27">
        <f t="shared" si="16"/>
        <v>0</v>
      </c>
      <c r="M77" s="27">
        <f t="shared" si="17"/>
        <v>2927840</v>
      </c>
      <c r="N77" s="27">
        <f t="shared" si="18"/>
        <v>0</v>
      </c>
      <c r="O77" s="28">
        <f t="shared" si="14"/>
        <v>2927840</v>
      </c>
    </row>
    <row r="78" spans="1:16" s="23" customFormat="1" x14ac:dyDescent="0.2">
      <c r="A78" s="24" t="s">
        <v>21</v>
      </c>
      <c r="B78" s="24" t="s">
        <v>113</v>
      </c>
      <c r="C78" s="24" t="s">
        <v>30</v>
      </c>
      <c r="D78" s="24" t="s">
        <v>58</v>
      </c>
      <c r="E78" s="58" t="s">
        <v>177</v>
      </c>
      <c r="F78" s="47">
        <v>44371</v>
      </c>
      <c r="G78" s="27"/>
      <c r="H78" s="27"/>
      <c r="I78" s="27">
        <v>0</v>
      </c>
      <c r="J78" s="29">
        <v>306457</v>
      </c>
      <c r="K78" s="27">
        <f t="shared" si="15"/>
        <v>0</v>
      </c>
      <c r="L78" s="27">
        <f t="shared" si="16"/>
        <v>328290</v>
      </c>
      <c r="M78" s="27">
        <f t="shared" si="17"/>
        <v>0</v>
      </c>
      <c r="N78" s="27">
        <f t="shared" si="18"/>
        <v>341600</v>
      </c>
      <c r="O78" s="28">
        <f t="shared" si="14"/>
        <v>341600</v>
      </c>
    </row>
    <row r="79" spans="1:16" s="37" customFormat="1" x14ac:dyDescent="0.2">
      <c r="A79" s="36" t="s">
        <v>18</v>
      </c>
      <c r="B79" s="36" t="s">
        <v>104</v>
      </c>
      <c r="C79" s="36" t="s">
        <v>30</v>
      </c>
      <c r="D79" s="35" t="s">
        <v>166</v>
      </c>
      <c r="E79" s="58" t="s">
        <v>177</v>
      </c>
      <c r="F79" s="47">
        <v>44371</v>
      </c>
      <c r="G79" s="27">
        <v>2813250</v>
      </c>
      <c r="H79" s="27">
        <f>ROUND(G79/153.1*158.3,0)</f>
        <v>2908801</v>
      </c>
      <c r="I79" s="27">
        <v>3068666</v>
      </c>
      <c r="J79" s="59"/>
      <c r="K79" s="27">
        <f t="shared" si="15"/>
        <v>3209666</v>
      </c>
      <c r="L79" s="27">
        <f t="shared" si="16"/>
        <v>0</v>
      </c>
      <c r="M79" s="27">
        <f t="shared" si="17"/>
        <v>3378870</v>
      </c>
      <c r="N79" s="27">
        <f t="shared" si="18"/>
        <v>0</v>
      </c>
      <c r="O79" s="28">
        <f t="shared" si="14"/>
        <v>3378870</v>
      </c>
    </row>
    <row r="80" spans="1:16" s="23" customFormat="1" x14ac:dyDescent="0.2">
      <c r="A80" s="24" t="s">
        <v>15</v>
      </c>
      <c r="B80" s="24" t="s">
        <v>109</v>
      </c>
      <c r="C80" s="24" t="s">
        <v>30</v>
      </c>
      <c r="D80" s="24" t="s">
        <v>56</v>
      </c>
      <c r="E80" s="58" t="s">
        <v>177</v>
      </c>
      <c r="F80" s="47">
        <v>44382</v>
      </c>
      <c r="G80" s="27">
        <v>5103780</v>
      </c>
      <c r="H80" s="27">
        <f>ROUND(G80/154.9*158.3,0)</f>
        <v>5215806</v>
      </c>
      <c r="I80" s="27">
        <v>5502461</v>
      </c>
      <c r="J80" s="29"/>
      <c r="K80" s="27">
        <f t="shared" si="15"/>
        <v>5755289</v>
      </c>
      <c r="L80" s="27">
        <f t="shared" si="16"/>
        <v>0</v>
      </c>
      <c r="M80" s="27">
        <f t="shared" si="17"/>
        <v>6058680</v>
      </c>
      <c r="N80" s="27">
        <f t="shared" si="18"/>
        <v>0</v>
      </c>
      <c r="O80" s="28">
        <f t="shared" si="14"/>
        <v>6058680</v>
      </c>
    </row>
    <row r="81" spans="1:16" s="23" customFormat="1" x14ac:dyDescent="0.2">
      <c r="A81" s="24" t="s">
        <v>15</v>
      </c>
      <c r="B81" s="24" t="s">
        <v>109</v>
      </c>
      <c r="C81" s="24" t="s">
        <v>30</v>
      </c>
      <c r="D81" s="24" t="s">
        <v>56</v>
      </c>
      <c r="E81" s="58" t="s">
        <v>177</v>
      </c>
      <c r="F81" s="47">
        <v>44382</v>
      </c>
      <c r="G81" s="27"/>
      <c r="H81" s="27"/>
      <c r="I81" s="27">
        <v>0</v>
      </c>
      <c r="J81" s="29">
        <v>849141</v>
      </c>
      <c r="K81" s="27">
        <f t="shared" si="15"/>
        <v>0</v>
      </c>
      <c r="L81" s="27">
        <f t="shared" si="16"/>
        <v>909636</v>
      </c>
      <c r="M81" s="27">
        <f t="shared" si="17"/>
        <v>0</v>
      </c>
      <c r="N81" s="27">
        <f t="shared" si="18"/>
        <v>946520</v>
      </c>
      <c r="O81" s="28">
        <f t="shared" si="14"/>
        <v>946520</v>
      </c>
    </row>
    <row r="82" spans="1:16" s="33" customFormat="1" x14ac:dyDescent="0.2">
      <c r="A82" s="24" t="s">
        <v>20</v>
      </c>
      <c r="B82" s="24" t="s">
        <v>110</v>
      </c>
      <c r="C82" s="24" t="s">
        <v>30</v>
      </c>
      <c r="D82" s="89" t="s">
        <v>248</v>
      </c>
      <c r="E82" s="58" t="s">
        <v>177</v>
      </c>
      <c r="F82" s="47">
        <v>44382</v>
      </c>
      <c r="G82" s="27">
        <v>4101900</v>
      </c>
      <c r="H82" s="27">
        <f>ROUND(G82/154.9*158.3,0)</f>
        <v>4191935</v>
      </c>
      <c r="I82" s="27">
        <v>4422319</v>
      </c>
      <c r="J82" s="29"/>
      <c r="K82" s="27">
        <f t="shared" si="15"/>
        <v>4625517</v>
      </c>
      <c r="L82" s="27">
        <f t="shared" si="16"/>
        <v>0</v>
      </c>
      <c r="M82" s="95">
        <f>ROUND(K82/125.2*131.8,-1)+542650</f>
        <v>5412000</v>
      </c>
      <c r="N82" s="34">
        <f t="shared" si="18"/>
        <v>0</v>
      </c>
      <c r="O82" s="26">
        <f t="shared" si="14"/>
        <v>5412000</v>
      </c>
      <c r="P82" s="90" t="s">
        <v>249</v>
      </c>
    </row>
    <row r="83" spans="1:16" s="23" customFormat="1" x14ac:dyDescent="0.2">
      <c r="A83" s="24" t="s">
        <v>20</v>
      </c>
      <c r="B83" s="24" t="s">
        <v>110</v>
      </c>
      <c r="C83" s="24" t="s">
        <v>30</v>
      </c>
      <c r="D83" s="89" t="s">
        <v>248</v>
      </c>
      <c r="E83" s="58" t="s">
        <v>177</v>
      </c>
      <c r="F83" s="47">
        <v>44382</v>
      </c>
      <c r="G83" s="27"/>
      <c r="H83" s="27"/>
      <c r="I83" s="27">
        <v>0</v>
      </c>
      <c r="J83" s="29">
        <v>740604</v>
      </c>
      <c r="K83" s="27">
        <f t="shared" si="15"/>
        <v>0</v>
      </c>
      <c r="L83" s="27">
        <f t="shared" si="16"/>
        <v>793366</v>
      </c>
      <c r="M83" s="27">
        <f t="shared" ref="M83" si="19">ROUND(K83/125.2*131.8,-1)</f>
        <v>0</v>
      </c>
      <c r="N83" s="27">
        <f t="shared" si="18"/>
        <v>825540</v>
      </c>
      <c r="O83" s="28">
        <f t="shared" si="14"/>
        <v>825540</v>
      </c>
      <c r="P83" s="90" t="s">
        <v>250</v>
      </c>
    </row>
    <row r="84" spans="1:16" s="23" customFormat="1" x14ac:dyDescent="0.2">
      <c r="A84" s="30" t="s">
        <v>24</v>
      </c>
      <c r="B84" s="30" t="s">
        <v>111</v>
      </c>
      <c r="C84" s="30" t="s">
        <v>30</v>
      </c>
      <c r="D84" s="30" t="s">
        <v>59</v>
      </c>
      <c r="E84" s="58" t="s">
        <v>177</v>
      </c>
      <c r="F84" s="47">
        <v>44382</v>
      </c>
      <c r="G84" s="27">
        <v>3123010</v>
      </c>
      <c r="H84" s="27">
        <f>ROUND(G84/154.9*158.3,0)</f>
        <v>3191559</v>
      </c>
      <c r="I84" s="27">
        <v>3366964</v>
      </c>
      <c r="J84" s="29"/>
      <c r="K84" s="27">
        <f t="shared" si="15"/>
        <v>3521670</v>
      </c>
      <c r="L84" s="27">
        <f t="shared" si="16"/>
        <v>0</v>
      </c>
      <c r="M84" s="27">
        <f t="shared" si="17"/>
        <v>3707320</v>
      </c>
      <c r="N84" s="27">
        <f t="shared" si="18"/>
        <v>0</v>
      </c>
      <c r="O84" s="28">
        <f t="shared" si="14"/>
        <v>3707320</v>
      </c>
      <c r="P84" s="40"/>
    </row>
    <row r="85" spans="1:16" s="23" customFormat="1" x14ac:dyDescent="0.2">
      <c r="A85" s="24" t="s">
        <v>24</v>
      </c>
      <c r="B85" s="24" t="s">
        <v>111</v>
      </c>
      <c r="C85" s="24" t="s">
        <v>30</v>
      </c>
      <c r="D85" s="24" t="s">
        <v>59</v>
      </c>
      <c r="E85" s="58" t="s">
        <v>177</v>
      </c>
      <c r="F85" s="47">
        <v>44382</v>
      </c>
      <c r="G85" s="27"/>
      <c r="H85" s="27"/>
      <c r="I85" s="27">
        <v>0</v>
      </c>
      <c r="J85" s="29">
        <v>612914</v>
      </c>
      <c r="K85" s="27">
        <f t="shared" si="15"/>
        <v>0</v>
      </c>
      <c r="L85" s="27">
        <f t="shared" si="16"/>
        <v>656579</v>
      </c>
      <c r="M85" s="27">
        <f t="shared" si="17"/>
        <v>0</v>
      </c>
      <c r="N85" s="27">
        <f t="shared" si="18"/>
        <v>683200</v>
      </c>
      <c r="O85" s="28">
        <f t="shared" si="14"/>
        <v>683200</v>
      </c>
    </row>
    <row r="86" spans="1:16" s="23" customFormat="1" x14ac:dyDescent="0.2">
      <c r="A86" s="24" t="s">
        <v>25</v>
      </c>
      <c r="B86" s="24" t="s">
        <v>111</v>
      </c>
      <c r="C86" s="24" t="s">
        <v>30</v>
      </c>
      <c r="D86" s="24" t="s">
        <v>60</v>
      </c>
      <c r="E86" s="58" t="s">
        <v>177</v>
      </c>
      <c r="F86" s="47">
        <v>44409</v>
      </c>
      <c r="G86" s="27">
        <v>2904000</v>
      </c>
      <c r="H86" s="27">
        <f>ROUND(G86/154.9*158.3,0)</f>
        <v>2967742</v>
      </c>
      <c r="I86" s="27">
        <v>3130846</v>
      </c>
      <c r="J86" s="29"/>
      <c r="K86" s="27">
        <f t="shared" si="15"/>
        <v>3274703</v>
      </c>
      <c r="L86" s="27">
        <f t="shared" si="16"/>
        <v>0</v>
      </c>
      <c r="M86" s="27">
        <f t="shared" si="17"/>
        <v>3447330</v>
      </c>
      <c r="N86" s="27">
        <f t="shared" si="18"/>
        <v>0</v>
      </c>
      <c r="O86" s="28">
        <f t="shared" si="14"/>
        <v>3447330</v>
      </c>
    </row>
    <row r="87" spans="1:16" s="23" customFormat="1" x14ac:dyDescent="0.2">
      <c r="A87" s="24" t="s">
        <v>25</v>
      </c>
      <c r="B87" s="24" t="s">
        <v>111</v>
      </c>
      <c r="C87" s="24" t="s">
        <v>30</v>
      </c>
      <c r="D87" s="24" t="s">
        <v>60</v>
      </c>
      <c r="E87" s="58" t="s">
        <v>177</v>
      </c>
      <c r="F87" s="47">
        <v>44409</v>
      </c>
      <c r="G87" s="27"/>
      <c r="H87" s="27"/>
      <c r="I87" s="27">
        <v>0</v>
      </c>
      <c r="J87" s="29">
        <v>574607</v>
      </c>
      <c r="K87" s="27">
        <f t="shared" si="15"/>
        <v>0</v>
      </c>
      <c r="L87" s="27">
        <f t="shared" si="16"/>
        <v>615543</v>
      </c>
      <c r="M87" s="27">
        <f t="shared" si="17"/>
        <v>0</v>
      </c>
      <c r="N87" s="27">
        <f t="shared" si="18"/>
        <v>640500</v>
      </c>
      <c r="O87" s="28">
        <f t="shared" si="14"/>
        <v>640500</v>
      </c>
    </row>
    <row r="88" spans="1:16" s="23" customFormat="1" x14ac:dyDescent="0.2">
      <c r="A88" s="24" t="s">
        <v>19</v>
      </c>
      <c r="B88" s="24" t="s">
        <v>127</v>
      </c>
      <c r="C88" s="24" t="s">
        <v>30</v>
      </c>
      <c r="D88" s="24" t="s">
        <v>57</v>
      </c>
      <c r="E88" s="58" t="s">
        <v>177</v>
      </c>
      <c r="F88" s="47">
        <v>44371</v>
      </c>
      <c r="G88" s="27">
        <v>2698300</v>
      </c>
      <c r="H88" s="27">
        <f>ROUND(G88/153.1*158.3,0)</f>
        <v>2789947</v>
      </c>
      <c r="I88" s="27">
        <v>2943280</v>
      </c>
      <c r="J88" s="29"/>
      <c r="K88" s="27">
        <f t="shared" si="15"/>
        <v>3078518</v>
      </c>
      <c r="L88" s="27">
        <f t="shared" si="16"/>
        <v>0</v>
      </c>
      <c r="M88" s="27">
        <f t="shared" si="17"/>
        <v>3240800</v>
      </c>
      <c r="N88" s="27">
        <f t="shared" si="18"/>
        <v>0</v>
      </c>
      <c r="O88" s="28">
        <f t="shared" si="14"/>
        <v>3240800</v>
      </c>
    </row>
    <row r="89" spans="1:16" s="23" customFormat="1" x14ac:dyDescent="0.2">
      <c r="A89" s="24" t="s">
        <v>19</v>
      </c>
      <c r="B89" s="24" t="s">
        <v>127</v>
      </c>
      <c r="C89" s="24" t="s">
        <v>30</v>
      </c>
      <c r="D89" s="24" t="s">
        <v>57</v>
      </c>
      <c r="E89" s="58" t="s">
        <v>177</v>
      </c>
      <c r="F89" s="47">
        <v>44371</v>
      </c>
      <c r="G89" s="27"/>
      <c r="H89" s="27"/>
      <c r="I89" s="27">
        <v>0</v>
      </c>
      <c r="J89" s="29">
        <v>453301</v>
      </c>
      <c r="K89" s="27">
        <f t="shared" si="15"/>
        <v>0</v>
      </c>
      <c r="L89" s="27">
        <f t="shared" si="16"/>
        <v>485595</v>
      </c>
      <c r="M89" s="27">
        <f t="shared" si="17"/>
        <v>0</v>
      </c>
      <c r="N89" s="27">
        <f t="shared" si="18"/>
        <v>505290</v>
      </c>
      <c r="O89" s="28">
        <f t="shared" si="14"/>
        <v>505290</v>
      </c>
    </row>
    <row r="90" spans="1:16" s="23" customFormat="1" x14ac:dyDescent="0.2">
      <c r="A90" s="24" t="s">
        <v>180</v>
      </c>
      <c r="B90" s="24" t="s">
        <v>122</v>
      </c>
      <c r="C90" s="24" t="s">
        <v>30</v>
      </c>
      <c r="D90" s="24" t="s">
        <v>123</v>
      </c>
      <c r="E90" s="58" t="s">
        <v>177</v>
      </c>
      <c r="F90" s="47">
        <v>44466</v>
      </c>
      <c r="G90" s="27">
        <v>29040000</v>
      </c>
      <c r="H90" s="27">
        <f>ROUND(G90/154.9*158.3,0)</f>
        <v>29677418</v>
      </c>
      <c r="I90" s="27">
        <v>31308457</v>
      </c>
      <c r="J90" s="29"/>
      <c r="K90" s="27">
        <f t="shared" si="15"/>
        <v>32747024</v>
      </c>
      <c r="L90" s="27">
        <f t="shared" si="16"/>
        <v>0</v>
      </c>
      <c r="M90" s="27">
        <f t="shared" si="17"/>
        <v>34473300</v>
      </c>
      <c r="N90" s="27">
        <f t="shared" si="18"/>
        <v>0</v>
      </c>
      <c r="O90" s="28">
        <f t="shared" si="14"/>
        <v>34473300</v>
      </c>
    </row>
    <row r="91" spans="1:16" s="33" customFormat="1" x14ac:dyDescent="0.2">
      <c r="A91" s="24" t="s">
        <v>180</v>
      </c>
      <c r="B91" s="42" t="s">
        <v>122</v>
      </c>
      <c r="C91" s="42" t="s">
        <v>30</v>
      </c>
      <c r="D91" s="42" t="s">
        <v>123</v>
      </c>
      <c r="E91" s="58" t="s">
        <v>177</v>
      </c>
      <c r="F91" s="47">
        <v>44466</v>
      </c>
      <c r="G91" s="43"/>
      <c r="H91" s="43"/>
      <c r="I91" s="27">
        <v>0</v>
      </c>
      <c r="J91" s="60">
        <v>7884880</v>
      </c>
      <c r="K91" s="27">
        <f t="shared" si="15"/>
        <v>0</v>
      </c>
      <c r="L91" s="27">
        <f t="shared" si="16"/>
        <v>8446618</v>
      </c>
      <c r="M91" s="27">
        <f t="shared" si="17"/>
        <v>0</v>
      </c>
      <c r="N91" s="27">
        <f t="shared" si="18"/>
        <v>8789140</v>
      </c>
      <c r="O91" s="28">
        <f t="shared" si="14"/>
        <v>8789140</v>
      </c>
    </row>
    <row r="92" spans="1:16" s="33" customFormat="1" x14ac:dyDescent="0.2">
      <c r="A92" s="24" t="s">
        <v>179</v>
      </c>
      <c r="B92" s="24" t="s">
        <v>122</v>
      </c>
      <c r="C92" s="24" t="s">
        <v>30</v>
      </c>
      <c r="D92" s="42" t="s">
        <v>181</v>
      </c>
      <c r="E92" s="58" t="s">
        <v>177</v>
      </c>
      <c r="F92" s="47">
        <v>44463</v>
      </c>
      <c r="G92" s="43">
        <v>7120850</v>
      </c>
      <c r="H92" s="27">
        <f>ROUND(G92/154.9*158.3,0)</f>
        <v>7277150</v>
      </c>
      <c r="I92" s="27">
        <v>7677094</v>
      </c>
      <c r="J92" s="60"/>
      <c r="K92" s="27">
        <f t="shared" si="15"/>
        <v>8029843</v>
      </c>
      <c r="L92" s="27">
        <f t="shared" si="16"/>
        <v>0</v>
      </c>
      <c r="M92" s="27">
        <f t="shared" si="17"/>
        <v>8453140</v>
      </c>
      <c r="N92" s="27">
        <f t="shared" si="18"/>
        <v>0</v>
      </c>
      <c r="O92" s="28">
        <f t="shared" si="14"/>
        <v>8453140</v>
      </c>
    </row>
    <row r="93" spans="1:16" s="33" customFormat="1" x14ac:dyDescent="0.2">
      <c r="A93" s="24" t="s">
        <v>179</v>
      </c>
      <c r="B93" s="42" t="s">
        <v>122</v>
      </c>
      <c r="C93" s="42" t="s">
        <v>30</v>
      </c>
      <c r="D93" s="42" t="s">
        <v>181</v>
      </c>
      <c r="E93" s="58" t="s">
        <v>177</v>
      </c>
      <c r="F93" s="47">
        <v>44463</v>
      </c>
      <c r="G93" s="43"/>
      <c r="H93" s="43"/>
      <c r="I93" s="27">
        <v>0</v>
      </c>
      <c r="J93" s="60">
        <v>1583361</v>
      </c>
      <c r="K93" s="27">
        <f t="shared" si="15"/>
        <v>0</v>
      </c>
      <c r="L93" s="27">
        <f t="shared" si="16"/>
        <v>1696163</v>
      </c>
      <c r="M93" s="27">
        <f t="shared" si="17"/>
        <v>0</v>
      </c>
      <c r="N93" s="27">
        <f t="shared" si="18"/>
        <v>1764940</v>
      </c>
      <c r="O93" s="28">
        <f t="shared" si="14"/>
        <v>1764940</v>
      </c>
    </row>
    <row r="94" spans="1:16" s="23" customFormat="1" x14ac:dyDescent="0.2">
      <c r="A94" s="24" t="s">
        <v>11</v>
      </c>
      <c r="B94" s="24" t="s">
        <v>139</v>
      </c>
      <c r="C94" s="24" t="s">
        <v>30</v>
      </c>
      <c r="D94" s="24" t="s">
        <v>54</v>
      </c>
      <c r="E94" s="58" t="s">
        <v>177</v>
      </c>
      <c r="F94" s="47">
        <v>44383</v>
      </c>
      <c r="G94" s="27">
        <v>5553900</v>
      </c>
      <c r="H94" s="27">
        <f>ROUND(G94/154.9*158.3,0)</f>
        <v>5675806</v>
      </c>
      <c r="I94" s="27">
        <v>5987742</v>
      </c>
      <c r="J94" s="29"/>
      <c r="K94" s="27">
        <f t="shared" si="15"/>
        <v>6262868</v>
      </c>
      <c r="L94" s="27">
        <f t="shared" si="16"/>
        <v>0</v>
      </c>
      <c r="M94" s="27">
        <f t="shared" si="17"/>
        <v>6593020</v>
      </c>
      <c r="N94" s="27">
        <f t="shared" si="18"/>
        <v>0</v>
      </c>
      <c r="O94" s="28">
        <f t="shared" si="14"/>
        <v>6593020</v>
      </c>
    </row>
    <row r="95" spans="1:16" s="23" customFormat="1" x14ac:dyDescent="0.2">
      <c r="A95" s="24" t="s">
        <v>11</v>
      </c>
      <c r="B95" s="24" t="s">
        <v>139</v>
      </c>
      <c r="C95" s="24" t="s">
        <v>30</v>
      </c>
      <c r="D95" s="24" t="s">
        <v>54</v>
      </c>
      <c r="E95" s="58" t="s">
        <v>177</v>
      </c>
      <c r="F95" s="47">
        <v>44383</v>
      </c>
      <c r="G95" s="27"/>
      <c r="H95" s="27"/>
      <c r="I95" s="27">
        <v>0</v>
      </c>
      <c r="J95" s="29">
        <v>900217</v>
      </c>
      <c r="K95" s="27">
        <f t="shared" si="15"/>
        <v>0</v>
      </c>
      <c r="L95" s="27">
        <f t="shared" si="16"/>
        <v>964351</v>
      </c>
      <c r="M95" s="27">
        <f t="shared" si="17"/>
        <v>0</v>
      </c>
      <c r="N95" s="27">
        <f t="shared" si="18"/>
        <v>1003460</v>
      </c>
      <c r="O95" s="28">
        <f t="shared" si="14"/>
        <v>1003460</v>
      </c>
    </row>
    <row r="96" spans="1:16" s="23" customFormat="1" x14ac:dyDescent="0.2">
      <c r="A96" s="24" t="s">
        <v>11</v>
      </c>
      <c r="B96" s="24" t="s">
        <v>139</v>
      </c>
      <c r="C96" s="24" t="s">
        <v>30</v>
      </c>
      <c r="D96" s="24" t="s">
        <v>178</v>
      </c>
      <c r="E96" s="58" t="s">
        <v>177</v>
      </c>
      <c r="F96" s="47">
        <v>44382</v>
      </c>
      <c r="G96" s="27">
        <v>855470</v>
      </c>
      <c r="H96" s="27">
        <f>ROUND(G96/154.9*158.3,0)</f>
        <v>874247</v>
      </c>
      <c r="I96" s="27">
        <v>922295</v>
      </c>
      <c r="J96" s="29"/>
      <c r="K96" s="27">
        <f t="shared" si="15"/>
        <v>964673</v>
      </c>
      <c r="L96" s="27">
        <f t="shared" si="16"/>
        <v>0</v>
      </c>
      <c r="M96" s="27">
        <f t="shared" si="17"/>
        <v>1015530</v>
      </c>
      <c r="N96" s="27">
        <f t="shared" si="18"/>
        <v>0</v>
      </c>
      <c r="O96" s="28">
        <f t="shared" si="14"/>
        <v>1015530</v>
      </c>
    </row>
    <row r="97" spans="1:16" s="23" customFormat="1" x14ac:dyDescent="0.2">
      <c r="A97" s="24" t="s">
        <v>46</v>
      </c>
      <c r="B97" s="24" t="s">
        <v>124</v>
      </c>
      <c r="C97" s="24" t="s">
        <v>30</v>
      </c>
      <c r="D97" s="24" t="s">
        <v>68</v>
      </c>
      <c r="E97" s="58" t="s">
        <v>177</v>
      </c>
      <c r="F97" s="47">
        <v>44383</v>
      </c>
      <c r="G97" s="27">
        <v>5499450</v>
      </c>
      <c r="H97" s="27">
        <f>ROUND(G97/154.9*158.3,0)</f>
        <v>5620161</v>
      </c>
      <c r="I97" s="27">
        <v>5929039</v>
      </c>
      <c r="J97" s="29"/>
      <c r="K97" s="27">
        <f t="shared" si="15"/>
        <v>6201468</v>
      </c>
      <c r="L97" s="27">
        <f t="shared" si="16"/>
        <v>0</v>
      </c>
      <c r="M97" s="27">
        <f t="shared" si="17"/>
        <v>6528380</v>
      </c>
      <c r="N97" s="27">
        <f t="shared" si="18"/>
        <v>0</v>
      </c>
      <c r="O97" s="28">
        <f t="shared" si="14"/>
        <v>6528380</v>
      </c>
    </row>
    <row r="98" spans="1:16" s="23" customFormat="1" x14ac:dyDescent="0.2">
      <c r="A98" s="24" t="s">
        <v>46</v>
      </c>
      <c r="B98" s="24" t="s">
        <v>124</v>
      </c>
      <c r="C98" s="24" t="s">
        <v>30</v>
      </c>
      <c r="D98" s="24" t="s">
        <v>68</v>
      </c>
      <c r="E98" s="58" t="s">
        <v>177</v>
      </c>
      <c r="F98" s="47">
        <v>44383</v>
      </c>
      <c r="G98" s="27"/>
      <c r="H98" s="27"/>
      <c r="I98" s="27">
        <v>0</v>
      </c>
      <c r="J98" s="29">
        <v>715066</v>
      </c>
      <c r="K98" s="27">
        <f t="shared" si="15"/>
        <v>0</v>
      </c>
      <c r="L98" s="27">
        <f t="shared" si="16"/>
        <v>766009</v>
      </c>
      <c r="M98" s="27">
        <f t="shared" si="17"/>
        <v>0</v>
      </c>
      <c r="N98" s="27">
        <f t="shared" si="18"/>
        <v>797070</v>
      </c>
      <c r="O98" s="28">
        <f t="shared" si="14"/>
        <v>797070</v>
      </c>
    </row>
    <row r="99" spans="1:16" s="23" customFormat="1" x14ac:dyDescent="0.2">
      <c r="A99" s="24" t="s">
        <v>142</v>
      </c>
      <c r="B99" s="24" t="s">
        <v>143</v>
      </c>
      <c r="C99" s="24" t="s">
        <v>30</v>
      </c>
      <c r="D99" s="24" t="s">
        <v>152</v>
      </c>
      <c r="E99" s="58" t="s">
        <v>177</v>
      </c>
      <c r="F99" s="47">
        <v>44383</v>
      </c>
      <c r="G99" s="27"/>
      <c r="H99" s="27"/>
      <c r="I99" s="27">
        <v>0</v>
      </c>
      <c r="J99" s="29">
        <v>574607</v>
      </c>
      <c r="K99" s="27">
        <f t="shared" si="15"/>
        <v>0</v>
      </c>
      <c r="L99" s="93">
        <f>ROUND(J99/115.1*123.3,0)+50000</f>
        <v>665543</v>
      </c>
      <c r="M99" s="27">
        <f t="shared" si="17"/>
        <v>0</v>
      </c>
      <c r="N99" s="27">
        <f t="shared" si="18"/>
        <v>692530</v>
      </c>
      <c r="O99" s="28">
        <f t="shared" si="14"/>
        <v>692530</v>
      </c>
      <c r="P99" s="94" t="s">
        <v>239</v>
      </c>
    </row>
    <row r="100" spans="1:16" s="23" customFormat="1" x14ac:dyDescent="0.2">
      <c r="A100" s="24" t="s">
        <v>142</v>
      </c>
      <c r="B100" s="24" t="s">
        <v>143</v>
      </c>
      <c r="C100" s="24" t="s">
        <v>30</v>
      </c>
      <c r="D100" s="24" t="s">
        <v>144</v>
      </c>
      <c r="E100" s="58" t="s">
        <v>177</v>
      </c>
      <c r="F100" s="47">
        <v>44383</v>
      </c>
      <c r="G100" s="27">
        <v>4095850</v>
      </c>
      <c r="H100" s="27">
        <f>ROUND(G100/154.9*158.3,0)</f>
        <v>4185752</v>
      </c>
      <c r="I100" s="27">
        <v>4415796</v>
      </c>
      <c r="J100" s="34"/>
      <c r="K100" s="93">
        <f>ROUND(I100/119.7*125.2,0)+1300000</f>
        <v>5918694</v>
      </c>
      <c r="L100" s="27">
        <f t="shared" ref="L100" si="20">ROUND(J100/115.1*123.3,0)</f>
        <v>0</v>
      </c>
      <c r="M100" s="27">
        <f t="shared" si="17"/>
        <v>6230700</v>
      </c>
      <c r="N100" s="27">
        <f t="shared" si="18"/>
        <v>0</v>
      </c>
      <c r="O100" s="28">
        <f t="shared" si="14"/>
        <v>6230700</v>
      </c>
      <c r="P100" s="94" t="s">
        <v>239</v>
      </c>
    </row>
    <row r="101" spans="1:16" s="23" customFormat="1" x14ac:dyDescent="0.2">
      <c r="A101" s="24" t="s">
        <v>77</v>
      </c>
      <c r="B101" s="30" t="s">
        <v>107</v>
      </c>
      <c r="C101" s="24" t="s">
        <v>30</v>
      </c>
      <c r="D101" s="24" t="s">
        <v>123</v>
      </c>
      <c r="E101" s="58" t="s">
        <v>177</v>
      </c>
      <c r="F101" s="47">
        <v>44462</v>
      </c>
      <c r="G101" s="27">
        <v>15149200</v>
      </c>
      <c r="H101" s="27">
        <f>ROUND(G101/154.9*158.3,0)</f>
        <v>15481720</v>
      </c>
      <c r="I101" s="27">
        <v>16332579</v>
      </c>
      <c r="J101" s="30"/>
      <c r="K101" s="27">
        <f t="shared" si="15"/>
        <v>17083032</v>
      </c>
      <c r="L101" s="27">
        <f t="shared" si="16"/>
        <v>0</v>
      </c>
      <c r="M101" s="27">
        <f t="shared" si="17"/>
        <v>17983580</v>
      </c>
      <c r="N101" s="27">
        <f t="shared" si="18"/>
        <v>0</v>
      </c>
      <c r="O101" s="28">
        <f t="shared" si="14"/>
        <v>17983580</v>
      </c>
    </row>
    <row r="102" spans="1:16" s="23" customFormat="1" x14ac:dyDescent="0.2">
      <c r="A102" s="24" t="s">
        <v>77</v>
      </c>
      <c r="B102" s="30" t="s">
        <v>107</v>
      </c>
      <c r="C102" s="24" t="s">
        <v>30</v>
      </c>
      <c r="D102" s="24" t="s">
        <v>123</v>
      </c>
      <c r="E102" s="58" t="s">
        <v>177</v>
      </c>
      <c r="F102" s="47">
        <v>44462</v>
      </c>
      <c r="G102" s="27"/>
      <c r="H102" s="27"/>
      <c r="I102" s="27">
        <v>0</v>
      </c>
      <c r="J102" s="34">
        <v>3894028</v>
      </c>
      <c r="K102" s="27">
        <f t="shared" si="15"/>
        <v>0</v>
      </c>
      <c r="L102" s="27">
        <f t="shared" si="16"/>
        <v>4171448</v>
      </c>
      <c r="M102" s="27">
        <f t="shared" si="17"/>
        <v>0</v>
      </c>
      <c r="N102" s="27">
        <f t="shared" si="18"/>
        <v>4340610</v>
      </c>
      <c r="O102" s="28">
        <f t="shared" si="14"/>
        <v>4340610</v>
      </c>
    </row>
    <row r="103" spans="1:16" s="23" customFormat="1" x14ac:dyDescent="0.2">
      <c r="A103" s="24" t="s">
        <v>17</v>
      </c>
      <c r="B103" s="24" t="s">
        <v>112</v>
      </c>
      <c r="C103" s="24" t="s">
        <v>30</v>
      </c>
      <c r="D103" s="24" t="s">
        <v>183</v>
      </c>
      <c r="E103" s="58" t="s">
        <v>177</v>
      </c>
      <c r="F103" s="47">
        <v>44385</v>
      </c>
      <c r="G103" s="27">
        <v>4900500</v>
      </c>
      <c r="H103" s="27">
        <f>ROUND(G103/154.9*158.3,0)</f>
        <v>5008064</v>
      </c>
      <c r="I103" s="27">
        <v>5283302</v>
      </c>
      <c r="J103" s="29"/>
      <c r="K103" s="27">
        <f t="shared" si="15"/>
        <v>5526060</v>
      </c>
      <c r="L103" s="27">
        <f t="shared" si="16"/>
        <v>0</v>
      </c>
      <c r="M103" s="27">
        <f t="shared" si="17"/>
        <v>5817370</v>
      </c>
      <c r="N103" s="27">
        <f t="shared" si="18"/>
        <v>0</v>
      </c>
      <c r="O103" s="28">
        <f t="shared" si="14"/>
        <v>5817370</v>
      </c>
    </row>
    <row r="104" spans="1:16" s="23" customFormat="1" x14ac:dyDescent="0.2">
      <c r="A104" s="24" t="s">
        <v>17</v>
      </c>
      <c r="B104" s="24" t="s">
        <v>112</v>
      </c>
      <c r="C104" s="24" t="s">
        <v>30</v>
      </c>
      <c r="D104" s="24" t="s">
        <v>183</v>
      </c>
      <c r="E104" s="58" t="s">
        <v>177</v>
      </c>
      <c r="F104" s="47">
        <v>44385</v>
      </c>
      <c r="G104" s="27"/>
      <c r="H104" s="27"/>
      <c r="I104" s="27">
        <v>0</v>
      </c>
      <c r="J104" s="29">
        <v>651221</v>
      </c>
      <c r="K104" s="27">
        <f t="shared" si="15"/>
        <v>0</v>
      </c>
      <c r="L104" s="27">
        <f t="shared" si="16"/>
        <v>697616</v>
      </c>
      <c r="M104" s="27">
        <f t="shared" si="17"/>
        <v>0</v>
      </c>
      <c r="N104" s="27">
        <f t="shared" si="18"/>
        <v>725910</v>
      </c>
      <c r="O104" s="28">
        <f t="shared" si="14"/>
        <v>725910</v>
      </c>
    </row>
    <row r="105" spans="1:16" s="23" customFormat="1" x14ac:dyDescent="0.2">
      <c r="A105" s="24" t="s">
        <v>12</v>
      </c>
      <c r="B105" s="24" t="s">
        <v>108</v>
      </c>
      <c r="C105" s="24" t="s">
        <v>30</v>
      </c>
      <c r="D105" s="24" t="s">
        <v>55</v>
      </c>
      <c r="E105" s="58" t="s">
        <v>177</v>
      </c>
      <c r="F105" s="47">
        <v>44371</v>
      </c>
      <c r="G105" s="27">
        <v>4804910</v>
      </c>
      <c r="H105" s="27">
        <f>ROUND(G105/153.1*158.3,0)</f>
        <v>4968107</v>
      </c>
      <c r="I105" s="27">
        <v>5241149</v>
      </c>
      <c r="J105" s="29"/>
      <c r="K105" s="27">
        <f t="shared" si="15"/>
        <v>5481970</v>
      </c>
      <c r="L105" s="27">
        <f t="shared" si="16"/>
        <v>0</v>
      </c>
      <c r="M105" s="27">
        <f t="shared" si="17"/>
        <v>5770960</v>
      </c>
      <c r="N105" s="27">
        <f t="shared" si="18"/>
        <v>0</v>
      </c>
      <c r="O105" s="28">
        <f t="shared" si="14"/>
        <v>5770960</v>
      </c>
    </row>
    <row r="106" spans="1:16" s="23" customFormat="1" x14ac:dyDescent="0.2">
      <c r="A106" s="24" t="s">
        <v>12</v>
      </c>
      <c r="B106" s="24" t="s">
        <v>108</v>
      </c>
      <c r="C106" s="24" t="s">
        <v>30</v>
      </c>
      <c r="D106" s="24" t="s">
        <v>55</v>
      </c>
      <c r="E106" s="58" t="s">
        <v>177</v>
      </c>
      <c r="F106" s="47">
        <v>44371</v>
      </c>
      <c r="G106" s="27"/>
      <c r="H106" s="27"/>
      <c r="I106" s="27">
        <v>0</v>
      </c>
      <c r="J106" s="29">
        <v>721451</v>
      </c>
      <c r="K106" s="27">
        <f t="shared" si="15"/>
        <v>0</v>
      </c>
      <c r="L106" s="27">
        <f t="shared" si="16"/>
        <v>772849</v>
      </c>
      <c r="M106" s="27">
        <f t="shared" si="17"/>
        <v>0</v>
      </c>
      <c r="N106" s="27">
        <f t="shared" si="18"/>
        <v>804190</v>
      </c>
      <c r="O106" s="28">
        <f t="shared" si="14"/>
        <v>804190</v>
      </c>
    </row>
    <row r="107" spans="1:16" s="23" customFormat="1" x14ac:dyDescent="0.2">
      <c r="A107" s="24" t="s">
        <v>217</v>
      </c>
      <c r="B107" s="24" t="s">
        <v>163</v>
      </c>
      <c r="C107" s="24" t="s">
        <v>30</v>
      </c>
      <c r="D107" s="24" t="s">
        <v>218</v>
      </c>
      <c r="E107" s="24"/>
      <c r="F107" s="70"/>
      <c r="G107" s="26"/>
      <c r="H107" s="26">
        <v>1400000</v>
      </c>
      <c r="I107" s="27">
        <v>1476943</v>
      </c>
      <c r="J107" s="26">
        <v>467347</v>
      </c>
      <c r="K107" s="27">
        <f t="shared" si="15"/>
        <v>1544806</v>
      </c>
      <c r="L107" s="27">
        <f t="shared" si="16"/>
        <v>500642</v>
      </c>
      <c r="M107" s="27">
        <f t="shared" si="17"/>
        <v>1626240</v>
      </c>
      <c r="N107" s="27">
        <f t="shared" si="18"/>
        <v>520940</v>
      </c>
      <c r="O107" s="28">
        <f t="shared" si="14"/>
        <v>2147180</v>
      </c>
    </row>
    <row r="108" spans="1:16" s="23" customFormat="1" x14ac:dyDescent="0.2">
      <c r="A108" s="24" t="s">
        <v>75</v>
      </c>
      <c r="B108" s="24" t="s">
        <v>119</v>
      </c>
      <c r="C108" s="24" t="s">
        <v>30</v>
      </c>
      <c r="D108" s="24" t="s">
        <v>87</v>
      </c>
      <c r="E108" s="58" t="s">
        <v>177</v>
      </c>
      <c r="F108" s="47">
        <v>44371</v>
      </c>
      <c r="G108" s="34">
        <v>4979150</v>
      </c>
      <c r="H108" s="27">
        <f>ROUND(G108/153.1*158.3,0)</f>
        <v>5148265</v>
      </c>
      <c r="I108" s="27">
        <v>5431208</v>
      </c>
      <c r="J108" s="29">
        <v>1174751</v>
      </c>
      <c r="K108" s="27">
        <f t="shared" si="15"/>
        <v>5680762</v>
      </c>
      <c r="L108" s="27">
        <f t="shared" si="16"/>
        <v>1258443</v>
      </c>
      <c r="M108" s="27">
        <f t="shared" si="17"/>
        <v>5980230</v>
      </c>
      <c r="N108" s="27">
        <f t="shared" si="18"/>
        <v>1309470</v>
      </c>
      <c r="O108" s="28">
        <f t="shared" si="14"/>
        <v>7289700</v>
      </c>
    </row>
    <row r="109" spans="1:16" s="23" customFormat="1" x14ac:dyDescent="0.2">
      <c r="A109" s="24" t="s">
        <v>75</v>
      </c>
      <c r="B109" s="24" t="s">
        <v>119</v>
      </c>
      <c r="C109" s="24" t="s">
        <v>30</v>
      </c>
      <c r="D109" s="24" t="s">
        <v>120</v>
      </c>
      <c r="E109" s="58" t="s">
        <v>177</v>
      </c>
      <c r="F109" s="47">
        <v>44371</v>
      </c>
      <c r="G109" s="27">
        <v>479160</v>
      </c>
      <c r="H109" s="27">
        <f>ROUND(G109/153.1*158.3,0)</f>
        <v>495435</v>
      </c>
      <c r="I109" s="27">
        <v>522664</v>
      </c>
      <c r="J109" s="29"/>
      <c r="K109" s="27">
        <f t="shared" si="15"/>
        <v>546679</v>
      </c>
      <c r="L109" s="27">
        <f t="shared" si="16"/>
        <v>0</v>
      </c>
      <c r="M109" s="27">
        <f t="shared" si="17"/>
        <v>575500</v>
      </c>
      <c r="N109" s="27">
        <f t="shared" si="18"/>
        <v>0</v>
      </c>
      <c r="O109" s="28">
        <f t="shared" si="14"/>
        <v>575500</v>
      </c>
    </row>
    <row r="110" spans="1:16" x14ac:dyDescent="0.2">
      <c r="A110" s="4" t="s">
        <v>71</v>
      </c>
      <c r="B110" s="5"/>
      <c r="C110" s="5"/>
      <c r="D110" s="5"/>
      <c r="E110" s="5"/>
      <c r="F110" s="50"/>
      <c r="G110" s="8">
        <v>156836812</v>
      </c>
      <c r="H110" s="8">
        <f t="shared" ref="H110:L110" si="21">SUM(H64:H109)</f>
        <v>164444532</v>
      </c>
      <c r="I110" s="8">
        <f t="shared" si="21"/>
        <v>173234515</v>
      </c>
      <c r="J110" s="8">
        <f t="shared" si="21"/>
        <v>31821190</v>
      </c>
      <c r="K110" s="8">
        <f t="shared" si="21"/>
        <v>182494329</v>
      </c>
      <c r="L110" s="8">
        <f t="shared" si="21"/>
        <v>34138207</v>
      </c>
      <c r="M110" s="8">
        <f t="shared" ref="M110:O110" si="22">SUM(M64:M109)</f>
        <v>192657300</v>
      </c>
      <c r="N110" s="8">
        <f t="shared" si="22"/>
        <v>35522540</v>
      </c>
      <c r="O110" s="8">
        <f t="shared" si="22"/>
        <v>228179840</v>
      </c>
    </row>
    <row r="111" spans="1:16" x14ac:dyDescent="0.2">
      <c r="A111" s="6"/>
      <c r="B111" s="3"/>
      <c r="C111" s="3"/>
      <c r="D111" s="3"/>
      <c r="E111" s="3"/>
      <c r="F111" s="51"/>
      <c r="G111" s="9"/>
      <c r="H111" s="9"/>
      <c r="I111" s="9"/>
      <c r="J111" s="9"/>
      <c r="K111" s="9"/>
      <c r="L111" s="9"/>
      <c r="M111" s="9"/>
      <c r="N111" s="9"/>
      <c r="O111" s="9"/>
    </row>
    <row r="112" spans="1:16" x14ac:dyDescent="0.2">
      <c r="A112" s="7"/>
      <c r="B112" s="2"/>
      <c r="C112" s="2"/>
      <c r="D112" s="2"/>
      <c r="E112" s="2"/>
      <c r="F112" s="52"/>
      <c r="G112" s="18"/>
      <c r="H112" s="10"/>
      <c r="I112" s="10"/>
      <c r="J112" s="10"/>
      <c r="K112" s="10"/>
      <c r="L112" s="10"/>
      <c r="M112" s="10"/>
      <c r="N112" s="10"/>
      <c r="O112" s="10"/>
    </row>
    <row r="113" spans="1:15" x14ac:dyDescent="0.2">
      <c r="A113" s="6"/>
      <c r="B113" s="3"/>
      <c r="C113" s="3"/>
      <c r="D113" s="3"/>
      <c r="E113" s="3"/>
      <c r="F113" s="51"/>
      <c r="G113" s="9"/>
      <c r="H113" s="9"/>
      <c r="I113" s="9"/>
      <c r="J113" s="9"/>
      <c r="K113" s="9"/>
      <c r="L113" s="9"/>
      <c r="M113" s="9"/>
      <c r="N113" s="9"/>
      <c r="O113" s="9"/>
    </row>
    <row r="114" spans="1:15" x14ac:dyDescent="0.2">
      <c r="A114" s="6" t="s">
        <v>27</v>
      </c>
      <c r="B114" s="3"/>
      <c r="C114" s="3"/>
      <c r="D114" s="3"/>
      <c r="E114" s="3"/>
      <c r="F114" s="51"/>
      <c r="G114" s="9">
        <v>281682763</v>
      </c>
      <c r="H114" s="9">
        <f t="shared" ref="H114:O114" si="23">H63+H110</f>
        <v>293373236</v>
      </c>
      <c r="I114" s="9">
        <f t="shared" si="23"/>
        <v>312571328</v>
      </c>
      <c r="J114" s="9">
        <f t="shared" si="23"/>
        <v>38201047</v>
      </c>
      <c r="K114" s="9">
        <f t="shared" si="23"/>
        <v>334306989</v>
      </c>
      <c r="L114" s="9">
        <f t="shared" si="23"/>
        <v>40972580</v>
      </c>
      <c r="M114" s="9">
        <f t="shared" ref="M114:N114" si="24">M63+M110</f>
        <v>352492320</v>
      </c>
      <c r="N114" s="9">
        <f t="shared" si="24"/>
        <v>42634040</v>
      </c>
      <c r="O114" s="9">
        <f t="shared" si="23"/>
        <v>395126360</v>
      </c>
    </row>
    <row r="115" spans="1:15" x14ac:dyDescent="0.2">
      <c r="A115" s="6"/>
      <c r="B115" s="3"/>
      <c r="C115" s="3"/>
      <c r="D115" s="3"/>
      <c r="E115" s="3"/>
      <c r="F115" s="53"/>
      <c r="G115" s="17"/>
      <c r="H115" s="17"/>
      <c r="I115" s="17"/>
      <c r="J115" s="9"/>
      <c r="K115" s="9"/>
      <c r="L115" s="9"/>
      <c r="M115" s="9"/>
      <c r="N115" s="9"/>
      <c r="O115" s="9"/>
    </row>
    <row r="116" spans="1:15" x14ac:dyDescent="0.2">
      <c r="A116" s="7"/>
      <c r="B116" s="2"/>
      <c r="C116" s="2"/>
      <c r="D116" s="2"/>
      <c r="E116" s="2"/>
      <c r="F116" s="52"/>
      <c r="G116" s="18"/>
      <c r="H116" s="18"/>
      <c r="I116" s="18"/>
      <c r="J116" s="10"/>
      <c r="K116" s="10"/>
      <c r="L116" s="10"/>
      <c r="M116" s="10"/>
      <c r="N116" s="10"/>
      <c r="O116" s="10"/>
    </row>
    <row r="117" spans="1:15" x14ac:dyDescent="0.2">
      <c r="A117" s="13" t="s">
        <v>26</v>
      </c>
      <c r="B117" s="14"/>
      <c r="C117" s="14"/>
      <c r="D117" s="14"/>
      <c r="E117" s="14"/>
      <c r="F117" s="54"/>
      <c r="G117" s="19"/>
      <c r="H117" s="19"/>
      <c r="I117" s="19"/>
      <c r="J117" s="15"/>
      <c r="K117" s="15"/>
      <c r="L117" s="15"/>
      <c r="M117" s="15"/>
      <c r="N117" s="15"/>
      <c r="O117" s="15">
        <f>SUM(O114:O116)</f>
        <v>395126360</v>
      </c>
    </row>
    <row r="118" spans="1:15" x14ac:dyDescent="0.2">
      <c r="A118" s="7"/>
      <c r="B118" s="2"/>
      <c r="C118" s="2"/>
      <c r="D118" s="2"/>
      <c r="E118" s="2"/>
      <c r="F118" s="52"/>
      <c r="G118" s="18"/>
      <c r="H118" s="18"/>
      <c r="I118" s="18"/>
      <c r="J118" s="10"/>
      <c r="K118" s="10"/>
      <c r="L118" s="10"/>
      <c r="M118" s="10"/>
      <c r="N118" s="10"/>
      <c r="O118" s="10"/>
    </row>
    <row r="119" spans="1:15" s="23" customFormat="1" x14ac:dyDescent="0.2">
      <c r="A119" s="25" t="s">
        <v>182</v>
      </c>
      <c r="F119" s="63"/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1:15" s="23" customFormat="1" x14ac:dyDescent="0.2">
      <c r="A120" s="25" t="s">
        <v>219</v>
      </c>
      <c r="F120" s="63"/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 s="23" customFormat="1" x14ac:dyDescent="0.2">
      <c r="A121" s="23" t="s">
        <v>227</v>
      </c>
      <c r="F121" s="63"/>
      <c r="G121" s="45"/>
      <c r="H121" s="45"/>
      <c r="I121" s="45"/>
      <c r="J121" s="45"/>
      <c r="K121" s="45"/>
      <c r="L121" s="45"/>
      <c r="M121" s="45"/>
      <c r="N121" s="45"/>
      <c r="O121" s="45"/>
    </row>
    <row r="124" spans="1:15" x14ac:dyDescent="0.2">
      <c r="O124" s="45"/>
    </row>
  </sheetData>
  <mergeCells count="2">
    <mergeCell ref="E1:E4"/>
    <mergeCell ref="F1:F4"/>
  </mergeCells>
  <pageMargins left="0.59055118110236227" right="0.59055118110236227" top="1.5748031496062993" bottom="0.98425196850393704" header="0.31496062992125984" footer="0.70866141732283472"/>
  <pageSetup paperSize="9" scale="72" orientation="landscape" r:id="rId1"/>
  <headerFooter>
    <oddFooter>&amp;L&amp;F &amp;A&amp;C&amp;P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>Raetsheren van Orden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Petra Cornelisse</cp:lastModifiedBy>
  <cp:lastPrinted>2025-08-15T08:54:22Z</cp:lastPrinted>
  <dcterms:created xsi:type="dcterms:W3CDTF">1999-11-10T08:49:46Z</dcterms:created>
  <dcterms:modified xsi:type="dcterms:W3CDTF">2025-08-15T08:54:29Z</dcterms:modified>
</cp:coreProperties>
</file>