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defaultThemeVersion="124226"/>
  <mc:AlternateContent xmlns:mc="http://schemas.openxmlformats.org/markup-compatibility/2006">
    <mc:Choice Requires="x15">
      <x15ac:absPath xmlns:x15ac="http://schemas.microsoft.com/office/spreadsheetml/2010/11/ac" url="H:\Mijn documenten\OBOEI.21 Boei inspecties\000 aanbesteding BOEI 2.0\"/>
    </mc:Choice>
  </mc:AlternateContent>
  <xr:revisionPtr revIDLastSave="0" documentId="13_ncr:1_{D0D0CD9B-E940-499D-9964-76A823DEC393}" xr6:coauthVersionLast="47" xr6:coauthVersionMax="47" xr10:uidLastSave="{00000000-0000-0000-0000-000000000000}"/>
  <bookViews>
    <workbookView xWindow="0" yWindow="0" windowWidth="28800" windowHeight="15450" tabRatio="277" activeTab="1" xr2:uid="{00000000-000D-0000-FFFF-FFFF00000000}"/>
  </bookViews>
  <sheets>
    <sheet name="uitleg" sheetId="13" r:id="rId1"/>
    <sheet name="Reken-Tool" sheetId="9" r:id="rId2"/>
    <sheet name="Rekenblad" sheetId="12" r:id="rId3"/>
  </sheets>
  <definedNames>
    <definedName name="_xlnm._FilterDatabase" localSheetId="1" hidden="1">'Reken-Tool'!$AI$17:$AK$17</definedName>
    <definedName name="_xlnm.Print_Area" localSheetId="1">'Reken-Tool'!$D$3:$I$39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5" i="12" l="1"/>
  <c r="G27" i="12"/>
  <c r="G26" i="12"/>
  <c r="G24" i="12"/>
  <c r="G23" i="12"/>
  <c r="I25" i="12"/>
  <c r="I26" i="12"/>
  <c r="I27" i="12"/>
  <c r="F34" i="12"/>
  <c r="I24" i="9"/>
  <c r="H24" i="9"/>
  <c r="G24" i="9"/>
  <c r="F24" i="9"/>
  <c r="F17" i="9" l="1"/>
  <c r="I17" i="9" s="1"/>
  <c r="G19" i="12"/>
  <c r="M19" i="12"/>
  <c r="K19" i="12"/>
  <c r="I19" i="12"/>
  <c r="I20" i="12"/>
  <c r="I21" i="12"/>
  <c r="I22" i="12"/>
  <c r="I23" i="12"/>
  <c r="I24" i="12"/>
  <c r="I28" i="12"/>
  <c r="I29" i="12"/>
  <c r="I30" i="12"/>
  <c r="I31" i="12"/>
  <c r="I32" i="12"/>
  <c r="K20" i="12"/>
  <c r="K21" i="12"/>
  <c r="K22" i="12"/>
  <c r="K23" i="12"/>
  <c r="K24" i="12"/>
  <c r="K25" i="12"/>
  <c r="K26" i="12"/>
  <c r="K27" i="12"/>
  <c r="K28" i="12"/>
  <c r="K29" i="12"/>
  <c r="K30" i="12"/>
  <c r="K31" i="12"/>
  <c r="K32" i="12"/>
  <c r="M20" i="12"/>
  <c r="M21" i="12"/>
  <c r="M22" i="12"/>
  <c r="M23" i="12"/>
  <c r="M24" i="12"/>
  <c r="M25" i="12"/>
  <c r="M26" i="12"/>
  <c r="M27" i="12"/>
  <c r="M28" i="12"/>
  <c r="M29" i="12"/>
  <c r="M30" i="12"/>
  <c r="M31" i="12"/>
  <c r="M32" i="12"/>
  <c r="M33" i="12"/>
  <c r="K33" i="12"/>
  <c r="I33" i="12"/>
  <c r="G33" i="12"/>
  <c r="G20" i="12"/>
  <c r="G21" i="12"/>
  <c r="G22" i="12"/>
  <c r="G28" i="12"/>
  <c r="G29" i="12"/>
  <c r="G30" i="12"/>
  <c r="G31" i="12"/>
  <c r="G32" i="12"/>
  <c r="G17" i="9" l="1"/>
  <c r="H17" i="9"/>
  <c r="L48" i="12"/>
  <c r="J48" i="12"/>
  <c r="H48" i="12"/>
  <c r="F48" i="12"/>
  <c r="L47" i="12"/>
  <c r="J47" i="12"/>
  <c r="H47" i="12"/>
  <c r="F47" i="12"/>
  <c r="L46" i="12"/>
  <c r="J46" i="12"/>
  <c r="H46" i="12"/>
  <c r="F46" i="12"/>
  <c r="L45" i="12"/>
  <c r="J45" i="12"/>
  <c r="H45" i="12"/>
  <c r="F45" i="12"/>
  <c r="L44" i="12"/>
  <c r="J44" i="12"/>
  <c r="H44" i="12"/>
  <c r="F44" i="12"/>
  <c r="L43" i="12"/>
  <c r="J43" i="12"/>
  <c r="H43" i="12"/>
  <c r="F43" i="12"/>
  <c r="L42" i="12"/>
  <c r="J42" i="12"/>
  <c r="H42" i="12"/>
  <c r="F42" i="12"/>
  <c r="L41" i="12"/>
  <c r="J41" i="12"/>
  <c r="H41" i="12"/>
  <c r="F41" i="12"/>
  <c r="L40" i="12"/>
  <c r="J40" i="12"/>
  <c r="H40" i="12"/>
  <c r="F40" i="12"/>
  <c r="L39" i="12"/>
  <c r="J39" i="12"/>
  <c r="H39" i="12"/>
  <c r="F39" i="12"/>
  <c r="L38" i="12"/>
  <c r="J38" i="12"/>
  <c r="H38" i="12"/>
  <c r="F38" i="12"/>
  <c r="L37" i="12"/>
  <c r="J37" i="12"/>
  <c r="H37" i="12"/>
  <c r="F37" i="12"/>
  <c r="L36" i="12"/>
  <c r="J36" i="12"/>
  <c r="H36" i="12"/>
  <c r="F36" i="12"/>
  <c r="L35" i="12"/>
  <c r="J35" i="12"/>
  <c r="H35" i="12"/>
  <c r="F35" i="12"/>
  <c r="L34" i="12"/>
  <c r="J34" i="12"/>
  <c r="H34" i="12"/>
  <c r="G39" i="12" l="1"/>
  <c r="G36" i="12"/>
  <c r="G40" i="12"/>
  <c r="G44" i="12"/>
  <c r="G48" i="12"/>
  <c r="G37" i="12"/>
  <c r="G41" i="12"/>
  <c r="G45" i="12"/>
  <c r="G38" i="12"/>
  <c r="G42" i="12"/>
  <c r="G46" i="12"/>
  <c r="G35" i="12"/>
  <c r="G34" i="12"/>
  <c r="G43" i="12"/>
  <c r="G47" i="12"/>
  <c r="K36" i="12"/>
  <c r="I37" i="12"/>
  <c r="M38" i="12"/>
  <c r="K40" i="12"/>
  <c r="I41" i="12"/>
  <c r="M42" i="12"/>
  <c r="K44" i="12"/>
  <c r="I45" i="12"/>
  <c r="M46" i="12"/>
  <c r="K48" i="12"/>
  <c r="M34" i="12"/>
  <c r="M35" i="12"/>
  <c r="K37" i="12"/>
  <c r="I38" i="12"/>
  <c r="M39" i="12"/>
  <c r="K41" i="12"/>
  <c r="I42" i="12"/>
  <c r="M43" i="12"/>
  <c r="K45" i="12"/>
  <c r="I46" i="12"/>
  <c r="M47" i="12"/>
  <c r="I34" i="12"/>
  <c r="I35" i="12"/>
  <c r="M36" i="12"/>
  <c r="K38" i="12"/>
  <c r="I39" i="12"/>
  <c r="M40" i="12"/>
  <c r="K42" i="12"/>
  <c r="I43" i="12"/>
  <c r="M44" i="12"/>
  <c r="K46" i="12"/>
  <c r="I47" i="12"/>
  <c r="M48" i="12"/>
  <c r="K35" i="12"/>
  <c r="K34" i="12"/>
  <c r="I36" i="12"/>
  <c r="M37" i="12"/>
  <c r="K39" i="12"/>
  <c r="I40" i="12"/>
  <c r="M41" i="12"/>
  <c r="K43" i="12"/>
  <c r="I44" i="12"/>
  <c r="M45" i="12"/>
  <c r="K47" i="12"/>
  <c r="I48" i="12"/>
  <c r="F21" i="9" l="1" a="1"/>
  <c r="F21" i="9" s="1"/>
  <c r="I21" i="9" a="1"/>
  <c r="I21" i="9" s="1"/>
  <c r="I22" i="9" s="1"/>
  <c r="E32" i="9"/>
  <c r="F22" i="9" l="1"/>
  <c r="F25" i="9"/>
  <c r="I31" i="9"/>
  <c r="I30" i="9"/>
  <c r="I32" i="9"/>
  <c r="G21" i="9" a="1"/>
  <c r="G21" i="9" s="1"/>
  <c r="G22" i="9" s="1"/>
  <c r="H21" i="9" a="1"/>
  <c r="H21" i="9" s="1"/>
  <c r="H22" i="9" s="1"/>
  <c r="I34" i="9" l="1"/>
  <c r="F31" i="9"/>
  <c r="F30" i="9"/>
  <c r="F32" i="9"/>
  <c r="H30" i="9"/>
  <c r="H32" i="9"/>
  <c r="H31" i="9"/>
  <c r="G32" i="9"/>
  <c r="G31" i="9"/>
  <c r="G30" i="9"/>
  <c r="G25" i="9"/>
  <c r="G34" i="9" l="1"/>
  <c r="H34" i="9"/>
  <c r="F34" i="9"/>
  <c r="I25" i="9"/>
  <c r="H25" i="9" l="1"/>
  <c r="F26" i="9" s="1"/>
  <c r="F36" i="9" s="1"/>
  <c r="F37" i="9"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<sst xmlns="http://schemas.openxmlformats.org/spreadsheetml/2006/main" count="207" uniqueCount="129">
  <si>
    <t>m2 BVO</t>
  </si>
  <si>
    <t>staffel</t>
  </si>
  <si>
    <t>inventarisatie &amp; inspectie werk</t>
  </si>
  <si>
    <t>Monument</t>
  </si>
  <si>
    <t>nr</t>
  </si>
  <si>
    <t>van</t>
  </si>
  <si>
    <t>tot</t>
  </si>
  <si>
    <t>Bouw</t>
  </si>
  <si>
    <t>Elektra</t>
  </si>
  <si>
    <t>Klimaat</t>
  </si>
  <si>
    <t>Transport</t>
  </si>
  <si>
    <t>&gt;95.000</t>
  </si>
  <si>
    <t>uren / m2 BVO</t>
  </si>
  <si>
    <t>herinspectie / - inventarisatie</t>
  </si>
  <si>
    <t>0-invent.</t>
  </si>
  <si>
    <t>0 (nul) inventarisatie</t>
  </si>
  <si>
    <t>Conform handboek RVB BOEI</t>
  </si>
  <si>
    <t>toeslag (%)</t>
  </si>
  <si>
    <t>begeleidingtoeslag</t>
  </si>
  <si>
    <t>reistijd toeslag</t>
  </si>
  <si>
    <t>gebouwtoeslag</t>
  </si>
  <si>
    <t>volledigheid BIL informatie</t>
  </si>
  <si>
    <t>Conform handboek RVB BOEI
- volledige OEL beschikbaar</t>
  </si>
  <si>
    <t>NATO lokaties</t>
  </si>
  <si>
    <t>staat nu niet in Condor maar in praktijk blijkt dit zo te zijn</t>
  </si>
  <si>
    <t>DMO / JIVC</t>
  </si>
  <si>
    <t>NFI en RIVM achtige locaties</t>
  </si>
  <si>
    <t>verwerkt in de productieve uren/dag</t>
  </si>
  <si>
    <t>rijk</t>
  </si>
  <si>
    <t>defensie</t>
  </si>
  <si>
    <t>zie bovenstaande tabel</t>
  </si>
  <si>
    <t>op een complex kan men meer m2 inspecteren dan buiten een complex om</t>
  </si>
  <si>
    <t>complex toeslag</t>
  </si>
  <si>
    <t>volledige inventarisatie</t>
  </si>
  <si>
    <t>volledige BOEI inspectie incl. up to date brengen inventarisatiegegevens</t>
  </si>
  <si>
    <t>nvt</t>
  </si>
  <si>
    <t>onderwerp</t>
  </si>
  <si>
    <t>opmerking</t>
  </si>
  <si>
    <t>Opmerkingen</t>
  </si>
  <si>
    <t>Defensie</t>
  </si>
  <si>
    <t>Soort inspecties:</t>
  </si>
  <si>
    <r>
      <t>m</t>
    </r>
    <r>
      <rPr>
        <vertAlign val="superscript"/>
        <sz val="10"/>
        <color theme="1"/>
        <rFont val="Verdana"/>
        <family val="2"/>
      </rPr>
      <t>2</t>
    </r>
    <r>
      <rPr>
        <sz val="10"/>
        <color theme="1"/>
        <rFont val="Verdana"/>
        <family val="2"/>
      </rPr>
      <t xml:space="preserve"> BVO (totaal per staffel)</t>
    </r>
  </si>
  <si>
    <t>staffelnr.</t>
  </si>
  <si>
    <t>van m2 BVO</t>
  </si>
  <si>
    <t>tot m2 BVO</t>
  </si>
  <si>
    <t>stapgrootte m2 BVO</t>
  </si>
  <si>
    <t>type gebouw</t>
  </si>
  <si>
    <t>Rijk</t>
  </si>
  <si>
    <t>Korting</t>
  </si>
  <si>
    <t>complex</t>
  </si>
  <si>
    <t>Toeslag</t>
  </si>
  <si>
    <t>keuze</t>
  </si>
  <si>
    <t>bedrag</t>
  </si>
  <si>
    <t>veldwerk</t>
  </si>
  <si>
    <t>REKENKUNDIGE KENGETALLEN</t>
  </si>
  <si>
    <t>&gt;95.001</t>
  </si>
  <si>
    <t>TOTAAL dagen</t>
  </si>
  <si>
    <t>Staffel</t>
  </si>
  <si>
    <t>Aantal dagen veldwerk (afgerond naar boven):</t>
  </si>
  <si>
    <t>Aantal dagen invoerwerk (afgerond naar boven):</t>
  </si>
  <si>
    <t>Kengetal (werkbare uren per dag)</t>
  </si>
  <si>
    <t>Staffelnr.</t>
  </si>
  <si>
    <t>Stapgrootte m2 BVO</t>
  </si>
  <si>
    <t>Soort inspectie</t>
  </si>
  <si>
    <t>Intern</t>
  </si>
  <si>
    <t>Extern</t>
  </si>
  <si>
    <t>Archiefgebouw</t>
  </si>
  <si>
    <t>Bedrijfsruimte</t>
  </si>
  <si>
    <t>Belastingdienst</t>
  </si>
  <si>
    <t>Bibliotheek</t>
  </si>
  <si>
    <t>Civieltechnisch werk</t>
  </si>
  <si>
    <t>Fietsenstalling</t>
  </si>
  <si>
    <t>Gerechtsgebouw</t>
  </si>
  <si>
    <t>Gerechtsgebouw tbv bijv zittingen</t>
  </si>
  <si>
    <t>Jeugdinrichting</t>
  </si>
  <si>
    <t>Kantoorgebouw</t>
  </si>
  <si>
    <t>Laboratorium</t>
  </si>
  <si>
    <t>Ministerie kern</t>
  </si>
  <si>
    <t>Museum</t>
  </si>
  <si>
    <t>Onbekend</t>
  </si>
  <si>
    <t>Onderwijsgebouw</t>
  </si>
  <si>
    <t>Opslagplaats</t>
  </si>
  <si>
    <t>Overige ruimtes</t>
  </si>
  <si>
    <t>Parkeergarage</t>
  </si>
  <si>
    <t>Parkeerterrein</t>
  </si>
  <si>
    <t>Penitentiaire inrichting</t>
  </si>
  <si>
    <t>Politie en douane</t>
  </si>
  <si>
    <t>Sportgebouw</t>
  </si>
  <si>
    <t>Stallingsruimte</t>
  </si>
  <si>
    <t>Tbs-inrichting</t>
  </si>
  <si>
    <t>Woning</t>
  </si>
  <si>
    <t>Bestuurstaf (MIVD, datacentra)</t>
  </si>
  <si>
    <t>Landmacht</t>
  </si>
  <si>
    <t>Luchtmacht</t>
  </si>
  <si>
    <t>Marine</t>
  </si>
  <si>
    <t>Marechaussee</t>
  </si>
  <si>
    <t>Ja</t>
  </si>
  <si>
    <t>Nvt</t>
  </si>
  <si>
    <t>Helft van de informatie ontbreekt</t>
  </si>
  <si>
    <t>Alles onbreekt</t>
  </si>
  <si>
    <t>BOEI-herinspectie/herinventarisatie</t>
  </si>
  <si>
    <t>BOEI-nulinventarisatie/inspectie</t>
  </si>
  <si>
    <t>Gebouwnummer</t>
  </si>
  <si>
    <r>
      <t>BVO gebouw (m</t>
    </r>
    <r>
      <rPr>
        <vertAlign val="superscript"/>
        <sz val="10"/>
        <color theme="1"/>
        <rFont val="Verdana"/>
        <family val="2"/>
      </rPr>
      <t>2</t>
    </r>
    <r>
      <rPr>
        <sz val="10"/>
        <color theme="1"/>
        <rFont val="Verdana"/>
        <family val="2"/>
      </rPr>
      <t>)</t>
    </r>
  </si>
  <si>
    <t>Indicatie totaal inspectiedagen (afgerond naar boven)</t>
  </si>
  <si>
    <t>Aantal dagen per vakgebied</t>
  </si>
  <si>
    <r>
      <t>Kengetal (uren/m</t>
    </r>
    <r>
      <rPr>
        <vertAlign val="superscript"/>
        <sz val="10"/>
        <color theme="1"/>
        <rFont val="Verdana"/>
        <family val="2"/>
      </rPr>
      <t>2</t>
    </r>
    <r>
      <rPr>
        <sz val="10"/>
        <color theme="1"/>
        <rFont val="Verdana"/>
        <family val="2"/>
      </rPr>
      <t xml:space="preserve"> BVO)</t>
    </r>
  </si>
  <si>
    <t>Totaal uren per vakgebied (Kengetal x BVO)</t>
  </si>
  <si>
    <t>Uurloon excl. BTW*</t>
  </si>
  <si>
    <t>Vergoeding excl. BTW (Uurloon x uren)</t>
  </si>
  <si>
    <t>TOTALE VERGOEDING</t>
  </si>
  <si>
    <t>TOTALE vergoeding excl. BTW</t>
  </si>
  <si>
    <t>Bouw gecorrigeerd</t>
  </si>
  <si>
    <t>Elektra gecorrigeerd</t>
  </si>
  <si>
    <t>Klimaat gecorrigeerd</t>
  </si>
  <si>
    <t>Monument gecorrigeerd</t>
  </si>
  <si>
    <t>Na opdracht wordt het uurtarief voor nulinventarisatie terug vertaald naar een percentage t.o.v. herinspectietarieven</t>
  </si>
  <si>
    <t>Het uurtarief is in te vullen op blad Rekenblad o.a. in cel "F54"</t>
  </si>
  <si>
    <t>Door het invullen van de BVO's in blad raming kunnen jullie het effect zien.</t>
  </si>
  <si>
    <t>in te vullen bedragen</t>
  </si>
  <si>
    <t xml:space="preserve">                                                                  BOEI-herinspectie/herinventarisatie</t>
  </si>
  <si>
    <t>Let op er is een correctie in de tabel doorgevoerd om het onevenredige grote verschil tussen een pand van 2.999 m2 en 3.001 m2 te vereffenen. Deze correctie is een dynamische correctie.</t>
  </si>
  <si>
    <t xml:space="preserve">Om tot een goede inschatting te komen van het werk, is deze tool samen met de te keuren objecten per perceel vrijgegeven om betere inzage te geven in de uitgevraagde scope/omvang van het contract. </t>
  </si>
  <si>
    <t>Door het invullen van de BVO's in het blad raming (cel F5) kan het effect gezien worden per discipline op het totaal aantal uren in relatie tot BVO en uurtarief.</t>
  </si>
  <si>
    <t>In het rekenblad is een uurtarief in te vullen op de oranje gearceerde vlakken in het tabblad Rekenblad (o.a. "F54")</t>
  </si>
  <si>
    <t xml:space="preserve">Het totaalbedrag van de NOK wordt bepaald door het voorgeschreven aantal uur te vermenigvuldigen met het opgegeven uurtarief per discipline.  </t>
  </si>
  <si>
    <t xml:space="preserve">Bij een nadere overeenkomst (hierna NOK) wordt op basis van het rekenblad voorgeschreven hoeveel uur een raamcontractant per BVO per object mag berekenen. </t>
  </si>
  <si>
    <t xml:space="preserve">Uitleg bij dit excel bestand:  </t>
  </si>
  <si>
    <t>Rekentool BOEI-Inspecties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</si>
</sst>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 #,##0.00_ ;_ * \-#,##0.00_ ;_ * &quot;-&quot;??_ ;_ @_ "/>
    <numFmt numFmtId="164" formatCode="#,##0_ ;\-#,##0\ "/>
    <numFmt numFmtId="165" formatCode="_-* #,##0_-;_-* #,##0\-;_-* &quot;-&quot;??_-;_-@_-"/>
    <numFmt numFmtId="166" formatCode="_-* #,##0.00000_-;_-* #,##0.00000\-;_-* &quot;-&quot;??_-;_-@_-"/>
    <numFmt numFmtId="167" formatCode="_ * #,##0_ ;_ * \-#,##0_ ;_ * &quot;-&quot;??_ ;_ @_ "/>
    <numFmt numFmtId="168" formatCode="_ [$€-413]\ * #,##0.00_ ;_ [$€-413]\ * \-#,##0.00_ ;_ [$€-413]\ * &quot;-&quot;??_ ;_ @_ "/>
    <numFmt numFmtId="169" formatCode="_ * #,##0.0_ ;_ * \-#,##0.0_ ;_ * &quot;-&quot;??_ ;_ @_ "/>
    <numFmt numFmtId="170" formatCode="[$€-413]\ #,##0.00;[$€-413]\ \-#,##0.00"/>
    <numFmt numFmtId="171" formatCode="#,##0.00_ ;\-#,##0.00\ "/>
    <numFmt numFmtId="172" formatCode="#,##0.0_ ;\-#,##0.0\ "/>
    <numFmt numFmtId="173" formatCode="0.0"/>
  </numFmts>
  <fonts count="25" x14ac:knownFonts="1">
    <font>
      <sz val="11"/>
      <color theme="1"/>
      <name val="Calibri"/>
      <family val="2"/>
      <scheme val="minor"/>
    </font>
    <font>
      <sz val="11"/>
      <color theme="1"/>
      <name val="Calibri"/>
      <family val="2"/>
      <scheme val="minor"/>
    </font>
    <font>
      <b/>
      <sz val="9"/>
      <color theme="1"/>
      <name val="Verdana"/>
      <family val="2"/>
    </font>
    <font>
      <sz val="9"/>
      <color theme="1"/>
      <name val="Verdana"/>
      <family val="2"/>
    </font>
    <font>
      <sz val="9"/>
      <color theme="5" tint="-0.24994659260841701"/>
      <name val="Verdana"/>
      <family val="2"/>
    </font>
    <font>
      <b/>
      <sz val="9"/>
      <color rgb="FFFF0000"/>
      <name val="Verdana"/>
      <family val="2"/>
    </font>
    <font>
      <b/>
      <sz val="14"/>
      <color rgb="FFFF0000"/>
      <name val="Verdana"/>
      <family val="2"/>
    </font>
    <font>
      <b/>
      <sz val="16"/>
      <color theme="1"/>
      <name val="Verdana"/>
      <family val="2"/>
    </font>
    <font>
      <sz val="10"/>
      <color theme="1"/>
      <name val="Verdana"/>
      <family val="2"/>
    </font>
    <font>
      <vertAlign val="superscript"/>
      <sz val="10"/>
      <color theme="1"/>
      <name val="Verdana"/>
      <family val="2"/>
    </font>
    <font>
      <sz val="10"/>
      <color theme="5" tint="-0.24994659260841701"/>
      <name val="Verdana"/>
      <family val="2"/>
    </font>
    <font>
      <sz val="8"/>
      <color theme="1"/>
      <name val="Verdana"/>
      <family val="2"/>
    </font>
    <font>
      <sz val="10"/>
      <name val="Verdana"/>
      <family val="2"/>
    </font>
    <font>
      <b/>
      <sz val="16"/>
      <color theme="4" tint="-0.249977111117893"/>
      <name val="Verdana"/>
      <family val="2"/>
    </font>
    <font>
      <b/>
      <sz val="18"/>
      <color theme="4" tint="-0.249977111117893"/>
      <name val="Verdana"/>
      <family val="2"/>
    </font>
    <font>
      <sz val="16"/>
      <color theme="4" tint="-0.249977111117893"/>
      <name val="Verdana"/>
      <family val="2"/>
    </font>
    <font>
      <sz val="14"/>
      <color theme="1"/>
      <name val="Verdana"/>
      <family val="2"/>
    </font>
    <font>
      <sz val="8"/>
      <name val="Calibri"/>
      <family val="2"/>
      <scheme val="minor"/>
    </font>
    <font>
      <i/>
      <sz val="9"/>
      <color theme="1"/>
      <name val="Verdana"/>
      <family val="2"/>
    </font>
    <font>
      <i/>
      <sz val="9"/>
      <color theme="5" tint="-0.24994659260841701"/>
      <name val="Verdana"/>
      <family val="2"/>
    </font>
    <font>
      <b/>
      <i/>
      <sz val="9"/>
      <color theme="1"/>
      <name val="Verdana"/>
      <family val="2"/>
    </font>
    <font>
      <i/>
      <sz val="10"/>
      <color theme="1"/>
      <name val="Verdana"/>
      <family val="2"/>
    </font>
    <font>
      <sz val="10"/>
      <color rgb="FFFF0000"/>
      <name val="Verdana"/>
      <family val="2"/>
    </font>
    <font>
      <sz val="8"/>
      <color rgb="FFFF0000"/>
      <name val="Verdana"/>
      <family val="2"/>
    </font>
    <font>
      <sz val="14"/>
      <color theme="1"/>
      <name val="Calibri"/>
      <family val="2"/>
      <scheme val="minor"/>
    </font>
  </fonts>
  <fills count="17">
    <fill>
      <patternFill patternType="none"/>
    </fill>
    <fill>
      <patternFill patternType="gray125"/>
    </fill>
    <fill>
      <patternFill patternType="solid">
        <fgColor theme="6" tint="-0.249977111117893"/>
        <bgColor indexed="64"/>
      </patternFill>
    </fill>
    <fill>
      <patternFill patternType="solid">
        <fgColor theme="3" tint="0.59996337778862885"/>
        <bgColor indexed="64"/>
      </patternFill>
    </fill>
    <fill>
      <patternFill patternType="solid">
        <fgColor theme="7" tint="0.59999389629810485"/>
        <bgColor indexed="64"/>
      </patternFill>
    </fill>
    <fill>
      <patternFill patternType="solid">
        <fgColor rgb="FF00B0F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92D05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bgColor indexed="64"/>
      </patternFill>
    </fill>
    <fill>
      <patternFill patternType="solid">
        <fgColor rgb="FFE4DFEC"/>
        <bgColor indexed="64"/>
      </patternFill>
    </fill>
    <fill>
      <patternFill patternType="solid">
        <fgColor rgb="FFFFC000"/>
        <bgColor indexed="64"/>
      </patternFill>
    </fill>
  </fills>
  <borders count="73">
    <border>
      <left/>
      <right/>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thick">
        <color theme="3" tint="-0.24994659260841701"/>
      </top>
      <bottom/>
      <diagonal/>
    </border>
    <border>
      <left style="double">
        <color theme="0" tint="-0.34998626667073579"/>
      </left>
      <right style="thin">
        <color theme="3" tint="-0.499984740745262"/>
      </right>
      <top style="thick">
        <color theme="3" tint="-0.499984740745262"/>
      </top>
      <bottom style="thin">
        <color theme="3" tint="-0.499984740745262"/>
      </bottom>
      <diagonal/>
    </border>
    <border>
      <left style="double">
        <color theme="0" tint="-0.34998626667073579"/>
      </left>
      <right style="thin">
        <color theme="3" tint="-0.499984740745262"/>
      </right>
      <top style="thin">
        <color theme="3" tint="-0.499984740745262"/>
      </top>
      <bottom style="thin">
        <color theme="3" tint="-0.499984740745262"/>
      </bottom>
      <diagonal/>
    </border>
    <border>
      <left/>
      <right/>
      <top/>
      <bottom style="thin">
        <color theme="0" tint="-0.34998626667073579"/>
      </bottom>
      <diagonal/>
    </border>
    <border>
      <left style="double">
        <color theme="0" tint="-0.34998626667073579"/>
      </left>
      <right/>
      <top style="double">
        <color theme="0" tint="-0.34998626667073579"/>
      </top>
      <bottom style="thin">
        <color theme="0" tint="-0.34998626667073579"/>
      </bottom>
      <diagonal/>
    </border>
    <border>
      <left/>
      <right/>
      <top style="double">
        <color theme="0" tint="-0.34998626667073579"/>
      </top>
      <bottom style="thin">
        <color theme="0" tint="-0.34998626667073579"/>
      </bottom>
      <diagonal/>
    </border>
    <border>
      <left/>
      <right style="double">
        <color theme="0" tint="-0.34998626667073579"/>
      </right>
      <top style="double">
        <color theme="0" tint="-0.34998626667073579"/>
      </top>
      <bottom style="thin">
        <color theme="0" tint="-0.34998626667073579"/>
      </bottom>
      <diagonal/>
    </border>
    <border>
      <left style="double">
        <color theme="0" tint="-0.34998626667073579"/>
      </left>
      <right style="thin">
        <color theme="0" tint="-0.34998626667073579"/>
      </right>
      <top style="thin">
        <color theme="0" tint="-0.34998626667073579"/>
      </top>
      <bottom/>
      <diagonal/>
    </border>
    <border>
      <left style="double">
        <color theme="0" tint="-0.34998626667073579"/>
      </left>
      <right style="thin">
        <color theme="0" tint="-0.34998626667073579"/>
      </right>
      <top style="thick">
        <color theme="3" tint="-0.499984740745262"/>
      </top>
      <bottom/>
      <diagonal/>
    </border>
    <border>
      <left style="double">
        <color theme="0" tint="-0.34998626667073579"/>
      </left>
      <right style="thin">
        <color theme="3" tint="-0.499984740745262"/>
      </right>
      <top style="thin">
        <color theme="3" tint="-0.499984740745262"/>
      </top>
      <bottom style="double">
        <color theme="0" tint="-0.34998626667073579"/>
      </bottom>
      <diagonal/>
    </border>
    <border>
      <left style="thin">
        <color theme="0" tint="-0.34998626667073579"/>
      </left>
      <right style="thin">
        <color theme="0" tint="-0.34998626667073579"/>
      </right>
      <top style="thick">
        <color theme="3" tint="-0.24994659260841701"/>
      </top>
      <bottom style="thick">
        <color theme="3" tint="-0.499984740745262"/>
      </bottom>
      <diagonal/>
    </border>
    <border>
      <left style="thin">
        <color theme="0" tint="-0.34998626667073579"/>
      </left>
      <right/>
      <top style="thick">
        <color theme="7" tint="-0.24994659260841701"/>
      </top>
      <bottom/>
      <diagonal/>
    </border>
    <border>
      <left style="thin">
        <color theme="0" tint="-0.34998626667073579"/>
      </left>
      <right/>
      <top/>
      <bottom/>
      <diagonal/>
    </border>
    <border>
      <left style="double">
        <color theme="0" tint="-0.34998626667073579"/>
      </left>
      <right/>
      <top style="double">
        <color theme="0" tint="-0.34998626667073579"/>
      </top>
      <bottom style="double">
        <color theme="0" tint="-0.34998626667073579"/>
      </bottom>
      <diagonal/>
    </border>
    <border>
      <left/>
      <right/>
      <top style="double">
        <color theme="0" tint="-0.34998626667073579"/>
      </top>
      <bottom style="double">
        <color theme="0" tint="-0.34998626667073579"/>
      </bottom>
      <diagonal/>
    </border>
    <border>
      <left/>
      <right style="double">
        <color theme="0" tint="-0.34998626667073579"/>
      </right>
      <top style="double">
        <color theme="0" tint="-0.34998626667073579"/>
      </top>
      <bottom style="double">
        <color theme="0" tint="-0.34998626667073579"/>
      </bottom>
      <diagonal/>
    </border>
    <border>
      <left/>
      <right/>
      <top/>
      <bottom style="double">
        <color theme="0" tint="-0.34998626667073579"/>
      </bottom>
      <diagonal/>
    </border>
    <border>
      <left/>
      <right/>
      <top style="thin">
        <color theme="0" tint="-0.499984740745262"/>
      </top>
      <bottom style="thin">
        <color theme="0" tint="-0.499984740745262"/>
      </bottom>
      <diagonal/>
    </border>
    <border>
      <left/>
      <right style="thin">
        <color theme="0" tint="-0.34998626667073579"/>
      </right>
      <top/>
      <bottom/>
      <diagonal/>
    </border>
    <border>
      <left/>
      <right style="thin">
        <color theme="0"/>
      </right>
      <top style="thin">
        <color theme="0"/>
      </top>
      <bottom style="thin">
        <color theme="0"/>
      </bottom>
      <diagonal/>
    </border>
    <border>
      <left/>
      <right style="thin">
        <color theme="0"/>
      </right>
      <top/>
      <bottom style="thin">
        <color theme="0"/>
      </bottom>
      <diagonal/>
    </border>
    <border>
      <left/>
      <right style="thin">
        <color theme="0"/>
      </right>
      <top style="thin">
        <color theme="0"/>
      </top>
      <bottom/>
      <diagonal/>
    </border>
    <border>
      <left style="thin">
        <color theme="0" tint="-0.34998626667073579"/>
      </left>
      <right/>
      <top style="thick">
        <color theme="3" tint="-0.24994659260841701"/>
      </top>
      <bottom style="thick">
        <color theme="3" tint="-0.499984740745262"/>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medium">
        <color theme="3" tint="-0.249977111117893"/>
      </left>
      <right style="thin">
        <color theme="0"/>
      </right>
      <top style="medium">
        <color theme="3" tint="-0.249977111117893"/>
      </top>
      <bottom style="thin">
        <color theme="0"/>
      </bottom>
      <diagonal/>
    </border>
    <border>
      <left style="thin">
        <color theme="0"/>
      </left>
      <right style="thin">
        <color theme="0"/>
      </right>
      <top style="medium">
        <color theme="3" tint="-0.249977111117893"/>
      </top>
      <bottom style="thin">
        <color theme="0"/>
      </bottom>
      <diagonal/>
    </border>
    <border>
      <left style="medium">
        <color theme="3" tint="-0.249977111117893"/>
      </left>
      <right style="thin">
        <color theme="0"/>
      </right>
      <top style="thin">
        <color theme="0"/>
      </top>
      <bottom style="thin">
        <color theme="0"/>
      </bottom>
      <diagonal/>
    </border>
    <border>
      <left style="thin">
        <color theme="0"/>
      </left>
      <right style="medium">
        <color theme="3" tint="-0.249977111117893"/>
      </right>
      <top style="thin">
        <color theme="0"/>
      </top>
      <bottom style="thin">
        <color theme="0"/>
      </bottom>
      <diagonal/>
    </border>
    <border>
      <left style="medium">
        <color theme="3" tint="-0.249977111117893"/>
      </left>
      <right style="thin">
        <color theme="0"/>
      </right>
      <top style="thin">
        <color theme="0"/>
      </top>
      <bottom style="medium">
        <color theme="3" tint="-0.249977111117893"/>
      </bottom>
      <diagonal/>
    </border>
    <border>
      <left style="thin">
        <color theme="0"/>
      </left>
      <right style="thin">
        <color theme="0"/>
      </right>
      <top style="thin">
        <color theme="0"/>
      </top>
      <bottom style="medium">
        <color theme="3" tint="-0.249977111117893"/>
      </bottom>
      <diagonal/>
    </border>
    <border>
      <left style="thin">
        <color theme="0"/>
      </left>
      <right style="thin">
        <color theme="0"/>
      </right>
      <top/>
      <bottom style="medium">
        <color theme="3" tint="-0.249977111117893"/>
      </bottom>
      <diagonal/>
    </border>
    <border>
      <left style="thin">
        <color theme="0"/>
      </left>
      <right style="thin">
        <color theme="0"/>
      </right>
      <top style="thin">
        <color theme="0"/>
      </top>
      <bottom style="double">
        <color theme="3" tint="-0.249977111117893"/>
      </bottom>
      <diagonal/>
    </border>
    <border>
      <left style="thin">
        <color theme="0"/>
      </left>
      <right style="thin">
        <color theme="0"/>
      </right>
      <top style="double">
        <color theme="3" tint="-0.249977111117893"/>
      </top>
      <bottom style="thin">
        <color theme="0"/>
      </bottom>
      <diagonal/>
    </border>
    <border>
      <left style="thin">
        <color theme="0"/>
      </left>
      <right style="thin">
        <color theme="0"/>
      </right>
      <top/>
      <bottom/>
      <diagonal/>
    </border>
    <border>
      <left style="thin">
        <color theme="0"/>
      </left>
      <right style="thin">
        <color theme="0"/>
      </right>
      <top/>
      <bottom style="double">
        <color theme="3" tint="-0.249977111117893"/>
      </bottom>
      <diagonal/>
    </border>
    <border>
      <left/>
      <right style="medium">
        <color theme="3" tint="-0.249977111117893"/>
      </right>
      <top style="medium">
        <color theme="3" tint="-0.249977111117893"/>
      </top>
      <bottom style="thin">
        <color theme="0"/>
      </bottom>
      <diagonal/>
    </border>
    <border>
      <left/>
      <right style="medium">
        <color theme="3" tint="-0.249977111117893"/>
      </right>
      <top style="thin">
        <color theme="0"/>
      </top>
      <bottom style="thin">
        <color theme="0"/>
      </bottom>
      <diagonal/>
    </border>
    <border>
      <left/>
      <right style="medium">
        <color theme="3" tint="-0.249977111117893"/>
      </right>
      <top style="thin">
        <color theme="0"/>
      </top>
      <bottom style="medium">
        <color theme="3" tint="-0.249977111117893"/>
      </bottom>
      <diagonal/>
    </border>
    <border>
      <left/>
      <right/>
      <top style="thin">
        <color theme="0"/>
      </top>
      <bottom style="thin">
        <color theme="0"/>
      </bottom>
      <diagonal/>
    </border>
    <border>
      <left style="thin">
        <color theme="0"/>
      </left>
      <right/>
      <top style="thin">
        <color theme="0"/>
      </top>
      <bottom style="medium">
        <color theme="3" tint="-0.249977111117893"/>
      </bottom>
      <diagonal/>
    </border>
    <border>
      <left style="thin">
        <color theme="0"/>
      </left>
      <right style="thin">
        <color theme="0"/>
      </right>
      <top style="medium">
        <color theme="3" tint="-0.249977111117893"/>
      </top>
      <bottom/>
      <diagonal/>
    </border>
    <border>
      <left style="thin">
        <color theme="0"/>
      </left>
      <right style="medium">
        <color theme="3" tint="-0.249977111117893"/>
      </right>
      <top style="medium">
        <color theme="3" tint="-0.249977111117893"/>
      </top>
      <bottom/>
      <diagonal/>
    </border>
    <border>
      <left style="medium">
        <color theme="3" tint="-0.249977111117893"/>
      </left>
      <right style="thin">
        <color theme="0"/>
      </right>
      <top style="medium">
        <color theme="3" tint="-0.249977111117893"/>
      </top>
      <bottom/>
      <diagonal/>
    </border>
    <border>
      <left style="double">
        <color theme="0"/>
      </left>
      <right style="double">
        <color theme="0"/>
      </right>
      <top style="double">
        <color theme="0"/>
      </top>
      <bottom style="double">
        <color theme="0"/>
      </bottom>
      <diagonal/>
    </border>
    <border>
      <left style="medium">
        <color theme="3" tint="-0.249977111117893"/>
      </left>
      <right/>
      <top style="thin">
        <color theme="0"/>
      </top>
      <bottom style="thin">
        <color theme="0"/>
      </bottom>
      <diagonal/>
    </border>
    <border>
      <left style="thin">
        <color theme="0"/>
      </left>
      <right style="thin">
        <color theme="0"/>
      </right>
      <top style="thin">
        <color theme="0"/>
      </top>
      <bottom style="double">
        <color indexed="64"/>
      </bottom>
      <diagonal/>
    </border>
    <border>
      <left style="thin">
        <color theme="0"/>
      </left>
      <right style="thin">
        <color theme="0"/>
      </right>
      <top style="thin">
        <color theme="0"/>
      </top>
      <bottom style="double">
        <color theme="1"/>
      </bottom>
      <diagonal/>
    </border>
    <border>
      <left style="double">
        <color theme="0" tint="-0.34998626667073579"/>
      </left>
      <right style="thick">
        <color theme="7" tint="-0.24994659260841701"/>
      </right>
      <top style="thick">
        <color theme="7" tint="-0.24994659260841701"/>
      </top>
      <bottom/>
      <diagonal/>
    </border>
    <border>
      <left style="double">
        <color theme="0" tint="-0.34998626667073579"/>
      </left>
      <right style="thick">
        <color theme="7" tint="-0.24994659260841701"/>
      </right>
      <top/>
      <bottom/>
      <diagonal/>
    </border>
    <border>
      <left/>
      <right style="thin">
        <color theme="0" tint="-0.34998626667073579"/>
      </right>
      <top/>
      <bottom style="medium">
        <color theme="1"/>
      </bottom>
      <diagonal/>
    </border>
    <border>
      <left style="double">
        <color theme="0" tint="-0.34998626667073579"/>
      </left>
      <right style="thin">
        <color theme="0" tint="-0.34998626667073579"/>
      </right>
      <top/>
      <bottom style="medium">
        <color theme="1"/>
      </bottom>
      <diagonal/>
    </border>
    <border>
      <left style="thin">
        <color theme="0" tint="-0.34998626667073579"/>
      </left>
      <right style="thin">
        <color theme="0" tint="-0.34998626667073579"/>
      </right>
      <top/>
      <bottom style="medium">
        <color theme="1"/>
      </bottom>
      <diagonal/>
    </border>
    <border>
      <left style="thin">
        <color theme="0" tint="-0.34998626667073579"/>
      </left>
      <right/>
      <top/>
      <bottom style="medium">
        <color theme="1"/>
      </bottom>
      <diagonal/>
    </border>
    <border>
      <left style="double">
        <color theme="0" tint="-0.34998626667073579"/>
      </left>
      <right style="thin">
        <color theme="0" tint="-0.34998626667073579"/>
      </right>
      <top style="thin">
        <color theme="0" tint="-0.34998626667073579"/>
      </top>
      <bottom style="medium">
        <color theme="1"/>
      </bottom>
      <diagonal/>
    </border>
    <border>
      <left/>
      <right style="thin">
        <color theme="0" tint="-0.34998626667073579"/>
      </right>
      <top style="thin">
        <color theme="0" tint="-0.34998626667073579"/>
      </top>
      <bottom style="medium">
        <color theme="1"/>
      </bottom>
      <diagonal/>
    </border>
    <border>
      <left style="thin">
        <color theme="0" tint="-0.34998626667073579"/>
      </left>
      <right style="thin">
        <color theme="0" tint="-0.34998626667073579"/>
      </right>
      <top style="thin">
        <color theme="0" tint="-0.34998626667073579"/>
      </top>
      <bottom style="medium">
        <color theme="1"/>
      </bottom>
      <diagonal/>
    </border>
    <border>
      <left style="thin">
        <color theme="0" tint="-0.34998626667073579"/>
      </left>
      <right/>
      <top style="thin">
        <color theme="0" tint="-0.34998626667073579"/>
      </top>
      <bottom style="medium">
        <color theme="1"/>
      </bottom>
      <diagonal/>
    </border>
    <border>
      <left style="double">
        <color theme="0" tint="-0.34998626667073579"/>
      </left>
      <right/>
      <top style="thin">
        <color theme="0" tint="-0.34998626667073579"/>
      </top>
      <bottom style="medium">
        <color theme="1"/>
      </bottom>
      <diagonal/>
    </border>
    <border>
      <left/>
      <right/>
      <top style="thin">
        <color theme="0" tint="-0.34998626667073579"/>
      </top>
      <bottom style="medium">
        <color theme="1"/>
      </bottom>
      <diagonal/>
    </border>
    <border>
      <left/>
      <right style="double">
        <color theme="0" tint="-0.34998626667073579"/>
      </right>
      <top style="thin">
        <color theme="0" tint="-0.34998626667073579"/>
      </top>
      <bottom style="medium">
        <color theme="1"/>
      </bottom>
      <diagonal/>
    </border>
    <border>
      <left style="double">
        <color theme="0" tint="-0.34998626667073579"/>
      </left>
      <right style="thin">
        <color theme="0" tint="-0.34998626667073579"/>
      </right>
      <top style="medium">
        <color theme="1"/>
      </top>
      <bottom style="medium">
        <color theme="1"/>
      </bottom>
      <diagonal/>
    </border>
    <border>
      <left style="thin">
        <color theme="0" tint="-0.34998626667073579"/>
      </left>
      <right style="thin">
        <color theme="0" tint="-0.34998626667073579"/>
      </right>
      <top style="medium">
        <color theme="1"/>
      </top>
      <bottom style="medium">
        <color theme="1"/>
      </bottom>
      <diagonal/>
    </border>
    <border>
      <left style="thin">
        <color theme="0" tint="-0.34998626667073579"/>
      </left>
      <right style="double">
        <color theme="0" tint="-0.34998626667073579"/>
      </right>
      <top style="medium">
        <color theme="1"/>
      </top>
      <bottom style="medium">
        <color theme="1"/>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41">
    <xf numFmtId="0" fontId="0" fillId="0" borderId="0" xfId="0"/>
    <xf numFmtId="164" fontId="3" fillId="0" borderId="4" xfId="1" applyNumberFormat="1" applyFont="1" applyBorder="1" applyProtection="1"/>
    <xf numFmtId="165" fontId="3" fillId="0" borderId="4" xfId="1" applyNumberFormat="1" applyFont="1" applyBorder="1" applyProtection="1"/>
    <xf numFmtId="165" fontId="3" fillId="0" borderId="5" xfId="1" applyNumberFormat="1" applyFont="1" applyBorder="1" applyProtection="1"/>
    <xf numFmtId="0" fontId="3" fillId="3" borderId="5" xfId="0" applyFont="1" applyFill="1" applyBorder="1" applyProtection="1"/>
    <xf numFmtId="0" fontId="3" fillId="0" borderId="0" xfId="0" applyFont="1" applyProtection="1"/>
    <xf numFmtId="0" fontId="3" fillId="3" borderId="4" xfId="0" applyFont="1" applyFill="1" applyBorder="1" applyAlignment="1" applyProtection="1">
      <alignment vertical="top"/>
    </xf>
    <xf numFmtId="0" fontId="3" fillId="3" borderId="5" xfId="0" applyFont="1" applyFill="1" applyBorder="1" applyAlignment="1" applyProtection="1">
      <alignment vertical="top"/>
    </xf>
    <xf numFmtId="0" fontId="3" fillId="3" borderId="7" xfId="0" applyFont="1" applyFill="1" applyBorder="1" applyAlignment="1" applyProtection="1">
      <alignment vertical="top"/>
    </xf>
    <xf numFmtId="0" fontId="3" fillId="3" borderId="15" xfId="0" applyFont="1" applyFill="1" applyBorder="1" applyAlignment="1" applyProtection="1">
      <alignment vertical="top"/>
    </xf>
    <xf numFmtId="0" fontId="3" fillId="3" borderId="17" xfId="0" applyFont="1" applyFill="1" applyBorder="1" applyAlignment="1" applyProtection="1">
      <alignment vertical="top"/>
    </xf>
    <xf numFmtId="0" fontId="6" fillId="9" borderId="0" xfId="0" applyFont="1" applyFill="1" applyProtection="1"/>
    <xf numFmtId="0" fontId="6" fillId="0" borderId="0" xfId="0" quotePrefix="1" applyFont="1" applyProtection="1"/>
    <xf numFmtId="0" fontId="7" fillId="0" borderId="10" xfId="0" applyFont="1" applyBorder="1" applyAlignment="1" applyProtection="1"/>
    <xf numFmtId="0" fontId="8" fillId="0" borderId="24" xfId="0" applyFont="1" applyBorder="1" applyProtection="1"/>
    <xf numFmtId="166" fontId="4" fillId="6" borderId="8" xfId="1" applyNumberFormat="1" applyFont="1" applyFill="1" applyBorder="1" applyAlignment="1" applyProtection="1">
      <alignment horizontal="center" vertical="center"/>
    </xf>
    <xf numFmtId="166" fontId="4" fillId="6" borderId="9" xfId="1" applyNumberFormat="1" applyFont="1" applyFill="1" applyBorder="1" applyAlignment="1" applyProtection="1">
      <alignment horizontal="center" vertical="center"/>
    </xf>
    <xf numFmtId="166" fontId="4" fillId="6" borderId="16" xfId="1" applyNumberFormat="1" applyFont="1" applyFill="1" applyBorder="1" applyAlignment="1" applyProtection="1">
      <alignment horizontal="center" vertical="center"/>
    </xf>
    <xf numFmtId="168" fontId="3" fillId="0" borderId="0" xfId="0" applyNumberFormat="1" applyFont="1" applyProtection="1"/>
    <xf numFmtId="0" fontId="16" fillId="0" borderId="0" xfId="0" applyFont="1" applyAlignment="1" applyProtection="1">
      <alignment horizontal="center"/>
    </xf>
    <xf numFmtId="0" fontId="3" fillId="3" borderId="25" xfId="0" applyFont="1" applyFill="1" applyBorder="1" applyAlignment="1" applyProtection="1">
      <alignment vertical="top"/>
    </xf>
    <xf numFmtId="0" fontId="3" fillId="3" borderId="29" xfId="0" applyFont="1" applyFill="1" applyBorder="1" applyAlignment="1" applyProtection="1">
      <alignment vertical="top"/>
    </xf>
    <xf numFmtId="0" fontId="2" fillId="8" borderId="19" xfId="0" applyFont="1" applyFill="1" applyBorder="1" applyAlignment="1" applyProtection="1">
      <alignment horizontal="center"/>
    </xf>
    <xf numFmtId="0" fontId="7" fillId="0" borderId="0" xfId="0" applyFont="1" applyBorder="1" applyAlignment="1" applyProtection="1"/>
    <xf numFmtId="0" fontId="2" fillId="2" borderId="0" xfId="0" applyFont="1" applyFill="1" applyBorder="1" applyAlignment="1" applyProtection="1">
      <alignment horizontal="center"/>
    </xf>
    <xf numFmtId="0" fontId="2" fillId="4" borderId="0" xfId="0" applyFont="1" applyFill="1" applyBorder="1" applyAlignment="1" applyProtection="1">
      <alignment horizontal="center" vertical="top"/>
    </xf>
    <xf numFmtId="0" fontId="8" fillId="0" borderId="31" xfId="0" applyFont="1" applyBorder="1"/>
    <xf numFmtId="2" fontId="8" fillId="0" borderId="31" xfId="0" applyNumberFormat="1" applyFont="1" applyBorder="1"/>
    <xf numFmtId="0" fontId="11" fillId="3" borderId="31" xfId="0" applyFont="1" applyFill="1" applyBorder="1" applyAlignment="1" applyProtection="1">
      <alignment vertical="top" wrapText="1"/>
    </xf>
    <xf numFmtId="0" fontId="8" fillId="7" borderId="31" xfId="0" applyFont="1" applyFill="1" applyBorder="1"/>
    <xf numFmtId="0" fontId="8" fillId="0" borderId="31" xfId="0" applyFont="1" applyFill="1" applyBorder="1"/>
    <xf numFmtId="9" fontId="8" fillId="0" borderId="31" xfId="2" applyFont="1" applyBorder="1"/>
    <xf numFmtId="2" fontId="8" fillId="0" borderId="31" xfId="0" applyNumberFormat="1" applyFont="1" applyFill="1" applyBorder="1"/>
    <xf numFmtId="0" fontId="8" fillId="0" borderId="31" xfId="0" applyFont="1" applyFill="1" applyBorder="1" applyAlignment="1">
      <alignment vertical="top"/>
    </xf>
    <xf numFmtId="2" fontId="8" fillId="0" borderId="31" xfId="0" applyNumberFormat="1" applyFont="1" applyFill="1" applyBorder="1" applyAlignment="1">
      <alignment vertical="top"/>
    </xf>
    <xf numFmtId="0" fontId="8" fillId="0" borderId="31" xfId="0" applyFont="1" applyBorder="1" applyAlignment="1">
      <alignment vertical="top"/>
    </xf>
    <xf numFmtId="9" fontId="8" fillId="0" borderId="31" xfId="2" applyFont="1" applyFill="1" applyBorder="1"/>
    <xf numFmtId="0" fontId="0" fillId="0" borderId="31" xfId="0" applyBorder="1"/>
    <xf numFmtId="167" fontId="11" fillId="0" borderId="31" xfId="1" applyNumberFormat="1" applyFont="1" applyBorder="1"/>
    <xf numFmtId="164" fontId="3" fillId="0" borderId="31" xfId="1" applyNumberFormat="1" applyFont="1" applyBorder="1" applyProtection="1"/>
    <xf numFmtId="165" fontId="3" fillId="0" borderId="31" xfId="1" applyNumberFormat="1" applyFont="1" applyBorder="1" applyProtection="1"/>
    <xf numFmtId="0" fontId="0" fillId="0" borderId="31" xfId="0" applyBorder="1" applyAlignment="1">
      <alignment vertical="top"/>
    </xf>
    <xf numFmtId="2" fontId="0" fillId="0" borderId="31" xfId="0" applyNumberFormat="1" applyBorder="1" applyAlignment="1">
      <alignment vertical="top"/>
    </xf>
    <xf numFmtId="2" fontId="0" fillId="0" borderId="31" xfId="0" applyNumberFormat="1" applyFill="1" applyBorder="1" applyAlignment="1">
      <alignment vertical="top"/>
    </xf>
    <xf numFmtId="0" fontId="0" fillId="0" borderId="31" xfId="0" applyFill="1" applyBorder="1" applyAlignment="1">
      <alignment vertical="top"/>
    </xf>
    <xf numFmtId="167" fontId="15" fillId="0" borderId="31" xfId="0" applyNumberFormat="1" applyFont="1" applyBorder="1" applyAlignment="1">
      <alignment vertical="center"/>
    </xf>
    <xf numFmtId="3" fontId="8" fillId="0" borderId="31" xfId="0" applyNumberFormat="1" applyFont="1" applyFill="1" applyBorder="1"/>
    <xf numFmtId="0" fontId="8" fillId="0" borderId="31" xfId="0" applyFont="1" applyFill="1" applyBorder="1" applyAlignment="1" applyProtection="1">
      <alignment vertical="top"/>
    </xf>
    <xf numFmtId="166" fontId="10" fillId="0" borderId="31" xfId="1" applyNumberFormat="1" applyFont="1" applyFill="1" applyBorder="1" applyAlignment="1" applyProtection="1">
      <alignment horizontal="center" vertical="center"/>
      <protection locked="0"/>
    </xf>
    <xf numFmtId="168" fontId="8" fillId="0" borderId="31" xfId="0" applyNumberFormat="1" applyFont="1" applyFill="1" applyBorder="1"/>
    <xf numFmtId="9" fontId="0" fillId="0" borderId="31" xfId="2" applyNumberFormat="1" applyFont="1" applyBorder="1" applyAlignment="1">
      <alignment horizontal="left" vertical="top"/>
    </xf>
    <xf numFmtId="0" fontId="0" fillId="0" borderId="31" xfId="0" applyBorder="1" applyAlignment="1">
      <alignment vertical="top" wrapText="1"/>
    </xf>
    <xf numFmtId="0" fontId="0" fillId="0" borderId="31" xfId="0" applyBorder="1" applyAlignment="1">
      <alignment horizontal="left" vertical="top"/>
    </xf>
    <xf numFmtId="9" fontId="0" fillId="0" borderId="31" xfId="2" applyNumberFormat="1" applyFont="1" applyBorder="1" applyAlignment="1">
      <alignment vertical="top" wrapText="1"/>
    </xf>
    <xf numFmtId="43" fontId="8" fillId="0" borderId="31" xfId="1" applyFont="1" applyFill="1" applyBorder="1"/>
    <xf numFmtId="167" fontId="8" fillId="0" borderId="31" xfId="1" applyNumberFormat="1" applyFont="1" applyFill="1" applyBorder="1"/>
    <xf numFmtId="0" fontId="0" fillId="0" borderId="31" xfId="0" applyFont="1" applyFill="1" applyBorder="1" applyAlignment="1">
      <alignment vertical="top"/>
    </xf>
    <xf numFmtId="0" fontId="8" fillId="13" borderId="31" xfId="0" applyFont="1" applyFill="1" applyBorder="1"/>
    <xf numFmtId="9" fontId="8" fillId="0" borderId="31" xfId="0" applyNumberFormat="1" applyFont="1" applyFill="1" applyBorder="1"/>
    <xf numFmtId="0" fontId="8" fillId="12" borderId="31" xfId="0" applyFont="1" applyFill="1" applyBorder="1"/>
    <xf numFmtId="0" fontId="8" fillId="0" borderId="30" xfId="0" applyFont="1" applyBorder="1"/>
    <xf numFmtId="0" fontId="8" fillId="0" borderId="30" xfId="0" applyFont="1" applyFill="1" applyBorder="1"/>
    <xf numFmtId="0" fontId="8" fillId="0" borderId="26" xfId="0" applyFont="1" applyBorder="1"/>
    <xf numFmtId="0" fontId="8" fillId="0" borderId="32" xfId="0" applyFont="1" applyBorder="1"/>
    <xf numFmtId="0" fontId="8" fillId="0" borderId="33" xfId="0" applyFont="1" applyBorder="1"/>
    <xf numFmtId="0" fontId="8" fillId="0" borderId="34" xfId="0" applyFont="1" applyBorder="1"/>
    <xf numFmtId="0" fontId="8" fillId="0" borderId="35" xfId="0" applyFont="1" applyBorder="1"/>
    <xf numFmtId="0" fontId="8" fillId="0" borderId="36" xfId="0" applyFont="1" applyBorder="1"/>
    <xf numFmtId="0" fontId="8" fillId="0" borderId="37" xfId="0" applyFont="1" applyBorder="1"/>
    <xf numFmtId="0" fontId="8" fillId="0" borderId="38" xfId="0" applyFont="1" applyBorder="1"/>
    <xf numFmtId="0" fontId="8" fillId="0" borderId="39" xfId="0" applyFont="1" applyBorder="1"/>
    <xf numFmtId="2" fontId="8" fillId="0" borderId="39" xfId="0" applyNumberFormat="1" applyFont="1" applyBorder="1"/>
    <xf numFmtId="0" fontId="8" fillId="0" borderId="28" xfId="0" applyFont="1" applyBorder="1"/>
    <xf numFmtId="0" fontId="8" fillId="0" borderId="45" xfId="0" applyFont="1" applyBorder="1"/>
    <xf numFmtId="0" fontId="8" fillId="0" borderId="46" xfId="0" applyFont="1" applyBorder="1"/>
    <xf numFmtId="167" fontId="11" fillId="0" borderId="31" xfId="1" applyNumberFormat="1" applyFont="1" applyBorder="1" applyAlignment="1"/>
    <xf numFmtId="0" fontId="8" fillId="0" borderId="31" xfId="0" applyFont="1" applyBorder="1" applyAlignment="1">
      <alignment vertical="center"/>
    </xf>
    <xf numFmtId="0" fontId="11" fillId="0" borderId="31" xfId="0" applyFont="1" applyBorder="1"/>
    <xf numFmtId="0" fontId="8" fillId="0" borderId="31" xfId="0" applyFont="1" applyFill="1" applyBorder="1" applyAlignment="1">
      <alignment vertical="center"/>
    </xf>
    <xf numFmtId="2" fontId="8" fillId="0" borderId="31" xfId="0" applyNumberFormat="1" applyFont="1" applyBorder="1" applyAlignment="1">
      <alignment vertical="center"/>
    </xf>
    <xf numFmtId="3" fontId="8" fillId="11" borderId="31" xfId="0" applyNumberFormat="1" applyFont="1" applyFill="1" applyBorder="1" applyAlignment="1" applyProtection="1">
      <alignment vertical="center"/>
      <protection locked="0"/>
    </xf>
    <xf numFmtId="3" fontId="8" fillId="11" borderId="31" xfId="0" applyNumberFormat="1" applyFont="1" applyFill="1" applyBorder="1" applyAlignment="1" applyProtection="1">
      <alignment horizontal="right"/>
      <protection locked="0"/>
    </xf>
    <xf numFmtId="0" fontId="8" fillId="0" borderId="30" xfId="0" applyFont="1" applyFill="1" applyBorder="1" applyAlignment="1">
      <alignment vertical="center"/>
    </xf>
    <xf numFmtId="0" fontId="8" fillId="0" borderId="36" xfId="0" applyFont="1" applyBorder="1" applyAlignment="1">
      <alignment vertical="center"/>
    </xf>
    <xf numFmtId="2" fontId="8" fillId="0" borderId="31" xfId="0" applyNumberFormat="1" applyFont="1" applyFill="1" applyBorder="1" applyAlignment="1">
      <alignment vertical="center"/>
    </xf>
    <xf numFmtId="0" fontId="8" fillId="0" borderId="37" xfId="0" applyFont="1" applyBorder="1" applyAlignment="1">
      <alignment vertical="center"/>
    </xf>
    <xf numFmtId="0" fontId="8" fillId="0" borderId="26" xfId="0" applyFont="1" applyBorder="1" applyAlignment="1">
      <alignment vertical="center"/>
    </xf>
    <xf numFmtId="0" fontId="8" fillId="0" borderId="37" xfId="0" applyFont="1" applyBorder="1" applyAlignment="1">
      <alignment vertical="top"/>
    </xf>
    <xf numFmtId="0" fontId="8" fillId="0" borderId="26" xfId="0" applyFont="1" applyBorder="1" applyAlignment="1">
      <alignment vertical="top"/>
    </xf>
    <xf numFmtId="0" fontId="8" fillId="0" borderId="30" xfId="0" applyFont="1" applyBorder="1" applyAlignment="1">
      <alignment vertical="center"/>
    </xf>
    <xf numFmtId="170" fontId="13" fillId="0" borderId="26" xfId="0" applyNumberFormat="1" applyFont="1" applyBorder="1" applyAlignment="1">
      <alignment vertical="center"/>
    </xf>
    <xf numFmtId="0" fontId="0" fillId="0" borderId="31" xfId="0" applyBorder="1" applyAlignment="1">
      <alignment vertical="center"/>
    </xf>
    <xf numFmtId="2" fontId="0" fillId="0" borderId="31" xfId="0" applyNumberFormat="1" applyFill="1" applyBorder="1" applyAlignment="1">
      <alignment vertical="center"/>
    </xf>
    <xf numFmtId="0" fontId="0" fillId="0" borderId="31" xfId="0" applyFill="1" applyBorder="1" applyAlignment="1">
      <alignment vertical="center"/>
    </xf>
    <xf numFmtId="164" fontId="3" fillId="0" borderId="31" xfId="1" applyNumberFormat="1" applyFont="1" applyBorder="1" applyAlignment="1" applyProtection="1">
      <alignment vertical="center"/>
    </xf>
    <xf numFmtId="165" fontId="3" fillId="0" borderId="31" xfId="1" applyNumberFormat="1" applyFont="1" applyBorder="1" applyAlignment="1" applyProtection="1">
      <alignment vertical="center"/>
    </xf>
    <xf numFmtId="0" fontId="8" fillId="0" borderId="46" xfId="0" applyFont="1" applyBorder="1" applyAlignment="1">
      <alignment vertical="center"/>
    </xf>
    <xf numFmtId="43" fontId="8" fillId="0" borderId="31" xfId="1" applyFont="1" applyBorder="1" applyAlignment="1">
      <alignment vertical="center"/>
    </xf>
    <xf numFmtId="0" fontId="8" fillId="0" borderId="38" xfId="0" applyFont="1" applyBorder="1" applyAlignment="1">
      <alignment vertical="center"/>
    </xf>
    <xf numFmtId="0" fontId="8" fillId="0" borderId="39" xfId="0" applyFont="1" applyBorder="1" applyAlignment="1">
      <alignment vertical="center"/>
    </xf>
    <xf numFmtId="0" fontId="8" fillId="0" borderId="47" xfId="0" applyFont="1" applyBorder="1" applyAlignment="1">
      <alignment vertical="center"/>
    </xf>
    <xf numFmtId="0" fontId="8" fillId="0" borderId="27" xfId="0" applyFont="1" applyBorder="1" applyAlignment="1">
      <alignment vertical="center"/>
    </xf>
    <xf numFmtId="0" fontId="8" fillId="0" borderId="33" xfId="0" applyFont="1" applyBorder="1" applyAlignment="1">
      <alignment vertical="center"/>
    </xf>
    <xf numFmtId="0" fontId="11" fillId="0" borderId="31" xfId="0" applyFont="1" applyBorder="1" applyAlignment="1">
      <alignment horizontal="right" vertical="center"/>
    </xf>
    <xf numFmtId="4" fontId="11" fillId="11" borderId="31" xfId="0" applyNumberFormat="1" applyFont="1" applyFill="1" applyBorder="1" applyAlignment="1" applyProtection="1">
      <alignment vertical="center"/>
      <protection locked="0"/>
    </xf>
    <xf numFmtId="169" fontId="8" fillId="0" borderId="31" xfId="0" applyNumberFormat="1" applyFont="1" applyBorder="1" applyAlignment="1">
      <alignment vertical="center"/>
    </xf>
    <xf numFmtId="2" fontId="11" fillId="0" borderId="31" xfId="0" applyNumberFormat="1" applyFont="1" applyBorder="1" applyAlignment="1">
      <alignment horizontal="right" vertical="center"/>
    </xf>
    <xf numFmtId="0" fontId="3" fillId="0" borderId="31" xfId="0" applyFont="1" applyFill="1" applyBorder="1" applyAlignment="1" applyProtection="1">
      <alignment vertical="center"/>
    </xf>
    <xf numFmtId="2" fontId="0" fillId="0" borderId="31" xfId="0" applyNumberFormat="1" applyBorder="1" applyAlignment="1">
      <alignment vertical="center"/>
    </xf>
    <xf numFmtId="168" fontId="8" fillId="0" borderId="43" xfId="0" applyNumberFormat="1" applyFont="1" applyBorder="1" applyAlignment="1">
      <alignment vertical="center"/>
    </xf>
    <xf numFmtId="168" fontId="8" fillId="0" borderId="44" xfId="0" applyNumberFormat="1" applyFont="1" applyBorder="1" applyAlignment="1">
      <alignment vertical="center"/>
    </xf>
    <xf numFmtId="168" fontId="8" fillId="0" borderId="42" xfId="0" applyNumberFormat="1" applyFont="1" applyBorder="1" applyAlignment="1">
      <alignment vertical="center"/>
    </xf>
    <xf numFmtId="168" fontId="8" fillId="0" borderId="33" xfId="0" applyNumberFormat="1" applyFont="1" applyBorder="1" applyAlignment="1">
      <alignment vertical="center"/>
    </xf>
    <xf numFmtId="168" fontId="8" fillId="0" borderId="31" xfId="0" applyNumberFormat="1" applyFont="1" applyBorder="1" applyAlignment="1">
      <alignment vertical="center"/>
    </xf>
    <xf numFmtId="0" fontId="0" fillId="0" borderId="31" xfId="0" applyFill="1" applyBorder="1" applyAlignment="1">
      <alignment vertical="center" wrapText="1"/>
    </xf>
    <xf numFmtId="0" fontId="8" fillId="7" borderId="31" xfId="0" applyFont="1" applyFill="1" applyBorder="1" applyAlignment="1" applyProtection="1">
      <alignment horizontal="center" vertical="top"/>
    </xf>
    <xf numFmtId="0" fontId="8" fillId="11" borderId="31" xfId="0" applyFont="1" applyFill="1" applyBorder="1" applyAlignment="1" applyProtection="1">
      <alignment horizontal="center" vertical="top"/>
      <protection locked="0"/>
    </xf>
    <xf numFmtId="0" fontId="8" fillId="3" borderId="31" xfId="0" applyFont="1" applyFill="1" applyBorder="1" applyAlignment="1" applyProtection="1">
      <alignment horizontal="center" vertical="top"/>
    </xf>
    <xf numFmtId="0" fontId="8" fillId="0" borderId="31" xfId="0" applyFont="1" applyFill="1" applyBorder="1" applyAlignment="1">
      <alignment vertical="center" wrapText="1"/>
    </xf>
    <xf numFmtId="0" fontId="2" fillId="4" borderId="18" xfId="0" applyFont="1" applyFill="1" applyBorder="1" applyAlignment="1" applyProtection="1"/>
    <xf numFmtId="0" fontId="18" fillId="3" borderId="15" xfId="0" applyFont="1" applyFill="1" applyBorder="1" applyAlignment="1" applyProtection="1">
      <alignment vertical="top"/>
    </xf>
    <xf numFmtId="166" fontId="19" fillId="6" borderId="8" xfId="1" applyNumberFormat="1" applyFont="1" applyFill="1" applyBorder="1" applyAlignment="1" applyProtection="1">
      <alignment horizontal="center" vertical="center"/>
    </xf>
    <xf numFmtId="166" fontId="19" fillId="6" borderId="9" xfId="1" applyNumberFormat="1" applyFont="1" applyFill="1" applyBorder="1" applyAlignment="1" applyProtection="1">
      <alignment horizontal="center" vertical="center"/>
    </xf>
    <xf numFmtId="166" fontId="19" fillId="6" borderId="16" xfId="1" applyNumberFormat="1" applyFont="1" applyFill="1" applyBorder="1" applyAlignment="1" applyProtection="1">
      <alignment horizontal="center" vertical="center"/>
    </xf>
    <xf numFmtId="0" fontId="20" fillId="4" borderId="18" xfId="0" applyFont="1" applyFill="1" applyBorder="1" applyAlignment="1" applyProtection="1"/>
    <xf numFmtId="0" fontId="21" fillId="0" borderId="39" xfId="0" applyFont="1" applyBorder="1"/>
    <xf numFmtId="0" fontId="8" fillId="0" borderId="30" xfId="0" applyFont="1" applyBorder="1" applyAlignment="1">
      <alignment vertical="top"/>
    </xf>
    <xf numFmtId="2" fontId="8" fillId="0" borderId="31" xfId="0" applyNumberFormat="1" applyFont="1" applyBorder="1" applyAlignment="1">
      <alignment vertical="top"/>
    </xf>
    <xf numFmtId="167" fontId="15" fillId="0" borderId="31" xfId="0" applyNumberFormat="1" applyFont="1" applyBorder="1" applyAlignment="1">
      <alignment vertical="top"/>
    </xf>
    <xf numFmtId="0" fontId="8" fillId="0" borderId="50" xfId="0" applyFont="1" applyBorder="1"/>
    <xf numFmtId="0" fontId="8" fillId="0" borderId="51" xfId="0" applyFont="1" applyBorder="1"/>
    <xf numFmtId="0" fontId="13" fillId="0" borderId="33" xfId="0" applyFont="1" applyBorder="1" applyAlignment="1">
      <alignment horizontal="left" vertical="center"/>
    </xf>
    <xf numFmtId="0" fontId="8" fillId="0" borderId="52" xfId="0" applyFont="1" applyBorder="1"/>
    <xf numFmtId="2" fontId="14" fillId="0" borderId="50" xfId="0" applyNumberFormat="1" applyFont="1" applyBorder="1"/>
    <xf numFmtId="0" fontId="13" fillId="0" borderId="50" xfId="0" applyFont="1" applyBorder="1" applyAlignment="1">
      <alignment horizontal="left" vertical="center"/>
    </xf>
    <xf numFmtId="0" fontId="14" fillId="0" borderId="31" xfId="0" applyFont="1" applyBorder="1" applyAlignment="1">
      <alignment horizontal="left" vertical="center"/>
    </xf>
    <xf numFmtId="0" fontId="21" fillId="0" borderId="31" xfId="0" applyFont="1" applyBorder="1"/>
    <xf numFmtId="0" fontId="21" fillId="0" borderId="46" xfId="0" applyFont="1" applyBorder="1" applyAlignment="1"/>
    <xf numFmtId="0" fontId="21" fillId="0" borderId="31" xfId="0" applyFont="1" applyBorder="1" applyAlignment="1">
      <alignment horizontal="right"/>
    </xf>
    <xf numFmtId="0" fontId="8" fillId="0" borderId="54" xfId="0" applyFont="1" applyBorder="1" applyAlignment="1">
      <alignment vertical="center"/>
    </xf>
    <xf numFmtId="2" fontId="15" fillId="0" borderId="26" xfId="0" applyNumberFormat="1" applyFont="1" applyBorder="1" applyAlignment="1">
      <alignment vertical="center"/>
    </xf>
    <xf numFmtId="0" fontId="13" fillId="0" borderId="33" xfId="0" applyFont="1" applyBorder="1" applyAlignment="1">
      <alignment horizontal="left" vertical="top"/>
    </xf>
    <xf numFmtId="0" fontId="13" fillId="0" borderId="53" xfId="0" applyFont="1" applyBorder="1" applyAlignment="1">
      <alignment horizontal="left" vertical="center"/>
    </xf>
    <xf numFmtId="0" fontId="21" fillId="0" borderId="31" xfId="0" applyFont="1" applyBorder="1" applyAlignment="1">
      <alignment horizontal="right" vertical="top"/>
    </xf>
    <xf numFmtId="0" fontId="11" fillId="3" borderId="31" xfId="0" applyFont="1" applyFill="1" applyBorder="1" applyAlignment="1" applyProtection="1">
      <alignment horizontal="left" vertical="center" wrapText="1"/>
    </xf>
    <xf numFmtId="0" fontId="8" fillId="0" borderId="31" xfId="0" applyFont="1" applyBorder="1" applyAlignment="1">
      <alignment horizontal="left" vertical="center"/>
    </xf>
    <xf numFmtId="0" fontId="8" fillId="0" borderId="37" xfId="0" applyFont="1" applyBorder="1" applyAlignment="1">
      <alignment horizontal="left" vertical="center"/>
    </xf>
    <xf numFmtId="0" fontId="8" fillId="0" borderId="26" xfId="0" applyFont="1" applyBorder="1" applyAlignment="1">
      <alignment horizontal="left" vertical="center"/>
    </xf>
    <xf numFmtId="0" fontId="8" fillId="0" borderId="30" xfId="0" applyFont="1" applyBorder="1" applyAlignment="1">
      <alignment horizontal="left" vertical="center"/>
    </xf>
    <xf numFmtId="0" fontId="8" fillId="0" borderId="36" xfId="0" applyFont="1" applyBorder="1" applyAlignment="1">
      <alignment horizontal="left" vertical="center"/>
    </xf>
    <xf numFmtId="0" fontId="8" fillId="0" borderId="31" xfId="0" applyFont="1" applyBorder="1" applyAlignment="1">
      <alignment horizontal="left"/>
    </xf>
    <xf numFmtId="2" fontId="22" fillId="0" borderId="31" xfId="0" applyNumberFormat="1" applyFont="1" applyBorder="1" applyAlignment="1">
      <alignment vertical="center"/>
    </xf>
    <xf numFmtId="0" fontId="23" fillId="0" borderId="31" xfId="0" applyFont="1" applyBorder="1" applyAlignment="1">
      <alignment horizontal="right" vertical="center"/>
    </xf>
    <xf numFmtId="169" fontId="22" fillId="0" borderId="41" xfId="0" applyNumberFormat="1" applyFont="1" applyBorder="1" applyAlignment="1">
      <alignment vertical="center"/>
    </xf>
    <xf numFmtId="43" fontId="8" fillId="0" borderId="33" xfId="1" applyFont="1" applyBorder="1" applyAlignment="1">
      <alignment vertical="center"/>
    </xf>
    <xf numFmtId="43" fontId="8" fillId="0" borderId="55" xfId="1" applyFont="1" applyBorder="1" applyAlignment="1">
      <alignment vertical="center"/>
    </xf>
    <xf numFmtId="0" fontId="22" fillId="14" borderId="31" xfId="0" applyFont="1" applyFill="1" applyBorder="1" applyAlignment="1">
      <alignment vertical="center"/>
    </xf>
    <xf numFmtId="2" fontId="22" fillId="14" borderId="31" xfId="0" applyNumberFormat="1" applyFont="1" applyFill="1" applyBorder="1"/>
    <xf numFmtId="9" fontId="22" fillId="14" borderId="31" xfId="2" applyFont="1" applyFill="1" applyBorder="1"/>
    <xf numFmtId="9" fontId="8" fillId="14" borderId="31" xfId="2" quotePrefix="1" applyFont="1" applyFill="1" applyBorder="1"/>
    <xf numFmtId="2" fontId="22" fillId="14" borderId="31" xfId="0" applyNumberFormat="1" applyFont="1" applyFill="1" applyBorder="1" applyAlignment="1">
      <alignment vertical="center"/>
    </xf>
    <xf numFmtId="0" fontId="22" fillId="14" borderId="31" xfId="0" applyFont="1" applyFill="1" applyBorder="1"/>
    <xf numFmtId="9" fontId="8" fillId="14" borderId="31" xfId="2" applyFont="1" applyFill="1" applyBorder="1"/>
    <xf numFmtId="171" fontId="12" fillId="0" borderId="31" xfId="1" applyNumberFormat="1" applyFont="1" applyFill="1" applyBorder="1" applyAlignment="1" applyProtection="1">
      <alignment horizontal="right" vertical="center"/>
    </xf>
    <xf numFmtId="171" fontId="12" fillId="0" borderId="33" xfId="1" applyNumberFormat="1" applyFont="1" applyFill="1" applyBorder="1" applyAlignment="1" applyProtection="1">
      <alignment horizontal="right" vertical="center"/>
    </xf>
    <xf numFmtId="166" fontId="12" fillId="0" borderId="56" xfId="1" applyNumberFormat="1" applyFont="1" applyFill="1" applyBorder="1" applyAlignment="1" applyProtection="1">
      <alignment horizontal="center" vertical="center"/>
    </xf>
    <xf numFmtId="172" fontId="8" fillId="0" borderId="40" xfId="1" applyNumberFormat="1" applyFont="1" applyBorder="1" applyAlignment="1">
      <alignment vertical="center"/>
    </xf>
    <xf numFmtId="166" fontId="4" fillId="15" borderId="16" xfId="1" applyNumberFormat="1" applyFont="1" applyFill="1" applyBorder="1" applyAlignment="1" applyProtection="1">
      <alignment horizontal="center" vertical="center"/>
    </xf>
    <xf numFmtId="166" fontId="4" fillId="15" borderId="8" xfId="1" applyNumberFormat="1" applyFont="1" applyFill="1" applyBorder="1" applyAlignment="1" applyProtection="1">
      <alignment horizontal="center" vertical="center"/>
    </xf>
    <xf numFmtId="166" fontId="19" fillId="15" borderId="8" xfId="1" applyNumberFormat="1" applyFont="1" applyFill="1" applyBorder="1" applyAlignment="1" applyProtection="1">
      <alignment horizontal="center" vertical="center"/>
    </xf>
    <xf numFmtId="166" fontId="19" fillId="15" borderId="9" xfId="1" applyNumberFormat="1" applyFont="1" applyFill="1" applyBorder="1" applyAlignment="1" applyProtection="1">
      <alignment horizontal="center" vertical="center"/>
    </xf>
    <xf numFmtId="166" fontId="19" fillId="15" borderId="16" xfId="1" applyNumberFormat="1" applyFont="1" applyFill="1" applyBorder="1" applyAlignment="1" applyProtection="1">
      <alignment horizontal="center" vertical="center"/>
    </xf>
    <xf numFmtId="166" fontId="4" fillId="15" borderId="9" xfId="1" applyNumberFormat="1" applyFont="1" applyFill="1" applyBorder="1" applyAlignment="1" applyProtection="1">
      <alignment horizontal="center" vertical="center"/>
    </xf>
    <xf numFmtId="0" fontId="3" fillId="0" borderId="0" xfId="0" applyFont="1" applyFill="1" applyProtection="1"/>
    <xf numFmtId="0" fontId="7" fillId="0" borderId="0" xfId="0" applyFont="1" applyFill="1" applyBorder="1" applyAlignment="1" applyProtection="1"/>
    <xf numFmtId="0" fontId="2" fillId="0" borderId="0" xfId="0" applyFont="1" applyFill="1" applyBorder="1" applyAlignment="1" applyProtection="1">
      <alignment horizontal="center"/>
    </xf>
    <xf numFmtId="0" fontId="2" fillId="0" borderId="0" xfId="0" applyFont="1" applyFill="1" applyBorder="1" applyAlignment="1" applyProtection="1">
      <alignment horizontal="center" vertical="top"/>
    </xf>
    <xf numFmtId="0" fontId="16" fillId="0" borderId="0" xfId="0" applyFont="1" applyFill="1" applyAlignment="1" applyProtection="1">
      <alignment horizontal="center"/>
    </xf>
    <xf numFmtId="0" fontId="20" fillId="0" borderId="0" xfId="0" applyFont="1" applyFill="1" applyBorder="1" applyAlignment="1" applyProtection="1"/>
    <xf numFmtId="166" fontId="19" fillId="0" borderId="0" xfId="1" applyNumberFormat="1" applyFont="1" applyFill="1" applyBorder="1" applyAlignment="1" applyProtection="1">
      <alignment horizontal="center" vertical="center"/>
    </xf>
    <xf numFmtId="166" fontId="4" fillId="0" borderId="0" xfId="1" applyNumberFormat="1" applyFont="1" applyFill="1" applyBorder="1" applyAlignment="1" applyProtection="1">
      <alignment horizontal="center" vertical="center"/>
    </xf>
    <xf numFmtId="168" fontId="3" fillId="0" borderId="0" xfId="0" applyNumberFormat="1" applyFont="1" applyFill="1" applyProtection="1"/>
    <xf numFmtId="0" fontId="3" fillId="0" borderId="0" xfId="0" applyFont="1" applyBorder="1" applyProtection="1"/>
    <xf numFmtId="0" fontId="3" fillId="3" borderId="59" xfId="0" applyFont="1" applyFill="1" applyBorder="1" applyAlignment="1" applyProtection="1">
      <alignment vertical="top"/>
    </xf>
    <xf numFmtId="0" fontId="3" fillId="3" borderId="60" xfId="0" applyFont="1" applyFill="1" applyBorder="1" applyAlignment="1" applyProtection="1">
      <alignment vertical="top"/>
    </xf>
    <xf numFmtId="0" fontId="3" fillId="3" borderId="61" xfId="0" applyFont="1" applyFill="1" applyBorder="1" applyAlignment="1" applyProtection="1">
      <alignment vertical="top"/>
    </xf>
    <xf numFmtId="0" fontId="3" fillId="3" borderId="62" xfId="0" applyFont="1" applyFill="1" applyBorder="1" applyAlignment="1" applyProtection="1">
      <alignment vertical="top"/>
    </xf>
    <xf numFmtId="0" fontId="3" fillId="3" borderId="70" xfId="0" applyFont="1" applyFill="1" applyBorder="1" applyAlignment="1" applyProtection="1">
      <alignment vertical="top"/>
    </xf>
    <xf numFmtId="0" fontId="3" fillId="3" borderId="71" xfId="0" applyFont="1" applyFill="1" applyBorder="1" applyAlignment="1" applyProtection="1">
      <alignment vertical="top"/>
    </xf>
    <xf numFmtId="0" fontId="3" fillId="7" borderId="72" xfId="0" applyFont="1" applyFill="1" applyBorder="1" applyAlignment="1" applyProtection="1">
      <alignment vertical="top"/>
    </xf>
    <xf numFmtId="166" fontId="19" fillId="6" borderId="9" xfId="1" quotePrefix="1" applyNumberFormat="1" applyFont="1" applyFill="1" applyBorder="1" applyAlignment="1" applyProtection="1">
      <alignment horizontal="center" vertical="center"/>
    </xf>
    <xf numFmtId="0" fontId="4" fillId="0" borderId="0" xfId="1" applyNumberFormat="1" applyFont="1" applyFill="1" applyBorder="1" applyAlignment="1" applyProtection="1">
      <alignment horizontal="center" vertical="center"/>
    </xf>
    <xf numFmtId="0" fontId="19" fillId="0" borderId="0" xfId="1" applyNumberFormat="1" applyFont="1" applyFill="1" applyBorder="1" applyAlignment="1" applyProtection="1">
      <alignment horizontal="center" vertical="center"/>
    </xf>
    <xf numFmtId="0" fontId="24" fillId="0" borderId="0" xfId="0" applyFont="1"/>
    <xf numFmtId="0" fontId="24" fillId="0" borderId="0" xfId="0" applyFont="1" applyAlignment="1">
      <alignment vertical="center"/>
    </xf>
    <xf numFmtId="168" fontId="3" fillId="16" borderId="0" xfId="0" applyNumberFormat="1" applyFont="1" applyFill="1" applyProtection="1"/>
    <xf numFmtId="0" fontId="3" fillId="16" borderId="0" xfId="0" applyFont="1" applyFill="1" applyProtection="1"/>
    <xf numFmtId="170" fontId="13" fillId="0" borderId="30" xfId="0" applyNumberFormat="1" applyFont="1" applyBorder="1" applyAlignment="1">
      <alignment horizontal="right" vertical="center"/>
    </xf>
    <xf numFmtId="170" fontId="13" fillId="0" borderId="48" xfId="0" applyNumberFormat="1" applyFont="1" applyBorder="1" applyAlignment="1">
      <alignment horizontal="right" vertical="center"/>
    </xf>
    <xf numFmtId="173" fontId="13" fillId="0" borderId="30" xfId="0" applyNumberFormat="1" applyFont="1" applyBorder="1" applyAlignment="1">
      <alignment horizontal="right" vertical="top"/>
    </xf>
    <xf numFmtId="173" fontId="13" fillId="0" borderId="48" xfId="0" applyNumberFormat="1" applyFont="1" applyBorder="1" applyAlignment="1">
      <alignment horizontal="right" vertical="top"/>
    </xf>
    <xf numFmtId="0" fontId="21" fillId="0" borderId="49" xfId="0" applyFont="1" applyBorder="1" applyAlignment="1">
      <alignment horizontal="right"/>
    </xf>
    <xf numFmtId="0" fontId="21" fillId="0" borderId="47" xfId="0" applyFont="1" applyBorder="1" applyAlignment="1">
      <alignment horizontal="right"/>
    </xf>
    <xf numFmtId="9" fontId="22" fillId="14" borderId="31" xfId="2" applyFont="1" applyFill="1" applyBorder="1" applyAlignment="1" applyProtection="1">
      <alignment horizontal="left"/>
      <protection locked="0"/>
    </xf>
    <xf numFmtId="3" fontId="8" fillId="11" borderId="31" xfId="0" applyNumberFormat="1" applyFont="1" applyFill="1" applyBorder="1" applyAlignment="1" applyProtection="1">
      <alignment horizontal="left" vertical="top" wrapText="1"/>
      <protection locked="0"/>
    </xf>
    <xf numFmtId="3" fontId="8" fillId="11" borderId="31" xfId="0" applyNumberFormat="1" applyFont="1" applyFill="1" applyBorder="1" applyAlignment="1" applyProtection="1">
      <alignment horizontal="left" vertical="top"/>
      <protection locked="0"/>
    </xf>
    <xf numFmtId="9" fontId="22" fillId="14" borderId="31" xfId="2" applyFont="1" applyFill="1" applyBorder="1" applyAlignment="1" applyProtection="1">
      <alignment horizontal="left" vertical="center"/>
      <protection locked="0"/>
    </xf>
    <xf numFmtId="0" fontId="3" fillId="3" borderId="4" xfId="0" applyFont="1" applyFill="1" applyBorder="1" applyAlignment="1" applyProtection="1">
      <alignment horizontal="center"/>
    </xf>
    <xf numFmtId="0" fontId="2" fillId="8" borderId="14" xfId="0" applyFont="1" applyFill="1" applyBorder="1" applyAlignment="1" applyProtection="1">
      <alignment horizontal="center"/>
    </xf>
    <xf numFmtId="0" fontId="2" fillId="8" borderId="3" xfId="0" applyFont="1" applyFill="1" applyBorder="1" applyAlignment="1" applyProtection="1">
      <alignment horizontal="center"/>
    </xf>
    <xf numFmtId="0" fontId="2" fillId="8" borderId="6" xfId="0" applyFont="1" applyFill="1" applyBorder="1" applyAlignment="1" applyProtection="1">
      <alignment horizontal="center"/>
    </xf>
    <xf numFmtId="0" fontId="2" fillId="8" borderId="1" xfId="0" applyFont="1" applyFill="1" applyBorder="1" applyAlignment="1" applyProtection="1">
      <alignment horizontal="center"/>
    </xf>
    <xf numFmtId="0" fontId="2" fillId="2" borderId="1" xfId="0" applyFont="1" applyFill="1" applyBorder="1" applyAlignment="1" applyProtection="1">
      <alignment horizontal="center"/>
    </xf>
    <xf numFmtId="0" fontId="2" fillId="2" borderId="2" xfId="0" applyFont="1" applyFill="1" applyBorder="1" applyAlignment="1" applyProtection="1">
      <alignment horizontal="center"/>
    </xf>
    <xf numFmtId="0" fontId="2" fillId="2" borderId="3" xfId="0" applyFont="1" applyFill="1" applyBorder="1" applyAlignment="1" applyProtection="1">
      <alignment horizontal="center"/>
    </xf>
    <xf numFmtId="0" fontId="2" fillId="4" borderId="18"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2" fillId="4" borderId="57" xfId="0" applyFont="1" applyFill="1" applyBorder="1" applyAlignment="1" applyProtection="1">
      <alignment horizontal="center" vertical="top"/>
    </xf>
    <xf numFmtId="0" fontId="2" fillId="4" borderId="58" xfId="0" applyFont="1" applyFill="1" applyBorder="1" applyAlignment="1" applyProtection="1">
      <alignment horizontal="center" vertical="top"/>
    </xf>
    <xf numFmtId="0" fontId="2" fillId="5" borderId="67" xfId="0" applyFont="1" applyFill="1" applyBorder="1" applyAlignment="1" applyProtection="1">
      <alignment horizontal="center"/>
    </xf>
    <xf numFmtId="0" fontId="2" fillId="5" borderId="68" xfId="0" applyFont="1" applyFill="1" applyBorder="1" applyAlignment="1" applyProtection="1">
      <alignment horizontal="center"/>
    </xf>
    <xf numFmtId="0" fontId="2" fillId="5" borderId="69" xfId="0" applyFont="1" applyFill="1" applyBorder="1" applyAlignment="1" applyProtection="1">
      <alignment horizontal="center"/>
    </xf>
    <xf numFmtId="0" fontId="2" fillId="8" borderId="63" xfId="0" applyFont="1" applyFill="1" applyBorder="1" applyAlignment="1" applyProtection="1">
      <alignment horizontal="center"/>
    </xf>
    <xf numFmtId="0" fontId="2" fillId="8" borderId="64" xfId="0" applyFont="1" applyFill="1" applyBorder="1" applyAlignment="1" applyProtection="1">
      <alignment horizontal="center"/>
    </xf>
    <xf numFmtId="0" fontId="2" fillId="8" borderId="65" xfId="0" applyFont="1" applyFill="1" applyBorder="1" applyAlignment="1" applyProtection="1">
      <alignment horizontal="center"/>
    </xf>
    <xf numFmtId="0" fontId="2" fillId="8" borderId="66" xfId="0" applyFont="1" applyFill="1" applyBorder="1" applyAlignment="1" applyProtection="1">
      <alignment horizontal="center"/>
    </xf>
    <xf numFmtId="0" fontId="16" fillId="0" borderId="0" xfId="0" applyFont="1" applyAlignment="1" applyProtection="1">
      <alignment horizontal="center"/>
    </xf>
    <xf numFmtId="0" fontId="2" fillId="4" borderId="19" xfId="0" applyFont="1" applyFill="1" applyBorder="1" applyAlignment="1" applyProtection="1">
      <alignment horizontal="center" vertical="center"/>
    </xf>
    <xf numFmtId="0" fontId="2" fillId="4" borderId="0" xfId="0" applyFont="1" applyFill="1" applyBorder="1" applyAlignment="1" applyProtection="1">
      <alignment horizontal="center" vertical="center"/>
    </xf>
    <xf numFmtId="0" fontId="3" fillId="0" borderId="23" xfId="0" applyFont="1" applyBorder="1" applyAlignment="1" applyProtection="1">
      <alignment horizontal="left" vertical="top" wrapText="1"/>
    </xf>
    <xf numFmtId="0" fontId="3" fillId="0" borderId="23" xfId="0" applyFont="1" applyBorder="1" applyAlignment="1" applyProtection="1">
      <alignment horizontal="left" vertical="top"/>
    </xf>
    <xf numFmtId="0" fontId="7" fillId="8" borderId="20" xfId="0" applyFont="1" applyFill="1" applyBorder="1" applyAlignment="1" applyProtection="1">
      <alignment horizontal="center" wrapText="1"/>
    </xf>
    <xf numFmtId="0" fontId="7" fillId="8" borderId="21" xfId="0" applyFont="1" applyFill="1" applyBorder="1" applyAlignment="1" applyProtection="1">
      <alignment horizontal="center" wrapText="1"/>
    </xf>
    <xf numFmtId="0" fontId="5" fillId="10" borderId="21" xfId="0" applyFont="1" applyFill="1" applyBorder="1" applyAlignment="1" applyProtection="1">
      <alignment horizontal="center" vertical="center" wrapText="1"/>
    </xf>
    <xf numFmtId="0" fontId="7" fillId="0" borderId="11" xfId="0" applyFont="1" applyBorder="1" applyAlignment="1" applyProtection="1">
      <alignment horizontal="center"/>
    </xf>
    <xf numFmtId="0" fontId="7" fillId="0" borderId="12" xfId="0" applyFont="1" applyBorder="1" applyAlignment="1" applyProtection="1">
      <alignment horizontal="center"/>
    </xf>
    <xf numFmtId="0" fontId="7" fillId="5" borderId="20" xfId="0" applyFont="1" applyFill="1" applyBorder="1" applyAlignment="1" applyProtection="1">
      <alignment horizontal="center" vertical="center" wrapText="1"/>
    </xf>
    <xf numFmtId="0" fontId="7" fillId="5" borderId="21" xfId="0" applyFont="1" applyFill="1" applyBorder="1" applyAlignment="1" applyProtection="1">
      <alignment horizontal="center" vertical="center" wrapText="1"/>
    </xf>
    <xf numFmtId="0" fontId="7" fillId="5" borderId="22" xfId="0" applyFont="1" applyFill="1" applyBorder="1" applyAlignment="1" applyProtection="1">
      <alignment horizontal="center" vertical="center" wrapText="1"/>
    </xf>
    <xf numFmtId="0" fontId="7" fillId="0" borderId="13" xfId="0" applyFont="1" applyBorder="1" applyAlignment="1" applyProtection="1">
      <alignment horizontal="center"/>
    </xf>
    <xf numFmtId="0" fontId="5" fillId="9" borderId="21" xfId="0" applyFont="1" applyFill="1" applyBorder="1" applyAlignment="1" applyProtection="1">
      <alignment horizontal="center" vertical="center" wrapText="1"/>
    </xf>
  </cellXfs>
  <cellStyles count="3">
    <cellStyle name="Komma" xfId="1" builtinId="3"/>
    <cellStyle name="Procent" xfId="2" builtinId="5"/>
    <cellStyle name="Standaard" xfId="0" builtinId="0"/>
  </cellStyles>
  <dxfs count="24">
    <dxf>
      <font>
        <b val="0"/>
        <i val="0"/>
        <strike val="0"/>
        <condense val="0"/>
        <extend val="0"/>
        <outline val="0"/>
        <shadow val="0"/>
        <u val="none"/>
        <vertAlign val="baseline"/>
        <sz val="10"/>
        <color theme="1"/>
        <name val="Verdana"/>
        <scheme val="none"/>
      </font>
    </dxf>
    <dxf>
      <font>
        <b val="0"/>
        <i val="0"/>
        <strike val="0"/>
        <condense val="0"/>
        <extend val="0"/>
        <outline val="0"/>
        <shadow val="0"/>
        <u val="none"/>
        <vertAlign val="baseline"/>
        <sz val="10"/>
        <color theme="1"/>
        <name val="Verdana"/>
        <scheme val="none"/>
      </font>
    </dxf>
    <dxf>
      <font>
        <b val="0"/>
        <i val="0"/>
        <strike val="0"/>
        <condense val="0"/>
        <extend val="0"/>
        <outline val="0"/>
        <shadow val="0"/>
        <u val="none"/>
        <vertAlign val="baseline"/>
        <sz val="10"/>
        <color theme="1"/>
        <name val="Verdana"/>
        <scheme val="none"/>
      </font>
    </dxf>
    <dxf>
      <font>
        <b val="0"/>
        <i val="0"/>
        <strike val="0"/>
        <condense val="0"/>
        <extend val="0"/>
        <outline val="0"/>
        <shadow val="0"/>
        <u val="none"/>
        <vertAlign val="baseline"/>
        <sz val="10"/>
        <color theme="1"/>
        <name val="Verdana"/>
        <scheme val="none"/>
      </font>
      <alignment vertical="top" textRotation="0" wrapText="0" indent="0" justifyLastLine="0" shrinkToFit="0" readingOrder="0"/>
    </dxf>
    <dxf>
      <font>
        <b val="0"/>
        <i val="0"/>
        <strike val="0"/>
        <condense val="0"/>
        <extend val="0"/>
        <outline val="0"/>
        <shadow val="0"/>
        <u val="none"/>
        <vertAlign val="baseline"/>
        <sz val="10"/>
        <color theme="1"/>
        <name val="Verdana"/>
        <scheme val="none"/>
      </font>
    </dxf>
    <dxf>
      <font>
        <b val="0"/>
        <i val="0"/>
        <strike val="0"/>
        <condense val="0"/>
        <extend val="0"/>
        <outline val="0"/>
        <shadow val="0"/>
        <u val="none"/>
        <vertAlign val="baseline"/>
        <sz val="10"/>
        <color theme="1"/>
        <name val="Verdana"/>
        <scheme val="none"/>
      </font>
    </dxf>
    <dxf>
      <font>
        <b val="0"/>
        <i val="0"/>
        <strike val="0"/>
        <condense val="0"/>
        <extend val="0"/>
        <outline val="0"/>
        <shadow val="0"/>
        <u val="none"/>
        <vertAlign val="baseline"/>
        <sz val="10"/>
        <color theme="1"/>
        <name val="Verdana"/>
        <scheme val="none"/>
      </font>
      <alignment vertical="center" textRotation="0" wrapText="0" indent="0" justifyLastLine="0" shrinkToFit="0" readingOrder="0"/>
    </dxf>
    <dxf>
      <font>
        <b val="0"/>
        <i val="0"/>
        <strike val="0"/>
        <condense val="0"/>
        <extend val="0"/>
        <outline val="0"/>
        <shadow val="0"/>
        <u val="none"/>
        <vertAlign val="baseline"/>
        <sz val="10"/>
        <color theme="1"/>
        <name val="Verdana"/>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Verdana"/>
        <scheme val="none"/>
      </font>
      <fill>
        <patternFill patternType="none">
          <fgColor indexed="64"/>
          <bgColor indexed="65"/>
        </patternFill>
      </fill>
    </dxf>
    <dxf>
      <font>
        <b val="0"/>
        <i val="0"/>
        <strike val="0"/>
        <condense val="0"/>
        <extend val="0"/>
        <outline val="0"/>
        <shadow val="0"/>
        <u val="none"/>
        <vertAlign val="baseline"/>
        <sz val="10"/>
        <color theme="1"/>
        <name val="Verdana"/>
        <scheme val="none"/>
      </font>
      <numFmt numFmtId="2" formatCode="0.00"/>
    </dxf>
    <dxf>
      <font>
        <b val="0"/>
        <i val="0"/>
        <strike val="0"/>
        <condense val="0"/>
        <extend val="0"/>
        <outline val="0"/>
        <shadow val="0"/>
        <u val="none"/>
        <vertAlign val="baseline"/>
        <sz val="10"/>
        <color theme="1"/>
        <name val="Verdana"/>
        <scheme val="none"/>
      </font>
      <numFmt numFmtId="2" formatCode="0.00"/>
    </dxf>
    <dxf>
      <font>
        <b val="0"/>
        <i val="0"/>
        <strike val="0"/>
        <condense val="0"/>
        <extend val="0"/>
        <outline val="0"/>
        <shadow val="0"/>
        <u val="none"/>
        <vertAlign val="baseline"/>
        <sz val="10"/>
        <color theme="1"/>
        <name val="Verdana"/>
        <scheme val="none"/>
      </font>
    </dxf>
    <dxf>
      <font>
        <b val="0"/>
        <i val="0"/>
        <strike val="0"/>
        <condense val="0"/>
        <extend val="0"/>
        <outline val="0"/>
        <shadow val="0"/>
        <u val="none"/>
        <vertAlign val="baseline"/>
        <sz val="10"/>
        <color theme="1"/>
        <name val="Verdana"/>
        <scheme val="none"/>
      </font>
    </dxf>
    <dxf>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top" textRotation="0" wrapText="0" indent="0" justifyLastLine="0" shrinkToFit="0" readingOrder="0"/>
    </dxf>
    <dxf>
      <font>
        <b val="0"/>
        <i val="0"/>
        <strike val="0"/>
        <condense val="0"/>
        <extend val="0"/>
        <outline val="0"/>
        <shadow val="0"/>
        <u val="none"/>
        <vertAlign val="baseline"/>
        <sz val="11"/>
        <color theme="1"/>
        <name val="Calibri"/>
        <scheme val="minor"/>
      </font>
      <alignment horizontal="left"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alignment horizontal="general" vertical="top" textRotation="0" indent="0" justifyLastLine="0" shrinkToFit="0" readingOrder="0"/>
    </dxf>
    <dxf>
      <alignment horizontal="general" vertical="top" textRotation="0" wrapText="0" indent="0" justifyLastLine="0" shrinkToFit="0" readingOrder="0"/>
    </dxf>
    <dxf>
      <fill>
        <patternFill patternType="none">
          <fgColor indexed="64"/>
          <bgColor indexed="65"/>
        </patternFill>
      </fill>
      <alignment horizontal="general" vertical="top" textRotation="0" indent="0" justifyLastLine="0" shrinkToFit="0" readingOrder="0"/>
      <border diagonalUp="0" diagonalDown="0">
        <left style="thin">
          <color theme="0"/>
        </left>
        <right/>
        <top style="thin">
          <color theme="0"/>
        </top>
        <bottom style="thin">
          <color theme="0"/>
        </bottom>
        <vertical style="thin">
          <color theme="0"/>
        </vertical>
        <horizontal style="thin">
          <color theme="0"/>
        </horizontal>
      </border>
    </dxf>
    <dxf>
      <numFmt numFmtId="2" formatCode="0.00"/>
      <alignment horizontal="general" vertical="top" textRotation="0" wrapText="0"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alignment horizontal="general" vertical="top" textRotation="0" indent="0" justifyLastLine="0" shrinkToFit="0" readingOrder="0"/>
      <border diagonalUp="0" diagonalDown="0">
        <left/>
        <right style="thin">
          <color theme="0"/>
        </right>
        <top style="thin">
          <color theme="0"/>
        </top>
        <bottom style="thin">
          <color theme="0"/>
        </bottom>
        <vertical style="thin">
          <color theme="0"/>
        </vertical>
        <horizontal style="thin">
          <color theme="0"/>
        </horizontal>
      </border>
    </dxf>
    <dxf>
      <alignment horizontal="general" vertical="top" textRotation="0" indent="0" justifyLastLine="0" shrinkToFit="0" readingOrder="0"/>
    </dxf>
    <dxf>
      <border diagonalUp="0" diagonalDown="0">
        <left style="thin">
          <color theme="0"/>
        </left>
        <right style="thin">
          <color theme="0"/>
        </right>
        <top/>
        <bottom/>
        <vertical style="thin">
          <color theme="0"/>
        </vertical>
        <horizontal style="thin">
          <color theme="0"/>
        </horizontal>
      </border>
    </dxf>
  </dxfs>
  <tableStyles count="0" defaultTableStyle="TableStyleMedium9" defaultPivotStyle="PivotStyleLight16"/>
  <colors>
    <mruColors>
      <color rgb="FFE4DFEC"/>
      <color rgb="FF71DAFF"/>
      <color rgb="FF6DD9FF"/>
      <color rgb="FFC4E5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22412</xdr:colOff>
      <xdr:row>2</xdr:row>
      <xdr:rowOff>11208</xdr:rowOff>
    </xdr:from>
    <xdr:to>
      <xdr:col>3</xdr:col>
      <xdr:colOff>479612</xdr:colOff>
      <xdr:row>2</xdr:row>
      <xdr:rowOff>1584103</xdr:rowOff>
    </xdr:to>
    <xdr:pic>
      <xdr:nvPicPr>
        <xdr:cNvPr id="5" name="Rijkslint">
          <a:extLst>
            <a:ext uri="{FF2B5EF4-FFF2-40B4-BE49-F238E27FC236}">
              <a16:creationId xmlns:a16="http://schemas.microsoft.com/office/drawing/2014/main" id="{B751E29B-93A3-48E2-9A2A-60C9155AF5E1}"/>
            </a:ext>
          </a:extLst>
        </xdr:cNvPr>
        <xdr:cNvPicPr/>
      </xdr:nvPicPr>
      <xdr:blipFill>
        <a:blip xmlns:r="http://schemas.openxmlformats.org/officeDocument/2006/relationships" r:embed="rId1"/>
        <a:stretch>
          <a:fillRect/>
        </a:stretch>
      </xdr:blipFill>
      <xdr:spPr bwMode="auto">
        <a:xfrm>
          <a:off x="2431677" y="448237"/>
          <a:ext cx="467995" cy="1583690"/>
        </a:xfrm>
        <a:prstGeom prst="rect">
          <a:avLst/>
        </a:prstGeom>
      </xdr:spPr>
    </xdr:pic>
    <xdr:clientData/>
  </xdr:twoCellAnchor>
  <xdr:twoCellAnchor editAs="oneCell">
    <xdr:from>
      <xdr:col>3</xdr:col>
      <xdr:colOff>558165</xdr:colOff>
      <xdr:row>2</xdr:row>
      <xdr:rowOff>874395</xdr:rowOff>
    </xdr:from>
    <xdr:to>
      <xdr:col>3</xdr:col>
      <xdr:colOff>2648241</xdr:colOff>
      <xdr:row>2</xdr:row>
      <xdr:rowOff>1373574</xdr:rowOff>
    </xdr:to>
    <xdr:pic>
      <xdr:nvPicPr>
        <xdr:cNvPr id="2" name="Afbeelding 1">
          <a:extLst>
            <a:ext uri="{FF2B5EF4-FFF2-40B4-BE49-F238E27FC236}">
              <a16:creationId xmlns:a16="http://schemas.microsoft.com/office/drawing/2014/main" id="{CD72BDF4-9C55-BC0B-BC65-B8FC8B124080}"/>
            </a:ext>
          </a:extLst>
        </xdr:cNvPr>
        <xdr:cNvPicPr>
          <a:picLocks noChangeAspect="1"/>
        </xdr:cNvPicPr>
      </xdr:nvPicPr>
      <xdr:blipFill>
        <a:blip xmlns:r="http://schemas.openxmlformats.org/officeDocument/2006/relationships" r:embed="rId2"/>
        <a:stretch>
          <a:fillRect/>
        </a:stretch>
      </xdr:blipFill>
      <xdr:spPr>
        <a:xfrm>
          <a:off x="3044190" y="1331595"/>
          <a:ext cx="2090076" cy="4991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600076</xdr:colOff>
      <xdr:row>0</xdr:row>
      <xdr:rowOff>657225</xdr:rowOff>
    </xdr:from>
    <xdr:to>
      <xdr:col>16</xdr:col>
      <xdr:colOff>247651</xdr:colOff>
      <xdr:row>1</xdr:row>
      <xdr:rowOff>0</xdr:rowOff>
    </xdr:to>
    <xdr:sp macro="" textlink="">
      <xdr:nvSpPr>
        <xdr:cNvPr id="2" name="Gekromde PIJL-OMLAAG 1">
          <a:extLst>
            <a:ext uri="{FF2B5EF4-FFF2-40B4-BE49-F238E27FC236}">
              <a16:creationId xmlns:a16="http://schemas.microsoft.com/office/drawing/2014/main" id="{8E28A457-2FAF-433C-B04D-3E26985C09B9}"/>
            </a:ext>
          </a:extLst>
        </xdr:cNvPr>
        <xdr:cNvSpPr/>
      </xdr:nvSpPr>
      <xdr:spPr>
        <a:xfrm>
          <a:off x="7096126" y="657225"/>
          <a:ext cx="6115050" cy="971550"/>
        </a:xfrm>
        <a:prstGeom prst="curvedDownArrow">
          <a:avLst/>
        </a:prstGeom>
        <a:solidFill>
          <a:srgbClr val="00B0F0"/>
        </a:solidFill>
        <a:ln>
          <a:solidFill>
            <a:schemeClr val="tx2">
              <a:lumMod val="75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nl-NL" sz="1100">
            <a:solidFill>
              <a:schemeClr val="tx1"/>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13" displayName="Tabel13" ref="AN17:AP49" totalsRowShown="0" headerRowDxfId="23" dataDxfId="22">
  <tableColumns count="3">
    <tableColumn id="1" xr3:uid="{00000000-0010-0000-0000-000001000000}" name="type gebouw" dataDxfId="21"/>
    <tableColumn id="2" xr3:uid="{00000000-0010-0000-0000-000002000000}" name="toeslag (%)" dataDxfId="20"/>
    <tableColumn id="3" xr3:uid="{00000000-0010-0000-0000-000003000000}" name="Opmerkingen" dataDxfId="19"/>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1" displayName="Tabel1" ref="AN52:AQ57" totalsRowShown="0" headerRowDxfId="18" dataDxfId="17">
  <autoFilter ref="AN52:AQ57" xr:uid="{00000000-0009-0000-0100-000001000000}"/>
  <tableColumns count="4">
    <tableColumn id="1" xr3:uid="{00000000-0010-0000-0100-000001000000}" name="onderwerp" dataDxfId="16"/>
    <tableColumn id="2" xr3:uid="{00000000-0010-0000-0100-000002000000}" name="rijk" dataDxfId="15" dataCellStyle="Procent"/>
    <tableColumn id="3" xr3:uid="{00000000-0010-0000-0100-000003000000}" name="defensie" dataDxfId="14" dataCellStyle="Procent"/>
    <tableColumn id="4" xr3:uid="{00000000-0010-0000-0100-000004000000}" name="opmerking" dataDxfId="1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3" displayName="Tabel3" ref="AN59:AO62" totalsRowShown="0" headerRowDxfId="12">
  <tableColumns count="2">
    <tableColumn id="1" xr3:uid="{00000000-0010-0000-0200-000001000000}" name="complex" dataDxfId="11"/>
    <tableColumn id="2" xr3:uid="{00000000-0010-0000-0200-000002000000}" name="Korting" dataDxfId="10"/>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4" displayName="Tabel4" ref="AN64:AO67" totalsRowShown="0">
  <autoFilter ref="AN64:AO67" xr:uid="{00000000-0009-0000-0100-000004000000}"/>
  <tableColumns count="2">
    <tableColumn id="1" xr3:uid="{00000000-0010-0000-0300-000001000000}" name="begeleidingtoeslag"/>
    <tableColumn id="2" xr3:uid="{00000000-0010-0000-0300-000002000000}" name="Toeslag" dataDxfId="9"/>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5" displayName="Tabel5" ref="AN69:AO72" totalsRowShown="0">
  <autoFilter ref="AN69:AO72" xr:uid="{00000000-0009-0000-0100-000005000000}"/>
  <tableColumns count="2">
    <tableColumn id="1" xr3:uid="{00000000-0010-0000-0400-000001000000}" name="volledigheid BIL informatie" dataDxfId="8"/>
    <tableColumn id="2" xr3:uid="{00000000-0010-0000-0400-000002000000}" name="Toeslag" dataDxfId="7"/>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el6" displayName="Tabel6" ref="AI37:AI39" totalsRowShown="0" headerRowDxfId="6" dataDxfId="5">
  <autoFilter ref="AI37:AI39" xr:uid="{00000000-0009-0000-0100-000006000000}"/>
  <tableColumns count="1">
    <tableColumn id="1" xr3:uid="{00000000-0010-0000-0500-000001000000}" name="keuze" dataDxfId="4"/>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el68" displayName="Tabel68" ref="AI41:AJ43" totalsRowShown="0" headerRowDxfId="3" dataDxfId="2">
  <autoFilter ref="AI41:AJ43" xr:uid="{00000000-0009-0000-0100-000007000000}"/>
  <tableColumns count="2">
    <tableColumn id="1" xr3:uid="{00000000-0010-0000-0600-000001000000}" name="keuze" dataDxfId="1"/>
    <tableColumn id="2" xr3:uid="{00000000-0010-0000-0600-000002000000}" name="bedrag"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36693-939D-4C04-A516-6059EB9E5043}">
  <sheetPr>
    <pageSetUpPr fitToPage="1"/>
  </sheetPr>
  <dimension ref="A2:A16"/>
  <sheetViews>
    <sheetView workbookViewId="0">
      <selection activeCell="A20" sqref="A20"/>
    </sheetView>
  </sheetViews>
  <sheetFormatPr defaultRowHeight="15" x14ac:dyDescent="0.25"/>
  <cols>
    <col min="1" max="1" width="255.5703125" customWidth="1"/>
    <col min="2" max="2" width="21" customWidth="1"/>
  </cols>
  <sheetData>
    <row r="2" spans="1:1" s="193" customFormat="1" ht="18.75" x14ac:dyDescent="0.3">
      <c r="A2" s="193" t="s">
        <v>127</v>
      </c>
    </row>
    <row r="3" spans="1:1" s="193" customFormat="1" ht="18.75" x14ac:dyDescent="0.3">
      <c r="A3" s="193" t="s">
        <v>117</v>
      </c>
    </row>
    <row r="4" spans="1:1" s="193" customFormat="1" ht="18.75" x14ac:dyDescent="0.3">
      <c r="A4" s="193" t="s">
        <v>118</v>
      </c>
    </row>
    <row r="5" spans="1:1" s="193" customFormat="1" ht="18.75" x14ac:dyDescent="0.3"/>
    <row r="6" spans="1:1" s="193" customFormat="1" ht="18.75" x14ac:dyDescent="0.3">
      <c r="A6" s="194" t="s">
        <v>126</v>
      </c>
    </row>
    <row r="7" spans="1:1" s="193" customFormat="1" ht="18.75" x14ac:dyDescent="0.3">
      <c r="A7" s="194" t="s">
        <v>125</v>
      </c>
    </row>
    <row r="8" spans="1:1" s="193" customFormat="1" ht="18.75" x14ac:dyDescent="0.3">
      <c r="A8" s="194" t="s">
        <v>121</v>
      </c>
    </row>
    <row r="9" spans="1:1" s="193" customFormat="1" ht="18.75" x14ac:dyDescent="0.3">
      <c r="A9" s="194"/>
    </row>
    <row r="10" spans="1:1" s="193" customFormat="1" ht="18.75" x14ac:dyDescent="0.3">
      <c r="A10" s="194" t="s">
        <v>122</v>
      </c>
    </row>
    <row r="11" spans="1:1" s="193" customFormat="1" ht="18.75" x14ac:dyDescent="0.3">
      <c r="A11" s="194" t="s">
        <v>123</v>
      </c>
    </row>
    <row r="12" spans="1:1" s="193" customFormat="1" ht="18.75" x14ac:dyDescent="0.3">
      <c r="A12" s="194" t="s">
        <v>124</v>
      </c>
    </row>
    <row r="13" spans="1:1" s="193" customFormat="1" ht="18.75" x14ac:dyDescent="0.3">
      <c r="A13" s="194"/>
    </row>
    <row r="14" spans="1:1" s="193" customFormat="1" ht="18.75" x14ac:dyDescent="0.3">
      <c r="A14" s="193" t="s">
        <v>116</v>
      </c>
    </row>
    <row r="15" spans="1:1" s="193" customFormat="1" ht="18.75" x14ac:dyDescent="0.3"/>
    <row r="16" spans="1:1" s="193" customFormat="1" ht="18.75" x14ac:dyDescent="0.3"/>
  </sheetData>
  <pageMargins left="0.7" right="0.7" top="0.75" bottom="0.75" header="0.3" footer="0.3"/>
  <pageSetup paperSize="9" scale="4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B1:AQ74"/>
  <sheetViews>
    <sheetView tabSelected="1" zoomScaleNormal="100" workbookViewId="0">
      <selection activeCell="F6" sqref="F6"/>
    </sheetView>
  </sheetViews>
  <sheetFormatPr defaultColWidth="9.140625" defaultRowHeight="12.75" x14ac:dyDescent="0.2"/>
  <cols>
    <col min="1" max="1" width="9.140625" style="26"/>
    <col min="2" max="2" width="24.42578125" style="26" customWidth="1"/>
    <col min="3" max="3" width="2.7109375" style="26" customWidth="1"/>
    <col min="4" max="4" width="46.140625" style="26" customWidth="1"/>
    <col min="5" max="5" width="7.140625" style="27" customWidth="1"/>
    <col min="6" max="9" width="16.7109375" style="26" customWidth="1"/>
    <col min="10" max="11" width="2.7109375" style="26" customWidth="1"/>
    <col min="12" max="13" width="12.7109375" style="26" customWidth="1"/>
    <col min="14" max="14" width="2.7109375" style="26" customWidth="1"/>
    <col min="15" max="19" width="13.7109375" style="26" customWidth="1"/>
    <col min="20" max="20" width="2.7109375" style="26" customWidth="1"/>
    <col min="21" max="29" width="9.140625" style="26"/>
    <col min="30" max="33" width="11.7109375" style="26" customWidth="1"/>
    <col min="34" max="34" width="2.7109375" style="26" customWidth="1"/>
    <col min="35" max="35" width="14.7109375" style="26" customWidth="1"/>
    <col min="36" max="36" width="9.140625" style="26"/>
    <col min="37" max="39" width="15.7109375" style="26" customWidth="1"/>
    <col min="40" max="40" width="35.7109375" style="26" customWidth="1"/>
    <col min="41" max="41" width="11.140625" style="26" customWidth="1"/>
    <col min="42" max="42" width="75.5703125" style="26" customWidth="1"/>
    <col min="43" max="43" width="46" style="26" customWidth="1"/>
    <col min="44" max="16384" width="9.140625" style="26"/>
  </cols>
  <sheetData>
    <row r="1" spans="2:39" ht="21.75" thickBot="1" x14ac:dyDescent="0.25">
      <c r="AI1" s="28" t="s">
        <v>40</v>
      </c>
      <c r="AJ1" s="29"/>
      <c r="AK1" s="29"/>
      <c r="AL1" s="29"/>
      <c r="AM1" s="26" t="s">
        <v>53</v>
      </c>
    </row>
    <row r="2" spans="2:39" ht="22.5" x14ac:dyDescent="0.3">
      <c r="C2" s="132"/>
      <c r="D2" s="134"/>
      <c r="E2" s="133"/>
      <c r="F2" s="129"/>
      <c r="G2" s="129"/>
      <c r="H2" s="129"/>
      <c r="I2" s="66"/>
      <c r="J2" s="130"/>
      <c r="AI2" s="26" t="s">
        <v>100</v>
      </c>
      <c r="AM2" s="31">
        <v>0.6</v>
      </c>
    </row>
    <row r="3" spans="2:39" ht="132.75" customHeight="1" x14ac:dyDescent="0.2">
      <c r="B3" s="61"/>
      <c r="C3" s="67"/>
      <c r="E3" s="26"/>
      <c r="F3" s="135" t="s">
        <v>128</v>
      </c>
      <c r="I3" s="143"/>
      <c r="J3" s="68"/>
      <c r="K3" s="62"/>
      <c r="N3" s="62"/>
      <c r="P3" s="131"/>
      <c r="T3" s="62"/>
      <c r="AI3" s="26" t="s">
        <v>101</v>
      </c>
      <c r="AM3" s="31">
        <v>0.4</v>
      </c>
    </row>
    <row r="4" spans="2:39" ht="15" customHeight="1" x14ac:dyDescent="0.2">
      <c r="B4" s="61"/>
      <c r="C4" s="67"/>
      <c r="D4" s="76" t="s">
        <v>63</v>
      </c>
      <c r="F4" s="204" t="s">
        <v>100</v>
      </c>
      <c r="G4" s="205"/>
      <c r="H4" s="205"/>
      <c r="I4" s="205"/>
      <c r="J4" s="68"/>
      <c r="K4" s="62"/>
      <c r="L4" s="150"/>
      <c r="N4" s="62"/>
      <c r="T4" s="62"/>
      <c r="AM4" s="31">
        <v>0.6</v>
      </c>
    </row>
    <row r="5" spans="2:39" ht="15" customHeight="1" x14ac:dyDescent="0.2">
      <c r="B5" s="61"/>
      <c r="C5" s="67"/>
      <c r="D5" s="76" t="s">
        <v>103</v>
      </c>
      <c r="F5" s="81">
        <v>0</v>
      </c>
      <c r="G5" s="76" t="s">
        <v>41</v>
      </c>
      <c r="H5" s="76"/>
      <c r="I5" s="76"/>
      <c r="J5" s="68"/>
      <c r="K5" s="62"/>
      <c r="N5" s="62"/>
      <c r="T5" s="62"/>
      <c r="AM5" s="31">
        <v>0.6</v>
      </c>
    </row>
    <row r="6" spans="2:39" ht="15" customHeight="1" x14ac:dyDescent="0.2">
      <c r="B6" s="61"/>
      <c r="C6" s="67"/>
      <c r="D6" s="78" t="s">
        <v>102</v>
      </c>
      <c r="E6" s="32"/>
      <c r="F6" s="80"/>
      <c r="G6" s="76"/>
      <c r="H6" s="76"/>
      <c r="I6" s="76"/>
      <c r="J6" s="68"/>
      <c r="K6" s="62"/>
      <c r="N6" s="62"/>
      <c r="T6" s="62"/>
    </row>
    <row r="7" spans="2:39" ht="47.25" customHeight="1" x14ac:dyDescent="0.2">
      <c r="B7" s="61"/>
      <c r="C7" s="67"/>
      <c r="D7" s="33" t="s">
        <v>38</v>
      </c>
      <c r="E7" s="34"/>
      <c r="F7" s="204"/>
      <c r="G7" s="205"/>
      <c r="H7" s="205"/>
      <c r="I7" s="205"/>
      <c r="J7" s="68"/>
      <c r="K7" s="62"/>
      <c r="L7" s="35"/>
      <c r="N7" s="62"/>
      <c r="T7" s="62"/>
    </row>
    <row r="8" spans="2:39" s="76" customFormat="1" ht="15" customHeight="1" x14ac:dyDescent="0.2">
      <c r="B8" s="82"/>
      <c r="C8" s="67"/>
      <c r="D8" s="26"/>
      <c r="E8" s="27"/>
      <c r="F8" s="26"/>
      <c r="G8" s="26"/>
      <c r="H8" s="26"/>
      <c r="I8" s="26"/>
      <c r="J8" s="68"/>
      <c r="K8" s="86"/>
      <c r="N8" s="86"/>
      <c r="T8" s="86"/>
    </row>
    <row r="9" spans="2:39" x14ac:dyDescent="0.2">
      <c r="B9" s="61"/>
      <c r="C9" s="67"/>
      <c r="D9" s="156"/>
      <c r="E9" s="157"/>
      <c r="F9" s="206"/>
      <c r="G9" s="206"/>
      <c r="H9" s="206"/>
      <c r="I9" s="159"/>
      <c r="J9" s="68"/>
      <c r="K9" s="62"/>
      <c r="N9" s="62"/>
      <c r="T9" s="62"/>
    </row>
    <row r="10" spans="2:39" ht="15" customHeight="1" x14ac:dyDescent="0.2">
      <c r="B10" s="61"/>
      <c r="C10" s="67"/>
      <c r="D10" s="156"/>
      <c r="E10" s="157"/>
      <c r="F10" s="203"/>
      <c r="G10" s="203"/>
      <c r="H10" s="203"/>
      <c r="I10" s="159"/>
      <c r="J10" s="68"/>
      <c r="K10" s="62"/>
      <c r="N10" s="62"/>
      <c r="T10" s="62"/>
    </row>
    <row r="11" spans="2:39" ht="15" customHeight="1" x14ac:dyDescent="0.2">
      <c r="B11" s="61"/>
      <c r="C11" s="67"/>
      <c r="D11" s="156"/>
      <c r="E11" s="157"/>
      <c r="F11" s="203"/>
      <c r="G11" s="203"/>
      <c r="H11" s="203"/>
      <c r="I11" s="159"/>
      <c r="J11" s="68"/>
      <c r="K11" s="62"/>
      <c r="N11" s="62"/>
      <c r="T11" s="62"/>
    </row>
    <row r="12" spans="2:39" ht="15" customHeight="1" x14ac:dyDescent="0.2">
      <c r="B12" s="61"/>
      <c r="C12" s="67"/>
      <c r="D12" s="156"/>
      <c r="E12" s="160"/>
      <c r="F12" s="203"/>
      <c r="G12" s="203"/>
      <c r="H12" s="203"/>
      <c r="I12" s="159"/>
      <c r="J12" s="68"/>
      <c r="K12" s="62"/>
      <c r="N12" s="62"/>
      <c r="T12" s="62"/>
    </row>
    <row r="13" spans="2:39" ht="15" customHeight="1" x14ac:dyDescent="0.2">
      <c r="B13" s="61"/>
      <c r="C13" s="67"/>
      <c r="D13" s="156"/>
      <c r="E13" s="157"/>
      <c r="F13" s="158"/>
      <c r="G13" s="161"/>
      <c r="H13" s="161"/>
      <c r="I13" s="162"/>
      <c r="J13" s="68"/>
      <c r="K13" s="62"/>
      <c r="N13" s="62"/>
      <c r="T13" s="62"/>
    </row>
    <row r="14" spans="2:39" ht="15" customHeight="1" x14ac:dyDescent="0.2">
      <c r="B14" s="61"/>
      <c r="C14" s="67"/>
      <c r="D14" s="156"/>
      <c r="E14" s="157"/>
      <c r="F14" s="158"/>
      <c r="G14" s="161"/>
      <c r="H14" s="161"/>
      <c r="I14" s="162"/>
      <c r="J14" s="68"/>
      <c r="K14" s="62"/>
      <c r="N14" s="62"/>
      <c r="T14" s="62"/>
    </row>
    <row r="15" spans="2:39" ht="15" customHeight="1" thickBot="1" x14ac:dyDescent="0.25">
      <c r="B15" s="61"/>
      <c r="C15" s="67"/>
      <c r="J15" s="68"/>
      <c r="K15" s="62"/>
      <c r="N15" s="72"/>
      <c r="O15" s="63"/>
      <c r="P15" s="63"/>
      <c r="Q15" s="63"/>
      <c r="R15" s="63"/>
      <c r="S15" s="63"/>
      <c r="T15" s="72"/>
    </row>
    <row r="16" spans="2:39" ht="25.15" customHeight="1" x14ac:dyDescent="0.2">
      <c r="B16" s="61"/>
      <c r="C16" s="67"/>
      <c r="D16" s="30"/>
      <c r="E16" s="32"/>
      <c r="F16" s="144" t="s">
        <v>61</v>
      </c>
      <c r="G16" s="144" t="s">
        <v>43</v>
      </c>
      <c r="H16" s="144" t="s">
        <v>44</v>
      </c>
      <c r="I16" s="144" t="s">
        <v>62</v>
      </c>
      <c r="J16" s="146"/>
      <c r="K16" s="62"/>
      <c r="M16" s="60"/>
      <c r="N16" s="65"/>
      <c r="O16" s="66"/>
      <c r="P16" s="66"/>
      <c r="Q16" s="66"/>
      <c r="R16" s="66"/>
      <c r="S16" s="66"/>
      <c r="T16" s="73"/>
      <c r="U16" s="62"/>
    </row>
    <row r="17" spans="2:42" ht="21" x14ac:dyDescent="0.25">
      <c r="B17" s="61"/>
      <c r="C17" s="67"/>
      <c r="D17" s="77" t="s">
        <v>57</v>
      </c>
      <c r="F17" s="75">
        <f>IF(AND(F5&gt;0,F5&lt;1501),1,IF(AND(F5&gt;1500,F5&lt;3001),2,IF(AND(F5&gt;3000,F5&lt;4501),3,IF(AND(F5&gt;4500,F5&lt;6001),4,IF(AND(F5&gt;6000,F5&lt;8001),5,IF(AND(F5&gt;8000,F5&lt;10001),6,IF(AND(F5&gt;10000,F5&lt;15001),7,IF(AND(F5&gt;15000,F5&lt;20001),8,IF(AND(F5&gt;20000,F5&lt;30001),9,IF(AND(F5&gt;30000,F5&lt;40001),10,IF(AND(F5&gt;40000,F5&lt;50001),11,IF(AND(F5&gt;50000,F5&lt;65001),12,IF(AND(F5&gt;65000,F5&lt;80001),13,IF(AND(F5&gt;80000,F5&lt;95001),14,IF(AND(F5&gt;95000,F5&lt;1000000),15,)))))))))))))))</f>
        <v>0</v>
      </c>
      <c r="G17" s="75" t="e">
        <f>VLOOKUP(F17,O18:R32,2,FALSE)</f>
        <v>#N/A</v>
      </c>
      <c r="H17" s="75" t="e">
        <f>VLOOKUP(F17,O18:R32,3,FALSE)</f>
        <v>#N/A</v>
      </c>
      <c r="I17" s="38" t="e">
        <f>VLOOKUP(F17,O18:R32,4,FALSE)</f>
        <v>#N/A</v>
      </c>
      <c r="J17" s="68"/>
      <c r="K17" s="147"/>
      <c r="L17" s="145"/>
      <c r="M17" s="148"/>
      <c r="N17" s="149"/>
      <c r="O17" s="144" t="s">
        <v>42</v>
      </c>
      <c r="P17" s="144" t="s">
        <v>43</v>
      </c>
      <c r="Q17" s="144" t="s">
        <v>44</v>
      </c>
      <c r="R17" s="144" t="s">
        <v>45</v>
      </c>
      <c r="S17" s="28"/>
      <c r="T17" s="74"/>
      <c r="U17" s="62"/>
      <c r="AI17" s="28" t="s">
        <v>43</v>
      </c>
      <c r="AJ17" s="28" t="s">
        <v>44</v>
      </c>
      <c r="AK17" s="28" t="s">
        <v>45</v>
      </c>
      <c r="AL17" s="28" t="s">
        <v>42</v>
      </c>
      <c r="AN17" s="37" t="s">
        <v>46</v>
      </c>
      <c r="AO17" s="37" t="s">
        <v>17</v>
      </c>
      <c r="AP17" s="37" t="s">
        <v>38</v>
      </c>
    </row>
    <row r="18" spans="2:42" ht="15" x14ac:dyDescent="0.2">
      <c r="B18" s="61"/>
      <c r="C18" s="67"/>
      <c r="J18" s="68"/>
      <c r="K18" s="62"/>
      <c r="M18" s="60"/>
      <c r="N18" s="67"/>
      <c r="O18" s="94">
        <v>1</v>
      </c>
      <c r="P18" s="95">
        <v>1</v>
      </c>
      <c r="Q18" s="95">
        <v>1500</v>
      </c>
      <c r="R18" s="95">
        <v>1500</v>
      </c>
      <c r="S18" s="40"/>
      <c r="T18" s="74"/>
      <c r="U18" s="62"/>
      <c r="AI18" s="40">
        <v>1</v>
      </c>
      <c r="AJ18" s="40">
        <v>1500</v>
      </c>
      <c r="AK18" s="40">
        <v>1500</v>
      </c>
      <c r="AL18" s="39">
        <v>1</v>
      </c>
      <c r="AN18" s="41" t="s">
        <v>66</v>
      </c>
      <c r="AO18" s="42">
        <v>0</v>
      </c>
      <c r="AP18" s="41"/>
    </row>
    <row r="19" spans="2:42" ht="15" x14ac:dyDescent="0.2">
      <c r="B19" s="61"/>
      <c r="C19" s="67"/>
      <c r="F19" s="117" t="s">
        <v>7</v>
      </c>
      <c r="G19" s="117" t="s">
        <v>8</v>
      </c>
      <c r="H19" s="117" t="s">
        <v>9</v>
      </c>
      <c r="I19" s="115" t="s">
        <v>3</v>
      </c>
      <c r="J19" s="68"/>
      <c r="K19" s="62"/>
      <c r="M19" s="60"/>
      <c r="N19" s="67"/>
      <c r="O19" s="94">
        <v>2</v>
      </c>
      <c r="P19" s="95">
        <v>1501</v>
      </c>
      <c r="Q19" s="95">
        <v>3000</v>
      </c>
      <c r="R19" s="95">
        <v>1500</v>
      </c>
      <c r="S19" s="40"/>
      <c r="T19" s="74"/>
      <c r="U19" s="62"/>
      <c r="AI19" s="40">
        <v>1500</v>
      </c>
      <c r="AJ19" s="40">
        <v>3000</v>
      </c>
      <c r="AK19" s="40">
        <v>1500</v>
      </c>
      <c r="AL19" s="39">
        <v>2</v>
      </c>
      <c r="AN19" s="41" t="s">
        <v>67</v>
      </c>
      <c r="AO19" s="42">
        <v>0</v>
      </c>
      <c r="AP19" s="41"/>
    </row>
    <row r="20" spans="2:42" ht="15" x14ac:dyDescent="0.2">
      <c r="B20" s="61"/>
      <c r="C20" s="67"/>
      <c r="F20" s="116" t="s">
        <v>96</v>
      </c>
      <c r="G20" s="116" t="s">
        <v>96</v>
      </c>
      <c r="H20" s="116" t="s">
        <v>96</v>
      </c>
      <c r="I20" s="116" t="s">
        <v>97</v>
      </c>
      <c r="J20" s="68"/>
      <c r="K20" s="62"/>
      <c r="M20" s="60"/>
      <c r="N20" s="67"/>
      <c r="O20" s="94">
        <v>3</v>
      </c>
      <c r="P20" s="95">
        <v>3001</v>
      </c>
      <c r="Q20" s="95">
        <v>4500</v>
      </c>
      <c r="R20" s="95">
        <v>1500</v>
      </c>
      <c r="S20" s="40"/>
      <c r="T20" s="74"/>
      <c r="U20" s="62"/>
      <c r="AI20" s="40">
        <v>3000</v>
      </c>
      <c r="AJ20" s="40">
        <v>4500</v>
      </c>
      <c r="AK20" s="40">
        <v>1500</v>
      </c>
      <c r="AL20" s="39">
        <v>3</v>
      </c>
      <c r="AN20" s="41" t="s">
        <v>68</v>
      </c>
      <c r="AO20" s="42">
        <v>0</v>
      </c>
      <c r="AP20" s="41"/>
    </row>
    <row r="21" spans="2:42" ht="15" customHeight="1" thickBot="1" x14ac:dyDescent="0.25">
      <c r="B21" s="61"/>
      <c r="C21" s="83"/>
      <c r="D21" s="76" t="s">
        <v>106</v>
      </c>
      <c r="E21" s="79"/>
      <c r="F21" s="165" cm="1">
        <f t="array" ref="F21">SUM(IF((Rekenblad!$A$19:$A$48='Reken-Tool'!$F$4)*(Rekenblad!$B$19:$B$48='Reken-Tool'!$F$17)*(F20="ja"),Rekenblad!G19:G48,0))</f>
        <v>0</v>
      </c>
      <c r="G21" s="165" cm="1">
        <f t="array" ref="G21">SUM(IF((Rekenblad!$A$19:$A$48='Reken-Tool'!$F$4)*(Rekenblad!$B$19:$B$48='Reken-Tool'!$F$17)*(G20="ja"),Rekenblad!I19:I48,0))</f>
        <v>0</v>
      </c>
      <c r="H21" s="165" cm="1">
        <f t="array" ref="H21">SUM(IF((Rekenblad!$A$19:$A$48='Reken-Tool'!$F$4)*(Rekenblad!$B$19:$B$48='Reken-Tool'!$F$17)*(H20="ja"),Rekenblad!K19:K48,0))</f>
        <v>0</v>
      </c>
      <c r="I21" s="165" cm="1">
        <f t="array" ref="I21">SUM(IF((Rekenblad!$A$19:$A$48='Reken-Tool'!$F$4)*(Rekenblad!$B$19:$B$48='Reken-Tool'!$F$17)*(I20="ja"),Rekenblad!M19:M48,0))</f>
        <v>0</v>
      </c>
      <c r="J21" s="85"/>
      <c r="K21" s="62"/>
      <c r="M21" s="60"/>
      <c r="N21" s="67"/>
      <c r="O21" s="94">
        <v>4</v>
      </c>
      <c r="P21" s="95">
        <v>4501</v>
      </c>
      <c r="Q21" s="95">
        <v>6000</v>
      </c>
      <c r="R21" s="95">
        <v>1500</v>
      </c>
      <c r="S21" s="40"/>
      <c r="T21" s="74"/>
      <c r="U21" s="62"/>
      <c r="AI21" s="40">
        <v>4500</v>
      </c>
      <c r="AJ21" s="40">
        <v>6000</v>
      </c>
      <c r="AK21" s="40">
        <v>1500</v>
      </c>
      <c r="AL21" s="39">
        <v>4</v>
      </c>
      <c r="AN21" s="41" t="s">
        <v>69</v>
      </c>
      <c r="AO21" s="42">
        <v>0</v>
      </c>
      <c r="AP21" s="41"/>
    </row>
    <row r="22" spans="2:42" s="76" customFormat="1" ht="15" customHeight="1" thickTop="1" x14ac:dyDescent="0.25">
      <c r="B22" s="82"/>
      <c r="C22" s="83"/>
      <c r="D22" s="76" t="s">
        <v>107</v>
      </c>
      <c r="E22" s="79"/>
      <c r="F22" s="164">
        <f>$F5*F21</f>
        <v>0</v>
      </c>
      <c r="G22" s="164">
        <f t="shared" ref="G22:I22" si="0">$F5*G21</f>
        <v>0</v>
      </c>
      <c r="H22" s="164">
        <f t="shared" si="0"/>
        <v>0</v>
      </c>
      <c r="I22" s="164">
        <f t="shared" si="0"/>
        <v>0</v>
      </c>
      <c r="J22" s="85"/>
      <c r="K22" s="86"/>
      <c r="M22" s="89"/>
      <c r="N22" s="83"/>
      <c r="O22" s="94">
        <v>5</v>
      </c>
      <c r="P22" s="95">
        <v>6001</v>
      </c>
      <c r="Q22" s="95">
        <v>8000</v>
      </c>
      <c r="R22" s="95">
        <v>2000</v>
      </c>
      <c r="S22" s="95"/>
      <c r="T22" s="96"/>
      <c r="U22" s="86"/>
      <c r="AH22" s="107"/>
      <c r="AI22" s="95">
        <v>6000</v>
      </c>
      <c r="AJ22" s="95">
        <v>8000</v>
      </c>
      <c r="AK22" s="95">
        <v>2000</v>
      </c>
      <c r="AL22" s="94">
        <v>5</v>
      </c>
      <c r="AN22" s="91" t="s">
        <v>70</v>
      </c>
      <c r="AO22" s="108">
        <v>0</v>
      </c>
      <c r="AP22" s="91"/>
    </row>
    <row r="23" spans="2:42" s="76" customFormat="1" ht="15" customHeight="1" x14ac:dyDescent="0.25">
      <c r="B23" s="82"/>
      <c r="C23" s="83"/>
      <c r="E23" s="79"/>
      <c r="F23" s="163"/>
      <c r="G23" s="163"/>
      <c r="H23" s="163"/>
      <c r="I23" s="163"/>
      <c r="J23" s="85"/>
      <c r="K23" s="86"/>
      <c r="M23" s="89"/>
      <c r="N23" s="83"/>
      <c r="O23" s="94">
        <v>6</v>
      </c>
      <c r="P23" s="95">
        <v>8001</v>
      </c>
      <c r="Q23" s="95">
        <v>10000</v>
      </c>
      <c r="R23" s="95">
        <v>2000</v>
      </c>
      <c r="S23" s="95"/>
      <c r="T23" s="96"/>
      <c r="U23" s="86"/>
      <c r="AI23" s="95">
        <v>8000</v>
      </c>
      <c r="AJ23" s="95">
        <v>10000</v>
      </c>
      <c r="AK23" s="95">
        <v>2000</v>
      </c>
      <c r="AL23" s="94">
        <v>6</v>
      </c>
      <c r="AN23" s="91" t="s">
        <v>71</v>
      </c>
      <c r="AO23" s="108">
        <v>0</v>
      </c>
      <c r="AP23" s="91"/>
    </row>
    <row r="24" spans="2:42" s="76" customFormat="1" ht="15" customHeight="1" thickBot="1" x14ac:dyDescent="0.3">
      <c r="B24" s="82"/>
      <c r="C24" s="83"/>
      <c r="D24" s="76" t="s">
        <v>108</v>
      </c>
      <c r="E24" s="79"/>
      <c r="F24" s="109">
        <f>Rekenblad!F54</f>
        <v>0</v>
      </c>
      <c r="G24" s="110">
        <f>Rekenblad!H54</f>
        <v>0</v>
      </c>
      <c r="H24" s="110">
        <f>Rekenblad!J54</f>
        <v>0</v>
      </c>
      <c r="I24" s="109">
        <f>Rekenblad!L54</f>
        <v>0</v>
      </c>
      <c r="J24" s="85"/>
      <c r="K24" s="86"/>
      <c r="M24" s="89"/>
      <c r="N24" s="83"/>
      <c r="O24" s="94">
        <v>7</v>
      </c>
      <c r="P24" s="95">
        <v>10001</v>
      </c>
      <c r="Q24" s="95">
        <v>15000</v>
      </c>
      <c r="R24" s="95">
        <v>5000</v>
      </c>
      <c r="S24" s="95"/>
      <c r="T24" s="96"/>
      <c r="U24" s="86"/>
      <c r="AI24" s="95">
        <v>10000</v>
      </c>
      <c r="AJ24" s="95">
        <v>15000</v>
      </c>
      <c r="AK24" s="95">
        <v>5000</v>
      </c>
      <c r="AL24" s="94">
        <v>7</v>
      </c>
      <c r="AN24" s="91" t="s">
        <v>72</v>
      </c>
      <c r="AO24" s="108">
        <v>0.1</v>
      </c>
      <c r="AP24" s="91"/>
    </row>
    <row r="25" spans="2:42" s="76" customFormat="1" ht="15" customHeight="1" thickTop="1" x14ac:dyDescent="0.25">
      <c r="B25" s="82"/>
      <c r="C25" s="83"/>
      <c r="D25" s="76" t="s">
        <v>109</v>
      </c>
      <c r="E25" s="79"/>
      <c r="F25" s="111">
        <f>F24*F21*$F$5</f>
        <v>0</v>
      </c>
      <c r="G25" s="112">
        <f>G24*G21*$F$5</f>
        <v>0</v>
      </c>
      <c r="H25" s="112">
        <f>H24*H21*$F$5</f>
        <v>0</v>
      </c>
      <c r="I25" s="111">
        <f>I24*I21*$F$5</f>
        <v>0</v>
      </c>
      <c r="J25" s="85"/>
      <c r="K25" s="86"/>
      <c r="M25" s="89"/>
      <c r="N25" s="83"/>
      <c r="O25" s="94">
        <v>8</v>
      </c>
      <c r="P25" s="95">
        <v>15001</v>
      </c>
      <c r="Q25" s="95">
        <v>20000</v>
      </c>
      <c r="R25" s="95">
        <v>5000</v>
      </c>
      <c r="S25" s="95"/>
      <c r="T25" s="96"/>
      <c r="U25" s="86"/>
      <c r="AI25" s="95">
        <v>15000</v>
      </c>
      <c r="AJ25" s="95">
        <v>20000</v>
      </c>
      <c r="AK25" s="95">
        <v>5000</v>
      </c>
      <c r="AL25" s="94">
        <v>8</v>
      </c>
      <c r="AN25" s="91" t="s">
        <v>73</v>
      </c>
      <c r="AO25" s="108">
        <v>0</v>
      </c>
      <c r="AP25" s="91"/>
    </row>
    <row r="26" spans="2:42" s="76" customFormat="1" ht="15" customHeight="1" x14ac:dyDescent="0.25">
      <c r="B26" s="82"/>
      <c r="C26" s="83"/>
      <c r="D26" s="76" t="s">
        <v>110</v>
      </c>
      <c r="E26" s="79"/>
      <c r="F26" s="113">
        <f>SUM(F25:I25)</f>
        <v>0</v>
      </c>
      <c r="J26" s="85"/>
      <c r="K26" s="86"/>
      <c r="M26" s="89"/>
      <c r="N26" s="83"/>
      <c r="O26" s="94">
        <v>9</v>
      </c>
      <c r="P26" s="95">
        <v>20001</v>
      </c>
      <c r="Q26" s="95">
        <v>30000</v>
      </c>
      <c r="R26" s="95">
        <v>10000</v>
      </c>
      <c r="S26" s="95"/>
      <c r="T26" s="96"/>
      <c r="U26" s="86"/>
      <c r="AI26" s="95">
        <v>20000</v>
      </c>
      <c r="AJ26" s="95">
        <v>30000</v>
      </c>
      <c r="AK26" s="95">
        <v>10000</v>
      </c>
      <c r="AL26" s="94">
        <v>9</v>
      </c>
      <c r="AN26" s="91" t="s">
        <v>74</v>
      </c>
      <c r="AO26" s="108">
        <v>0.15</v>
      </c>
      <c r="AP26" s="91"/>
    </row>
    <row r="27" spans="2:42" s="76" customFormat="1" ht="15" customHeight="1" x14ac:dyDescent="0.25">
      <c r="B27" s="82"/>
      <c r="C27" s="83"/>
      <c r="E27" s="79"/>
      <c r="J27" s="85"/>
      <c r="K27" s="86"/>
      <c r="M27" s="89"/>
      <c r="N27" s="83"/>
      <c r="O27" s="94">
        <v>10</v>
      </c>
      <c r="P27" s="95">
        <v>30001</v>
      </c>
      <c r="Q27" s="95">
        <v>40000</v>
      </c>
      <c r="R27" s="95">
        <v>10000</v>
      </c>
      <c r="S27" s="95"/>
      <c r="T27" s="96"/>
      <c r="U27" s="86"/>
      <c r="AI27" s="95">
        <v>30000</v>
      </c>
      <c r="AJ27" s="95">
        <v>40000</v>
      </c>
      <c r="AK27" s="95">
        <v>10000</v>
      </c>
      <c r="AL27" s="94">
        <v>10</v>
      </c>
      <c r="AN27" s="91" t="s">
        <v>75</v>
      </c>
      <c r="AO27" s="108">
        <v>0</v>
      </c>
      <c r="AP27" s="91"/>
    </row>
    <row r="28" spans="2:42" s="76" customFormat="1" ht="15" customHeight="1" thickBot="1" x14ac:dyDescent="0.3">
      <c r="B28" s="82"/>
      <c r="C28" s="83"/>
      <c r="D28" s="78"/>
      <c r="E28" s="84"/>
      <c r="F28" s="155"/>
      <c r="G28" s="155"/>
      <c r="H28" s="155"/>
      <c r="I28" s="155"/>
      <c r="J28" s="85"/>
      <c r="K28" s="86"/>
      <c r="M28" s="89"/>
      <c r="N28" s="83"/>
      <c r="O28" s="94">
        <v>11</v>
      </c>
      <c r="P28" s="95">
        <v>40001</v>
      </c>
      <c r="Q28" s="95">
        <v>50000</v>
      </c>
      <c r="R28" s="95">
        <v>10000</v>
      </c>
      <c r="S28" s="95"/>
      <c r="T28" s="96"/>
      <c r="U28" s="86"/>
      <c r="AI28" s="95">
        <v>40000</v>
      </c>
      <c r="AJ28" s="95">
        <v>50000</v>
      </c>
      <c r="AK28" s="95">
        <v>10000</v>
      </c>
      <c r="AL28" s="94">
        <v>11</v>
      </c>
      <c r="AN28" s="91" t="s">
        <v>76</v>
      </c>
      <c r="AO28" s="92">
        <v>0.1</v>
      </c>
      <c r="AP28" s="114" t="s">
        <v>26</v>
      </c>
    </row>
    <row r="29" spans="2:42" s="76" customFormat="1" ht="15.75" thickTop="1" x14ac:dyDescent="0.25">
      <c r="B29" s="82"/>
      <c r="C29" s="83"/>
      <c r="D29" s="78" t="s">
        <v>60</v>
      </c>
      <c r="E29" s="84"/>
      <c r="F29" s="154">
        <v>8</v>
      </c>
      <c r="G29" s="154">
        <v>8</v>
      </c>
      <c r="H29" s="154">
        <v>8</v>
      </c>
      <c r="I29" s="154">
        <v>8</v>
      </c>
      <c r="J29" s="85"/>
      <c r="K29" s="86"/>
      <c r="M29" s="89"/>
      <c r="N29" s="83"/>
      <c r="O29" s="94">
        <v>12</v>
      </c>
      <c r="P29" s="95">
        <v>50001</v>
      </c>
      <c r="Q29" s="95">
        <v>65000</v>
      </c>
      <c r="R29" s="95">
        <v>15000</v>
      </c>
      <c r="S29" s="95"/>
      <c r="T29" s="96"/>
      <c r="U29" s="86"/>
      <c r="AI29" s="95">
        <v>50000</v>
      </c>
      <c r="AJ29" s="95">
        <v>65000</v>
      </c>
      <c r="AK29" s="95">
        <v>15000</v>
      </c>
      <c r="AL29" s="94">
        <v>12</v>
      </c>
      <c r="AN29" s="91" t="s">
        <v>77</v>
      </c>
      <c r="AO29" s="92">
        <v>0</v>
      </c>
      <c r="AP29" s="114"/>
    </row>
    <row r="30" spans="2:42" s="76" customFormat="1" ht="15" x14ac:dyDescent="0.25">
      <c r="B30" s="82"/>
      <c r="C30" s="83"/>
      <c r="D30" s="78" t="s">
        <v>105</v>
      </c>
      <c r="E30" s="84"/>
      <c r="F30" s="97">
        <f>IF(F20="ja",F22/F29,0)</f>
        <v>0</v>
      </c>
      <c r="G30" s="97">
        <f>IF(G20="ja",G22/G29,0)</f>
        <v>0</v>
      </c>
      <c r="H30" s="97">
        <f>IF(H20="ja",H22/H29,0)</f>
        <v>0</v>
      </c>
      <c r="I30" s="97">
        <f>IF(I20="ja",I22/I29,0)</f>
        <v>0</v>
      </c>
      <c r="J30" s="85"/>
      <c r="K30" s="86"/>
      <c r="M30" s="89"/>
      <c r="N30" s="83"/>
      <c r="O30" s="94">
        <v>13</v>
      </c>
      <c r="P30" s="95">
        <v>65001</v>
      </c>
      <c r="Q30" s="95">
        <v>80000</v>
      </c>
      <c r="R30" s="95">
        <v>15000</v>
      </c>
      <c r="S30" s="95"/>
      <c r="T30" s="96"/>
      <c r="U30" s="86"/>
      <c r="AI30" s="95">
        <v>65000</v>
      </c>
      <c r="AJ30" s="95">
        <v>80000</v>
      </c>
      <c r="AK30" s="95">
        <v>15000</v>
      </c>
      <c r="AL30" s="94">
        <v>13</v>
      </c>
      <c r="AN30" s="91" t="s">
        <v>78</v>
      </c>
      <c r="AO30" s="92">
        <v>0.15</v>
      </c>
      <c r="AP30" s="114" t="s">
        <v>24</v>
      </c>
    </row>
    <row r="31" spans="2:42" s="76" customFormat="1" ht="15" x14ac:dyDescent="0.25">
      <c r="B31" s="82"/>
      <c r="C31" s="83"/>
      <c r="D31" s="103" t="s">
        <v>58</v>
      </c>
      <c r="E31" s="104">
        <v>0.5</v>
      </c>
      <c r="F31" s="105">
        <f>IF(F20="ja",((F22/F29)*$E$31),0)</f>
        <v>0</v>
      </c>
      <c r="G31" s="105">
        <f>IF(G20="ja",((G22/G29)*$E$31),0)</f>
        <v>0</v>
      </c>
      <c r="H31" s="105">
        <f>IF(H20="ja",((H22/H29)*$E$31),0)</f>
        <v>0</v>
      </c>
      <c r="I31" s="105">
        <f>IF(I20="ja",((I22/I29)*$E$31),0)</f>
        <v>0</v>
      </c>
      <c r="J31" s="85"/>
      <c r="K31" s="86"/>
      <c r="M31" s="89"/>
      <c r="N31" s="83"/>
      <c r="O31" s="94">
        <v>14</v>
      </c>
      <c r="P31" s="95">
        <v>80001</v>
      </c>
      <c r="Q31" s="95">
        <v>95000</v>
      </c>
      <c r="R31" s="95">
        <v>15000</v>
      </c>
      <c r="S31" s="95"/>
      <c r="T31" s="96"/>
      <c r="U31" s="86"/>
      <c r="AI31" s="95">
        <v>80000</v>
      </c>
      <c r="AJ31" s="95">
        <v>95000</v>
      </c>
      <c r="AK31" s="95">
        <v>15000</v>
      </c>
      <c r="AL31" s="94">
        <v>14</v>
      </c>
      <c r="AN31" s="91" t="s">
        <v>79</v>
      </c>
      <c r="AO31" s="92">
        <v>0</v>
      </c>
      <c r="AP31" s="93"/>
    </row>
    <row r="32" spans="2:42" s="76" customFormat="1" ht="15" x14ac:dyDescent="0.25">
      <c r="B32" s="82"/>
      <c r="C32" s="83"/>
      <c r="D32" s="103" t="s">
        <v>59</v>
      </c>
      <c r="E32" s="106">
        <f>1-E31</f>
        <v>0.5</v>
      </c>
      <c r="F32" s="105">
        <f>IF(F20="ja",((F22/F29)*$E$32),0)</f>
        <v>0</v>
      </c>
      <c r="G32" s="105">
        <f>IF(G20="ja",((G22/G29)*$E$32),0)</f>
        <v>0</v>
      </c>
      <c r="H32" s="105">
        <f>IF(H20="ja",((H22/H29)*$E$32),0)</f>
        <v>0</v>
      </c>
      <c r="I32" s="105">
        <f>IF(I20="ja",((I22/I29)*$E$32),0)</f>
        <v>0</v>
      </c>
      <c r="J32" s="85"/>
      <c r="K32" s="86"/>
      <c r="M32" s="89"/>
      <c r="N32" s="83"/>
      <c r="O32" s="94">
        <v>15</v>
      </c>
      <c r="P32" s="95">
        <v>95001</v>
      </c>
      <c r="Q32" s="95" t="s">
        <v>55</v>
      </c>
      <c r="R32" s="95"/>
      <c r="S32" s="95"/>
      <c r="T32" s="96"/>
      <c r="U32" s="86"/>
      <c r="AI32" s="95">
        <v>95000</v>
      </c>
      <c r="AJ32" s="95" t="s">
        <v>11</v>
      </c>
      <c r="AK32" s="95"/>
      <c r="AL32" s="94">
        <v>15</v>
      </c>
      <c r="AN32" s="91" t="s">
        <v>80</v>
      </c>
      <c r="AO32" s="92">
        <v>0</v>
      </c>
      <c r="AP32" s="93"/>
    </row>
    <row r="33" spans="2:42" s="76" customFormat="1" ht="15.75" thickBot="1" x14ac:dyDescent="0.3">
      <c r="B33" s="82"/>
      <c r="C33" s="83"/>
      <c r="D33" s="152"/>
      <c r="E33" s="151"/>
      <c r="F33" s="153"/>
      <c r="G33" s="153"/>
      <c r="H33" s="153"/>
      <c r="I33" s="153"/>
      <c r="J33" s="85"/>
      <c r="K33" s="86"/>
      <c r="M33" s="89"/>
      <c r="N33" s="98"/>
      <c r="O33" s="99"/>
      <c r="P33" s="99"/>
      <c r="Q33" s="99"/>
      <c r="R33" s="99"/>
      <c r="S33" s="99"/>
      <c r="T33" s="100"/>
      <c r="U33" s="86"/>
      <c r="AN33" s="91" t="s">
        <v>81</v>
      </c>
      <c r="AO33" s="92">
        <v>0</v>
      </c>
      <c r="AP33" s="93"/>
    </row>
    <row r="34" spans="2:42" s="76" customFormat="1" ht="27" thickTop="1" thickBot="1" x14ac:dyDescent="0.3">
      <c r="B34" s="82"/>
      <c r="C34" s="83"/>
      <c r="D34" s="118" t="s">
        <v>104</v>
      </c>
      <c r="E34" s="84"/>
      <c r="F34" s="166">
        <f>SUM(F31:F32)</f>
        <v>0</v>
      </c>
      <c r="G34" s="166">
        <f t="shared" ref="G34:I34" si="1">SUM(G31:G32)</f>
        <v>0</v>
      </c>
      <c r="H34" s="166">
        <f t="shared" si="1"/>
        <v>0</v>
      </c>
      <c r="I34" s="166">
        <f t="shared" si="1"/>
        <v>0</v>
      </c>
      <c r="J34" s="85"/>
      <c r="K34" s="86"/>
      <c r="N34" s="101"/>
      <c r="O34" s="102"/>
      <c r="P34" s="102"/>
      <c r="Q34" s="102"/>
      <c r="R34" s="102"/>
      <c r="S34" s="102"/>
      <c r="T34" s="101"/>
      <c r="AN34" s="91" t="s">
        <v>82</v>
      </c>
      <c r="AO34" s="92">
        <v>0</v>
      </c>
      <c r="AP34" s="93"/>
    </row>
    <row r="35" spans="2:42" s="76" customFormat="1" ht="15.75" thickBot="1" x14ac:dyDescent="0.25">
      <c r="B35" s="82"/>
      <c r="C35" s="67"/>
      <c r="D35" s="63"/>
      <c r="E35" s="27"/>
      <c r="F35" s="64"/>
      <c r="G35" s="64"/>
      <c r="H35" s="64"/>
      <c r="I35" s="64"/>
      <c r="J35" s="68"/>
      <c r="K35" s="86"/>
      <c r="N35" s="86"/>
      <c r="T35" s="86"/>
      <c r="AN35" s="91" t="s">
        <v>83</v>
      </c>
      <c r="AO35" s="92">
        <v>0</v>
      </c>
      <c r="AP35" s="93"/>
    </row>
    <row r="36" spans="2:42" s="76" customFormat="1" ht="21" thickTop="1" thickBot="1" x14ac:dyDescent="0.3">
      <c r="B36" s="82"/>
      <c r="C36" s="139"/>
      <c r="D36" s="142" t="s">
        <v>111</v>
      </c>
      <c r="E36" s="140"/>
      <c r="F36" s="197">
        <f>F26</f>
        <v>0</v>
      </c>
      <c r="G36" s="198"/>
      <c r="H36" s="45"/>
      <c r="I36" s="90"/>
      <c r="J36" s="85"/>
      <c r="K36" s="86"/>
      <c r="N36" s="86"/>
      <c r="T36" s="86"/>
      <c r="AN36" s="91" t="s">
        <v>84</v>
      </c>
      <c r="AO36" s="92">
        <v>0</v>
      </c>
      <c r="AP36" s="93"/>
    </row>
    <row r="37" spans="2:42" s="76" customFormat="1" ht="20.25" thickTop="1" x14ac:dyDescent="0.25">
      <c r="B37" s="82"/>
      <c r="C37" s="83"/>
      <c r="D37" s="141" t="s">
        <v>56</v>
      </c>
      <c r="E37" s="127"/>
      <c r="F37" s="199">
        <f>SUM(F34:I34)</f>
        <v>0</v>
      </c>
      <c r="G37" s="200"/>
      <c r="H37" s="35"/>
      <c r="I37" s="128"/>
      <c r="J37" s="87"/>
      <c r="K37" s="86"/>
      <c r="N37" s="86"/>
      <c r="T37" s="86"/>
      <c r="AI37" s="76" t="s">
        <v>51</v>
      </c>
      <c r="AN37" s="91" t="s">
        <v>85</v>
      </c>
      <c r="AO37" s="92">
        <v>0.15</v>
      </c>
      <c r="AP37" s="93"/>
    </row>
    <row r="38" spans="2:42" s="76" customFormat="1" ht="30" customHeight="1" x14ac:dyDescent="0.2">
      <c r="B38" s="82"/>
      <c r="C38" s="83"/>
      <c r="D38" s="26"/>
      <c r="E38" s="27"/>
      <c r="F38" s="26"/>
      <c r="G38" s="26"/>
      <c r="H38" s="26"/>
      <c r="I38" s="26"/>
      <c r="J38" s="87"/>
      <c r="K38" s="86"/>
      <c r="N38" s="86"/>
      <c r="T38" s="86"/>
      <c r="AI38" s="76" t="s">
        <v>96</v>
      </c>
      <c r="AN38" s="91" t="s">
        <v>86</v>
      </c>
      <c r="AO38" s="92">
        <v>0</v>
      </c>
      <c r="AP38" s="93"/>
    </row>
    <row r="39" spans="2:42" ht="15" x14ac:dyDescent="0.2">
      <c r="B39" s="61"/>
      <c r="C39" s="83"/>
      <c r="D39" s="136"/>
      <c r="I39" s="138"/>
      <c r="J39" s="137"/>
      <c r="K39" s="62"/>
      <c r="N39" s="62"/>
      <c r="T39" s="62"/>
      <c r="AI39" s="26" t="s">
        <v>97</v>
      </c>
      <c r="AN39" s="41" t="s">
        <v>87</v>
      </c>
      <c r="AO39" s="43">
        <v>0</v>
      </c>
      <c r="AP39" s="44"/>
    </row>
    <row r="40" spans="2:42" s="76" customFormat="1" ht="30" customHeight="1" thickBot="1" x14ac:dyDescent="0.25">
      <c r="B40" s="89"/>
      <c r="C40" s="69"/>
      <c r="D40" s="125"/>
      <c r="E40" s="71"/>
      <c r="F40" s="70"/>
      <c r="G40" s="70"/>
      <c r="H40" s="70"/>
      <c r="I40" s="201"/>
      <c r="J40" s="202"/>
      <c r="K40" s="86"/>
      <c r="N40" s="86"/>
      <c r="T40" s="86"/>
      <c r="AN40" s="91" t="s">
        <v>88</v>
      </c>
      <c r="AO40" s="92">
        <v>0</v>
      </c>
      <c r="AP40" s="93"/>
    </row>
    <row r="41" spans="2:42" s="35" customFormat="1" ht="30" customHeight="1" x14ac:dyDescent="0.2">
      <c r="B41" s="126"/>
      <c r="C41" s="30"/>
      <c r="D41" s="30"/>
      <c r="E41" s="32"/>
      <c r="F41" s="30"/>
      <c r="G41" s="30"/>
      <c r="H41" s="30"/>
      <c r="I41" s="30"/>
      <c r="J41" s="30"/>
      <c r="K41" s="88"/>
      <c r="N41" s="88"/>
      <c r="T41" s="88"/>
      <c r="AI41" s="35" t="s">
        <v>51</v>
      </c>
      <c r="AJ41" s="35" t="s">
        <v>52</v>
      </c>
      <c r="AN41" s="41" t="s">
        <v>89</v>
      </c>
      <c r="AO41" s="43">
        <v>0.125</v>
      </c>
      <c r="AP41" s="44"/>
    </row>
    <row r="42" spans="2:42" ht="15" x14ac:dyDescent="0.2">
      <c r="B42" s="60"/>
      <c r="C42" s="30"/>
      <c r="D42" s="30"/>
      <c r="E42" s="32"/>
      <c r="F42" s="30"/>
      <c r="G42" s="30"/>
      <c r="H42" s="30"/>
      <c r="J42" s="30"/>
      <c r="K42" s="62"/>
      <c r="N42" s="62"/>
      <c r="T42" s="62"/>
      <c r="AI42" s="26" t="s">
        <v>64</v>
      </c>
      <c r="AJ42" s="26">
        <v>104</v>
      </c>
      <c r="AN42" s="41" t="s">
        <v>90</v>
      </c>
      <c r="AO42" s="43">
        <v>0</v>
      </c>
      <c r="AP42" s="44"/>
    </row>
    <row r="43" spans="2:42" ht="15" x14ac:dyDescent="0.2">
      <c r="AI43" s="26" t="s">
        <v>65</v>
      </c>
      <c r="AN43" s="41" t="s">
        <v>91</v>
      </c>
      <c r="AO43" s="43">
        <v>0.15</v>
      </c>
      <c r="AP43" s="44"/>
    </row>
    <row r="44" spans="2:42" ht="15" x14ac:dyDescent="0.2">
      <c r="C44" s="30"/>
      <c r="D44" s="30"/>
      <c r="E44" s="32"/>
      <c r="F44" s="46"/>
      <c r="G44" s="30"/>
      <c r="H44" s="30"/>
      <c r="I44" s="30"/>
      <c r="J44" s="30"/>
      <c r="AN44" s="41" t="s">
        <v>92</v>
      </c>
      <c r="AO44" s="43">
        <v>0</v>
      </c>
      <c r="AP44" s="44"/>
    </row>
    <row r="45" spans="2:42" ht="15" x14ac:dyDescent="0.2">
      <c r="B45" s="30"/>
      <c r="C45" s="30"/>
      <c r="D45" s="30"/>
      <c r="E45" s="32"/>
      <c r="F45" s="30"/>
      <c r="G45" s="30"/>
      <c r="H45" s="30"/>
      <c r="I45" s="30"/>
      <c r="J45" s="30"/>
      <c r="K45" s="30"/>
      <c r="L45" s="30"/>
      <c r="M45" s="30"/>
      <c r="N45" s="30"/>
      <c r="T45" s="30"/>
      <c r="AN45" s="41" t="s">
        <v>93</v>
      </c>
      <c r="AO45" s="43">
        <v>0.1</v>
      </c>
      <c r="AP45" s="44"/>
    </row>
    <row r="46" spans="2:42" ht="15" x14ac:dyDescent="0.2">
      <c r="B46" s="30"/>
      <c r="C46" s="30"/>
      <c r="D46" s="30"/>
      <c r="E46" s="32"/>
      <c r="F46" s="30"/>
      <c r="G46" s="30"/>
      <c r="H46" s="30"/>
      <c r="I46" s="30"/>
      <c r="J46" s="30"/>
      <c r="K46" s="30"/>
      <c r="L46" s="30"/>
      <c r="M46" s="30"/>
      <c r="N46" s="30"/>
      <c r="T46" s="30"/>
      <c r="AN46" s="41" t="s">
        <v>94</v>
      </c>
      <c r="AO46" s="43">
        <v>0.05</v>
      </c>
      <c r="AP46" s="44"/>
    </row>
    <row r="47" spans="2:42" ht="15" x14ac:dyDescent="0.2">
      <c r="B47" s="30"/>
      <c r="C47" s="30"/>
      <c r="D47" s="30"/>
      <c r="E47" s="32"/>
      <c r="F47" s="47"/>
      <c r="G47" s="47"/>
      <c r="H47" s="47"/>
      <c r="I47" s="47"/>
      <c r="J47" s="30"/>
      <c r="K47" s="30"/>
      <c r="L47" s="30"/>
      <c r="M47" s="30"/>
      <c r="N47" s="30"/>
      <c r="T47" s="30"/>
      <c r="AN47" s="41" t="s">
        <v>95</v>
      </c>
      <c r="AO47" s="43">
        <v>0.05</v>
      </c>
      <c r="AP47" s="44"/>
    </row>
    <row r="48" spans="2:42" ht="15" x14ac:dyDescent="0.2">
      <c r="B48" s="30"/>
      <c r="C48" s="30"/>
      <c r="D48" s="30"/>
      <c r="E48" s="32"/>
      <c r="F48" s="48"/>
      <c r="G48" s="48"/>
      <c r="H48" s="48"/>
      <c r="I48" s="48"/>
      <c r="J48" s="30"/>
      <c r="K48" s="30"/>
      <c r="L48" s="30"/>
      <c r="M48" s="30"/>
      <c r="N48" s="30"/>
      <c r="T48" s="30"/>
      <c r="AN48" s="41" t="s">
        <v>25</v>
      </c>
      <c r="AO48" s="43">
        <v>0.1</v>
      </c>
      <c r="AP48" s="44"/>
    </row>
    <row r="49" spans="2:43" ht="15" x14ac:dyDescent="0.2">
      <c r="B49" s="30"/>
      <c r="C49" s="30"/>
      <c r="D49" s="30"/>
      <c r="E49" s="32"/>
      <c r="F49" s="49"/>
      <c r="G49" s="49"/>
      <c r="H49" s="49"/>
      <c r="I49" s="49"/>
      <c r="J49" s="30"/>
      <c r="K49" s="30"/>
      <c r="L49" s="30"/>
      <c r="M49" s="30"/>
      <c r="N49" s="30"/>
      <c r="T49" s="30"/>
      <c r="AN49" s="41" t="s">
        <v>23</v>
      </c>
      <c r="AO49" s="43">
        <v>0.15</v>
      </c>
      <c r="AP49" s="44"/>
    </row>
    <row r="50" spans="2:43" x14ac:dyDescent="0.2">
      <c r="B50" s="30"/>
      <c r="C50" s="30"/>
      <c r="D50" s="30"/>
      <c r="E50" s="32"/>
      <c r="F50" s="49"/>
      <c r="G50" s="49"/>
      <c r="H50" s="49"/>
      <c r="I50" s="49"/>
      <c r="J50" s="30"/>
      <c r="K50" s="30"/>
      <c r="L50" s="30"/>
      <c r="M50" s="30"/>
      <c r="N50" s="30"/>
      <c r="T50" s="30"/>
    </row>
    <row r="51" spans="2:43" x14ac:dyDescent="0.2">
      <c r="B51" s="30"/>
      <c r="C51" s="30"/>
      <c r="D51" s="30"/>
      <c r="E51" s="32"/>
      <c r="F51" s="49"/>
      <c r="G51" s="30"/>
      <c r="H51" s="30"/>
      <c r="I51" s="30"/>
      <c r="J51" s="30"/>
      <c r="K51" s="30"/>
      <c r="L51" s="30"/>
      <c r="M51" s="30"/>
      <c r="N51" s="30"/>
      <c r="T51" s="30"/>
    </row>
    <row r="52" spans="2:43" ht="15" x14ac:dyDescent="0.2">
      <c r="B52" s="30"/>
      <c r="C52" s="30"/>
      <c r="D52" s="30"/>
      <c r="E52" s="32"/>
      <c r="F52" s="30"/>
      <c r="G52" s="30"/>
      <c r="H52" s="30"/>
      <c r="I52" s="30"/>
      <c r="J52" s="30"/>
      <c r="K52" s="30"/>
      <c r="L52" s="30"/>
      <c r="M52" s="30"/>
      <c r="N52" s="30"/>
      <c r="T52" s="30"/>
      <c r="AN52" s="41" t="s">
        <v>36</v>
      </c>
      <c r="AO52" s="41" t="s">
        <v>28</v>
      </c>
      <c r="AP52" s="41" t="s">
        <v>29</v>
      </c>
      <c r="AQ52" s="41" t="s">
        <v>37</v>
      </c>
    </row>
    <row r="53" spans="2:43" ht="30" x14ac:dyDescent="0.2">
      <c r="B53" s="30"/>
      <c r="C53" s="30"/>
      <c r="D53" s="30"/>
      <c r="E53" s="32"/>
      <c r="F53" s="54"/>
      <c r="G53" s="54"/>
      <c r="H53" s="54"/>
      <c r="I53" s="54"/>
      <c r="J53" s="30"/>
      <c r="K53" s="30"/>
      <c r="L53" s="30"/>
      <c r="M53" s="30"/>
      <c r="N53" s="30"/>
      <c r="T53" s="30"/>
      <c r="AN53" s="44" t="s">
        <v>32</v>
      </c>
      <c r="AO53" s="50">
        <v>0.3</v>
      </c>
      <c r="AP53" s="50">
        <v>0.2</v>
      </c>
      <c r="AQ53" s="51" t="s">
        <v>31</v>
      </c>
    </row>
    <row r="54" spans="2:43" ht="15" x14ac:dyDescent="0.2">
      <c r="B54" s="30"/>
      <c r="C54" s="30"/>
      <c r="D54" s="30"/>
      <c r="E54" s="32"/>
      <c r="F54" s="54"/>
      <c r="G54" s="54"/>
      <c r="H54" s="54"/>
      <c r="I54" s="54"/>
      <c r="J54" s="30"/>
      <c r="K54" s="30"/>
      <c r="L54" s="30"/>
      <c r="M54" s="30"/>
      <c r="N54" s="30"/>
      <c r="T54" s="30"/>
      <c r="AN54" s="44" t="s">
        <v>18</v>
      </c>
      <c r="AO54" s="50">
        <v>0</v>
      </c>
      <c r="AP54" s="50">
        <v>0.03</v>
      </c>
      <c r="AQ54" s="51"/>
    </row>
    <row r="55" spans="2:43" ht="15" x14ac:dyDescent="0.2">
      <c r="B55" s="30"/>
      <c r="C55" s="30"/>
      <c r="D55" s="30"/>
      <c r="E55" s="32"/>
      <c r="F55" s="54"/>
      <c r="G55" s="54"/>
      <c r="H55" s="54"/>
      <c r="I55" s="54"/>
      <c r="J55" s="30"/>
      <c r="K55" s="30"/>
      <c r="L55" s="30"/>
      <c r="M55" s="30"/>
      <c r="N55" s="30"/>
      <c r="T55" s="30"/>
      <c r="AN55" s="44" t="s">
        <v>19</v>
      </c>
      <c r="AO55" s="52" t="s">
        <v>35</v>
      </c>
      <c r="AP55" s="50" t="s">
        <v>35</v>
      </c>
      <c r="AQ55" s="53" t="s">
        <v>27</v>
      </c>
    </row>
    <row r="56" spans="2:43" ht="15" x14ac:dyDescent="0.2">
      <c r="B56" s="30"/>
      <c r="C56" s="30"/>
      <c r="D56" s="30"/>
      <c r="E56" s="32"/>
      <c r="F56" s="55"/>
      <c r="G56" s="55"/>
      <c r="H56" s="55"/>
      <c r="I56" s="55"/>
      <c r="J56" s="30"/>
      <c r="K56" s="30"/>
      <c r="L56" s="30"/>
      <c r="M56" s="30"/>
      <c r="N56" s="30"/>
      <c r="T56" s="30"/>
      <c r="AN56" s="44" t="s">
        <v>20</v>
      </c>
      <c r="AO56" s="52" t="s">
        <v>35</v>
      </c>
      <c r="AP56" s="50" t="s">
        <v>35</v>
      </c>
      <c r="AQ56" s="53" t="s">
        <v>30</v>
      </c>
    </row>
    <row r="57" spans="2:43" ht="15" x14ac:dyDescent="0.2">
      <c r="B57" s="30"/>
      <c r="C57" s="30"/>
      <c r="D57" s="30"/>
      <c r="E57" s="32"/>
      <c r="F57" s="30"/>
      <c r="G57" s="30"/>
      <c r="H57" s="30"/>
      <c r="I57" s="30"/>
      <c r="J57" s="30"/>
      <c r="K57" s="30"/>
      <c r="L57" s="30"/>
      <c r="M57" s="30"/>
      <c r="N57" s="30"/>
      <c r="T57" s="30"/>
      <c r="AN57" s="44" t="s">
        <v>21</v>
      </c>
      <c r="AO57" s="50">
        <v>0.2</v>
      </c>
      <c r="AP57" s="50">
        <v>0.2</v>
      </c>
      <c r="AQ57" s="51"/>
    </row>
    <row r="58" spans="2:43" x14ac:dyDescent="0.2">
      <c r="B58" s="30"/>
      <c r="C58" s="30"/>
      <c r="D58" s="30"/>
      <c r="E58" s="32"/>
      <c r="F58" s="36"/>
      <c r="G58" s="36"/>
      <c r="H58" s="36"/>
      <c r="I58" s="36"/>
      <c r="J58" s="30"/>
      <c r="K58" s="30"/>
      <c r="L58" s="30"/>
      <c r="M58" s="30"/>
      <c r="N58" s="30"/>
      <c r="T58" s="30"/>
    </row>
    <row r="59" spans="2:43" x14ac:dyDescent="0.2">
      <c r="B59" s="30"/>
      <c r="C59" s="30"/>
      <c r="D59" s="30"/>
      <c r="E59" s="32"/>
      <c r="F59" s="36"/>
      <c r="G59" s="36"/>
      <c r="H59" s="36"/>
      <c r="I59" s="36"/>
      <c r="J59" s="30"/>
      <c r="K59" s="30"/>
      <c r="L59" s="30"/>
      <c r="M59" s="30"/>
      <c r="N59" s="30"/>
      <c r="T59" s="30"/>
      <c r="AN59" s="26" t="s">
        <v>49</v>
      </c>
      <c r="AO59" s="26" t="s">
        <v>48</v>
      </c>
    </row>
    <row r="60" spans="2:43" x14ac:dyDescent="0.2">
      <c r="B60" s="30"/>
      <c r="C60" s="30"/>
      <c r="D60" s="30"/>
      <c r="E60" s="32"/>
      <c r="F60" s="36"/>
      <c r="G60" s="36"/>
      <c r="H60" s="36"/>
      <c r="I60" s="36"/>
      <c r="J60" s="30"/>
      <c r="K60" s="30"/>
      <c r="L60" s="30"/>
      <c r="M60" s="30"/>
      <c r="N60" s="30"/>
      <c r="T60" s="30"/>
      <c r="AN60" s="26" t="s">
        <v>97</v>
      </c>
      <c r="AO60" s="27">
        <v>0</v>
      </c>
    </row>
    <row r="61" spans="2:43" x14ac:dyDescent="0.2">
      <c r="B61" s="30"/>
      <c r="C61" s="30"/>
      <c r="D61" s="30"/>
      <c r="E61" s="32"/>
      <c r="F61" s="36"/>
      <c r="G61" s="36"/>
      <c r="H61" s="36"/>
      <c r="I61" s="36"/>
      <c r="J61" s="30"/>
      <c r="K61" s="30"/>
      <c r="L61" s="30"/>
      <c r="M61" s="30"/>
      <c r="N61" s="30"/>
      <c r="T61" s="30"/>
      <c r="AN61" s="26" t="s">
        <v>47</v>
      </c>
      <c r="AO61" s="27">
        <v>0.3</v>
      </c>
    </row>
    <row r="62" spans="2:43" x14ac:dyDescent="0.2">
      <c r="B62" s="30"/>
      <c r="C62" s="30"/>
      <c r="D62" s="30"/>
      <c r="E62" s="32"/>
      <c r="F62" s="58"/>
      <c r="G62" s="36"/>
      <c r="H62" s="36"/>
      <c r="I62" s="36"/>
      <c r="J62" s="30"/>
      <c r="K62" s="30"/>
      <c r="L62" s="30"/>
      <c r="M62" s="30"/>
      <c r="N62" s="30"/>
      <c r="T62" s="30"/>
      <c r="AN62" s="26" t="s">
        <v>39</v>
      </c>
      <c r="AO62" s="27">
        <v>0.2</v>
      </c>
    </row>
    <row r="63" spans="2:43" x14ac:dyDescent="0.2">
      <c r="B63" s="30"/>
      <c r="C63" s="30"/>
      <c r="D63" s="30"/>
      <c r="E63" s="32"/>
      <c r="F63" s="58"/>
      <c r="G63" s="36"/>
      <c r="H63" s="36"/>
      <c r="I63" s="36"/>
      <c r="J63" s="30"/>
      <c r="K63" s="30"/>
      <c r="L63" s="30"/>
      <c r="M63" s="30"/>
      <c r="N63" s="30"/>
      <c r="T63" s="30"/>
    </row>
    <row r="64" spans="2:43" ht="15" x14ac:dyDescent="0.2">
      <c r="B64" s="30"/>
      <c r="C64" s="30"/>
      <c r="D64" s="30"/>
      <c r="E64" s="32"/>
      <c r="F64" s="30"/>
      <c r="G64" s="36"/>
      <c r="H64" s="36"/>
      <c r="I64" s="36"/>
      <c r="J64" s="30"/>
      <c r="K64" s="30"/>
      <c r="L64" s="30"/>
      <c r="M64" s="30"/>
      <c r="N64" s="30"/>
      <c r="T64" s="30"/>
      <c r="AN64" s="56" t="s">
        <v>18</v>
      </c>
      <c r="AO64" s="26" t="s">
        <v>50</v>
      </c>
    </row>
    <row r="65" spans="2:41" x14ac:dyDescent="0.2">
      <c r="B65" s="30"/>
      <c r="C65" s="30"/>
      <c r="D65" s="30"/>
      <c r="E65" s="32"/>
      <c r="F65" s="49"/>
      <c r="G65" s="30"/>
      <c r="H65" s="30"/>
      <c r="I65" s="30"/>
      <c r="J65" s="30"/>
      <c r="K65" s="30"/>
      <c r="L65" s="30"/>
      <c r="M65" s="30"/>
      <c r="N65" s="30"/>
      <c r="T65" s="30"/>
      <c r="AN65" s="57" t="s">
        <v>97</v>
      </c>
      <c r="AO65" s="27">
        <v>0</v>
      </c>
    </row>
    <row r="66" spans="2:41" x14ac:dyDescent="0.2">
      <c r="B66" s="30"/>
      <c r="C66" s="30"/>
      <c r="D66" s="30"/>
      <c r="E66" s="32"/>
      <c r="F66" s="49"/>
      <c r="G66" s="30"/>
      <c r="H66" s="58"/>
      <c r="I66" s="30"/>
      <c r="J66" s="30"/>
      <c r="K66" s="30"/>
      <c r="L66" s="30"/>
      <c r="M66" s="30"/>
      <c r="N66" s="30"/>
      <c r="T66" s="30"/>
      <c r="AN66" s="59" t="s">
        <v>47</v>
      </c>
      <c r="AO66" s="27">
        <v>0</v>
      </c>
    </row>
    <row r="67" spans="2:41" x14ac:dyDescent="0.2">
      <c r="B67" s="30"/>
      <c r="C67" s="30"/>
      <c r="D67" s="30"/>
      <c r="E67" s="32"/>
      <c r="F67" s="49"/>
      <c r="G67" s="30"/>
      <c r="H67" s="30"/>
      <c r="I67" s="30"/>
      <c r="J67" s="30"/>
      <c r="K67" s="30"/>
      <c r="L67" s="30"/>
      <c r="M67" s="30"/>
      <c r="N67" s="30"/>
      <c r="T67" s="30"/>
      <c r="AN67" s="57" t="s">
        <v>39</v>
      </c>
      <c r="AO67" s="27">
        <v>0.03</v>
      </c>
    </row>
    <row r="68" spans="2:41" x14ac:dyDescent="0.2">
      <c r="B68" s="30"/>
      <c r="C68" s="30"/>
      <c r="D68" s="30"/>
      <c r="E68" s="32"/>
      <c r="F68" s="30"/>
      <c r="G68" s="30"/>
      <c r="H68" s="30"/>
      <c r="I68" s="30"/>
      <c r="J68" s="30"/>
      <c r="K68" s="30"/>
      <c r="L68" s="30"/>
      <c r="M68" s="30"/>
      <c r="N68" s="30"/>
      <c r="T68" s="30"/>
    </row>
    <row r="69" spans="2:41" ht="15" x14ac:dyDescent="0.2">
      <c r="B69" s="30"/>
      <c r="C69" s="30"/>
      <c r="D69" s="30"/>
      <c r="E69" s="32"/>
      <c r="F69" s="30"/>
      <c r="G69" s="30"/>
      <c r="H69" s="30"/>
      <c r="I69" s="30"/>
      <c r="J69" s="30"/>
      <c r="K69" s="30"/>
      <c r="L69" s="30"/>
      <c r="M69" s="30"/>
      <c r="N69" s="30"/>
      <c r="T69" s="30"/>
      <c r="AN69" s="56" t="s">
        <v>21</v>
      </c>
      <c r="AO69" s="30" t="s">
        <v>50</v>
      </c>
    </row>
    <row r="70" spans="2:41" x14ac:dyDescent="0.2">
      <c r="B70" s="30"/>
      <c r="C70" s="30"/>
      <c r="D70" s="30"/>
      <c r="E70" s="32"/>
      <c r="F70" s="30"/>
      <c r="G70" s="30"/>
      <c r="H70" s="30"/>
      <c r="I70" s="30"/>
      <c r="J70" s="30"/>
      <c r="K70" s="30"/>
      <c r="L70" s="30"/>
      <c r="M70" s="30"/>
      <c r="N70" s="30"/>
      <c r="T70" s="30"/>
      <c r="AN70" s="30" t="s">
        <v>97</v>
      </c>
      <c r="AO70" s="32">
        <v>0</v>
      </c>
    </row>
    <row r="71" spans="2:41" x14ac:dyDescent="0.2">
      <c r="B71" s="30"/>
      <c r="K71" s="30"/>
      <c r="L71" s="30"/>
      <c r="M71" s="30"/>
      <c r="N71" s="30"/>
      <c r="T71" s="30"/>
      <c r="AN71" s="30" t="s">
        <v>98</v>
      </c>
      <c r="AO71" s="32">
        <v>0.1</v>
      </c>
    </row>
    <row r="72" spans="2:41" x14ac:dyDescent="0.2">
      <c r="B72" s="30"/>
      <c r="K72" s="30"/>
      <c r="L72" s="30"/>
      <c r="M72" s="30"/>
      <c r="N72" s="30"/>
      <c r="T72" s="30"/>
      <c r="AN72" s="30" t="s">
        <v>99</v>
      </c>
      <c r="AO72" s="32">
        <v>0.2</v>
      </c>
    </row>
    <row r="73" spans="2:41" x14ac:dyDescent="0.2">
      <c r="B73" s="30"/>
      <c r="K73" s="30"/>
      <c r="L73" s="30"/>
      <c r="M73" s="30"/>
      <c r="N73" s="30"/>
      <c r="T73" s="30"/>
    </row>
    <row r="74" spans="2:41" x14ac:dyDescent="0.2">
      <c r="B74" s="30"/>
      <c r="K74" s="30"/>
      <c r="L74" s="30"/>
      <c r="M74" s="30"/>
      <c r="N74" s="30"/>
      <c r="T74" s="30"/>
    </row>
  </sheetData>
  <mergeCells count="9">
    <mergeCell ref="F36:G36"/>
    <mergeCell ref="F37:G37"/>
    <mergeCell ref="I40:J40"/>
    <mergeCell ref="F12:H12"/>
    <mergeCell ref="F4:I4"/>
    <mergeCell ref="F7:I7"/>
    <mergeCell ref="F9:H9"/>
    <mergeCell ref="F10:H10"/>
    <mergeCell ref="F11:H11"/>
  </mergeCells>
  <dataValidations count="6">
    <dataValidation type="list" allowBlank="1" showInputMessage="1" showErrorMessage="1" sqref="F9" xr:uid="{00000000-0002-0000-0100-000001000000}">
      <formula1>$AN$18:$AN$49</formula1>
    </dataValidation>
    <dataValidation type="list" allowBlank="1" showInputMessage="1" showErrorMessage="1" sqref="F10:H10" xr:uid="{00000000-0002-0000-0100-000002000000}">
      <formula1>$AN$60:$AN$62</formula1>
    </dataValidation>
    <dataValidation type="list" allowBlank="1" showInputMessage="1" showErrorMessage="1" sqref="F11:H11" xr:uid="{00000000-0002-0000-0100-000003000000}">
      <formula1>$AN$65:$AN$67</formula1>
    </dataValidation>
    <dataValidation type="list" allowBlank="1" showInputMessage="1" showErrorMessage="1" sqref="F12:H12" xr:uid="{00000000-0002-0000-0100-000004000000}">
      <formula1>$AN$70:$AN$72</formula1>
    </dataValidation>
    <dataValidation type="whole" operator="greaterThanOrEqual" allowBlank="1" showInputMessage="1" showErrorMessage="1" error="Afgerond getal invoeren als BVO" sqref="F5" xr:uid="{17F2D090-1880-4D2B-BD5D-8B3797B02280}">
      <formula1>0</formula1>
    </dataValidation>
    <dataValidation type="list" allowBlank="1" showInputMessage="1" showErrorMessage="1" sqref="F20:I20" xr:uid="{00000000-0002-0000-0100-000006000000}">
      <formula1>$AI$38:$AI$39</formula1>
    </dataValidation>
  </dataValidations>
  <pageMargins left="0.70866141732283472" right="0.19685039370078741" top="0.74803149606299213" bottom="0.74803149606299213" header="0.31496062992125984" footer="0.31496062992125984"/>
  <pageSetup paperSize="9" scale="70" orientation="portrait" r:id="rId1"/>
  <drawing r:id="rId2"/>
  <tableParts count="7">
    <tablePart r:id="rId3"/>
    <tablePart r:id="rId4"/>
    <tablePart r:id="rId5"/>
    <tablePart r:id="rId6"/>
    <tablePart r:id="rId7"/>
    <tablePart r:id="rId8"/>
    <tablePart r:id="rId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5874E-B050-48EA-B865-39D271F95262}">
  <dimension ref="A1:U56"/>
  <sheetViews>
    <sheetView topLeftCell="A21" zoomScaleNormal="100" workbookViewId="0">
      <selection activeCell="K54" sqref="K54"/>
    </sheetView>
  </sheetViews>
  <sheetFormatPr defaultColWidth="9.140625" defaultRowHeight="11.25" x14ac:dyDescent="0.15"/>
  <cols>
    <col min="1" max="1" width="50" style="5" bestFit="1" customWidth="1"/>
    <col min="2" max="2" width="4.28515625" style="5" customWidth="1"/>
    <col min="3" max="3" width="9.140625" style="5" customWidth="1"/>
    <col min="4" max="4" width="9.140625" style="5"/>
    <col min="5" max="5" width="0.7109375" style="5" customWidth="1"/>
    <col min="6" max="6" width="15.7109375" style="5" customWidth="1"/>
    <col min="7" max="7" width="17" style="5" customWidth="1"/>
    <col min="8" max="12" width="15.7109375" style="5" customWidth="1"/>
    <col min="13" max="13" width="17.5703125" style="5" bestFit="1" customWidth="1"/>
    <col min="14" max="14" width="2.85546875" style="173" customWidth="1"/>
    <col min="15" max="19" width="15.7109375" style="5" customWidth="1"/>
    <col min="20" max="20" width="2.7109375" style="5" customWidth="1"/>
    <col min="21" max="16384" width="9.140625" style="5"/>
  </cols>
  <sheetData>
    <row r="1" spans="6:21" ht="128.25" customHeight="1" thickBot="1" x14ac:dyDescent="0.2">
      <c r="F1" s="229" t="s">
        <v>22</v>
      </c>
      <c r="G1" s="229"/>
      <c r="H1" s="230"/>
      <c r="I1" s="230"/>
      <c r="J1" s="230"/>
      <c r="K1" s="230"/>
      <c r="O1" s="230" t="s">
        <v>16</v>
      </c>
      <c r="P1" s="230"/>
      <c r="Q1" s="230"/>
      <c r="R1" s="230"/>
    </row>
    <row r="2" spans="6:21" ht="38.25" customHeight="1" thickTop="1" thickBot="1" x14ac:dyDescent="0.3">
      <c r="F2" s="231" t="s">
        <v>13</v>
      </c>
      <c r="G2" s="232"/>
      <c r="H2" s="232"/>
      <c r="I2" s="232"/>
      <c r="J2" s="232"/>
      <c r="K2" s="232"/>
      <c r="O2" s="236" t="s">
        <v>15</v>
      </c>
      <c r="P2" s="237"/>
      <c r="Q2" s="237"/>
      <c r="R2" s="238"/>
    </row>
    <row r="3" spans="6:21" ht="45" customHeight="1" thickTop="1" thickBot="1" x14ac:dyDescent="0.3">
      <c r="F3" s="233" t="s">
        <v>34</v>
      </c>
      <c r="G3" s="233"/>
      <c r="H3" s="233"/>
      <c r="I3" s="233"/>
      <c r="J3" s="233"/>
      <c r="K3" s="233"/>
      <c r="O3" s="240" t="s">
        <v>33</v>
      </c>
      <c r="P3" s="240"/>
      <c r="Q3" s="240"/>
      <c r="R3" s="240"/>
      <c r="S3" s="11">
        <v>1.18</v>
      </c>
      <c r="U3" s="12"/>
    </row>
    <row r="4" spans="6:21" ht="20.25" thickTop="1" x14ac:dyDescent="0.25">
      <c r="F4" s="234"/>
      <c r="G4" s="235"/>
      <c r="H4" s="235"/>
      <c r="I4" s="235"/>
      <c r="J4" s="235"/>
      <c r="K4" s="235"/>
      <c r="L4" s="13"/>
      <c r="M4" s="23"/>
      <c r="N4" s="174"/>
      <c r="O4" s="234"/>
      <c r="P4" s="235"/>
      <c r="Q4" s="235"/>
      <c r="R4" s="239"/>
    </row>
    <row r="5" spans="6:21" ht="12" thickBot="1" x14ac:dyDescent="0.2">
      <c r="F5" s="212" t="s">
        <v>12</v>
      </c>
      <c r="G5" s="213"/>
      <c r="H5" s="213"/>
      <c r="I5" s="213"/>
      <c r="J5" s="213"/>
      <c r="K5" s="213"/>
      <c r="L5" s="214"/>
      <c r="M5" s="24"/>
      <c r="N5" s="175"/>
      <c r="O5" s="212" t="s">
        <v>12</v>
      </c>
      <c r="P5" s="213"/>
      <c r="Q5" s="213"/>
      <c r="R5" s="213"/>
      <c r="S5" s="214"/>
    </row>
    <row r="6" spans="6:21" ht="12.75" thickTop="1" thickBot="1" x14ac:dyDescent="0.2">
      <c r="F6" s="222" t="s">
        <v>2</v>
      </c>
      <c r="G6" s="223"/>
      <c r="H6" s="224"/>
      <c r="I6" s="224"/>
      <c r="J6" s="224"/>
      <c r="K6" s="225"/>
      <c r="L6" s="227" t="s">
        <v>3</v>
      </c>
      <c r="M6" s="228"/>
      <c r="N6" s="176"/>
      <c r="O6" s="219" t="s">
        <v>14</v>
      </c>
      <c r="P6" s="220"/>
      <c r="Q6" s="220"/>
      <c r="R6" s="221"/>
      <c r="S6" s="217" t="s">
        <v>3</v>
      </c>
    </row>
    <row r="7" spans="6:21" ht="12" thickBot="1" x14ac:dyDescent="0.2">
      <c r="F7" s="184" t="s">
        <v>7</v>
      </c>
      <c r="G7" s="183"/>
      <c r="H7" s="185" t="s">
        <v>8</v>
      </c>
      <c r="I7" s="185"/>
      <c r="J7" s="185" t="s">
        <v>9</v>
      </c>
      <c r="K7" s="186"/>
      <c r="L7" s="227"/>
      <c r="M7" s="228"/>
      <c r="N7" s="176"/>
      <c r="O7" s="187" t="s">
        <v>7</v>
      </c>
      <c r="P7" s="188" t="s">
        <v>8</v>
      </c>
      <c r="Q7" s="188" t="s">
        <v>9</v>
      </c>
      <c r="R7" s="189" t="s">
        <v>10</v>
      </c>
      <c r="S7" s="218"/>
    </row>
    <row r="8" spans="6:21" x14ac:dyDescent="0.15">
      <c r="F8" s="182"/>
    </row>
    <row r="9" spans="6:21" x14ac:dyDescent="0.15">
      <c r="F9" s="182"/>
    </row>
    <row r="10" spans="6:21" s="173" customFormat="1" x14ac:dyDescent="0.15">
      <c r="F10" s="191"/>
      <c r="G10" s="192"/>
      <c r="H10" s="191"/>
      <c r="I10" s="192"/>
      <c r="J10" s="191"/>
      <c r="K10" s="192"/>
      <c r="L10" s="179"/>
      <c r="M10" s="179"/>
    </row>
    <row r="14" spans="6:21" ht="18" x14ac:dyDescent="0.25">
      <c r="F14" s="226" t="s">
        <v>54</v>
      </c>
      <c r="G14" s="226"/>
      <c r="H14" s="226"/>
      <c r="I14" s="226"/>
      <c r="J14" s="226"/>
      <c r="K14" s="226"/>
      <c r="L14" s="226"/>
      <c r="M14" s="19"/>
      <c r="N14" s="177"/>
    </row>
    <row r="16" spans="6:21" x14ac:dyDescent="0.15">
      <c r="F16" s="212" t="s">
        <v>12</v>
      </c>
      <c r="G16" s="213"/>
      <c r="H16" s="213"/>
      <c r="I16" s="213"/>
      <c r="J16" s="213"/>
      <c r="K16" s="213"/>
      <c r="L16" s="214"/>
      <c r="M16" s="24"/>
      <c r="N16" s="175"/>
    </row>
    <row r="17" spans="1:14" ht="12" thickBot="1" x14ac:dyDescent="0.2">
      <c r="C17" s="207" t="s">
        <v>0</v>
      </c>
      <c r="D17" s="207"/>
      <c r="E17" s="4" t="s">
        <v>1</v>
      </c>
      <c r="F17" s="208" t="s">
        <v>2</v>
      </c>
      <c r="G17" s="209"/>
      <c r="H17" s="210"/>
      <c r="I17" s="210"/>
      <c r="J17" s="210"/>
      <c r="K17" s="211"/>
      <c r="L17" s="22"/>
      <c r="M17" s="22"/>
      <c r="N17" s="175"/>
    </row>
    <row r="18" spans="1:14" ht="12.75" thickTop="1" thickBot="1" x14ac:dyDescent="0.2">
      <c r="B18" s="6" t="s">
        <v>4</v>
      </c>
      <c r="C18" s="6" t="s">
        <v>5</v>
      </c>
      <c r="D18" s="6" t="s">
        <v>6</v>
      </c>
      <c r="E18" s="7" t="s">
        <v>0</v>
      </c>
      <c r="F18" s="9" t="s">
        <v>7</v>
      </c>
      <c r="G18" s="120" t="s">
        <v>112</v>
      </c>
      <c r="H18" s="9" t="s">
        <v>8</v>
      </c>
      <c r="I18" s="120" t="s">
        <v>113</v>
      </c>
      <c r="J18" s="9" t="s">
        <v>9</v>
      </c>
      <c r="K18" s="120" t="s">
        <v>114</v>
      </c>
      <c r="L18" s="119" t="s">
        <v>3</v>
      </c>
      <c r="M18" s="124" t="s">
        <v>115</v>
      </c>
      <c r="N18" s="178"/>
    </row>
    <row r="19" spans="1:14" ht="13.5" thickTop="1" x14ac:dyDescent="0.2">
      <c r="A19" s="14" t="s">
        <v>100</v>
      </c>
      <c r="B19" s="1">
        <v>15</v>
      </c>
      <c r="C19" s="2">
        <v>95001</v>
      </c>
      <c r="D19" s="2" t="s">
        <v>55</v>
      </c>
      <c r="E19" s="3"/>
      <c r="F19" s="15">
        <v>2.14E-3</v>
      </c>
      <c r="G19" s="121">
        <f>F19</f>
        <v>2.14E-3</v>
      </c>
      <c r="H19" s="15">
        <v>1.6717754385964911E-3</v>
      </c>
      <c r="I19" s="121">
        <f>H19</f>
        <v>1.6717754385964911E-3</v>
      </c>
      <c r="J19" s="15">
        <v>1.6360421052631581E-3</v>
      </c>
      <c r="K19" s="121">
        <f>J19</f>
        <v>1.6360421052631581E-3</v>
      </c>
      <c r="L19" s="168">
        <v>2.4320000000000001E-3</v>
      </c>
      <c r="M19" s="169">
        <f>L19</f>
        <v>2.4320000000000001E-3</v>
      </c>
      <c r="N19" s="179"/>
    </row>
    <row r="20" spans="1:14" ht="12.75" x14ac:dyDescent="0.2">
      <c r="A20" s="14" t="s">
        <v>100</v>
      </c>
      <c r="B20" s="1">
        <v>14</v>
      </c>
      <c r="C20" s="2">
        <v>80001</v>
      </c>
      <c r="D20" s="2">
        <v>95000</v>
      </c>
      <c r="E20" s="3">
        <v>15000</v>
      </c>
      <c r="F20" s="16">
        <v>2.3700000000000001E-3</v>
      </c>
      <c r="G20" s="122">
        <f>F19+(($D20-'Reken-Tool'!F$5)/(Rekenblad!$D20-Rekenblad!$C20))*(Rekenblad!F20-Rekenblad!F19)</f>
        <v>3.5967637842522849E-3</v>
      </c>
      <c r="H20" s="16">
        <v>1.8469333333333332E-3</v>
      </c>
      <c r="I20" s="122">
        <f>H19+(($D20-'Reken-Tool'!$F$5)/(Rekenblad!$D20-Rekenblad!$C20))*(Rekenblad!H20-Rekenblad!H19)</f>
        <v>2.7811827324160793E-3</v>
      </c>
      <c r="J20" s="16">
        <v>1.8032E-3</v>
      </c>
      <c r="K20" s="122">
        <f>J19+(($D20-'Reken-Tool'!$F$5)/(Rekenblad!$D20-Rekenblad!$C20))*(Rekenblad!J20-Rekenblad!J19)</f>
        <v>2.6947793544131004E-3</v>
      </c>
      <c r="L20" s="170">
        <v>2.7056000000000007E-3</v>
      </c>
      <c r="M20" s="170">
        <f>L19+(($D20-'Reken-Tool'!$F$5)/(Rekenblad!$D20-Rekenblad!$C20))*(Rekenblad!L20-Rekenblad!L19)</f>
        <v>4.1649155277018509E-3</v>
      </c>
      <c r="N20" s="179"/>
    </row>
    <row r="21" spans="1:14" ht="12.75" x14ac:dyDescent="0.2">
      <c r="A21" s="14" t="s">
        <v>100</v>
      </c>
      <c r="B21" s="1">
        <v>13</v>
      </c>
      <c r="C21" s="2">
        <v>65001</v>
      </c>
      <c r="D21" s="2">
        <v>80000</v>
      </c>
      <c r="E21" s="3">
        <v>15000</v>
      </c>
      <c r="F21" s="16">
        <v>3.14E-3</v>
      </c>
      <c r="G21" s="122">
        <f>F20+(($D21-'Reken-Tool'!F$5)/(Rekenblad!$D21-Rekenblad!$C21))*(Rekenblad!F21-Rekenblad!F20)</f>
        <v>6.4769404626975127E-3</v>
      </c>
      <c r="H21" s="16">
        <v>2.1167999999999998E-3</v>
      </c>
      <c r="I21" s="122">
        <f>H20+(($D21-'Reken-Tool'!$F$5)/(Rekenblad!$D21-Rekenblad!$C21))*(Rekenblad!H21-Rekenblad!H20)</f>
        <v>3.2863181812120808E-3</v>
      </c>
      <c r="J21" s="16">
        <v>2.0928000000000001E-3</v>
      </c>
      <c r="K21" s="122">
        <f>J20+(($D21-'Reken-Tool'!$F$5)/(Rekenblad!$D21-Rekenblad!$C21))*(Rekenblad!J21-Rekenblad!J20)</f>
        <v>3.347836309087273E-3</v>
      </c>
      <c r="L21" s="170">
        <v>2.9543999999999998E-3</v>
      </c>
      <c r="M21" s="170">
        <f>L20+(($D21-'Reken-Tool'!$F$5)/(Rekenblad!$D21-Rekenblad!$C21))*(Rekenblad!L21-Rekenblad!L20)</f>
        <v>4.0326218014534263E-3</v>
      </c>
      <c r="N21" s="179"/>
    </row>
    <row r="22" spans="1:14" ht="12.75" x14ac:dyDescent="0.2">
      <c r="A22" s="14" t="s">
        <v>100</v>
      </c>
      <c r="B22" s="1">
        <v>12</v>
      </c>
      <c r="C22" s="2">
        <v>50001</v>
      </c>
      <c r="D22" s="2">
        <v>65000</v>
      </c>
      <c r="E22" s="3">
        <v>15000</v>
      </c>
      <c r="F22" s="16">
        <v>3.49E-3</v>
      </c>
      <c r="G22" s="122">
        <f>F21+(($D22-'Reken-Tool'!F$5)/(Rekenblad!$D22-Rekenblad!$C22))*(Rekenblad!F22-Rekenblad!F21)</f>
        <v>4.656767784518968E-3</v>
      </c>
      <c r="H22" s="16">
        <v>2.325866666666667E-3</v>
      </c>
      <c r="I22" s="122">
        <f>H21+(($D22-'Reken-Tool'!$F$5)/(Rekenblad!$D22-Rekenblad!$C22))*(Rekenblad!H22-Rekenblad!H21)</f>
        <v>3.0228159566193322E-3</v>
      </c>
      <c r="J22" s="16">
        <v>2.3072000000000001E-3</v>
      </c>
      <c r="K22" s="122">
        <f>J21+(($D22-'Reken-Tool'!$F$5)/(Rekenblad!$D22-Rekenblad!$C22))*(Rekenblad!J22-Rekenblad!J21)</f>
        <v>3.0219286085739049E-3</v>
      </c>
      <c r="L22" s="170">
        <v>3.2320000000000005E-3</v>
      </c>
      <c r="M22" s="170">
        <f>L21+(($D22-'Reken-Tool'!$F$5)/(Rekenblad!$D22-Rekenblad!$C22))*(Rekenblad!L22-Rekenblad!L21)</f>
        <v>4.157413534235618E-3</v>
      </c>
      <c r="N22" s="179"/>
    </row>
    <row r="23" spans="1:14" ht="12.75" x14ac:dyDescent="0.2">
      <c r="A23" s="14" t="s">
        <v>100</v>
      </c>
      <c r="B23" s="1">
        <v>11</v>
      </c>
      <c r="C23" s="2">
        <v>40001</v>
      </c>
      <c r="D23" s="2">
        <v>50000</v>
      </c>
      <c r="E23" s="3">
        <v>10000</v>
      </c>
      <c r="F23" s="16">
        <v>3.8600000000000001E-3</v>
      </c>
      <c r="G23" s="190">
        <f>F22+(($D23-'Reken-Tool'!F$5)/(Rekenblad!$D23-Rekenblad!$C23))*(Rekenblad!F23-Rekenblad!F22)</f>
        <v>5.340185018501851E-3</v>
      </c>
      <c r="H23" s="16">
        <v>2.6437333333333337E-3</v>
      </c>
      <c r="I23" s="122">
        <f>H22+(($D23-'Reken-Tool'!$F$5)/(Rekenblad!$D23-Rekenblad!$C23))*(Rekenblad!H23-Rekenblad!H22)</f>
        <v>3.9153589492282566E-3</v>
      </c>
      <c r="J23" s="16">
        <v>2.5760000000000002E-3</v>
      </c>
      <c r="K23" s="122">
        <f>J22+(($D23-'Reken-Tool'!$F$5)/(Rekenblad!$D23-Rekenblad!$C23))*(Rekenblad!J23-Rekenblad!J22)</f>
        <v>3.6513344134413445E-3</v>
      </c>
      <c r="L23" s="170">
        <v>3.6535999999999999E-3</v>
      </c>
      <c r="M23" s="170">
        <f>L22+(($D23-'Reken-Tool'!$F$5)/(Rekenblad!$D23-Rekenblad!$C23))*(Rekenblad!L23-Rekenblad!L22)</f>
        <v>5.3402108210821057E-3</v>
      </c>
      <c r="N23" s="179"/>
    </row>
    <row r="24" spans="1:14" ht="12.75" x14ac:dyDescent="0.2">
      <c r="A24" s="14" t="s">
        <v>100</v>
      </c>
      <c r="B24" s="1">
        <v>10</v>
      </c>
      <c r="C24" s="2">
        <v>30001</v>
      </c>
      <c r="D24" s="2">
        <v>40000</v>
      </c>
      <c r="E24" s="3">
        <v>10000</v>
      </c>
      <c r="F24" s="16">
        <v>3.5799999999999998E-3</v>
      </c>
      <c r="G24" s="190">
        <f>F23+(($D24-'Reken-Tool'!F$5)/(Rekenblad!$D24-Rekenblad!$C24))*(Rekenblad!F24-Rekenblad!F23)</f>
        <v>2.739887988798879E-3</v>
      </c>
      <c r="H24" s="16">
        <v>2.7493333333333332E-3</v>
      </c>
      <c r="I24" s="122">
        <f>H23+(($D24-'Reken-Tool'!$F$5)/(Rekenblad!$D24-Rekenblad!$C24))*(Rekenblad!H24-Rekenblad!H23)</f>
        <v>3.0661755775577542E-3</v>
      </c>
      <c r="J24" s="16">
        <v>2.7048000000000003E-3</v>
      </c>
      <c r="K24" s="122">
        <f>J23+(($D24-'Reken-Tool'!$F$5)/(Rekenblad!$D24-Rekenblad!$C24))*(Rekenblad!J24-Rekenblad!J23)</f>
        <v>3.0912515251525158E-3</v>
      </c>
      <c r="L24" s="170">
        <v>3.5068000000000005E-3</v>
      </c>
      <c r="M24" s="170">
        <f>L23+(($D24-'Reken-Tool'!$F$5)/(Rekenblad!$D24-Rekenblad!$C24))*(Rekenblad!L24-Rekenblad!L23)</f>
        <v>3.066341274127415E-3</v>
      </c>
      <c r="N24" s="179"/>
    </row>
    <row r="25" spans="1:14" ht="12.75" x14ac:dyDescent="0.2">
      <c r="A25" s="14" t="s">
        <v>100</v>
      </c>
      <c r="B25" s="1">
        <v>9</v>
      </c>
      <c r="C25" s="2">
        <v>20001</v>
      </c>
      <c r="D25" s="2">
        <v>30000</v>
      </c>
      <c r="E25" s="3">
        <v>10000</v>
      </c>
      <c r="F25" s="16">
        <v>5.4799999999999996E-3</v>
      </c>
      <c r="G25" s="190">
        <f>F24+(($D25-'Reken-Tool'!F$5)/(Rekenblad!$D25-Rekenblad!$C25))*(Rekenblad!F25-Rekenblad!F24)</f>
        <v>9.2805700570057006E-3</v>
      </c>
      <c r="H25" s="16">
        <v>4.0554670000000001E-3</v>
      </c>
      <c r="I25" s="122">
        <f>H24+(($D25-'Reken-Tool'!$F$5)/(Rekenblad!$D25-Rekenblad!$C25))*(Rekenblad!H25-Rekenblad!H24)</f>
        <v>6.6681262126212625E-3</v>
      </c>
      <c r="J25" s="16">
        <v>4.424E-3</v>
      </c>
      <c r="K25" s="122">
        <f>J24+(($D25-'Reken-Tool'!$F$5)/(Rekenblad!$D25-Rekenblad!$C25))*(Rekenblad!J25-Rekenblad!J24)</f>
        <v>7.862915811581158E-3</v>
      </c>
      <c r="L25" s="170">
        <v>6.6499999999999997E-3</v>
      </c>
      <c r="M25" s="170">
        <f>L24+(($D25-'Reken-Tool'!$F$5)/(Rekenblad!$D25-Rekenblad!$C25))*(Rekenblad!L25-Rekenblad!L24)</f>
        <v>1.2937343054305429E-2</v>
      </c>
      <c r="N25" s="179"/>
    </row>
    <row r="26" spans="1:14" ht="12.75" x14ac:dyDescent="0.2">
      <c r="A26" s="14" t="s">
        <v>100</v>
      </c>
      <c r="B26" s="1">
        <v>8</v>
      </c>
      <c r="C26" s="2">
        <v>15001</v>
      </c>
      <c r="D26" s="2">
        <v>20000</v>
      </c>
      <c r="E26" s="3">
        <v>5000</v>
      </c>
      <c r="F26" s="16">
        <v>7.1399999999999996E-3</v>
      </c>
      <c r="G26" s="190">
        <f>F25+(($D26-'Reken-Tool'!F$5)/(Rekenblad!$D26-Rekenblad!$C26))*(Rekenblad!F26-Rekenblad!F25)</f>
        <v>1.212132826565313E-2</v>
      </c>
      <c r="H26" s="16">
        <v>4.7450670000000004E-3</v>
      </c>
      <c r="I26" s="122">
        <f>H25+(($D26-'Reken-Tool'!$F$5)/(Rekenblad!$D26-Rekenblad!$C26))*(Rekenblad!H26-Rekenblad!H25)</f>
        <v>6.8144187903580733E-3</v>
      </c>
      <c r="J26" s="16">
        <v>4.6927999999999996E-3</v>
      </c>
      <c r="K26" s="122">
        <f>J25+(($D26-'Reken-Tool'!$F$5)/(Rekenblad!$D26-Rekenblad!$C26))*(Rekenblad!J26-Rekenblad!J25)</f>
        <v>5.4994150830166011E-3</v>
      </c>
      <c r="L26" s="170">
        <v>8.0199999999999994E-3</v>
      </c>
      <c r="M26" s="170">
        <f>L25+(($D26-'Reken-Tool'!$F$5)/(Rekenblad!$D26-Rekenblad!$C26))*(Rekenblad!L26-Rekenblad!L25)</f>
        <v>1.2131096219243846E-2</v>
      </c>
      <c r="N26" s="179"/>
    </row>
    <row r="27" spans="1:14" ht="12.75" x14ac:dyDescent="0.2">
      <c r="A27" s="14" t="s">
        <v>100</v>
      </c>
      <c r="B27" s="1">
        <v>7</v>
      </c>
      <c r="C27" s="2">
        <v>10001</v>
      </c>
      <c r="D27" s="2">
        <v>15000</v>
      </c>
      <c r="E27" s="3">
        <v>5000</v>
      </c>
      <c r="F27" s="16">
        <v>7.62E-3</v>
      </c>
      <c r="G27" s="190">
        <f>F26+(($D27-'Reken-Tool'!F$5)/(Rekenblad!$D27-Rekenblad!$C27))*(Rekenblad!F27-Rekenblad!F26)</f>
        <v>8.5802880576115233E-3</v>
      </c>
      <c r="H27" s="16">
        <v>4.449066666666667E-3</v>
      </c>
      <c r="I27" s="122">
        <f>H26+(($D27-'Reken-Tool'!$F$5)/(Rekenblad!$D27-Rekenblad!$C27))*(Rekenblad!H27-Rekenblad!H26)</f>
        <v>3.8568883642728547E-3</v>
      </c>
      <c r="J27" s="16">
        <v>4.5408000000000002E-3</v>
      </c>
      <c r="K27" s="122">
        <f>J26+(($D27-'Reken-Tool'!$F$5)/(Rekenblad!$D27-Rekenblad!$C27))*(Rekenblad!J27-Rekenblad!J26)</f>
        <v>4.2367087817563528E-3</v>
      </c>
      <c r="L27" s="170">
        <v>6.4584000000000004E-3</v>
      </c>
      <c r="M27" s="170">
        <f>L26+(($D27-'Reken-Tool'!$F$5)/(Rekenblad!$D27-Rekenblad!$C27))*(Rekenblad!L27-Rekenblad!L26)</f>
        <v>3.334262852570517E-3</v>
      </c>
      <c r="N27" s="179"/>
    </row>
    <row r="28" spans="1:14" ht="12.75" x14ac:dyDescent="0.2">
      <c r="A28" s="14" t="s">
        <v>100</v>
      </c>
      <c r="B28" s="1">
        <v>6</v>
      </c>
      <c r="C28" s="2">
        <v>8001</v>
      </c>
      <c r="D28" s="2">
        <v>10000</v>
      </c>
      <c r="E28" s="3">
        <v>2000</v>
      </c>
      <c r="F28" s="16">
        <v>7.1799999999999998E-3</v>
      </c>
      <c r="G28" s="122">
        <f>F27+(($D28-'Reken-Tool'!F$5)/(Rekenblad!$D28-Rekenblad!$C28))*(Rekenblad!F28-Rekenblad!F27)</f>
        <v>5.4188994497248611E-3</v>
      </c>
      <c r="H28" s="16">
        <v>4.5045333333333338E-3</v>
      </c>
      <c r="I28" s="122">
        <f>H27+(($D28-'Reken-Tool'!$F$5)/(Rekenblad!$D28-Rekenblad!$C28))*(Rekenblad!H28-Rekenblad!H27)</f>
        <v>4.7265387360346852E-3</v>
      </c>
      <c r="J28" s="16">
        <v>4.5664E-3</v>
      </c>
      <c r="K28" s="122">
        <f>J27+(($D28-'Reken-Tool'!$F$5)/(Rekenblad!$D28-Rekenblad!$C28))*(Rekenblad!J28-Rekenblad!J27)</f>
        <v>4.668864032016007E-3</v>
      </c>
      <c r="L28" s="170">
        <v>6.4159999999999998E-3</v>
      </c>
      <c r="M28" s="170">
        <f>L27+(($D28-'Reken-Tool'!$F$5)/(Rekenblad!$D28-Rekenblad!$C28))*(Rekenblad!L28-Rekenblad!L27)</f>
        <v>6.246293946973484E-3</v>
      </c>
      <c r="N28" s="179"/>
    </row>
    <row r="29" spans="1:14" ht="12.75" x14ac:dyDescent="0.2">
      <c r="A29" s="14" t="s">
        <v>100</v>
      </c>
      <c r="B29" s="1">
        <v>5</v>
      </c>
      <c r="C29" s="2">
        <v>6001</v>
      </c>
      <c r="D29" s="2">
        <v>8000</v>
      </c>
      <c r="E29" s="3">
        <v>2000</v>
      </c>
      <c r="F29" s="16">
        <v>8.1600000000000006E-3</v>
      </c>
      <c r="G29" s="122">
        <f>F28+(($D29-'Reken-Tool'!F$5)/(Rekenblad!$D29-Rekenblad!$C29))*(Rekenblad!F29-Rekenblad!F28)</f>
        <v>1.1101960980490249E-2</v>
      </c>
      <c r="H29" s="16">
        <v>5.1216000000000005E-3</v>
      </c>
      <c r="I29" s="122">
        <f>H28+(($D29-'Reken-Tool'!$F$5)/(Rekenblad!$D29-Rekenblad!$C29))*(Rekenblad!H29-Rekenblad!H28)</f>
        <v>6.9740347507086884E-3</v>
      </c>
      <c r="J29" s="16">
        <v>5.2351999999999997E-3</v>
      </c>
      <c r="K29" s="122">
        <f>J28+(($D29-'Reken-Tool'!$F$5)/(Rekenblad!$D29-Rekenblad!$C29))*(Rekenblad!J29-Rekenblad!J28)</f>
        <v>7.2429382691345662E-3</v>
      </c>
      <c r="L29" s="170">
        <v>6.5791999999999995E-3</v>
      </c>
      <c r="M29" s="170">
        <f>L28+(($D29-'Reken-Tool'!$F$5)/(Rekenblad!$D29-Rekenblad!$C29))*(Rekenblad!L29-Rekenblad!L28)</f>
        <v>7.0691265632816394E-3</v>
      </c>
      <c r="N29" s="179"/>
    </row>
    <row r="30" spans="1:14" ht="12.75" x14ac:dyDescent="0.2">
      <c r="A30" s="14" t="s">
        <v>100</v>
      </c>
      <c r="B30" s="1">
        <v>4</v>
      </c>
      <c r="C30" s="2">
        <v>4501</v>
      </c>
      <c r="D30" s="2">
        <v>6000</v>
      </c>
      <c r="E30" s="3">
        <v>1500</v>
      </c>
      <c r="F30" s="16">
        <v>8.6999999999999994E-3</v>
      </c>
      <c r="G30" s="122">
        <f>F29+(($D30-'Reken-Tool'!F$5)/(Rekenblad!$D30-Rekenblad!$C30))*(Rekenblad!F30-Rekenblad!F29)</f>
        <v>1.0321440960640423E-2</v>
      </c>
      <c r="H30" s="16">
        <v>5.9098666666666669E-3</v>
      </c>
      <c r="I30" s="122">
        <f>H29+(($D30-'Reken-Tool'!$F$5)/(Rekenblad!$D30-Rekenblad!$C30))*(Rekenblad!H30-Rekenblad!H29)</f>
        <v>8.2767701134089395E-3</v>
      </c>
      <c r="J30" s="16">
        <v>6.1135999999999994E-3</v>
      </c>
      <c r="K30" s="122">
        <f>J29+(($D30-'Reken-Tool'!$F$5)/(Rekenblad!$D30-Rekenblad!$C30))*(Rekenblad!J30-Rekenblad!J29)</f>
        <v>8.7511439626417591E-3</v>
      </c>
      <c r="L30" s="170">
        <v>9.1139555555555564E-3</v>
      </c>
      <c r="M30" s="170">
        <f>L29+(($D30-'Reken-Tool'!$F$5)/(Rekenblad!$D30-Rekenblad!$C30))*(Rekenblad!L30-Rekenblad!L29)</f>
        <v>1.6724986079608633E-2</v>
      </c>
      <c r="N30" s="179"/>
    </row>
    <row r="31" spans="1:14" ht="12.75" x14ac:dyDescent="0.2">
      <c r="A31" s="14" t="s">
        <v>100</v>
      </c>
      <c r="B31" s="1">
        <v>3</v>
      </c>
      <c r="C31" s="2">
        <v>3001</v>
      </c>
      <c r="D31" s="2">
        <v>4500</v>
      </c>
      <c r="E31" s="3">
        <v>1500</v>
      </c>
      <c r="F31" s="16">
        <v>9.4500000000000001E-3</v>
      </c>
      <c r="G31" s="122">
        <f>F30+(($D31-'Reken-Tool'!F$5)/(Rekenblad!$D31-Rekenblad!$C31))*(Rekenblad!F31-Rekenblad!F30)</f>
        <v>1.0951501000667113E-2</v>
      </c>
      <c r="H31" s="16">
        <v>5.919466666666668E-3</v>
      </c>
      <c r="I31" s="122">
        <f>H30+(($D31-'Reken-Tool'!$F$5)/(Rekenblad!$D31-Rekenblad!$C31))*(Rekenblad!H31-Rekenblad!H30)</f>
        <v>5.9386858794752096E-3</v>
      </c>
      <c r="J31" s="16">
        <v>6.0815999999999995E-3</v>
      </c>
      <c r="K31" s="122">
        <f>J30+(($D31-'Reken-Tool'!$F$5)/(Rekenblad!$D31-Rekenblad!$C31))*(Rekenblad!J31-Rekenblad!J30)</f>
        <v>6.01753595730487E-3</v>
      </c>
      <c r="L31" s="170">
        <v>9.606400000000001E-3</v>
      </c>
      <c r="M31" s="170">
        <f>L30+(($D31-'Reken-Tool'!$F$5)/(Rekenblad!$D31-Rekenblad!$C31))*(Rekenblad!L31-Rekenblad!L30)</f>
        <v>1.0592274434808393E-2</v>
      </c>
      <c r="N31" s="179"/>
    </row>
    <row r="32" spans="1:14" ht="12.75" x14ac:dyDescent="0.2">
      <c r="A32" s="14" t="s">
        <v>100</v>
      </c>
      <c r="B32" s="1">
        <v>2</v>
      </c>
      <c r="C32" s="2">
        <v>1501</v>
      </c>
      <c r="D32" s="2">
        <v>3000</v>
      </c>
      <c r="E32" s="3">
        <v>1500</v>
      </c>
      <c r="F32" s="16">
        <v>1.2919999999999999E-2</v>
      </c>
      <c r="G32" s="122">
        <f>F31+(($D32-'Reken-Tool'!F$5)/(Rekenblad!$D32-Rekenblad!$C32))*(Rekenblad!F32-Rekenblad!F31)</f>
        <v>1.6394629753168778E-2</v>
      </c>
      <c r="H32" s="16">
        <v>7.4656000000000002E-3</v>
      </c>
      <c r="I32" s="122">
        <f>H31+(($D32-'Reken-Tool'!$F$5)/(Rekenblad!$D32-Rekenblad!$C32))*(Rekenblad!H32-Rekenblad!H31)</f>
        <v>9.0137962197020232E-3</v>
      </c>
      <c r="J32" s="16">
        <v>7.9680000000000011E-3</v>
      </c>
      <c r="K32" s="122">
        <f>J31+(($D32-'Reken-Tool'!$F$5)/(Rekenblad!$D32-Rekenblad!$C32))*(Rekenblad!J32-Rekenblad!J31)</f>
        <v>9.8569168779186148E-3</v>
      </c>
      <c r="L32" s="170">
        <v>1.38952E-2</v>
      </c>
      <c r="M32" s="170">
        <f>L31+(($D32-'Reken-Tool'!$F$5)/(Rekenblad!$D32-Rekenblad!$C32))*(Rekenblad!L32-Rekenblad!L31)</f>
        <v>1.8189722214809873E-2</v>
      </c>
      <c r="N32" s="179"/>
    </row>
    <row r="33" spans="1:14" ht="13.5" thickBot="1" x14ac:dyDescent="0.25">
      <c r="A33" s="14" t="s">
        <v>100</v>
      </c>
      <c r="B33" s="1">
        <v>1</v>
      </c>
      <c r="C33" s="2">
        <v>1</v>
      </c>
      <c r="D33" s="2">
        <v>1500</v>
      </c>
      <c r="E33" s="3">
        <v>1500</v>
      </c>
      <c r="F33" s="17">
        <v>2.683E-2</v>
      </c>
      <c r="G33" s="123">
        <f>F32+(($D33-'Reken-Tool'!$F$5)/(Rekenblad!$D33-Rekenblad!$C33))*(Rekenblad!F33-Rekenblad!F32)</f>
        <v>2.6839279519679786E-2</v>
      </c>
      <c r="H33" s="17">
        <v>1.7441066666666668E-2</v>
      </c>
      <c r="I33" s="123">
        <f>H32+(($D33-'Reken-Tool'!$F$5)/(Rekenblad!$D33-Rekenblad!$C33))*(Rekenblad!H33-Rekenblad!H32)</f>
        <v>1.7447721414276186E-2</v>
      </c>
      <c r="J33" s="17">
        <v>1.8073600000000002E-2</v>
      </c>
      <c r="K33" s="123">
        <f>J32+(($D33-'Reken-Tool'!$F$5)/(Rekenblad!$D33-Rekenblad!$C33))*(Rekenblad!J33-Rekenblad!J32)</f>
        <v>1.8080341561040696E-2</v>
      </c>
      <c r="L33" s="167">
        <v>2.1716000000000003E-2</v>
      </c>
      <c r="M33" s="171">
        <f>L32+(($D33-'Reken-Tool'!$F$5)/(Rekenblad!$D33-Rekenblad!$C33))*(Rekenblad!L33-Rekenblad!L32)</f>
        <v>2.1721217344896598E-2</v>
      </c>
      <c r="N33" s="179"/>
    </row>
    <row r="34" spans="1:14" ht="13.5" thickTop="1" x14ac:dyDescent="0.2">
      <c r="A34" s="14" t="s">
        <v>101</v>
      </c>
      <c r="B34" s="1">
        <v>15</v>
      </c>
      <c r="C34" s="2">
        <v>95001</v>
      </c>
      <c r="D34" s="2" t="s">
        <v>55</v>
      </c>
      <c r="E34" s="3"/>
      <c r="F34" s="16">
        <f>$S$3*F19</f>
        <v>2.5252E-3</v>
      </c>
      <c r="G34" s="16">
        <f>F34</f>
        <v>2.5252E-3</v>
      </c>
      <c r="H34" s="16">
        <f t="shared" ref="H34:H48" si="0">$S$3*H19</f>
        <v>1.9726950175438592E-3</v>
      </c>
      <c r="I34" s="16">
        <f>H34</f>
        <v>1.9726950175438592E-3</v>
      </c>
      <c r="J34" s="16">
        <f t="shared" ref="J34:J48" si="1">$S$3*J19</f>
        <v>1.9305296842105264E-3</v>
      </c>
      <c r="K34" s="16">
        <f>J34</f>
        <v>1.9305296842105264E-3</v>
      </c>
      <c r="L34" s="172">
        <f t="shared" ref="L34:L48" si="2">$S$3*L19</f>
        <v>2.8697599999999998E-3</v>
      </c>
      <c r="M34" s="172">
        <f>L34</f>
        <v>2.8697599999999998E-3</v>
      </c>
      <c r="N34" s="180"/>
    </row>
    <row r="35" spans="1:14" ht="12.75" x14ac:dyDescent="0.2">
      <c r="A35" s="14" t="s">
        <v>101</v>
      </c>
      <c r="B35" s="1">
        <v>14</v>
      </c>
      <c r="C35" s="2">
        <v>80001</v>
      </c>
      <c r="D35" s="2">
        <v>95000</v>
      </c>
      <c r="E35" s="3">
        <v>15000</v>
      </c>
      <c r="F35" s="16">
        <f t="shared" ref="F35:F48" si="3">$S$3*F20</f>
        <v>2.7966000000000002E-3</v>
      </c>
      <c r="G35" s="16">
        <f>F34+(($D35-'Reken-Tool'!$F$5)/(Rekenblad!$D35-Rekenblad!$C35))*(Rekenblad!F35-Rekenblad!F34)</f>
        <v>4.2441812654176962E-3</v>
      </c>
      <c r="H35" s="16">
        <f t="shared" si="0"/>
        <v>2.1793813333333329E-3</v>
      </c>
      <c r="I35" s="16">
        <f>H34+(($D35-'Reken-Tool'!$F$5)/(Rekenblad!$D35-Rekenblad!$C35))*(Rekenblad!H35-Rekenblad!H34)</f>
        <v>3.2817956242509735E-3</v>
      </c>
      <c r="J35" s="16">
        <f t="shared" si="1"/>
        <v>2.1277760000000001E-3</v>
      </c>
      <c r="K35" s="16">
        <f>J34+(($D35-'Reken-Tool'!$F$5)/(Rekenblad!$D35-Rekenblad!$C35))*(Rekenblad!J35-Rekenblad!J34)</f>
        <v>3.1798396382074594E-3</v>
      </c>
      <c r="L35" s="172">
        <f t="shared" si="2"/>
        <v>3.1926080000000009E-3</v>
      </c>
      <c r="M35" s="172">
        <f>L34+(($D35-'Reken-Tool'!$F$5)/(Rekenblad!$D35-Rekenblad!$C35))*(Rekenblad!L35-Rekenblad!L34)</f>
        <v>4.9146003226881851E-3</v>
      </c>
      <c r="N35" s="180"/>
    </row>
    <row r="36" spans="1:14" ht="12.75" x14ac:dyDescent="0.2">
      <c r="A36" s="14" t="s">
        <v>101</v>
      </c>
      <c r="B36" s="1">
        <v>13</v>
      </c>
      <c r="C36" s="2">
        <v>65001</v>
      </c>
      <c r="D36" s="2">
        <v>80000</v>
      </c>
      <c r="E36" s="3">
        <v>15000</v>
      </c>
      <c r="F36" s="16">
        <f t="shared" si="3"/>
        <v>3.7051999999999996E-3</v>
      </c>
      <c r="G36" s="16">
        <f>F35+(($D36-'Reken-Tool'!$F$5)/(Rekenblad!$D36-Rekenblad!$C36))*(Rekenblad!F36-Rekenblad!F35)</f>
        <v>7.6427897459830623E-3</v>
      </c>
      <c r="H36" s="16">
        <f t="shared" si="0"/>
        <v>2.4978239999999996E-3</v>
      </c>
      <c r="I36" s="16">
        <f>H35+(($D36-'Reken-Tool'!$F$5)/(Rekenblad!$D36-Rekenblad!$C36))*(Rekenblad!H36-Rekenblad!H35)</f>
        <v>3.877855453830255E-3</v>
      </c>
      <c r="J36" s="16">
        <f t="shared" si="1"/>
        <v>2.469504E-3</v>
      </c>
      <c r="K36" s="16">
        <f>J35+(($D36-'Reken-Tool'!$F$5)/(Rekenblad!$D36-Rekenblad!$C36))*(Rekenblad!J36-Rekenblad!J35)</f>
        <v>3.9504468447229815E-3</v>
      </c>
      <c r="L36" s="172">
        <f t="shared" si="2"/>
        <v>3.4861919999999995E-3</v>
      </c>
      <c r="M36" s="172">
        <f>L35+(($D36-'Reken-Tool'!$F$5)/(Rekenblad!$D36-Rekenblad!$C36))*(Rekenblad!L36-Rekenblad!L35)</f>
        <v>4.7584937257150409E-3</v>
      </c>
      <c r="N36" s="180"/>
    </row>
    <row r="37" spans="1:14" ht="12.75" x14ac:dyDescent="0.2">
      <c r="A37" s="14" t="s">
        <v>101</v>
      </c>
      <c r="B37" s="1">
        <v>12</v>
      </c>
      <c r="C37" s="2">
        <v>50001</v>
      </c>
      <c r="D37" s="2">
        <v>65000</v>
      </c>
      <c r="E37" s="3">
        <v>15000</v>
      </c>
      <c r="F37" s="16">
        <f t="shared" si="3"/>
        <v>4.1181999999999998E-3</v>
      </c>
      <c r="G37" s="16">
        <f>F36+(($D37-'Reken-Tool'!$F$5)/(Rekenblad!$D37-Rekenblad!$C37))*(Rekenblad!F37-Rekenblad!F36)</f>
        <v>5.494985985732382E-3</v>
      </c>
      <c r="H37" s="16">
        <f t="shared" si="0"/>
        <v>2.7445226666666669E-3</v>
      </c>
      <c r="I37" s="16">
        <f>H36+(($D37-'Reken-Tool'!$F$5)/(Rekenblad!$D37-Rekenblad!$C37))*(Rekenblad!H37-Rekenblad!H36)</f>
        <v>3.5669228288108118E-3</v>
      </c>
      <c r="J37" s="16">
        <f t="shared" si="1"/>
        <v>2.722496E-3</v>
      </c>
      <c r="K37" s="16">
        <f>J36+(($D37-'Reken-Tool'!$F$5)/(Rekenblad!$D37-Rekenblad!$C37))*(Rekenblad!J37-Rekenblad!J36)</f>
        <v>3.5658757581172079E-3</v>
      </c>
      <c r="L37" s="172">
        <f t="shared" si="2"/>
        <v>3.8137600000000002E-3</v>
      </c>
      <c r="M37" s="172">
        <f>L36+(($D37-'Reken-Tool'!$F$5)/(Rekenblad!$D37-Rekenblad!$C37))*(Rekenblad!L37-Rekenblad!L36)</f>
        <v>4.9057479703980295E-3</v>
      </c>
      <c r="N37" s="180"/>
    </row>
    <row r="38" spans="1:14" ht="12.75" x14ac:dyDescent="0.2">
      <c r="A38" s="14" t="s">
        <v>101</v>
      </c>
      <c r="B38" s="1">
        <v>11</v>
      </c>
      <c r="C38" s="2">
        <v>40001</v>
      </c>
      <c r="D38" s="2">
        <v>50000</v>
      </c>
      <c r="E38" s="3">
        <v>10000</v>
      </c>
      <c r="F38" s="16">
        <f t="shared" si="3"/>
        <v>4.5548000000000003E-3</v>
      </c>
      <c r="G38" s="16">
        <f>F37+(($D38-'Reken-Tool'!$F$5)/(Rekenblad!$D38-Rekenblad!$C38))*(Rekenblad!F38-Rekenblad!F37)</f>
        <v>6.3014183218321855E-3</v>
      </c>
      <c r="H38" s="16">
        <f t="shared" si="0"/>
        <v>3.1196053333333337E-3</v>
      </c>
      <c r="I38" s="16">
        <f>H37+(($D38-'Reken-Tool'!$F$5)/(Rekenblad!$D38-Rekenblad!$C38))*(Rekenblad!H38-Rekenblad!H37)</f>
        <v>4.6201235600893432E-3</v>
      </c>
      <c r="J38" s="16">
        <f t="shared" si="1"/>
        <v>3.0396799999999999E-3</v>
      </c>
      <c r="K38" s="16">
        <f>J37+(($D38-'Reken-Tool'!$F$5)/(Rekenblad!$D38-Rekenblad!$C38))*(Rekenblad!J38-Rekenblad!J37)</f>
        <v>4.3085746078607851E-3</v>
      </c>
      <c r="L38" s="172">
        <f t="shared" si="2"/>
        <v>4.3112479999999993E-3</v>
      </c>
      <c r="M38" s="172">
        <f>L37+(($D38-'Reken-Tool'!$F$5)/(Rekenblad!$D38-Rekenblad!$C38))*(Rekenblad!L38-Rekenblad!L37)</f>
        <v>6.3014487688768835E-3</v>
      </c>
      <c r="N38" s="180"/>
    </row>
    <row r="39" spans="1:14" ht="12.75" x14ac:dyDescent="0.2">
      <c r="A39" s="14" t="s">
        <v>101</v>
      </c>
      <c r="B39" s="1">
        <v>10</v>
      </c>
      <c r="C39" s="2">
        <v>30001</v>
      </c>
      <c r="D39" s="2">
        <v>40000</v>
      </c>
      <c r="E39" s="3">
        <v>10000</v>
      </c>
      <c r="F39" s="16">
        <f t="shared" si="3"/>
        <v>4.2243999999999997E-3</v>
      </c>
      <c r="G39" s="16">
        <f>F38+(($D39-'Reken-Tool'!$F$5)/(Rekenblad!$D39-Rekenblad!$C39))*(Rekenblad!F39-Rekenblad!F38)</f>
        <v>3.2330678267826762E-3</v>
      </c>
      <c r="H39" s="16">
        <f t="shared" si="0"/>
        <v>3.2442133333333329E-3</v>
      </c>
      <c r="I39" s="16">
        <f>H38+(($D39-'Reken-Tool'!$F$5)/(Rekenblad!$D39-Rekenblad!$C39))*(Rekenblad!H39-Rekenblad!H38)</f>
        <v>3.6180871815181485E-3</v>
      </c>
      <c r="J39" s="16">
        <f t="shared" si="1"/>
        <v>3.1916640000000003E-3</v>
      </c>
      <c r="K39" s="16">
        <f>J38+(($D39-'Reken-Tool'!$F$5)/(Rekenblad!$D39-Rekenblad!$C39))*(Rekenblad!J39-Rekenblad!J38)</f>
        <v>3.6476767996799697E-3</v>
      </c>
      <c r="L39" s="172">
        <f t="shared" si="2"/>
        <v>4.1380240000000006E-3</v>
      </c>
      <c r="M39" s="172">
        <f>L38+(($D39-'Reken-Tool'!$F$5)/(Rekenblad!$D39-Rekenblad!$C39))*(Rekenblad!L39-Rekenblad!L38)</f>
        <v>3.6182827034703514E-3</v>
      </c>
      <c r="N39" s="180"/>
    </row>
    <row r="40" spans="1:14" ht="12.75" x14ac:dyDescent="0.2">
      <c r="A40" s="14" t="s">
        <v>101</v>
      </c>
      <c r="B40" s="1">
        <v>9</v>
      </c>
      <c r="C40" s="2">
        <v>20001</v>
      </c>
      <c r="D40" s="2">
        <v>30000</v>
      </c>
      <c r="E40" s="3">
        <v>10000</v>
      </c>
      <c r="F40" s="16">
        <f t="shared" si="3"/>
        <v>6.4663999999999989E-3</v>
      </c>
      <c r="G40" s="16">
        <f>F39+(($D40-'Reken-Tool'!$F$5)/(Rekenblad!$D40-Rekenblad!$C40))*(Rekenblad!F40-Rekenblad!F39)</f>
        <v>1.0951072667266724E-2</v>
      </c>
      <c r="H40" s="16">
        <f t="shared" si="0"/>
        <v>4.7854510600000002E-3</v>
      </c>
      <c r="I40" s="16">
        <f>H39+(($D40-'Reken-Tool'!$F$5)/(Rekenblad!$D40-Rekenblad!$C40))*(Rekenblad!H40-Rekenblad!H39)</f>
        <v>7.8683889308930905E-3</v>
      </c>
      <c r="J40" s="16">
        <f t="shared" si="1"/>
        <v>5.2203199999999996E-3</v>
      </c>
      <c r="K40" s="16">
        <f>J39+(($D40-'Reken-Tool'!$F$5)/(Rekenblad!$D40-Rekenblad!$C40))*(Rekenblad!J40-Rekenblad!J39)</f>
        <v>9.2782406576657657E-3</v>
      </c>
      <c r="L40" s="172">
        <f t="shared" si="2"/>
        <v>7.8469999999999998E-3</v>
      </c>
      <c r="M40" s="172">
        <f>L39+(($D40-'Reken-Tool'!$F$5)/(Rekenblad!$D40-Rekenblad!$C40))*(Rekenblad!L40-Rekenblad!L39)</f>
        <v>1.5266064804080406E-2</v>
      </c>
      <c r="N40" s="180"/>
    </row>
    <row r="41" spans="1:14" ht="12.75" x14ac:dyDescent="0.2">
      <c r="A41" s="14" t="s">
        <v>101</v>
      </c>
      <c r="B41" s="1">
        <v>8</v>
      </c>
      <c r="C41" s="2">
        <v>15001</v>
      </c>
      <c r="D41" s="2">
        <v>20000</v>
      </c>
      <c r="E41" s="3">
        <v>5000</v>
      </c>
      <c r="F41" s="16">
        <f t="shared" si="3"/>
        <v>8.425199999999999E-3</v>
      </c>
      <c r="G41" s="16">
        <f>F40+(($D41-'Reken-Tool'!$F$5)/(Rekenblad!$D41-Rekenblad!$C41))*(Rekenblad!F41-Rekenblad!F40)</f>
        <v>1.4303167353470694E-2</v>
      </c>
      <c r="H41" s="16">
        <f t="shared" si="0"/>
        <v>5.5991790599999999E-3</v>
      </c>
      <c r="I41" s="16">
        <f>H40+(($D41-'Reken-Tool'!$F$5)/(Rekenblad!$D41-Rekenblad!$C41))*(Rekenblad!H41-Rekenblad!H40)</f>
        <v>8.041014172622523E-3</v>
      </c>
      <c r="J41" s="16">
        <f t="shared" si="1"/>
        <v>5.5375039999999995E-3</v>
      </c>
      <c r="K41" s="16">
        <f>J40+(($D41-'Reken-Tool'!$F$5)/(Rekenblad!$D41-Rekenblad!$C41))*(Rekenblad!J41-Rekenblad!J40)</f>
        <v>6.4893097979595912E-3</v>
      </c>
      <c r="L41" s="172">
        <f t="shared" si="2"/>
        <v>9.4635999999999991E-3</v>
      </c>
      <c r="M41" s="172">
        <f>L40+(($D41-'Reken-Tool'!$F$5)/(Rekenblad!$D41-Rekenblad!$C41))*(Rekenblad!L41-Rekenblad!L40)</f>
        <v>1.4314693538707738E-2</v>
      </c>
      <c r="N41" s="180"/>
    </row>
    <row r="42" spans="1:14" ht="12.75" x14ac:dyDescent="0.2">
      <c r="A42" s="14" t="s">
        <v>101</v>
      </c>
      <c r="B42" s="1">
        <v>7</v>
      </c>
      <c r="C42" s="2">
        <v>10001</v>
      </c>
      <c r="D42" s="2">
        <v>15000</v>
      </c>
      <c r="E42" s="3">
        <v>5000</v>
      </c>
      <c r="F42" s="16">
        <f t="shared" si="3"/>
        <v>8.9915999999999989E-3</v>
      </c>
      <c r="G42" s="16">
        <f>F41+(($D42-'Reken-Tool'!$F$5)/(Rekenblad!$D42-Rekenblad!$C42))*(Rekenblad!F42-Rekenblad!F41)</f>
        <v>1.0124739907981595E-2</v>
      </c>
      <c r="H42" s="16">
        <f t="shared" si="0"/>
        <v>5.2498986666666666E-3</v>
      </c>
      <c r="I42" s="16">
        <f>H41+(($D42-'Reken-Tool'!$F$5)/(Rekenblad!$D42-Rekenblad!$C42))*(Rekenblad!H42-Rekenblad!H41)</f>
        <v>4.551128269841968E-3</v>
      </c>
      <c r="J42" s="16">
        <f t="shared" si="1"/>
        <v>5.3581439999999996E-3</v>
      </c>
      <c r="K42" s="16">
        <f>J41+(($D42-'Reken-Tool'!$F$5)/(Rekenblad!$D42-Rekenblad!$C42))*(Rekenblad!J42-Rekenblad!J41)</f>
        <v>4.999316362472494E-3</v>
      </c>
      <c r="L42" s="172">
        <f t="shared" si="2"/>
        <v>7.6209120000000005E-3</v>
      </c>
      <c r="M42" s="172">
        <f>L41+(($D42-'Reken-Tool'!$F$5)/(Rekenblad!$D42-Rekenblad!$C42))*(Rekenblad!L42-Rekenblad!L41)</f>
        <v>3.9344301660332098E-3</v>
      </c>
      <c r="N42" s="180"/>
    </row>
    <row r="43" spans="1:14" ht="12.75" x14ac:dyDescent="0.2">
      <c r="A43" s="14" t="s">
        <v>101</v>
      </c>
      <c r="B43" s="1">
        <v>6</v>
      </c>
      <c r="C43" s="2">
        <v>8001</v>
      </c>
      <c r="D43" s="2">
        <v>10000</v>
      </c>
      <c r="E43" s="3">
        <v>2000</v>
      </c>
      <c r="F43" s="16">
        <f t="shared" si="3"/>
        <v>8.4723999999999997E-3</v>
      </c>
      <c r="G43" s="16">
        <f>F42+(($D43-'Reken-Tool'!$F$5)/(Rekenblad!$D43-Rekenblad!$C43))*(Rekenblad!F43-Rekenblad!F42)</f>
        <v>6.394301350675341E-3</v>
      </c>
      <c r="H43" s="16">
        <f t="shared" si="0"/>
        <v>5.3153493333333336E-3</v>
      </c>
      <c r="I43" s="16">
        <f>H42+(($D43-'Reken-Tool'!$F$5)/(Rekenblad!$D43-Rekenblad!$C43))*(Rekenblad!H43-Rekenblad!H42)</f>
        <v>5.5773157085209288E-3</v>
      </c>
      <c r="J43" s="16">
        <f t="shared" si="1"/>
        <v>5.3883519999999999E-3</v>
      </c>
      <c r="K43" s="16">
        <f>J42+(($D43-'Reken-Tool'!$F$5)/(Rekenblad!$D43-Rekenblad!$C43))*(Rekenblad!J43-Rekenblad!J42)</f>
        <v>5.5092595577788906E-3</v>
      </c>
      <c r="L43" s="172">
        <f t="shared" si="2"/>
        <v>7.5708799999999995E-3</v>
      </c>
      <c r="M43" s="172">
        <f>L42+(($D43-'Reken-Tool'!$F$5)/(Rekenblad!$D43-Rekenblad!$C43))*(Rekenblad!L43-Rekenblad!L42)</f>
        <v>7.3706268574287095E-3</v>
      </c>
      <c r="N43" s="180"/>
    </row>
    <row r="44" spans="1:14" ht="12.75" x14ac:dyDescent="0.2">
      <c r="A44" s="14" t="s">
        <v>101</v>
      </c>
      <c r="B44" s="1">
        <v>5</v>
      </c>
      <c r="C44" s="2">
        <v>6001</v>
      </c>
      <c r="D44" s="2">
        <v>8000</v>
      </c>
      <c r="E44" s="3">
        <v>2000</v>
      </c>
      <c r="F44" s="16">
        <f t="shared" si="3"/>
        <v>9.6287999999999999E-3</v>
      </c>
      <c r="G44" s="16">
        <f>F43+(($D44-'Reken-Tool'!$F$5)/(Rekenblad!$D44-Rekenblad!$C44))*(Rekenblad!F44-Rekenblad!F43)</f>
        <v>1.310031395697849E-2</v>
      </c>
      <c r="H44" s="16">
        <f t="shared" si="0"/>
        <v>6.0434880000000005E-3</v>
      </c>
      <c r="I44" s="16">
        <f>H43+(($D44-'Reken-Tool'!$F$5)/(Rekenblad!$D44-Rekenblad!$C44))*(Rekenblad!H44-Rekenblad!H43)</f>
        <v>8.2293610058362526E-3</v>
      </c>
      <c r="J44" s="16">
        <f t="shared" si="1"/>
        <v>6.1775359999999991E-3</v>
      </c>
      <c r="K44" s="16">
        <f>J43+(($D44-'Reken-Tool'!$F$5)/(Rekenblad!$D44-Rekenblad!$C44))*(Rekenblad!J44-Rekenblad!J43)</f>
        <v>8.5466671575787859E-3</v>
      </c>
      <c r="L44" s="172">
        <f t="shared" si="2"/>
        <v>7.7634559999999993E-3</v>
      </c>
      <c r="M44" s="172">
        <f>L43+(($D44-'Reken-Tool'!$F$5)/(Rekenblad!$D44-Rekenblad!$C44))*(Rekenblad!L44-Rekenblad!L43)</f>
        <v>8.3415693446723359E-3</v>
      </c>
      <c r="N44" s="180"/>
    </row>
    <row r="45" spans="1:14" ht="12.75" x14ac:dyDescent="0.2">
      <c r="A45" s="14" t="s">
        <v>101</v>
      </c>
      <c r="B45" s="1">
        <v>4</v>
      </c>
      <c r="C45" s="2">
        <v>4501</v>
      </c>
      <c r="D45" s="2">
        <v>6000</v>
      </c>
      <c r="E45" s="3">
        <v>1500</v>
      </c>
      <c r="F45" s="16">
        <f t="shared" si="3"/>
        <v>1.0265999999999999E-2</v>
      </c>
      <c r="G45" s="16">
        <f>F44+(($D45-'Reken-Tool'!$F$5)/(Rekenblad!$D45-Rekenblad!$C45))*(Rekenblad!F45-Rekenblad!F44)</f>
        <v>1.2179300333555701E-2</v>
      </c>
      <c r="H45" s="16">
        <f t="shared" si="0"/>
        <v>6.9736426666666667E-3</v>
      </c>
      <c r="I45" s="16">
        <f>H44+(($D45-'Reken-Tool'!$F$5)/(Rekenblad!$D45-Rekenblad!$C45))*(Rekenblad!H45-Rekenblad!H44)</f>
        <v>9.7665887338225475E-3</v>
      </c>
      <c r="J45" s="16">
        <f t="shared" si="1"/>
        <v>7.2140479999999989E-3</v>
      </c>
      <c r="K45" s="16">
        <f>J44+(($D45-'Reken-Tool'!$F$5)/(Rekenblad!$D45-Rekenblad!$C45))*(Rekenblad!J45-Rekenblad!J44)</f>
        <v>1.0326349875917277E-2</v>
      </c>
      <c r="L45" s="172">
        <f t="shared" si="2"/>
        <v>1.0754467555555557E-2</v>
      </c>
      <c r="M45" s="172">
        <f>L44+(($D45-'Reken-Tool'!$F$5)/(Rekenblad!$D45-Rekenblad!$C45))*(Rekenblad!L45-Rekenblad!L44)</f>
        <v>1.9735483573938187E-2</v>
      </c>
      <c r="N45" s="180"/>
    </row>
    <row r="46" spans="1:14" ht="12.75" x14ac:dyDescent="0.2">
      <c r="A46" s="14" t="s">
        <v>101</v>
      </c>
      <c r="B46" s="1">
        <v>3</v>
      </c>
      <c r="C46" s="2">
        <v>3001</v>
      </c>
      <c r="D46" s="2">
        <v>4500</v>
      </c>
      <c r="E46" s="3">
        <v>1500</v>
      </c>
      <c r="F46" s="16">
        <f t="shared" si="3"/>
        <v>1.1150999999999999E-2</v>
      </c>
      <c r="G46" s="16">
        <f>F45+(($D46-'Reken-Tool'!$F$5)/(Rekenblad!$D46-Rekenblad!$C46))*(Rekenblad!F46-Rekenblad!F45)</f>
        <v>1.2922771180787192E-2</v>
      </c>
      <c r="H46" s="16">
        <f t="shared" si="0"/>
        <v>6.9849706666666681E-3</v>
      </c>
      <c r="I46" s="16">
        <f>H45+(($D46-'Reken-Tool'!$F$5)/(Rekenblad!$D46-Rekenblad!$C46))*(Rekenblad!H46-Rekenblad!H45)</f>
        <v>7.0076493377807473E-3</v>
      </c>
      <c r="J46" s="16">
        <f t="shared" si="1"/>
        <v>7.1762879999999994E-3</v>
      </c>
      <c r="K46" s="16">
        <f>J45+(($D46-'Reken-Tool'!$F$5)/(Rekenblad!$D46-Rekenblad!$C46))*(Rekenblad!J46-Rekenblad!J45)</f>
        <v>7.1006924296197465E-3</v>
      </c>
      <c r="L46" s="172">
        <f t="shared" si="2"/>
        <v>1.1335552E-2</v>
      </c>
      <c r="M46" s="172">
        <f>L45+(($D46-'Reken-Tool'!$F$5)/(Rekenblad!$D46-Rekenblad!$C46))*(Rekenblad!L46-Rekenblad!L45)</f>
        <v>1.24988838330739E-2</v>
      </c>
      <c r="N46" s="180"/>
    </row>
    <row r="47" spans="1:14" ht="12.75" x14ac:dyDescent="0.2">
      <c r="A47" s="14" t="s">
        <v>101</v>
      </c>
      <c r="B47" s="1">
        <v>2</v>
      </c>
      <c r="C47" s="2">
        <v>1501</v>
      </c>
      <c r="D47" s="2">
        <v>3000</v>
      </c>
      <c r="E47" s="3">
        <v>1500</v>
      </c>
      <c r="F47" s="16">
        <f t="shared" si="3"/>
        <v>1.5245599999999998E-2</v>
      </c>
      <c r="G47" s="16">
        <f>F46+(($D47-'Reken-Tool'!$F$5)/(Rekenblad!$D47-Rekenblad!$C47))*(Rekenblad!F47-Rekenblad!F46)</f>
        <v>1.9345663108739156E-2</v>
      </c>
      <c r="H47" s="16">
        <f t="shared" si="0"/>
        <v>8.8094079999999995E-3</v>
      </c>
      <c r="I47" s="16">
        <f>H46+(($D47-'Reken-Tool'!$F$5)/(Rekenblad!$D47-Rekenblad!$C47))*(Rekenblad!H47-Rekenblad!H46)</f>
        <v>1.0636279539248386E-2</v>
      </c>
      <c r="J47" s="16">
        <f t="shared" si="1"/>
        <v>9.4022400000000009E-3</v>
      </c>
      <c r="K47" s="16">
        <f>J46+(($D47-'Reken-Tool'!$F$5)/(Rekenblad!$D47-Rekenblad!$C47))*(Rekenblad!J47-Rekenblad!J46)</f>
        <v>1.1631161915943966E-2</v>
      </c>
      <c r="L47" s="172">
        <f t="shared" si="2"/>
        <v>1.6396335999999997E-2</v>
      </c>
      <c r="M47" s="172">
        <f>L46+(($D47-'Reken-Tool'!$F$5)/(Rekenblad!$D47-Rekenblad!$C47))*(Rekenblad!L47-Rekenblad!L46)</f>
        <v>2.1463872213475645E-2</v>
      </c>
      <c r="N47" s="180"/>
    </row>
    <row r="48" spans="1:14" ht="12.75" x14ac:dyDescent="0.2">
      <c r="A48" s="14" t="s">
        <v>101</v>
      </c>
      <c r="B48" s="1">
        <v>1</v>
      </c>
      <c r="C48" s="2">
        <v>1</v>
      </c>
      <c r="D48" s="2">
        <v>1500</v>
      </c>
      <c r="E48" s="3">
        <v>1500</v>
      </c>
      <c r="F48" s="16">
        <f t="shared" si="3"/>
        <v>3.1659399999999997E-2</v>
      </c>
      <c r="G48" s="16">
        <f>F47+(($D48-'Reken-Tool'!$F$5)/(Rekenblad!$D48-Rekenblad!$C48))*(Rekenblad!F48-Rekenblad!F47)</f>
        <v>3.1670349833222144E-2</v>
      </c>
      <c r="H48" s="16">
        <f t="shared" si="0"/>
        <v>2.0580458666666666E-2</v>
      </c>
      <c r="I48" s="16">
        <f>H47+(($D48-'Reken-Tool'!$F$5)/(Rekenblad!$D48-Rekenblad!$C48))*(Rekenblad!H48-Rekenblad!H47)</f>
        <v>2.0588311268845895E-2</v>
      </c>
      <c r="J48" s="16">
        <f t="shared" si="1"/>
        <v>2.1326848000000002E-2</v>
      </c>
      <c r="K48" s="16">
        <f>J47+(($D48-'Reken-Tool'!$F$5)/(Rekenblad!$D48-Rekenblad!$C48))*(Rekenblad!J48-Rekenblad!J47)</f>
        <v>2.1334803042028019E-2</v>
      </c>
      <c r="L48" s="172">
        <f t="shared" si="2"/>
        <v>2.5624880000000003E-2</v>
      </c>
      <c r="M48" s="172">
        <f>L47+(($D48-'Reken-Tool'!$F$5)/(Rekenblad!$D48-Rekenblad!$C48))*(Rekenblad!L48-Rekenblad!L47)</f>
        <v>2.5631036466977987E-2</v>
      </c>
      <c r="N48" s="180"/>
    </row>
    <row r="51" spans="1:14" ht="12" thickBot="1" x14ac:dyDescent="0.2">
      <c r="F51" s="212" t="s">
        <v>12</v>
      </c>
      <c r="G51" s="213"/>
      <c r="H51" s="213"/>
      <c r="I51" s="213"/>
      <c r="J51" s="213"/>
      <c r="K51" s="213"/>
      <c r="L51" s="214"/>
      <c r="M51" s="24"/>
      <c r="N51" s="175"/>
    </row>
    <row r="52" spans="1:14" ht="12.75" thickTop="1" thickBot="1" x14ac:dyDescent="0.2">
      <c r="F52" s="208" t="s">
        <v>2</v>
      </c>
      <c r="G52" s="209"/>
      <c r="H52" s="210"/>
      <c r="I52" s="210"/>
      <c r="J52" s="210"/>
      <c r="K52" s="211"/>
      <c r="L52" s="215" t="s">
        <v>3</v>
      </c>
      <c r="M52" s="25"/>
      <c r="N52" s="176"/>
    </row>
    <row r="53" spans="1:14" ht="12.75" thickTop="1" thickBot="1" x14ac:dyDescent="0.2">
      <c r="F53" s="9" t="s">
        <v>7</v>
      </c>
      <c r="G53" s="20"/>
      <c r="H53" s="8" t="s">
        <v>8</v>
      </c>
      <c r="I53" s="8"/>
      <c r="J53" s="10" t="s">
        <v>9</v>
      </c>
      <c r="K53" s="21"/>
      <c r="L53" s="216"/>
      <c r="M53" s="25"/>
      <c r="N53" s="176"/>
    </row>
    <row r="54" spans="1:14" ht="12" thickTop="1" x14ac:dyDescent="0.15">
      <c r="A54" s="5" t="s">
        <v>120</v>
      </c>
      <c r="F54" s="195">
        <v>0</v>
      </c>
      <c r="G54" s="18"/>
      <c r="H54" s="195">
        <v>0</v>
      </c>
      <c r="I54" s="18"/>
      <c r="J54" s="195">
        <v>0</v>
      </c>
      <c r="K54" s="18"/>
      <c r="L54" s="195">
        <v>0</v>
      </c>
      <c r="M54" s="18"/>
      <c r="N54" s="181"/>
    </row>
    <row r="55" spans="1:14" x14ac:dyDescent="0.15">
      <c r="F55" s="18"/>
      <c r="G55" s="18"/>
      <c r="H55" s="18"/>
      <c r="I55" s="18"/>
      <c r="J55" s="18"/>
      <c r="K55" s="18"/>
      <c r="L55" s="18"/>
      <c r="M55" s="18"/>
      <c r="N55" s="181"/>
    </row>
    <row r="56" spans="1:14" x14ac:dyDescent="0.15">
      <c r="C56" s="196"/>
      <c r="D56" s="5" t="s">
        <v>119</v>
      </c>
    </row>
  </sheetData>
  <mergeCells count="21">
    <mergeCell ref="O2:R2"/>
    <mergeCell ref="O1:R1"/>
    <mergeCell ref="O5:S5"/>
    <mergeCell ref="O4:R4"/>
    <mergeCell ref="O3:R3"/>
    <mergeCell ref="F1:K1"/>
    <mergeCell ref="F2:K2"/>
    <mergeCell ref="F3:K3"/>
    <mergeCell ref="F4:K4"/>
    <mergeCell ref="F5:L5"/>
    <mergeCell ref="S6:S7"/>
    <mergeCell ref="O6:R6"/>
    <mergeCell ref="F6:K6"/>
    <mergeCell ref="F14:L14"/>
    <mergeCell ref="F16:L16"/>
    <mergeCell ref="L6:M7"/>
    <mergeCell ref="C17:D17"/>
    <mergeCell ref="F17:K17"/>
    <mergeCell ref="F51:L51"/>
    <mergeCell ref="F52:K52"/>
    <mergeCell ref="L52:L53"/>
  </mergeCells>
  <phoneticPr fontId="17"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uitleg</vt:lpstr>
      <vt:lpstr>Reken-Tool</vt:lpstr>
      <vt:lpstr>Rekenblad</vt:lpstr>
      <vt:lpstr>'Reken-Tool'!Afdrukbereik</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Hirs</dc:creator>
  <cp:lastModifiedBy>Dekker, Ronald</cp:lastModifiedBy>
  <cp:lastPrinted>2024-06-13T07:14:36Z</cp:lastPrinted>
  <dcterms:created xsi:type="dcterms:W3CDTF">2017-02-09T12:59:32Z</dcterms:created>
  <dcterms:modified xsi:type="dcterms:W3CDTF">2024-09-23T10:49:22Z</dcterms:modified>
</cp:coreProperties>
</file>