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5\"/>
    </mc:Choice>
  </mc:AlternateContent>
  <xr:revisionPtr revIDLastSave="0" documentId="8_{8366C4C3-71B9-45DF-82C8-A26DD7BB04E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pecificatie" sheetId="2" r:id="rId1"/>
  </sheets>
  <definedNames>
    <definedName name="_xlnm._FilterDatabase" localSheetId="0" hidden="1">specificatie!$A$1:$Z$59</definedName>
    <definedName name="_xlnm.Print_Area" localSheetId="0">specificatie!$B$1:$N$67</definedName>
    <definedName name="_xlnm.Print_Titles" localSheetId="0">specificatie!$1:$4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59" i="2" l="1"/>
  <c r="L42" i="2"/>
  <c r="L23" i="2"/>
  <c r="J19" i="2"/>
  <c r="L19" i="2" s="1"/>
  <c r="K47" i="2" l="1"/>
  <c r="M47" i="2" s="1"/>
  <c r="J47" i="2"/>
  <c r="L47" i="2" s="1"/>
  <c r="K16" i="2"/>
  <c r="M16" i="2" s="1"/>
  <c r="J16" i="2"/>
  <c r="L16" i="2" s="1"/>
  <c r="J57" i="2"/>
  <c r="L57" i="2" s="1"/>
  <c r="N57" i="2" s="1"/>
  <c r="K57" i="2"/>
  <c r="M57" i="2" s="1"/>
  <c r="K56" i="2"/>
  <c r="M56" i="2" s="1"/>
  <c r="J56" i="2"/>
  <c r="L56" i="2" s="1"/>
  <c r="N56" i="2" s="1"/>
  <c r="J11" i="2"/>
  <c r="L11" i="2" s="1"/>
  <c r="J12" i="2"/>
  <c r="L12" i="2" s="1"/>
  <c r="K13" i="2"/>
  <c r="M13" i="2" s="1"/>
  <c r="J22" i="2"/>
  <c r="L22" i="2" s="1"/>
  <c r="K23" i="2"/>
  <c r="M23" i="2" s="1"/>
  <c r="N23" i="2" s="1"/>
  <c r="J26" i="2"/>
  <c r="L26" i="2" s="1"/>
  <c r="K44" i="2"/>
  <c r="M44" i="2" s="1"/>
  <c r="K45" i="2"/>
  <c r="M45" i="2" s="1"/>
  <c r="K6" i="2"/>
  <c r="M6" i="2" s="1"/>
  <c r="K7" i="2"/>
  <c r="M7" i="2" s="1"/>
  <c r="K8" i="2"/>
  <c r="M8" i="2" s="1"/>
  <c r="K9" i="2"/>
  <c r="M9" i="2" s="1"/>
  <c r="K10" i="2"/>
  <c r="M10" i="2" s="1"/>
  <c r="K11" i="2"/>
  <c r="M11" i="2" s="1"/>
  <c r="K12" i="2"/>
  <c r="M12" i="2" s="1"/>
  <c r="K14" i="2"/>
  <c r="M14" i="2" s="1"/>
  <c r="K15" i="2"/>
  <c r="M15" i="2" s="1"/>
  <c r="K17" i="2"/>
  <c r="M17" i="2" s="1"/>
  <c r="K18" i="2"/>
  <c r="M18" i="2" s="1"/>
  <c r="K19" i="2"/>
  <c r="M19" i="2" s="1"/>
  <c r="N19" i="2" s="1"/>
  <c r="K20" i="2"/>
  <c r="M20" i="2" s="1"/>
  <c r="K21" i="2"/>
  <c r="M21" i="2" s="1"/>
  <c r="K22" i="2"/>
  <c r="M22" i="2" s="1"/>
  <c r="K24" i="2"/>
  <c r="M24" i="2" s="1"/>
  <c r="K25" i="2"/>
  <c r="M25" i="2" s="1"/>
  <c r="K26" i="2"/>
  <c r="M26" i="2" s="1"/>
  <c r="K27" i="2"/>
  <c r="M27" i="2" s="1"/>
  <c r="K28" i="2"/>
  <c r="M28" i="2" s="1"/>
  <c r="K29" i="2"/>
  <c r="M29" i="2" s="1"/>
  <c r="K30" i="2"/>
  <c r="M30" i="2" s="1"/>
  <c r="K31" i="2"/>
  <c r="M31" i="2" s="1"/>
  <c r="K32" i="2"/>
  <c r="M32" i="2" s="1"/>
  <c r="K33" i="2"/>
  <c r="M33" i="2" s="1"/>
  <c r="K34" i="2"/>
  <c r="M34" i="2" s="1"/>
  <c r="K35" i="2"/>
  <c r="M35" i="2" s="1"/>
  <c r="K36" i="2"/>
  <c r="M36" i="2" s="1"/>
  <c r="K37" i="2"/>
  <c r="M37" i="2" s="1"/>
  <c r="K38" i="2"/>
  <c r="M38" i="2" s="1"/>
  <c r="K39" i="2"/>
  <c r="M39" i="2" s="1"/>
  <c r="K40" i="2"/>
  <c r="M40" i="2" s="1"/>
  <c r="K41" i="2"/>
  <c r="M41" i="2" s="1"/>
  <c r="K42" i="2"/>
  <c r="M42" i="2" s="1"/>
  <c r="N42" i="2" s="1"/>
  <c r="K43" i="2"/>
  <c r="M43" i="2" s="1"/>
  <c r="K46" i="2"/>
  <c r="M46" i="2" s="1"/>
  <c r="K48" i="2"/>
  <c r="M48" i="2" s="1"/>
  <c r="K49" i="2"/>
  <c r="M49" i="2" s="1"/>
  <c r="K50" i="2"/>
  <c r="M50" i="2" s="1"/>
  <c r="K51" i="2"/>
  <c r="M51" i="2" s="1"/>
  <c r="K52" i="2"/>
  <c r="M52" i="2" s="1"/>
  <c r="K53" i="2"/>
  <c r="M53" i="2" s="1"/>
  <c r="K54" i="2"/>
  <c r="M54" i="2" s="1"/>
  <c r="K55" i="2"/>
  <c r="M55" i="2" s="1"/>
  <c r="K5" i="2"/>
  <c r="M5" i="2" s="1"/>
  <c r="N22" i="2" l="1"/>
  <c r="N16" i="2"/>
  <c r="N12" i="2"/>
  <c r="N11" i="2"/>
  <c r="N47" i="2"/>
  <c r="N26" i="2"/>
  <c r="M59" i="2"/>
  <c r="K59" i="2"/>
  <c r="J49" i="2" l="1"/>
  <c r="L49" i="2" s="1"/>
  <c r="N49" i="2" s="1"/>
  <c r="J36" i="2"/>
  <c r="L36" i="2" s="1"/>
  <c r="N36" i="2" s="1"/>
  <c r="J34" i="2"/>
  <c r="L34" i="2" s="1"/>
  <c r="N34" i="2" s="1"/>
  <c r="J35" i="2"/>
  <c r="L35" i="2" s="1"/>
  <c r="N35" i="2" s="1"/>
  <c r="J51" i="2"/>
  <c r="L51" i="2" s="1"/>
  <c r="N51" i="2" s="1"/>
  <c r="J48" i="2"/>
  <c r="L48" i="2" s="1"/>
  <c r="N48" i="2" s="1"/>
  <c r="J46" i="2"/>
  <c r="L46" i="2" s="1"/>
  <c r="N46" i="2" s="1"/>
  <c r="J33" i="2"/>
  <c r="L33" i="2" s="1"/>
  <c r="N33" i="2" s="1"/>
  <c r="J32" i="2"/>
  <c r="L32" i="2" s="1"/>
  <c r="N32" i="2" s="1"/>
  <c r="J15" i="2"/>
  <c r="L15" i="2" s="1"/>
  <c r="N15" i="2" s="1"/>
  <c r="J54" i="2"/>
  <c r="L54" i="2" s="1"/>
  <c r="N54" i="2" s="1"/>
  <c r="J55" i="2"/>
  <c r="J53" i="2"/>
  <c r="J52" i="2"/>
  <c r="L52" i="2" s="1"/>
  <c r="N52" i="2" s="1"/>
  <c r="J43" i="2"/>
  <c r="L43" i="2" s="1"/>
  <c r="N43" i="2" s="1"/>
  <c r="J41" i="2"/>
  <c r="L41" i="2" s="1"/>
  <c r="N41" i="2" s="1"/>
  <c r="J40" i="2"/>
  <c r="L40" i="2" s="1"/>
  <c r="N40" i="2" s="1"/>
  <c r="J39" i="2"/>
  <c r="L39" i="2" s="1"/>
  <c r="N39" i="2" s="1"/>
  <c r="J37" i="2"/>
  <c r="L37" i="2" s="1"/>
  <c r="N37" i="2" s="1"/>
  <c r="J31" i="2"/>
  <c r="L31" i="2" s="1"/>
  <c r="N31" i="2" s="1"/>
  <c r="J30" i="2"/>
  <c r="L30" i="2" s="1"/>
  <c r="N30" i="2" s="1"/>
  <c r="J29" i="2"/>
  <c r="L29" i="2" s="1"/>
  <c r="N29" i="2" s="1"/>
  <c r="J28" i="2"/>
  <c r="L28" i="2" s="1"/>
  <c r="N28" i="2" s="1"/>
  <c r="J27" i="2"/>
  <c r="L27" i="2" s="1"/>
  <c r="N27" i="2" s="1"/>
  <c r="L53" i="2" l="1"/>
  <c r="N53" i="2" s="1"/>
  <c r="L55" i="2"/>
  <c r="N55" i="2" s="1"/>
  <c r="J25" i="2"/>
  <c r="L25" i="2" s="1"/>
  <c r="N25" i="2" s="1"/>
  <c r="J24" i="2"/>
  <c r="L24" i="2" s="1"/>
  <c r="N24" i="2" s="1"/>
  <c r="J21" i="2"/>
  <c r="L21" i="2" s="1"/>
  <c r="N21" i="2" s="1"/>
  <c r="J17" i="2"/>
  <c r="L17" i="2" s="1"/>
  <c r="N17" i="2" s="1"/>
  <c r="J14" i="2"/>
  <c r="L14" i="2" s="1"/>
  <c r="N14" i="2" s="1"/>
  <c r="J13" i="2"/>
  <c r="L13" i="2" s="1"/>
  <c r="N13" i="2" s="1"/>
  <c r="J10" i="2"/>
  <c r="L10" i="2" s="1"/>
  <c r="N10" i="2" s="1"/>
  <c r="J8" i="2"/>
  <c r="L8" i="2" s="1"/>
  <c r="N8" i="2" s="1"/>
  <c r="J9" i="2"/>
  <c r="L9" i="2" s="1"/>
  <c r="N9" i="2" s="1"/>
  <c r="J50" i="2"/>
  <c r="L50" i="2" s="1"/>
  <c r="N50" i="2" s="1"/>
  <c r="J7" i="2"/>
  <c r="L7" i="2" s="1"/>
  <c r="N7" i="2" s="1"/>
  <c r="J5" i="2"/>
  <c r="L5" i="2" s="1"/>
  <c r="J18" i="2"/>
  <c r="L18" i="2" s="1"/>
  <c r="N18" i="2" s="1"/>
  <c r="J20" i="2"/>
  <c r="L20" i="2" s="1"/>
  <c r="N20" i="2" s="1"/>
  <c r="N5" i="2" l="1"/>
  <c r="J6" i="2"/>
  <c r="L6" i="2" s="1"/>
  <c r="N6" i="2" s="1"/>
  <c r="J38" i="2" l="1"/>
  <c r="L38" i="2" s="1"/>
  <c r="N38" i="2" s="1"/>
  <c r="J44" i="2"/>
  <c r="L44" i="2" s="1"/>
  <c r="N44" i="2" s="1"/>
  <c r="J45" i="2"/>
  <c r="L45" i="2" s="1"/>
  <c r="N45" i="2" s="1"/>
  <c r="L59" i="2" l="1"/>
  <c r="J59" i="2"/>
</calcChain>
</file>

<file path=xl/sharedStrings.xml><?xml version="1.0" encoding="utf-8"?>
<sst xmlns="http://schemas.openxmlformats.org/spreadsheetml/2006/main" count="544" uniqueCount="227">
  <si>
    <t>Gebouw</t>
  </si>
  <si>
    <t>Inventaris</t>
  </si>
  <si>
    <t>Verzekerde som</t>
  </si>
  <si>
    <t>Verzekerde interest</t>
  </si>
  <si>
    <t>Inventaris Sporthal</t>
  </si>
  <si>
    <t>Inventaris Zwembad</t>
  </si>
  <si>
    <t>vormt 1 risico met de bouw 64 en 62, dus perceel 2</t>
  </si>
  <si>
    <t>vormt 1 risico met de bouw 60 en 62, dus perceel 2</t>
  </si>
  <si>
    <t>vormt 1 risico met de bouw 60 en 64, dus perceel 2</t>
  </si>
  <si>
    <t>vormt 1 risico met Kloosterpoort 5, dus perceel 2</t>
  </si>
  <si>
    <t>vormt 1 risco met kloosterpoort 3, dus perceel 2</t>
  </si>
  <si>
    <t>Gebouw/inventaris</t>
  </si>
  <si>
    <t>Gebouw (inclusief funderingen, kelders en andere constructies)</t>
  </si>
  <si>
    <t>Adres</t>
  </si>
  <si>
    <t>Plaats</t>
  </si>
  <si>
    <t>Grootebroek</t>
  </si>
  <si>
    <t>Annie M.G. Schmidtweg 1</t>
  </si>
  <si>
    <t>Stationslaan 2</t>
  </si>
  <si>
    <t>Bovenkarspel</t>
  </si>
  <si>
    <t>Postcode</t>
  </si>
  <si>
    <t>Basisschool De Hussel</t>
  </si>
  <si>
    <t>Dam 20 A</t>
  </si>
  <si>
    <t xml:space="preserve">Raadhuislaan 8 </t>
  </si>
  <si>
    <t>Sportcentrum, Zwembad, sporthal en tafeltennishal</t>
  </si>
  <si>
    <t>De Middend 2</t>
  </si>
  <si>
    <t>De Aanloop 4-6</t>
  </si>
  <si>
    <t>School de Klimop</t>
  </si>
  <si>
    <t>De Bouw 60</t>
  </si>
  <si>
    <t>De Bouw 62</t>
  </si>
  <si>
    <t>De Bouw 64</t>
  </si>
  <si>
    <t>Gymzaal Rozeboom</t>
  </si>
  <si>
    <t>Kloosterpoort 3</t>
  </si>
  <si>
    <t>Lutjebroek</t>
  </si>
  <si>
    <t>Zesstedenweg 163</t>
  </si>
  <si>
    <t>Raadhuislaan 16</t>
  </si>
  <si>
    <t>Op Den Hoef 36</t>
  </si>
  <si>
    <t>Verenigings-/clubgebouw De Stek</t>
  </si>
  <si>
    <t>Verenigings-/clubgebouw Inventas</t>
  </si>
  <si>
    <t>Raadhuislaan 10</t>
  </si>
  <si>
    <t>Raadhuislaan 12</t>
  </si>
  <si>
    <t>Raadhuislaan 6</t>
  </si>
  <si>
    <t>Verenigings-/clubgebouw Tenniscomplex 't Grootslag</t>
  </si>
  <si>
    <t>Verenigings-/clubgebouw Kleedgebouw Excelsior</t>
  </si>
  <si>
    <t>Princenhof 6</t>
  </si>
  <si>
    <t>Sporthal De Flint</t>
  </si>
  <si>
    <t>Hoofdstraat 17</t>
  </si>
  <si>
    <t>Past. Gielenstraat 41</t>
  </si>
  <si>
    <t>Woning</t>
  </si>
  <si>
    <t>Schouw 51</t>
  </si>
  <si>
    <t>Geerling 41</t>
  </si>
  <si>
    <t>Kloosterpoort 5</t>
  </si>
  <si>
    <t>Gymzaal De Woud</t>
  </si>
  <si>
    <t>Korenmolenlaan 2</t>
  </si>
  <si>
    <t>School De Molenwiek</t>
  </si>
  <si>
    <t>Princenhof 4</t>
  </si>
  <si>
    <t>Horn 15</t>
  </si>
  <si>
    <t>School De Baskuul</t>
  </si>
  <si>
    <t>Princenhof 2</t>
  </si>
  <si>
    <t>School Gideon</t>
  </si>
  <si>
    <t>Korenmolenlaan 4</t>
  </si>
  <si>
    <t>Verl. Raadhuislaan 1</t>
  </si>
  <si>
    <t xml:space="preserve">La Reinelaan 79 </t>
  </si>
  <si>
    <t>Peuterspeelzaal Nijntje Pluis</t>
  </si>
  <si>
    <t>Horn 17A</t>
  </si>
  <si>
    <t>Gymnastieklokaal, De Horn</t>
  </si>
  <si>
    <t>Gymnastieklokaal, Oostersluis</t>
  </si>
  <si>
    <t>P. van Egmondweg 2</t>
  </si>
  <si>
    <t>Zuiderdijk 6</t>
  </si>
  <si>
    <t>Gymnastieklokaal, De Helt</t>
  </si>
  <si>
    <t>Recreatiegebouw</t>
  </si>
  <si>
    <t>Het Voert 5</t>
  </si>
  <si>
    <t>Kantoorgebouw</t>
  </si>
  <si>
    <t>Theo Thijssenweg 25</t>
  </si>
  <si>
    <t>Carrillon</t>
  </si>
  <si>
    <t>Verenigings-/clubgebouw Scouting Arcadia</t>
  </si>
  <si>
    <t>De Tocht 10</t>
  </si>
  <si>
    <t>Brandweerkazerne en gemeentewerf</t>
  </si>
  <si>
    <t>Verenigings-/clubgebouw KGB</t>
  </si>
  <si>
    <t>Verenigings-/clubgebouw Pampus</t>
  </si>
  <si>
    <t>1611 KZ</t>
  </si>
  <si>
    <t>1611 KW</t>
  </si>
  <si>
    <t>1611 JH</t>
  </si>
  <si>
    <t>1611 XE</t>
  </si>
  <si>
    <t>1611 DT</t>
  </si>
  <si>
    <t>1611 WS</t>
  </si>
  <si>
    <t>1611 ZB</t>
  </si>
  <si>
    <t>1611 JK</t>
  </si>
  <si>
    <t>1611 CN</t>
  </si>
  <si>
    <t>1611 AA</t>
  </si>
  <si>
    <t>1611 BS</t>
  </si>
  <si>
    <t>1611 ZL</t>
  </si>
  <si>
    <t>1611 MC</t>
  </si>
  <si>
    <t>1611 BN</t>
  </si>
  <si>
    <t>1611 HT</t>
  </si>
  <si>
    <t>1613 MA</t>
  </si>
  <si>
    <t>1613 AL</t>
  </si>
  <si>
    <t>1613 KR</t>
  </si>
  <si>
    <t>1613 KW</t>
  </si>
  <si>
    <t>1613 EV</t>
  </si>
  <si>
    <t>1613 BN</t>
  </si>
  <si>
    <t>1613 PN</t>
  </si>
  <si>
    <t>16131 JD</t>
  </si>
  <si>
    <t>1613 PG</t>
  </si>
  <si>
    <t>1613 CL</t>
  </si>
  <si>
    <t>1613 LA</t>
  </si>
  <si>
    <t>1613 BV</t>
  </si>
  <si>
    <t>1613 KL</t>
  </si>
  <si>
    <t>1613 MH</t>
  </si>
  <si>
    <t>1614 LA</t>
  </si>
  <si>
    <t>1614 LL</t>
  </si>
  <si>
    <t>1613 KD</t>
  </si>
  <si>
    <t>Gebouwen</t>
  </si>
  <si>
    <t>Raadhuislaan 6A</t>
  </si>
  <si>
    <t>Sportcentrum, Zwembad, sporthal en tafeltennishal (De Kloet en TTC Grootebroek)</t>
  </si>
  <si>
    <t>Getaxeerd</t>
  </si>
  <si>
    <t>School De Molenwiek dependance</t>
  </si>
  <si>
    <t>Werk-en dagbesteding Westfriesland - locatie Het Gilde (voorheen Esdege)</t>
  </si>
  <si>
    <t>Juk 5</t>
  </si>
  <si>
    <t>Stetse 26a</t>
  </si>
  <si>
    <t>Dracht 26</t>
  </si>
  <si>
    <t>t Vierspan, locatie Woud</t>
  </si>
  <si>
    <t>t Vierspan, locatie Wendel</t>
  </si>
  <si>
    <t>SBO 't Palet</t>
  </si>
  <si>
    <t>Zesstedenweg 182</t>
  </si>
  <si>
    <t>Verenigings-/clubgebouw SAV</t>
  </si>
  <si>
    <t>Peperstraat 34</t>
  </si>
  <si>
    <t>incl./excl.</t>
  </si>
  <si>
    <t>BTW</t>
  </si>
  <si>
    <t xml:space="preserve">conform </t>
  </si>
  <si>
    <t>taxatie</t>
  </si>
  <si>
    <t>incl.</t>
  </si>
  <si>
    <t>excl.</t>
  </si>
  <si>
    <t>School Willibrordus</t>
  </si>
  <si>
    <t>1613 DX</t>
  </si>
  <si>
    <t>Gebouw weer meeverzekeren (18-06-19) ivm opheffing VVE (zie VVE polis De Tocht 10 117002219). Tevens taxatiegegevens toevoegen.</t>
  </si>
  <si>
    <t>Kantoorgebouw haven</t>
  </si>
  <si>
    <t>Zuiderdijk 1a</t>
  </si>
  <si>
    <t>Ter info gebruik pand: 1/4de vh pand wordt in gebruik genomen door ehbo en voedselbank. 3/4de door smallsteps.</t>
  </si>
  <si>
    <t>Ter info: per aug 2020 zit vereniging muziek west-friesland in dit pand. Naam pand enigszins aanpassen.</t>
  </si>
  <si>
    <t>Verenigingsgebouw 't Middelpunt</t>
  </si>
  <si>
    <t>Schaperstraat 15A</t>
  </si>
  <si>
    <t>1613JJ</t>
  </si>
  <si>
    <t>Tijdelijk meeverzekeren, paar maanden voor 2021, is bewoond, daarna sloop ivm ontwikkeling gebied. Op 30-07-2020 aangekocht. Waarde pand € 285.000,-</t>
  </si>
  <si>
    <t>*5</t>
  </si>
  <si>
    <t>aanpassing vs conform taxatierapport zie mail 141221</t>
  </si>
  <si>
    <t>*6</t>
  </si>
  <si>
    <t>*5 getaxeerd door Troostwijk Taxaties B.V. dd 02-11-2021, rapportnr. 285595-01-0 (inclusief fundering)</t>
  </si>
  <si>
    <t>*6 getaxeerd door Troostwijk Taxaties B.V. dd 02-11-2021, rapportnr. 285594-01-0 (inclusief fundering)</t>
  </si>
  <si>
    <t>Opslagloods en glazen kas</t>
  </si>
  <si>
    <t>*7</t>
  </si>
  <si>
    <t>*7 getaxeerd door Troostwijk Taxaties B.V. dd 02-11-2021, rapportnr. 285596-01-0 (inclusief fundering)</t>
  </si>
  <si>
    <t>School heeft in 2021 schoolplein opgeknapt en nieuwe speeltoestellen neergezet.</t>
  </si>
  <si>
    <t>met welk bedrag eventueel aan passen?</t>
  </si>
  <si>
    <t xml:space="preserve">sinds april 2021 is er een bso (van een kdv) gevestigd in de kantine van het pand. </t>
  </si>
  <si>
    <t>Bestemming</t>
  </si>
  <si>
    <t>BMI</t>
  </si>
  <si>
    <t>IMI</t>
  </si>
  <si>
    <t>Sprinklerinstallatie</t>
  </si>
  <si>
    <t>Zonnepanelen</t>
  </si>
  <si>
    <t>Isolatiemateriaal dak</t>
  </si>
  <si>
    <t>Aanwezigheid asbest</t>
  </si>
  <si>
    <t>Leegstand</t>
  </si>
  <si>
    <t>(in het geval van zonnepanelen)</t>
  </si>
  <si>
    <t>per 31-12-2022</t>
  </si>
  <si>
    <t>*8 getaxeerd door Van Ameyde dd 01-05-2022, rapportnr. IW220485974 (inclusief fundering)</t>
  </si>
  <si>
    <t>*8</t>
  </si>
  <si>
    <t>Brilliant Starstraat 90</t>
  </si>
  <si>
    <t>school</t>
  </si>
  <si>
    <t>locatie voor inspectie, zie rapport!</t>
  </si>
  <si>
    <t>x</t>
  </si>
  <si>
    <t>Ad</t>
  </si>
  <si>
    <t>bedrijfswoning is verkocht</t>
  </si>
  <si>
    <t>X</t>
  </si>
  <si>
    <t>locatie voor inspectie, zie rapport ! (En rapport inspectie 2020)</t>
  </si>
  <si>
    <t>zie pand</t>
  </si>
  <si>
    <t>Stef</t>
  </si>
  <si>
    <t xml:space="preserve">locatie voor inspectie, zie rapport! </t>
  </si>
  <si>
    <t>X (geen eigendom)</t>
  </si>
  <si>
    <t>Jan</t>
  </si>
  <si>
    <t>vastgoed</t>
  </si>
  <si>
    <t>2 lokalen</t>
  </si>
  <si>
    <t>x (eigendom Zouaven)x</t>
  </si>
  <si>
    <t>X VvE</t>
  </si>
  <si>
    <t>ad/jan/stef</t>
  </si>
  <si>
    <t>beoordeelt en ingevuld</t>
  </si>
  <si>
    <t>beoordeelt, status onbekend</t>
  </si>
  <si>
    <t>De Gouw 19-19a</t>
  </si>
  <si>
    <t>Veilingweg 21, 21A en 21B</t>
  </si>
  <si>
    <t>*8, *9</t>
  </si>
  <si>
    <t>Keizerskroonweg 79</t>
  </si>
  <si>
    <t>1611 DE</t>
  </si>
  <si>
    <t xml:space="preserve">Schoolwoning </t>
  </si>
  <si>
    <t>*9</t>
  </si>
  <si>
    <r>
      <t>*9 getaxeerd door Van Ameyde dd 09-05-2022, rapportnr. IW22048</t>
    </r>
    <r>
      <rPr>
        <sz val="10"/>
        <color rgb="FFFF0000"/>
        <rFont val="Arial"/>
        <family val="2"/>
      </rPr>
      <t>..divnrs</t>
    </r>
  </si>
  <si>
    <t>Indexcijfer 119,7</t>
  </si>
  <si>
    <t>Indexcijfer 115,1</t>
  </si>
  <si>
    <t xml:space="preserve">Gymnastiek- en Turnvereniging Stedebroec (GTS) </t>
  </si>
  <si>
    <t>Kantoorgebouw (vm politiebureau)</t>
  </si>
  <si>
    <t>1613 KT</t>
  </si>
  <si>
    <t>Aanbouw met tuinbouwschuren</t>
  </si>
  <si>
    <t>Verenigings-/clubgebouw SAV incl. Krachtcentrum</t>
  </si>
  <si>
    <t>Verenigings-/clubgebouw De Zouaven</t>
  </si>
  <si>
    <t>Martinus College en naastgelegen sporthallen</t>
  </si>
  <si>
    <t>Kinderdagverblijf Partou Jubelz</t>
  </si>
  <si>
    <t>t Postkantoor / Twee geschakelde gebouwen met theater, kantoren en buurthuis</t>
  </si>
  <si>
    <t>Inventaris/Atletiekmatten</t>
  </si>
  <si>
    <t>Bibliotheek (eigenarenbelang)</t>
  </si>
  <si>
    <t>De Overhaal (=een botenlift)</t>
  </si>
  <si>
    <t>per 01-01-2024</t>
  </si>
  <si>
    <t>Indexcijfer 128,4</t>
  </si>
  <si>
    <t>totaal</t>
  </si>
  <si>
    <t>Indexcijfer 124,4</t>
  </si>
  <si>
    <t>Bedrijfsweg 6</t>
  </si>
  <si>
    <t>Industrieweg 35C, 35D en 37</t>
  </si>
  <si>
    <t>*10</t>
  </si>
  <si>
    <t>*10 getaxeerd door Van Ameyde dd 10-09-2024, rapportnr. IW240712858 (inclusief fundering)</t>
  </si>
  <si>
    <t>per 01-01-2025</t>
  </si>
  <si>
    <t>Indexcijfer 131,8</t>
  </si>
  <si>
    <t>Indexcijfer 128,3</t>
  </si>
  <si>
    <t>Gemeentehuis (incl. belboxen)</t>
  </si>
  <si>
    <t xml:space="preserve">Zonnepanelen geplaatst, waarde is helaas nog niet bekend, maar dan zijn jullie alvast op de hoogte. Verzekeringsplicht gemeente conform contract met GTS. </t>
  </si>
  <si>
    <t>opnemen: uitbreiding fietsenstalling (115.000,-) en een nieuw geplaatst winkellokaal (304.122,-). Als inventaris 50.000,- extra bijverzekeren voor inrichting vh bijgebouw/winkellokaal.</t>
  </si>
  <si>
    <t>Praktijkschool incl. kas, fietsenstalling en winkellokaal</t>
  </si>
  <si>
    <t>Basisschool, De Uilenburcht (incl. zonnepanelen)</t>
  </si>
  <si>
    <t>24-09 zonnepanelen geplaatst, verzekerd bedrag verhogen met € 21.900 (incl btw)</t>
  </si>
  <si>
    <t>07-11 zonnepanelen geplaatst (12.500,-) en vaste airco met vouwwand (20.000,-). Verzekerd bedrag ophogen.</t>
  </si>
  <si>
    <t>Premier risque bedrag per gebeurtenis met een maximale uitkeringstermijn van 104 weken, ter dekking van bijzondere extra kosten in aanvulling op artikel 4.9 van de voorwaarden.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</si>
</sst>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_-"/>
    <numFmt numFmtId="166" formatCode="_ [$€-2]\ * #,##0.00_ ;_ [$€-2]\ * \-#,##0.00_ ;_ [$€-2]\ * &quot;-&quot;??_ ;_ @_ 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7">
    <xf numFmtId="0" fontId="0" fillId="0" borderId="0" xfId="0"/>
    <xf numFmtId="164" fontId="0" fillId="0" borderId="0" xfId="1" applyFont="1"/>
    <xf numFmtId="0" fontId="8" fillId="0" borderId="0" xfId="0" applyFont="1"/>
    <xf numFmtId="164" fontId="8" fillId="0" borderId="0" xfId="1" applyFont="1"/>
    <xf numFmtId="0" fontId="5" fillId="2" borderId="4" xfId="0" applyFont="1" applyFill="1" applyBorder="1" applyAlignment="1">
      <alignment wrapText="1"/>
    </xf>
    <xf numFmtId="0" fontId="0" fillId="2" borderId="5" xfId="0" applyFill="1" applyBorder="1"/>
    <xf numFmtId="164" fontId="6" fillId="0" borderId="0" xfId="1" applyFont="1" applyAlignment="1">
      <alignment horizontal="center"/>
    </xf>
    <xf numFmtId="0" fontId="5" fillId="2" borderId="7" xfId="0" applyFont="1" applyFill="1" applyBorder="1" applyAlignment="1">
      <alignment wrapText="1"/>
    </xf>
    <xf numFmtId="0" fontId="0" fillId="2" borderId="5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5" applyFont="1" applyBorder="1" applyAlignment="1">
      <alignment vertical="top" wrapText="1"/>
    </xf>
    <xf numFmtId="0" fontId="1" fillId="0" borderId="1" xfId="5" quotePrefix="1" applyFont="1" applyBorder="1" applyAlignment="1">
      <alignment vertical="top" wrapText="1"/>
    </xf>
    <xf numFmtId="164" fontId="1" fillId="0" borderId="0" xfId="1" applyFont="1" applyAlignment="1">
      <alignment horizontal="center"/>
    </xf>
    <xf numFmtId="0" fontId="1" fillId="2" borderId="5" xfId="0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164" fontId="1" fillId="0" borderId="0" xfId="1" applyFont="1"/>
    <xf numFmtId="164" fontId="7" fillId="0" borderId="0" xfId="1" applyFont="1" applyAlignment="1">
      <alignment horizontal="center"/>
    </xf>
    <xf numFmtId="164" fontId="4" fillId="2" borderId="0" xfId="1" applyFont="1" applyFill="1" applyBorder="1"/>
    <xf numFmtId="164" fontId="4" fillId="2" borderId="5" xfId="1" applyFont="1" applyFill="1" applyBorder="1"/>
    <xf numFmtId="164" fontId="1" fillId="0" borderId="0" xfId="1" applyFont="1" applyAlignment="1">
      <alignment vertical="top"/>
    </xf>
    <xf numFmtId="164" fontId="1" fillId="0" borderId="8" xfId="1" applyFont="1" applyBorder="1" applyAlignment="1">
      <alignment vertical="top"/>
    </xf>
    <xf numFmtId="0" fontId="11" fillId="0" borderId="1" xfId="10" applyFont="1" applyBorder="1" applyAlignment="1">
      <alignment vertical="top" wrapText="1"/>
    </xf>
    <xf numFmtId="164" fontId="1" fillId="0" borderId="8" xfId="1" applyFont="1" applyFill="1" applyBorder="1" applyAlignment="1">
      <alignment vertical="top"/>
    </xf>
    <xf numFmtId="0" fontId="11" fillId="0" borderId="0" xfId="0" applyFont="1" applyAlignment="1">
      <alignment vertical="top" wrapText="1"/>
    </xf>
    <xf numFmtId="164" fontId="11" fillId="4" borderId="0" xfId="1" applyFont="1" applyFill="1" applyAlignment="1">
      <alignment vertical="top"/>
    </xf>
    <xf numFmtId="0" fontId="4" fillId="5" borderId="0" xfId="0" applyFont="1" applyFill="1" applyBorder="1"/>
    <xf numFmtId="164" fontId="1" fillId="0" borderId="0" xfId="1" applyFont="1" applyFill="1" applyBorder="1"/>
    <xf numFmtId="164" fontId="1" fillId="0" borderId="0" xfId="1" applyFont="1" applyFill="1" applyBorder="1" applyAlignment="1">
      <alignment vertical="top"/>
    </xf>
    <xf numFmtId="164" fontId="4" fillId="5" borderId="0" xfId="0" applyNumberFormat="1" applyFont="1" applyFill="1" applyAlignment="1">
      <alignment horizontal="center" vertical="top"/>
    </xf>
    <xf numFmtId="0" fontId="4" fillId="5" borderId="0" xfId="0" applyFont="1" applyFill="1" applyBorder="1" applyAlignment="1">
      <alignment vertical="top" wrapText="1"/>
    </xf>
    <xf numFmtId="0" fontId="4" fillId="5" borderId="0" xfId="0" applyFont="1" applyFill="1" applyBorder="1" applyAlignment="1">
      <alignment horizontal="left" vertical="top" wrapText="1"/>
    </xf>
    <xf numFmtId="164" fontId="4" fillId="5" borderId="0" xfId="1" applyFont="1" applyFill="1" applyBorder="1"/>
    <xf numFmtId="0" fontId="4" fillId="5" borderId="0" xfId="0" applyFont="1" applyFill="1" applyBorder="1" applyAlignment="1">
      <alignment horizontal="left"/>
    </xf>
    <xf numFmtId="0" fontId="4" fillId="5" borderId="6" xfId="0" applyFont="1" applyFill="1" applyBorder="1"/>
    <xf numFmtId="0" fontId="4" fillId="5" borderId="2" xfId="0" applyFont="1" applyFill="1" applyBorder="1"/>
    <xf numFmtId="0" fontId="4" fillId="5" borderId="2" xfId="0" applyFont="1" applyFill="1" applyBorder="1" applyAlignment="1"/>
    <xf numFmtId="0" fontId="4" fillId="5" borderId="2" xfId="0" applyFont="1" applyFill="1" applyBorder="1" applyAlignment="1">
      <alignment horizontal="left" vertical="top" wrapText="1"/>
    </xf>
    <xf numFmtId="164" fontId="4" fillId="5" borderId="2" xfId="1" applyFont="1" applyFill="1" applyBorder="1"/>
    <xf numFmtId="0" fontId="4" fillId="5" borderId="3" xfId="0" applyFont="1" applyFill="1" applyBorder="1" applyAlignment="1">
      <alignment horizontal="left"/>
    </xf>
    <xf numFmtId="0" fontId="4" fillId="5" borderId="9" xfId="0" applyFont="1" applyFill="1" applyBorder="1"/>
    <xf numFmtId="0" fontId="4" fillId="5" borderId="10" xfId="0" applyFont="1" applyFill="1" applyBorder="1"/>
    <xf numFmtId="164" fontId="4" fillId="5" borderId="10" xfId="1" applyFont="1" applyFill="1" applyBorder="1"/>
    <xf numFmtId="166" fontId="1" fillId="0" borderId="1" xfId="11" applyNumberFormat="1" applyFont="1" applyFill="1" applyBorder="1" applyAlignment="1">
      <alignment vertical="top"/>
    </xf>
    <xf numFmtId="0" fontId="1" fillId="0" borderId="8" xfId="0" applyFont="1" applyBorder="1" applyAlignment="1">
      <alignment vertical="top"/>
    </xf>
    <xf numFmtId="165" fontId="1" fillId="0" borderId="0" xfId="0" applyNumberFormat="1" applyFont="1" applyAlignment="1">
      <alignment vertical="top"/>
    </xf>
    <xf numFmtId="0" fontId="1" fillId="3" borderId="0" xfId="0" applyFont="1" applyFill="1" applyBorder="1" applyAlignment="1">
      <alignment vertical="top"/>
    </xf>
    <xf numFmtId="0" fontId="1" fillId="0" borderId="1" xfId="10" applyFont="1" applyBorder="1" applyAlignment="1">
      <alignment vertical="top"/>
    </xf>
    <xf numFmtId="0" fontId="11" fillId="0" borderId="0" xfId="0" applyFont="1" applyAlignment="1">
      <alignment vertical="top"/>
    </xf>
    <xf numFmtId="0" fontId="1" fillId="0" borderId="1" xfId="0" quotePrefix="1" applyFont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Alignment="1">
      <alignment vertical="top"/>
    </xf>
    <xf numFmtId="165" fontId="0" fillId="0" borderId="0" xfId="0" applyNumberFormat="1" applyAlignment="1">
      <alignment vertical="top"/>
    </xf>
    <xf numFmtId="164" fontId="0" fillId="0" borderId="0" xfId="1" applyFont="1" applyAlignment="1">
      <alignment vertical="top"/>
    </xf>
    <xf numFmtId="0" fontId="13" fillId="0" borderId="0" xfId="0" applyFont="1" applyAlignment="1">
      <alignment vertical="top"/>
    </xf>
    <xf numFmtId="0" fontId="1" fillId="0" borderId="11" xfId="0" applyFont="1" applyBorder="1" applyAlignment="1">
      <alignment vertical="top" wrapText="1"/>
    </xf>
    <xf numFmtId="0" fontId="1" fillId="0" borderId="11" xfId="0" applyFont="1" applyBorder="1" applyAlignment="1">
      <alignment vertical="top"/>
    </xf>
    <xf numFmtId="166" fontId="1" fillId="0" borderId="11" xfId="11" applyNumberFormat="1" applyFont="1" applyFill="1" applyBorder="1" applyAlignment="1">
      <alignment vertical="top"/>
    </xf>
    <xf numFmtId="0" fontId="1" fillId="0" borderId="1" xfId="0" applyFont="1" applyBorder="1"/>
    <xf numFmtId="165" fontId="1" fillId="0" borderId="0" xfId="0" applyNumberFormat="1" applyFont="1"/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/>
    </xf>
    <xf numFmtId="166" fontId="1" fillId="0" borderId="11" xfId="11" applyNumberFormat="1" applyFont="1" applyFill="1" applyBorder="1" applyAlignment="1">
      <alignment horizontal="center" vertical="top"/>
    </xf>
    <xf numFmtId="0" fontId="1" fillId="0" borderId="1" xfId="0" quotePrefix="1" applyFont="1" applyBorder="1" applyAlignment="1">
      <alignment vertical="top" wrapText="1"/>
    </xf>
    <xf numFmtId="164" fontId="4" fillId="5" borderId="0" xfId="1" applyFont="1" applyFill="1" applyBorder="1" applyAlignment="1">
      <alignment wrapText="1"/>
    </xf>
    <xf numFmtId="164" fontId="1" fillId="0" borderId="0" xfId="1" applyFont="1" applyFill="1" applyBorder="1" applyAlignment="1">
      <alignment vertical="top" wrapText="1"/>
    </xf>
    <xf numFmtId="164" fontId="4" fillId="2" borderId="0" xfId="1" applyFont="1" applyFill="1" applyBorder="1" applyAlignment="1">
      <alignment wrapText="1"/>
    </xf>
    <xf numFmtId="164" fontId="6" fillId="0" borderId="0" xfId="1" applyFont="1" applyAlignment="1">
      <alignment horizontal="center" wrapText="1"/>
    </xf>
    <xf numFmtId="164" fontId="0" fillId="0" borderId="0" xfId="1" applyFont="1" applyAlignment="1">
      <alignment wrapText="1"/>
    </xf>
    <xf numFmtId="164" fontId="1" fillId="0" borderId="0" xfId="1" applyFont="1" applyAlignment="1">
      <alignment wrapText="1"/>
    </xf>
    <xf numFmtId="0" fontId="1" fillId="0" borderId="8" xfId="0" applyFont="1" applyBorder="1" applyAlignment="1">
      <alignment horizontal="left" vertical="top"/>
    </xf>
    <xf numFmtId="166" fontId="1" fillId="0" borderId="8" xfId="11" applyNumberFormat="1" applyFont="1" applyFill="1" applyBorder="1" applyAlignment="1">
      <alignment horizontal="center" vertical="top"/>
    </xf>
    <xf numFmtId="0" fontId="11" fillId="0" borderId="0" xfId="0" applyFont="1" applyFill="1" applyAlignment="1">
      <alignment vertical="top" wrapText="1"/>
    </xf>
    <xf numFmtId="164" fontId="11" fillId="0" borderId="0" xfId="1" applyFont="1" applyFill="1" applyBorder="1" applyAlignment="1">
      <alignment vertical="top"/>
    </xf>
    <xf numFmtId="166" fontId="11" fillId="0" borderId="1" xfId="11" applyNumberFormat="1" applyFont="1" applyFill="1" applyBorder="1" applyAlignment="1">
      <alignment vertical="top"/>
    </xf>
    <xf numFmtId="0" fontId="1" fillId="0" borderId="13" xfId="0" applyFont="1" applyBorder="1" applyAlignment="1">
      <alignment wrapText="1"/>
    </xf>
    <xf numFmtId="0" fontId="1" fillId="0" borderId="11" xfId="0" applyFont="1" applyBorder="1"/>
    <xf numFmtId="164" fontId="1" fillId="0" borderId="12" xfId="1" applyFont="1" applyBorder="1" applyAlignment="1">
      <alignment vertical="top"/>
    </xf>
    <xf numFmtId="164" fontId="1" fillId="0" borderId="12" xfId="1" applyFont="1" applyFill="1" applyBorder="1" applyAlignment="1">
      <alignment vertical="top"/>
    </xf>
    <xf numFmtId="0" fontId="1" fillId="0" borderId="1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166" fontId="1" fillId="0" borderId="11" xfId="11" applyNumberFormat="1" applyFont="1" applyFill="1" applyBorder="1" applyAlignment="1">
      <alignment horizontal="center" vertical="top"/>
    </xf>
    <xf numFmtId="166" fontId="1" fillId="0" borderId="8" xfId="11" applyNumberFormat="1" applyFont="1" applyFill="1" applyBorder="1" applyAlignment="1">
      <alignment horizontal="center" vertical="top"/>
    </xf>
    <xf numFmtId="166" fontId="1" fillId="0" borderId="12" xfId="11" applyNumberFormat="1" applyFont="1" applyFill="1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 wrapText="1"/>
    </xf>
  </cellXfs>
  <cellStyles count="13">
    <cellStyle name="Euro" xfId="1" xr:uid="{00000000-0005-0000-0000-000000000000}"/>
    <cellStyle name="Euro 2" xfId="2" xr:uid="{00000000-0005-0000-0000-000001000000}"/>
    <cellStyle name="Euro 2 2" xfId="9" xr:uid="{00000000-0005-0000-0000-000002000000}"/>
    <cellStyle name="Euro 2 3" xfId="7" xr:uid="{00000000-0005-0000-0000-000003000000}"/>
    <cellStyle name="Hyperlink 2" xfId="3" xr:uid="{00000000-0005-0000-0000-000004000000}"/>
    <cellStyle name="Hyperlink 3" xfId="4" xr:uid="{00000000-0005-0000-0000-000005000000}"/>
    <cellStyle name="Standaard" xfId="0" builtinId="0"/>
    <cellStyle name="Standaard 2" xfId="5" xr:uid="{00000000-0005-0000-0000-000007000000}"/>
    <cellStyle name="Standaard 2 2" xfId="10" xr:uid="{00000000-0005-0000-0000-000008000000}"/>
    <cellStyle name="Standaard 2 3" xfId="8" xr:uid="{00000000-0005-0000-0000-000009000000}"/>
    <cellStyle name="Standaard 3" xfId="6" xr:uid="{00000000-0005-0000-0000-00000A000000}"/>
    <cellStyle name="Valuta" xfId="11" builtinId="4"/>
    <cellStyle name="Valuta 2" xfId="12" xr:uid="{A85CF81C-C50E-4792-A6B9-19A877C686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7"/>
  <sheetViews>
    <sheetView tabSelected="1" topLeftCell="A37" zoomScaleNormal="100" zoomScaleSheetLayoutView="100" workbookViewId="0">
      <selection activeCell="C65" sqref="C65"/>
    </sheetView>
  </sheetViews>
  <sheetFormatPr defaultRowHeight="12.75" x14ac:dyDescent="0.2"/>
  <cols>
    <col min="1" max="1" width="30.140625" style="9" customWidth="1"/>
    <col min="2" max="2" width="25.7109375" customWidth="1"/>
    <col min="3" max="3" width="9.28515625" bestFit="1" customWidth="1"/>
    <col min="4" max="4" width="12" bestFit="1" customWidth="1"/>
    <col min="5" max="5" width="45.28515625" customWidth="1"/>
    <col min="6" max="6" width="10.5703125" bestFit="1" customWidth="1"/>
    <col min="7" max="7" width="9.85546875" style="22" bestFit="1" customWidth="1"/>
    <col min="8" max="8" width="20.42578125" style="25" hidden="1" customWidth="1"/>
    <col min="9" max="11" width="19.42578125" style="24" hidden="1" customWidth="1"/>
    <col min="12" max="13" width="19.42578125" style="24" customWidth="1"/>
    <col min="14" max="14" width="20.5703125" style="1" bestFit="1" customWidth="1"/>
    <col min="15" max="15" width="39.7109375" style="77" customWidth="1"/>
    <col min="16" max="16" width="5.5703125" style="1" bestFit="1" customWidth="1"/>
    <col min="17" max="17" width="4.85546875" style="1" bestFit="1" customWidth="1"/>
    <col min="18" max="18" width="19.5703125" style="1" bestFit="1" customWidth="1"/>
    <col min="19" max="19" width="15.28515625" style="1" bestFit="1" customWidth="1"/>
    <col min="20" max="20" width="32.140625" style="1" bestFit="1" customWidth="1"/>
    <col min="21" max="21" width="21.85546875" style="1" bestFit="1" customWidth="1"/>
    <col min="22" max="22" width="11.5703125" bestFit="1" customWidth="1"/>
    <col min="23" max="24" width="14" customWidth="1"/>
    <col min="25" max="25" width="55" style="12" customWidth="1"/>
    <col min="27" max="27" width="11.85546875" style="1" bestFit="1" customWidth="1"/>
  </cols>
  <sheetData>
    <row r="1" spans="1:27" s="2" customFormat="1" x14ac:dyDescent="0.2">
      <c r="A1" s="38"/>
      <c r="B1" s="42" t="s">
        <v>13</v>
      </c>
      <c r="C1" s="43" t="s">
        <v>19</v>
      </c>
      <c r="D1" s="43" t="s">
        <v>14</v>
      </c>
      <c r="E1" s="43" t="s">
        <v>154</v>
      </c>
      <c r="F1" s="44"/>
      <c r="G1" s="45" t="s">
        <v>126</v>
      </c>
      <c r="H1" s="46" t="s">
        <v>2</v>
      </c>
      <c r="I1" s="46" t="s">
        <v>2</v>
      </c>
      <c r="J1" s="46" t="s">
        <v>2</v>
      </c>
      <c r="K1" s="46" t="s">
        <v>2</v>
      </c>
      <c r="L1" s="46" t="s">
        <v>2</v>
      </c>
      <c r="M1" s="46" t="s">
        <v>2</v>
      </c>
      <c r="N1" s="46" t="s">
        <v>2</v>
      </c>
      <c r="O1" s="73"/>
      <c r="P1" s="37" t="s">
        <v>155</v>
      </c>
      <c r="Q1" s="37" t="s">
        <v>156</v>
      </c>
      <c r="R1" s="37" t="s">
        <v>157</v>
      </c>
      <c r="S1" s="37" t="s">
        <v>158</v>
      </c>
      <c r="T1" s="37" t="s">
        <v>159</v>
      </c>
      <c r="U1" s="37" t="s">
        <v>160</v>
      </c>
      <c r="V1" s="37" t="s">
        <v>161</v>
      </c>
      <c r="Y1" s="14"/>
      <c r="AA1" s="3"/>
    </row>
    <row r="2" spans="1:27" s="2" customFormat="1" x14ac:dyDescent="0.2">
      <c r="A2" s="39"/>
      <c r="B2" s="47"/>
      <c r="C2" s="41"/>
      <c r="D2" s="41"/>
      <c r="E2" s="41"/>
      <c r="F2" s="41"/>
      <c r="G2" s="38" t="s">
        <v>127</v>
      </c>
      <c r="H2" s="40" t="s">
        <v>111</v>
      </c>
      <c r="I2" s="40" t="s">
        <v>1</v>
      </c>
      <c r="J2" s="40" t="s">
        <v>111</v>
      </c>
      <c r="K2" s="40" t="s">
        <v>1</v>
      </c>
      <c r="L2" s="40" t="s">
        <v>111</v>
      </c>
      <c r="M2" s="40" t="s">
        <v>1</v>
      </c>
      <c r="N2" s="40" t="s">
        <v>210</v>
      </c>
      <c r="O2" s="73"/>
      <c r="P2" s="37"/>
      <c r="Q2" s="37"/>
      <c r="R2" s="37"/>
      <c r="S2" s="37"/>
      <c r="T2" s="37" t="s">
        <v>162</v>
      </c>
      <c r="U2" s="37"/>
      <c r="V2" s="37"/>
      <c r="Y2" s="14"/>
      <c r="AA2" s="3"/>
    </row>
    <row r="3" spans="1:27" s="2" customFormat="1" ht="13.5" customHeight="1" x14ac:dyDescent="0.2">
      <c r="A3" s="39"/>
      <c r="B3" s="47"/>
      <c r="C3" s="41"/>
      <c r="D3" s="41"/>
      <c r="E3" s="41"/>
      <c r="F3" s="41"/>
      <c r="G3" s="34" t="s">
        <v>128</v>
      </c>
      <c r="H3" s="40" t="s">
        <v>163</v>
      </c>
      <c r="I3" s="40" t="s">
        <v>163</v>
      </c>
      <c r="J3" s="40" t="s">
        <v>208</v>
      </c>
      <c r="K3" s="40" t="s">
        <v>208</v>
      </c>
      <c r="L3" s="40" t="s">
        <v>216</v>
      </c>
      <c r="M3" s="40" t="s">
        <v>216</v>
      </c>
      <c r="N3" s="40" t="s">
        <v>216</v>
      </c>
      <c r="O3" s="73"/>
      <c r="P3" s="37"/>
      <c r="Q3" s="37"/>
      <c r="R3" s="37"/>
      <c r="S3" s="37"/>
      <c r="T3" s="37"/>
      <c r="U3" s="37"/>
      <c r="V3" s="37"/>
      <c r="Y3" s="15"/>
      <c r="AA3" s="3"/>
    </row>
    <row r="4" spans="1:27" s="2" customFormat="1" ht="13.5" thickBot="1" x14ac:dyDescent="0.25">
      <c r="A4" s="38" t="s">
        <v>3</v>
      </c>
      <c r="B4" s="48"/>
      <c r="C4" s="49"/>
      <c r="D4" s="49"/>
      <c r="E4" s="49"/>
      <c r="F4" s="49" t="s">
        <v>114</v>
      </c>
      <c r="G4" s="49" t="s">
        <v>129</v>
      </c>
      <c r="H4" s="50" t="s">
        <v>194</v>
      </c>
      <c r="I4" s="50" t="s">
        <v>195</v>
      </c>
      <c r="J4" s="50" t="s">
        <v>209</v>
      </c>
      <c r="K4" s="50" t="s">
        <v>211</v>
      </c>
      <c r="L4" s="50" t="s">
        <v>217</v>
      </c>
      <c r="M4" s="50" t="s">
        <v>218</v>
      </c>
      <c r="N4" s="50"/>
      <c r="O4" s="73"/>
      <c r="P4" s="37"/>
      <c r="Q4" s="37"/>
      <c r="R4" s="37"/>
      <c r="S4" s="37"/>
      <c r="T4" s="37"/>
      <c r="U4" s="37"/>
      <c r="V4" s="37"/>
      <c r="Y4" s="14"/>
      <c r="AA4" s="3"/>
    </row>
    <row r="5" spans="1:27" s="23" customFormat="1" ht="63.75" x14ac:dyDescent="0.2">
      <c r="A5" s="11" t="s">
        <v>11</v>
      </c>
      <c r="B5" s="52" t="s">
        <v>16</v>
      </c>
      <c r="C5" s="52" t="s">
        <v>94</v>
      </c>
      <c r="D5" s="52" t="s">
        <v>15</v>
      </c>
      <c r="E5" s="52" t="s">
        <v>222</v>
      </c>
      <c r="F5" s="52" t="s">
        <v>188</v>
      </c>
      <c r="G5" s="10" t="s">
        <v>130</v>
      </c>
      <c r="H5" s="51">
        <v>8582663</v>
      </c>
      <c r="I5" s="51">
        <v>1133795</v>
      </c>
      <c r="J5" s="51">
        <f t="shared" ref="J5:J18" si="0">ROUND(H5/119.7*128.4,0)</f>
        <v>9206466</v>
      </c>
      <c r="K5" s="51">
        <f>ROUND(I5/115.1*124.4,0)</f>
        <v>1225405</v>
      </c>
      <c r="L5" s="51">
        <f>ROUND(J5/128.4*131.8,-2)+115000+304122</f>
        <v>9869422</v>
      </c>
      <c r="M5" s="51">
        <f>ROUND(K5/124.4*128.3,-2)+50000</f>
        <v>1313800</v>
      </c>
      <c r="N5" s="31">
        <f>L5+M5</f>
        <v>11183222</v>
      </c>
      <c r="O5" s="32" t="s">
        <v>221</v>
      </c>
      <c r="P5" s="36"/>
      <c r="Q5" s="36"/>
      <c r="R5" s="36"/>
      <c r="S5" s="36"/>
      <c r="T5" s="36"/>
      <c r="U5" s="36"/>
      <c r="W5" s="23" t="s">
        <v>167</v>
      </c>
      <c r="X5" s="53" t="s">
        <v>168</v>
      </c>
      <c r="Y5" s="11"/>
      <c r="AA5" s="28"/>
    </row>
    <row r="6" spans="1:27" s="23" customFormat="1" ht="51" x14ac:dyDescent="0.2">
      <c r="A6" s="11" t="s">
        <v>0</v>
      </c>
      <c r="B6" s="11" t="s">
        <v>212</v>
      </c>
      <c r="C6" s="11" t="s">
        <v>133</v>
      </c>
      <c r="D6" s="11" t="s">
        <v>15</v>
      </c>
      <c r="E6" s="11" t="s">
        <v>196</v>
      </c>
      <c r="F6" s="17" t="s">
        <v>143</v>
      </c>
      <c r="G6" s="11" t="s">
        <v>130</v>
      </c>
      <c r="H6" s="51">
        <v>1495027</v>
      </c>
      <c r="I6" s="51">
        <v>0</v>
      </c>
      <c r="J6" s="51">
        <f t="shared" si="0"/>
        <v>1603688</v>
      </c>
      <c r="K6" s="51">
        <f t="shared" ref="K6:K57" si="1">ROUND(I6/115.1*124.4,0)</f>
        <v>0</v>
      </c>
      <c r="L6" s="51">
        <f t="shared" ref="L6:L57" si="2">ROUND(J6/128.4*131.8,-2)</f>
        <v>1646200</v>
      </c>
      <c r="M6" s="51">
        <f t="shared" ref="M6:M57" si="3">ROUND(K6/124.4*128.3,-2)</f>
        <v>0</v>
      </c>
      <c r="N6" s="31">
        <f t="shared" ref="N6:N57" si="4">L6+M6</f>
        <v>1646200</v>
      </c>
      <c r="O6" s="32" t="s">
        <v>220</v>
      </c>
      <c r="P6" s="36" t="s">
        <v>169</v>
      </c>
      <c r="R6" s="36"/>
      <c r="S6" s="36"/>
      <c r="T6" s="36"/>
      <c r="U6" s="36"/>
      <c r="W6" s="23" t="s">
        <v>170</v>
      </c>
      <c r="X6" s="36" t="s">
        <v>171</v>
      </c>
      <c r="Y6" s="30" t="s">
        <v>144</v>
      </c>
      <c r="AA6" s="28"/>
    </row>
    <row r="7" spans="1:27" s="23" customFormat="1" x14ac:dyDescent="0.2">
      <c r="A7" s="11" t="s">
        <v>11</v>
      </c>
      <c r="B7" s="11" t="s">
        <v>166</v>
      </c>
      <c r="C7" s="11" t="s">
        <v>83</v>
      </c>
      <c r="D7" s="11" t="s">
        <v>18</v>
      </c>
      <c r="E7" s="11" t="s">
        <v>115</v>
      </c>
      <c r="F7" s="52" t="s">
        <v>188</v>
      </c>
      <c r="G7" s="11" t="s">
        <v>130</v>
      </c>
      <c r="H7" s="51">
        <v>1576935</v>
      </c>
      <c r="I7" s="51">
        <v>215990</v>
      </c>
      <c r="J7" s="51">
        <f t="shared" si="0"/>
        <v>1691549</v>
      </c>
      <c r="K7" s="51">
        <f t="shared" si="1"/>
        <v>233442</v>
      </c>
      <c r="L7" s="51">
        <f t="shared" si="2"/>
        <v>1736300</v>
      </c>
      <c r="M7" s="51">
        <f t="shared" si="3"/>
        <v>240800</v>
      </c>
      <c r="N7" s="31">
        <f t="shared" si="4"/>
        <v>1977100</v>
      </c>
      <c r="O7" s="74"/>
      <c r="P7" s="36" t="s">
        <v>172</v>
      </c>
      <c r="Q7" s="36" t="s">
        <v>172</v>
      </c>
      <c r="R7" s="36"/>
      <c r="S7" s="36"/>
      <c r="T7" s="36"/>
      <c r="U7" s="36"/>
      <c r="W7" s="23" t="s">
        <v>167</v>
      </c>
      <c r="Y7" s="11"/>
      <c r="AA7" s="28"/>
    </row>
    <row r="8" spans="1:27" s="23" customFormat="1" x14ac:dyDescent="0.2">
      <c r="A8" s="11" t="s">
        <v>11</v>
      </c>
      <c r="B8" s="17" t="s">
        <v>21</v>
      </c>
      <c r="C8" s="17" t="s">
        <v>95</v>
      </c>
      <c r="D8" s="17" t="s">
        <v>15</v>
      </c>
      <c r="E8" s="17" t="s">
        <v>20</v>
      </c>
      <c r="F8" s="52" t="s">
        <v>188</v>
      </c>
      <c r="G8" s="11" t="s">
        <v>130</v>
      </c>
      <c r="H8" s="51">
        <v>5894118</v>
      </c>
      <c r="I8" s="51">
        <v>609422</v>
      </c>
      <c r="J8" s="51">
        <f t="shared" si="0"/>
        <v>6322513</v>
      </c>
      <c r="K8" s="51">
        <f t="shared" si="1"/>
        <v>658663</v>
      </c>
      <c r="L8" s="51">
        <f t="shared" si="2"/>
        <v>6489900</v>
      </c>
      <c r="M8" s="51">
        <f t="shared" si="3"/>
        <v>679300</v>
      </c>
      <c r="N8" s="31">
        <f t="shared" si="4"/>
        <v>7169200</v>
      </c>
      <c r="O8" s="74"/>
      <c r="P8" s="36" t="s">
        <v>172</v>
      </c>
      <c r="Q8" s="36" t="s">
        <v>172</v>
      </c>
      <c r="R8" s="36"/>
      <c r="S8" s="36"/>
      <c r="T8" s="36"/>
      <c r="U8" s="36"/>
      <c r="W8" s="53" t="s">
        <v>167</v>
      </c>
      <c r="X8" s="53"/>
      <c r="Y8" s="11"/>
      <c r="AA8" s="28"/>
    </row>
    <row r="9" spans="1:27" s="23" customFormat="1" x14ac:dyDescent="0.2">
      <c r="A9" s="11" t="s">
        <v>11</v>
      </c>
      <c r="B9" s="17" t="s">
        <v>25</v>
      </c>
      <c r="C9" s="17" t="s">
        <v>97</v>
      </c>
      <c r="D9" s="17" t="s">
        <v>15</v>
      </c>
      <c r="E9" s="17" t="s">
        <v>202</v>
      </c>
      <c r="F9" s="52" t="s">
        <v>188</v>
      </c>
      <c r="G9" s="11" t="s">
        <v>130</v>
      </c>
      <c r="H9" s="51">
        <v>58941176</v>
      </c>
      <c r="I9" s="51">
        <v>7710783</v>
      </c>
      <c r="J9" s="51">
        <f t="shared" si="0"/>
        <v>63225121</v>
      </c>
      <c r="K9" s="51">
        <f t="shared" si="1"/>
        <v>8333809</v>
      </c>
      <c r="L9" s="51">
        <f t="shared" si="2"/>
        <v>64899300</v>
      </c>
      <c r="M9" s="51">
        <f t="shared" si="3"/>
        <v>8595100</v>
      </c>
      <c r="N9" s="31">
        <f t="shared" si="4"/>
        <v>73494400</v>
      </c>
      <c r="O9" s="74"/>
      <c r="P9" s="36"/>
      <c r="Q9" s="36"/>
      <c r="R9" s="36"/>
      <c r="S9" s="36"/>
      <c r="T9" s="36"/>
      <c r="U9" s="36"/>
      <c r="W9" s="23" t="s">
        <v>167</v>
      </c>
      <c r="X9" s="53" t="s">
        <v>173</v>
      </c>
      <c r="Y9" s="11"/>
      <c r="AA9" s="28"/>
    </row>
    <row r="10" spans="1:27" s="23" customFormat="1" x14ac:dyDescent="0.2">
      <c r="A10" s="11" t="s">
        <v>11</v>
      </c>
      <c r="B10" s="11" t="s">
        <v>27</v>
      </c>
      <c r="C10" s="11" t="s">
        <v>81</v>
      </c>
      <c r="D10" s="11" t="s">
        <v>18</v>
      </c>
      <c r="E10" s="11" t="s">
        <v>26</v>
      </c>
      <c r="F10" s="90" t="s">
        <v>188</v>
      </c>
      <c r="G10" s="88" t="s">
        <v>130</v>
      </c>
      <c r="H10" s="92">
        <v>7858824</v>
      </c>
      <c r="I10" s="51">
        <v>348766</v>
      </c>
      <c r="J10" s="51">
        <f t="shared" si="0"/>
        <v>8430017</v>
      </c>
      <c r="K10" s="51">
        <f t="shared" si="1"/>
        <v>376946</v>
      </c>
      <c r="L10" s="51">
        <f t="shared" si="2"/>
        <v>8653200</v>
      </c>
      <c r="M10" s="51">
        <f t="shared" si="3"/>
        <v>388800</v>
      </c>
      <c r="N10" s="31">
        <f t="shared" si="4"/>
        <v>9042000</v>
      </c>
      <c r="O10" s="74"/>
      <c r="P10" s="36" t="s">
        <v>172</v>
      </c>
      <c r="Q10" s="36"/>
      <c r="R10" s="36"/>
      <c r="S10" s="36"/>
      <c r="T10" s="36"/>
      <c r="U10" s="36"/>
      <c r="W10" s="53" t="s">
        <v>167</v>
      </c>
      <c r="X10" s="53"/>
      <c r="Y10" s="54" t="s">
        <v>6</v>
      </c>
      <c r="AA10" s="28"/>
    </row>
    <row r="11" spans="1:27" s="23" customFormat="1" x14ac:dyDescent="0.2">
      <c r="A11" s="11" t="s">
        <v>11</v>
      </c>
      <c r="B11" s="11" t="s">
        <v>28</v>
      </c>
      <c r="C11" s="11" t="s">
        <v>81</v>
      </c>
      <c r="D11" s="11" t="s">
        <v>18</v>
      </c>
      <c r="E11" s="11" t="s">
        <v>30</v>
      </c>
      <c r="F11" s="95"/>
      <c r="G11" s="96"/>
      <c r="H11" s="94"/>
      <c r="I11" s="51">
        <v>96675</v>
      </c>
      <c r="J11" s="51">
        <f t="shared" si="0"/>
        <v>0</v>
      </c>
      <c r="K11" s="51">
        <f t="shared" si="1"/>
        <v>104486</v>
      </c>
      <c r="L11" s="51">
        <f t="shared" si="2"/>
        <v>0</v>
      </c>
      <c r="M11" s="51">
        <f t="shared" si="3"/>
        <v>107800</v>
      </c>
      <c r="N11" s="31">
        <f t="shared" si="4"/>
        <v>107800</v>
      </c>
      <c r="O11" s="74"/>
      <c r="P11" s="36" t="s">
        <v>172</v>
      </c>
      <c r="Q11" s="36"/>
      <c r="R11" s="36"/>
      <c r="S11" s="36"/>
      <c r="T11" s="36"/>
      <c r="U11" s="36"/>
      <c r="W11" s="53" t="s">
        <v>175</v>
      </c>
      <c r="X11" s="53"/>
      <c r="Y11" s="54" t="s">
        <v>8</v>
      </c>
      <c r="AA11" s="28"/>
    </row>
    <row r="12" spans="1:27" s="23" customFormat="1" x14ac:dyDescent="0.2">
      <c r="A12" s="11" t="s">
        <v>11</v>
      </c>
      <c r="B12" s="11" t="s">
        <v>29</v>
      </c>
      <c r="C12" s="11" t="s">
        <v>81</v>
      </c>
      <c r="D12" s="11" t="s">
        <v>18</v>
      </c>
      <c r="E12" s="11" t="s">
        <v>132</v>
      </c>
      <c r="F12" s="91"/>
      <c r="G12" s="89"/>
      <c r="H12" s="93"/>
      <c r="I12" s="51">
        <v>625943</v>
      </c>
      <c r="J12" s="51">
        <f t="shared" si="0"/>
        <v>0</v>
      </c>
      <c r="K12" s="51">
        <f t="shared" si="1"/>
        <v>676519</v>
      </c>
      <c r="L12" s="51">
        <f t="shared" si="2"/>
        <v>0</v>
      </c>
      <c r="M12" s="51">
        <f t="shared" si="3"/>
        <v>697700</v>
      </c>
      <c r="N12" s="31">
        <f t="shared" si="4"/>
        <v>697700</v>
      </c>
      <c r="O12" s="74"/>
      <c r="P12" s="36" t="s">
        <v>172</v>
      </c>
      <c r="Q12" s="36" t="s">
        <v>172</v>
      </c>
      <c r="R12" s="36"/>
      <c r="S12" s="36"/>
      <c r="T12" s="36"/>
      <c r="U12" s="36"/>
      <c r="W12" s="53" t="s">
        <v>167</v>
      </c>
      <c r="X12" s="53"/>
      <c r="Y12" s="54" t="s">
        <v>7</v>
      </c>
      <c r="AA12" s="28"/>
    </row>
    <row r="13" spans="1:27" s="23" customFormat="1" x14ac:dyDescent="0.2">
      <c r="A13" s="11" t="s">
        <v>0</v>
      </c>
      <c r="B13" s="11" t="s">
        <v>186</v>
      </c>
      <c r="C13" s="11" t="s">
        <v>89</v>
      </c>
      <c r="D13" s="11" t="s">
        <v>18</v>
      </c>
      <c r="E13" s="11" t="s">
        <v>77</v>
      </c>
      <c r="F13" s="52" t="s">
        <v>165</v>
      </c>
      <c r="G13" s="11" t="s">
        <v>130</v>
      </c>
      <c r="H13" s="51">
        <v>3619195</v>
      </c>
      <c r="I13" s="51"/>
      <c r="J13" s="51">
        <f t="shared" si="0"/>
        <v>3882244</v>
      </c>
      <c r="K13" s="51">
        <f t="shared" si="1"/>
        <v>0</v>
      </c>
      <c r="L13" s="51">
        <f t="shared" si="2"/>
        <v>3985000</v>
      </c>
      <c r="M13" s="51">
        <f t="shared" si="3"/>
        <v>0</v>
      </c>
      <c r="N13" s="31">
        <f t="shared" si="4"/>
        <v>3985000</v>
      </c>
      <c r="O13" s="74"/>
      <c r="P13" s="36" t="s">
        <v>169</v>
      </c>
      <c r="Q13" s="36"/>
      <c r="R13" s="36"/>
      <c r="S13" s="36"/>
      <c r="T13" s="36"/>
      <c r="U13" s="36"/>
      <c r="W13" s="23" t="s">
        <v>170</v>
      </c>
      <c r="Y13" s="11"/>
      <c r="AA13" s="28"/>
    </row>
    <row r="14" spans="1:27" s="23" customFormat="1" x14ac:dyDescent="0.2">
      <c r="A14" s="11" t="s">
        <v>0</v>
      </c>
      <c r="B14" s="17" t="s">
        <v>24</v>
      </c>
      <c r="C14" s="17" t="s">
        <v>80</v>
      </c>
      <c r="D14" s="17" t="s">
        <v>18</v>
      </c>
      <c r="E14" s="17" t="s">
        <v>219</v>
      </c>
      <c r="F14" s="52" t="s">
        <v>188</v>
      </c>
      <c r="G14" s="11" t="s">
        <v>131</v>
      </c>
      <c r="H14" s="51">
        <v>9151393</v>
      </c>
      <c r="I14" s="51">
        <v>733232</v>
      </c>
      <c r="J14" s="51">
        <f t="shared" si="0"/>
        <v>9816532</v>
      </c>
      <c r="K14" s="51">
        <f t="shared" si="1"/>
        <v>792477</v>
      </c>
      <c r="L14" s="51">
        <f t="shared" si="2"/>
        <v>10076500</v>
      </c>
      <c r="M14" s="51">
        <f>ROUND(K14/124.4*128.3,-2)+10000</f>
        <v>827300</v>
      </c>
      <c r="N14" s="31">
        <f t="shared" si="4"/>
        <v>10903800</v>
      </c>
      <c r="O14" s="74"/>
      <c r="P14" s="36" t="s">
        <v>169</v>
      </c>
      <c r="Q14" s="36"/>
      <c r="R14" s="36"/>
      <c r="S14" s="36"/>
      <c r="T14" s="36"/>
      <c r="U14" s="36"/>
      <c r="W14" s="23" t="s">
        <v>170</v>
      </c>
      <c r="X14" s="53" t="s">
        <v>176</v>
      </c>
      <c r="Y14" s="11"/>
      <c r="AA14" s="28"/>
    </row>
    <row r="15" spans="1:27" s="23" customFormat="1" x14ac:dyDescent="0.2">
      <c r="A15" s="10" t="s">
        <v>0</v>
      </c>
      <c r="B15" s="10" t="s">
        <v>24</v>
      </c>
      <c r="C15" s="52" t="s">
        <v>80</v>
      </c>
      <c r="D15" s="10" t="s">
        <v>18</v>
      </c>
      <c r="E15" s="10" t="s">
        <v>73</v>
      </c>
      <c r="F15" s="52" t="s">
        <v>165</v>
      </c>
      <c r="G15" s="10" t="s">
        <v>131</v>
      </c>
      <c r="H15" s="51">
        <v>155108</v>
      </c>
      <c r="I15" s="51">
        <v>0</v>
      </c>
      <c r="J15" s="51">
        <f t="shared" si="0"/>
        <v>166382</v>
      </c>
      <c r="K15" s="51">
        <f t="shared" si="1"/>
        <v>0</v>
      </c>
      <c r="L15" s="51">
        <f t="shared" si="2"/>
        <v>170800</v>
      </c>
      <c r="M15" s="51">
        <f t="shared" si="3"/>
        <v>0</v>
      </c>
      <c r="N15" s="31">
        <f t="shared" si="4"/>
        <v>170800</v>
      </c>
      <c r="O15" s="74"/>
      <c r="P15" s="36"/>
      <c r="Q15" s="36"/>
      <c r="R15" s="36"/>
      <c r="S15" s="36"/>
      <c r="T15" s="36"/>
      <c r="U15" s="36"/>
      <c r="W15" s="23" t="s">
        <v>170</v>
      </c>
      <c r="Y15" s="11"/>
      <c r="AA15" s="28"/>
    </row>
    <row r="16" spans="1:27" s="23" customFormat="1" x14ac:dyDescent="0.2">
      <c r="A16" s="11" t="s">
        <v>11</v>
      </c>
      <c r="B16" s="11" t="s">
        <v>75</v>
      </c>
      <c r="C16" s="11" t="s">
        <v>93</v>
      </c>
      <c r="D16" s="11" t="s">
        <v>18</v>
      </c>
      <c r="E16" s="11" t="s">
        <v>76</v>
      </c>
      <c r="F16" s="52" t="s">
        <v>188</v>
      </c>
      <c r="G16" s="11" t="s">
        <v>130</v>
      </c>
      <c r="H16" s="83">
        <v>4473067</v>
      </c>
      <c r="I16" s="83">
        <v>489496</v>
      </c>
      <c r="J16" s="51">
        <f t="shared" si="0"/>
        <v>4798177</v>
      </c>
      <c r="K16" s="51">
        <f t="shared" si="1"/>
        <v>529047</v>
      </c>
      <c r="L16" s="51">
        <f t="shared" si="2"/>
        <v>4925200</v>
      </c>
      <c r="M16" s="51">
        <f t="shared" si="3"/>
        <v>545600</v>
      </c>
      <c r="N16" s="31">
        <f t="shared" si="4"/>
        <v>5470800</v>
      </c>
      <c r="O16" s="82"/>
      <c r="P16" s="36" t="s">
        <v>172</v>
      </c>
      <c r="Q16" s="36"/>
      <c r="R16" s="36"/>
      <c r="S16" s="36" t="s">
        <v>177</v>
      </c>
      <c r="T16" s="36" t="s">
        <v>172</v>
      </c>
      <c r="U16" s="36"/>
      <c r="W16" s="23" t="s">
        <v>178</v>
      </c>
      <c r="Y16" s="55" t="s">
        <v>134</v>
      </c>
      <c r="AA16" s="28"/>
    </row>
    <row r="17" spans="1:27" s="23" customFormat="1" x14ac:dyDescent="0.2">
      <c r="A17" s="11" t="s">
        <v>0</v>
      </c>
      <c r="B17" s="11" t="s">
        <v>119</v>
      </c>
      <c r="C17" s="11" t="s">
        <v>99</v>
      </c>
      <c r="D17" s="11" t="s">
        <v>15</v>
      </c>
      <c r="E17" s="11" t="s">
        <v>203</v>
      </c>
      <c r="F17" s="52" t="s">
        <v>165</v>
      </c>
      <c r="G17" s="11" t="s">
        <v>130</v>
      </c>
      <c r="H17" s="51">
        <v>3567492</v>
      </c>
      <c r="I17" s="51">
        <v>0</v>
      </c>
      <c r="J17" s="51">
        <f t="shared" si="0"/>
        <v>3826783</v>
      </c>
      <c r="K17" s="51">
        <f t="shared" si="1"/>
        <v>0</v>
      </c>
      <c r="L17" s="51">
        <f t="shared" si="2"/>
        <v>3928100</v>
      </c>
      <c r="M17" s="51">
        <f t="shared" si="3"/>
        <v>0</v>
      </c>
      <c r="N17" s="31">
        <f t="shared" si="4"/>
        <v>3928100</v>
      </c>
      <c r="O17" s="74"/>
      <c r="P17" s="36" t="s">
        <v>172</v>
      </c>
      <c r="Q17" s="36"/>
      <c r="R17" s="36"/>
      <c r="S17" s="36"/>
      <c r="T17" s="36"/>
      <c r="U17" s="36"/>
      <c r="W17" s="53" t="s">
        <v>175</v>
      </c>
      <c r="Y17" s="56" t="s">
        <v>137</v>
      </c>
      <c r="AA17" s="28"/>
    </row>
    <row r="18" spans="1:27" s="23" customFormat="1" x14ac:dyDescent="0.2">
      <c r="A18" s="11" t="s">
        <v>0</v>
      </c>
      <c r="B18" s="11" t="s">
        <v>49</v>
      </c>
      <c r="C18" s="11" t="s">
        <v>102</v>
      </c>
      <c r="D18" s="11" t="s">
        <v>15</v>
      </c>
      <c r="E18" s="11" t="s">
        <v>148</v>
      </c>
      <c r="F18" s="17" t="s">
        <v>149</v>
      </c>
      <c r="G18" s="11" t="s">
        <v>130</v>
      </c>
      <c r="H18" s="51">
        <v>243634</v>
      </c>
      <c r="I18" s="51">
        <v>0</v>
      </c>
      <c r="J18" s="51">
        <f t="shared" si="0"/>
        <v>261342</v>
      </c>
      <c r="K18" s="51">
        <f t="shared" si="1"/>
        <v>0</v>
      </c>
      <c r="L18" s="51">
        <f t="shared" si="2"/>
        <v>268300</v>
      </c>
      <c r="M18" s="51">
        <f t="shared" si="3"/>
        <v>0</v>
      </c>
      <c r="N18" s="31">
        <f t="shared" si="4"/>
        <v>268300</v>
      </c>
      <c r="O18" s="74"/>
      <c r="P18" s="36"/>
      <c r="Q18" s="36"/>
      <c r="R18" s="36"/>
      <c r="S18" s="36"/>
      <c r="T18" s="36"/>
      <c r="U18" s="36"/>
      <c r="W18" s="23" t="s">
        <v>179</v>
      </c>
      <c r="Y18" s="30" t="s">
        <v>144</v>
      </c>
      <c r="AA18" s="28"/>
    </row>
    <row r="19" spans="1:27" s="23" customFormat="1" x14ac:dyDescent="0.2">
      <c r="A19" s="11" t="s">
        <v>0</v>
      </c>
      <c r="B19" s="11" t="s">
        <v>70</v>
      </c>
      <c r="C19" s="11" t="s">
        <v>106</v>
      </c>
      <c r="D19" s="11" t="s">
        <v>15</v>
      </c>
      <c r="E19" s="11" t="s">
        <v>71</v>
      </c>
      <c r="F19" s="52" t="s">
        <v>165</v>
      </c>
      <c r="G19" s="11" t="s">
        <v>130</v>
      </c>
      <c r="H19" s="51">
        <v>2119814</v>
      </c>
      <c r="I19" s="51">
        <v>0</v>
      </c>
      <c r="J19" s="51">
        <f>ROUND(H19/119.7*128.4*1.21,0)</f>
        <v>2751402</v>
      </c>
      <c r="K19" s="51">
        <f t="shared" si="1"/>
        <v>0</v>
      </c>
      <c r="L19" s="51">
        <f t="shared" si="2"/>
        <v>2824300</v>
      </c>
      <c r="M19" s="51">
        <f t="shared" si="3"/>
        <v>0</v>
      </c>
      <c r="N19" s="31">
        <f t="shared" si="4"/>
        <v>2824300</v>
      </c>
      <c r="O19" s="74"/>
      <c r="P19" s="36" t="s">
        <v>172</v>
      </c>
      <c r="Q19" s="36"/>
      <c r="R19" s="36"/>
      <c r="S19" s="36"/>
      <c r="T19" s="36"/>
      <c r="U19" s="36"/>
      <c r="W19" s="53" t="s">
        <v>175</v>
      </c>
      <c r="Y19" s="11"/>
      <c r="AA19" s="28"/>
    </row>
    <row r="20" spans="1:27" s="23" customFormat="1" ht="25.5" x14ac:dyDescent="0.2">
      <c r="A20" s="11" t="s">
        <v>0</v>
      </c>
      <c r="B20" s="11" t="s">
        <v>45</v>
      </c>
      <c r="C20" s="11" t="s">
        <v>88</v>
      </c>
      <c r="D20" s="11" t="s">
        <v>18</v>
      </c>
      <c r="E20" s="72" t="s">
        <v>204</v>
      </c>
      <c r="F20" s="17" t="s">
        <v>145</v>
      </c>
      <c r="G20" s="11" t="s">
        <v>130</v>
      </c>
      <c r="H20" s="51">
        <v>4263594</v>
      </c>
      <c r="I20" s="51">
        <v>0</v>
      </c>
      <c r="J20" s="51">
        <f t="shared" ref="J20:J57" si="5">ROUND(H20/119.7*128.4,0)</f>
        <v>4573479</v>
      </c>
      <c r="K20" s="51">
        <f t="shared" si="1"/>
        <v>0</v>
      </c>
      <c r="L20" s="51">
        <f t="shared" si="2"/>
        <v>4694600</v>
      </c>
      <c r="M20" s="51">
        <f t="shared" si="3"/>
        <v>0</v>
      </c>
      <c r="N20" s="31">
        <f t="shared" si="4"/>
        <v>4694600</v>
      </c>
      <c r="O20" s="74"/>
      <c r="P20" s="36" t="s">
        <v>169</v>
      </c>
      <c r="Q20" s="36"/>
      <c r="R20" s="36"/>
      <c r="S20" s="36"/>
      <c r="T20" s="36"/>
      <c r="U20" s="36"/>
      <c r="W20" s="23" t="s">
        <v>170</v>
      </c>
      <c r="Y20" s="30" t="s">
        <v>144</v>
      </c>
      <c r="AA20" s="28"/>
    </row>
    <row r="21" spans="1:27" s="23" customFormat="1" x14ac:dyDescent="0.2">
      <c r="A21" s="11" t="s">
        <v>11</v>
      </c>
      <c r="B21" s="11" t="s">
        <v>55</v>
      </c>
      <c r="C21" s="11" t="s">
        <v>108</v>
      </c>
      <c r="D21" s="11" t="s">
        <v>32</v>
      </c>
      <c r="E21" s="11" t="s">
        <v>56</v>
      </c>
      <c r="F21" s="90" t="s">
        <v>188</v>
      </c>
      <c r="G21" s="88" t="s">
        <v>130</v>
      </c>
      <c r="H21" s="92">
        <v>4472291</v>
      </c>
      <c r="I21" s="51">
        <v>562920</v>
      </c>
      <c r="J21" s="51">
        <f t="shared" si="5"/>
        <v>4797345</v>
      </c>
      <c r="K21" s="51">
        <f t="shared" si="1"/>
        <v>608404</v>
      </c>
      <c r="L21" s="51">
        <f t="shared" si="2"/>
        <v>4924400</v>
      </c>
      <c r="M21" s="51">
        <f t="shared" si="3"/>
        <v>627500</v>
      </c>
      <c r="N21" s="31">
        <f t="shared" si="4"/>
        <v>5551900</v>
      </c>
      <c r="O21" s="74"/>
      <c r="P21" s="36" t="s">
        <v>172</v>
      </c>
      <c r="Q21" s="36" t="s">
        <v>172</v>
      </c>
      <c r="R21" s="36"/>
      <c r="S21" s="36"/>
      <c r="T21" s="36"/>
      <c r="U21" s="36" t="s">
        <v>172</v>
      </c>
      <c r="W21" s="23" t="s">
        <v>167</v>
      </c>
      <c r="Y21" s="11"/>
      <c r="AA21" s="28"/>
    </row>
    <row r="22" spans="1:27" s="23" customFormat="1" x14ac:dyDescent="0.2">
      <c r="A22" s="11" t="s">
        <v>11</v>
      </c>
      <c r="B22" s="11" t="s">
        <v>63</v>
      </c>
      <c r="C22" s="11" t="s">
        <v>108</v>
      </c>
      <c r="D22" s="11" t="s">
        <v>32</v>
      </c>
      <c r="E22" s="11" t="s">
        <v>64</v>
      </c>
      <c r="F22" s="91"/>
      <c r="G22" s="89"/>
      <c r="H22" s="93"/>
      <c r="I22" s="51">
        <v>83826</v>
      </c>
      <c r="J22" s="51">
        <f t="shared" si="5"/>
        <v>0</v>
      </c>
      <c r="K22" s="51">
        <f t="shared" si="1"/>
        <v>90599</v>
      </c>
      <c r="L22" s="51">
        <f t="shared" si="2"/>
        <v>0</v>
      </c>
      <c r="M22" s="51">
        <f t="shared" si="3"/>
        <v>93400</v>
      </c>
      <c r="N22" s="31">
        <f t="shared" si="4"/>
        <v>93400</v>
      </c>
      <c r="O22" s="74"/>
      <c r="P22" s="36"/>
      <c r="Q22" s="36"/>
      <c r="R22" s="36"/>
      <c r="S22" s="36"/>
      <c r="T22" s="36"/>
      <c r="U22" s="36"/>
      <c r="W22" s="53" t="s">
        <v>175</v>
      </c>
      <c r="Y22" s="11"/>
      <c r="AA22" s="28"/>
    </row>
    <row r="23" spans="1:27" s="23" customFormat="1" x14ac:dyDescent="0.2">
      <c r="A23" s="11" t="s">
        <v>0</v>
      </c>
      <c r="B23" s="14" t="s">
        <v>213</v>
      </c>
      <c r="C23" s="14" t="s">
        <v>198</v>
      </c>
      <c r="D23" s="14" t="s">
        <v>15</v>
      </c>
      <c r="E23" s="14" t="s">
        <v>197</v>
      </c>
      <c r="F23" s="79" t="s">
        <v>214</v>
      </c>
      <c r="G23" s="11" t="s">
        <v>130</v>
      </c>
      <c r="H23" s="80">
        <v>1700000</v>
      </c>
      <c r="I23" s="51"/>
      <c r="J23" s="83">
        <v>6900000</v>
      </c>
      <c r="K23" s="51">
        <f t="shared" si="1"/>
        <v>0</v>
      </c>
      <c r="L23" s="51">
        <f>ROUND(J23/130.8*131.8,-2)</f>
        <v>6952800</v>
      </c>
      <c r="M23" s="51">
        <f t="shared" si="3"/>
        <v>0</v>
      </c>
      <c r="N23" s="31">
        <f t="shared" si="4"/>
        <v>6952800</v>
      </c>
      <c r="O23" s="74"/>
      <c r="P23" s="36"/>
      <c r="Q23" s="36"/>
      <c r="R23" s="36"/>
      <c r="S23" s="36"/>
      <c r="T23" s="36"/>
      <c r="U23" s="36"/>
      <c r="W23" s="53"/>
      <c r="Y23" s="11"/>
      <c r="AA23" s="28"/>
    </row>
    <row r="24" spans="1:27" s="23" customFormat="1" ht="25.5" x14ac:dyDescent="0.2">
      <c r="A24" s="11" t="s">
        <v>0</v>
      </c>
      <c r="B24" s="19" t="s">
        <v>117</v>
      </c>
      <c r="C24" s="11" t="s">
        <v>86</v>
      </c>
      <c r="D24" s="11" t="s">
        <v>18</v>
      </c>
      <c r="E24" s="18" t="s">
        <v>116</v>
      </c>
      <c r="F24" s="17" t="s">
        <v>165</v>
      </c>
      <c r="G24" s="11" t="s">
        <v>130</v>
      </c>
      <c r="H24" s="51">
        <v>3360681</v>
      </c>
      <c r="I24" s="51">
        <v>0</v>
      </c>
      <c r="J24" s="51">
        <f t="shared" si="5"/>
        <v>3604941</v>
      </c>
      <c r="K24" s="51">
        <f t="shared" si="1"/>
        <v>0</v>
      </c>
      <c r="L24" s="51">
        <f t="shared" si="2"/>
        <v>3700400</v>
      </c>
      <c r="M24" s="51">
        <f t="shared" si="3"/>
        <v>0</v>
      </c>
      <c r="N24" s="31">
        <f t="shared" si="4"/>
        <v>3700400</v>
      </c>
      <c r="O24" s="74"/>
      <c r="P24" s="36" t="s">
        <v>172</v>
      </c>
      <c r="Q24" s="36"/>
      <c r="R24" s="36"/>
      <c r="S24" s="36"/>
      <c r="T24" s="36"/>
      <c r="U24" s="36"/>
      <c r="W24" s="53" t="s">
        <v>175</v>
      </c>
      <c r="Y24" s="16"/>
      <c r="AA24" s="28"/>
    </row>
    <row r="25" spans="1:27" s="23" customFormat="1" x14ac:dyDescent="0.2">
      <c r="A25" s="11" t="s">
        <v>11</v>
      </c>
      <c r="B25" s="11" t="s">
        <v>31</v>
      </c>
      <c r="C25" s="11" t="s">
        <v>98</v>
      </c>
      <c r="D25" s="11" t="s">
        <v>15</v>
      </c>
      <c r="E25" s="57" t="s">
        <v>120</v>
      </c>
      <c r="F25" s="90" t="s">
        <v>188</v>
      </c>
      <c r="G25" s="88" t="s">
        <v>130</v>
      </c>
      <c r="H25" s="92">
        <v>5221981</v>
      </c>
      <c r="I25" s="51">
        <v>564144</v>
      </c>
      <c r="J25" s="51">
        <f t="shared" si="5"/>
        <v>5601523</v>
      </c>
      <c r="K25" s="51">
        <f t="shared" si="1"/>
        <v>609726</v>
      </c>
      <c r="L25" s="51">
        <f t="shared" si="2"/>
        <v>5749800</v>
      </c>
      <c r="M25" s="51">
        <f t="shared" si="3"/>
        <v>628800</v>
      </c>
      <c r="N25" s="31">
        <f t="shared" si="4"/>
        <v>6378600</v>
      </c>
      <c r="O25" s="74"/>
      <c r="P25" s="36" t="s">
        <v>172</v>
      </c>
      <c r="Q25" s="36"/>
      <c r="R25" s="36"/>
      <c r="S25" s="36"/>
      <c r="T25" s="36"/>
      <c r="U25" s="36"/>
      <c r="W25" s="53" t="s">
        <v>167</v>
      </c>
      <c r="X25" s="53"/>
      <c r="Y25" s="54" t="s">
        <v>9</v>
      </c>
      <c r="AA25" s="28"/>
    </row>
    <row r="26" spans="1:27" s="23" customFormat="1" x14ac:dyDescent="0.2">
      <c r="A26" s="11" t="s">
        <v>11</v>
      </c>
      <c r="B26" s="11" t="s">
        <v>50</v>
      </c>
      <c r="C26" s="11" t="s">
        <v>98</v>
      </c>
      <c r="D26" s="11" t="s">
        <v>15</v>
      </c>
      <c r="E26" s="11" t="s">
        <v>51</v>
      </c>
      <c r="F26" s="91"/>
      <c r="G26" s="89"/>
      <c r="H26" s="93"/>
      <c r="I26" s="51">
        <v>100347</v>
      </c>
      <c r="J26" s="51">
        <f t="shared" si="5"/>
        <v>0</v>
      </c>
      <c r="K26" s="51">
        <f t="shared" si="1"/>
        <v>108455</v>
      </c>
      <c r="L26" s="51">
        <f t="shared" si="2"/>
        <v>0</v>
      </c>
      <c r="M26" s="51">
        <f t="shared" si="3"/>
        <v>111900</v>
      </c>
      <c r="N26" s="31">
        <f t="shared" si="4"/>
        <v>111900</v>
      </c>
      <c r="O26" s="74"/>
      <c r="P26" s="36"/>
      <c r="Q26" s="36"/>
      <c r="R26" s="36"/>
      <c r="S26" s="36"/>
      <c r="T26" s="36"/>
      <c r="U26" s="36"/>
      <c r="W26" s="53" t="s">
        <v>175</v>
      </c>
      <c r="X26" s="53"/>
      <c r="Y26" s="54" t="s">
        <v>10</v>
      </c>
      <c r="AA26" s="28"/>
    </row>
    <row r="27" spans="1:27" s="23" customFormat="1" x14ac:dyDescent="0.2">
      <c r="A27" s="11" t="s">
        <v>11</v>
      </c>
      <c r="B27" s="11" t="s">
        <v>52</v>
      </c>
      <c r="C27" s="11" t="s">
        <v>82</v>
      </c>
      <c r="D27" s="11" t="s">
        <v>18</v>
      </c>
      <c r="E27" s="57" t="s">
        <v>121</v>
      </c>
      <c r="F27" s="52" t="s">
        <v>188</v>
      </c>
      <c r="G27" s="11" t="s">
        <v>130</v>
      </c>
      <c r="H27" s="51">
        <v>2688545</v>
      </c>
      <c r="I27" s="51">
        <v>337752</v>
      </c>
      <c r="J27" s="51">
        <f t="shared" si="5"/>
        <v>2883953</v>
      </c>
      <c r="K27" s="51">
        <f t="shared" si="1"/>
        <v>365042</v>
      </c>
      <c r="L27" s="51">
        <f t="shared" si="2"/>
        <v>2960300</v>
      </c>
      <c r="M27" s="51">
        <f t="shared" si="3"/>
        <v>376500</v>
      </c>
      <c r="N27" s="31">
        <f t="shared" si="4"/>
        <v>3336800</v>
      </c>
      <c r="O27" s="74"/>
      <c r="P27" s="36" t="s">
        <v>172</v>
      </c>
      <c r="Q27" s="36"/>
      <c r="R27" s="36"/>
      <c r="S27" s="36"/>
      <c r="T27" s="36"/>
      <c r="U27" s="36"/>
      <c r="V27" s="23" t="s">
        <v>180</v>
      </c>
      <c r="W27" s="23" t="s">
        <v>167</v>
      </c>
      <c r="Y27" s="11"/>
      <c r="AA27" s="28"/>
    </row>
    <row r="28" spans="1:27" s="23" customFormat="1" ht="25.5" x14ac:dyDescent="0.2">
      <c r="A28" s="11" t="s">
        <v>11</v>
      </c>
      <c r="B28" s="11" t="s">
        <v>59</v>
      </c>
      <c r="C28" s="11" t="s">
        <v>82</v>
      </c>
      <c r="D28" s="11" t="s">
        <v>18</v>
      </c>
      <c r="E28" s="11" t="s">
        <v>53</v>
      </c>
      <c r="F28" s="52" t="s">
        <v>188</v>
      </c>
      <c r="G28" s="11" t="s">
        <v>130</v>
      </c>
      <c r="H28" s="51">
        <v>2998762</v>
      </c>
      <c r="I28" s="51">
        <v>550683</v>
      </c>
      <c r="J28" s="51">
        <f t="shared" si="5"/>
        <v>3216717</v>
      </c>
      <c r="K28" s="51">
        <f t="shared" si="1"/>
        <v>595178</v>
      </c>
      <c r="L28" s="51">
        <f t="shared" si="2"/>
        <v>3301900</v>
      </c>
      <c r="M28" s="51">
        <f t="shared" si="3"/>
        <v>613800</v>
      </c>
      <c r="N28" s="31">
        <f t="shared" si="4"/>
        <v>3915700</v>
      </c>
      <c r="O28" s="74"/>
      <c r="P28" s="36" t="s">
        <v>172</v>
      </c>
      <c r="Q28" s="36" t="s">
        <v>172</v>
      </c>
      <c r="R28" s="36"/>
      <c r="S28" s="36"/>
      <c r="T28" s="36"/>
      <c r="U28" s="36"/>
      <c r="W28" s="23" t="s">
        <v>167</v>
      </c>
      <c r="Y28" s="32" t="s">
        <v>151</v>
      </c>
      <c r="Z28" s="33" t="s">
        <v>152</v>
      </c>
      <c r="AA28" s="28"/>
    </row>
    <row r="29" spans="1:27" s="23" customFormat="1" x14ac:dyDescent="0.2">
      <c r="A29" s="11" t="s">
        <v>0</v>
      </c>
      <c r="B29" s="11" t="s">
        <v>61</v>
      </c>
      <c r="C29" s="11" t="s">
        <v>85</v>
      </c>
      <c r="D29" s="11" t="s">
        <v>18</v>
      </c>
      <c r="E29" s="11" t="s">
        <v>62</v>
      </c>
      <c r="F29" s="52" t="s">
        <v>165</v>
      </c>
      <c r="G29" s="11" t="s">
        <v>130</v>
      </c>
      <c r="H29" s="51">
        <v>1085759</v>
      </c>
      <c r="I29" s="51">
        <v>0</v>
      </c>
      <c r="J29" s="51">
        <f t="shared" si="5"/>
        <v>1164674</v>
      </c>
      <c r="K29" s="51">
        <f t="shared" si="1"/>
        <v>0</v>
      </c>
      <c r="L29" s="51">
        <f t="shared" si="2"/>
        <v>1195500</v>
      </c>
      <c r="M29" s="51">
        <f t="shared" si="3"/>
        <v>0</v>
      </c>
      <c r="N29" s="31">
        <f t="shared" si="4"/>
        <v>1195500</v>
      </c>
      <c r="O29" s="74"/>
      <c r="P29" s="36" t="s">
        <v>172</v>
      </c>
      <c r="Q29" s="36"/>
      <c r="R29" s="36"/>
      <c r="S29" s="36"/>
      <c r="T29" s="36"/>
      <c r="U29" s="36"/>
      <c r="W29" s="53" t="s">
        <v>175</v>
      </c>
      <c r="Y29" s="11"/>
      <c r="AA29" s="28"/>
    </row>
    <row r="30" spans="1:27" s="23" customFormat="1" ht="25.5" x14ac:dyDescent="0.2">
      <c r="A30" s="11" t="s">
        <v>12</v>
      </c>
      <c r="B30" s="11" t="s">
        <v>35</v>
      </c>
      <c r="C30" s="11" t="s">
        <v>104</v>
      </c>
      <c r="D30" s="11" t="s">
        <v>15</v>
      </c>
      <c r="E30" s="11" t="s">
        <v>36</v>
      </c>
      <c r="F30" s="52" t="s">
        <v>165</v>
      </c>
      <c r="G30" s="11" t="s">
        <v>130</v>
      </c>
      <c r="H30" s="51">
        <v>2171517</v>
      </c>
      <c r="I30" s="51">
        <v>0</v>
      </c>
      <c r="J30" s="51">
        <f t="shared" si="5"/>
        <v>2329347</v>
      </c>
      <c r="K30" s="51">
        <f t="shared" si="1"/>
        <v>0</v>
      </c>
      <c r="L30" s="51">
        <f t="shared" si="2"/>
        <v>2391000</v>
      </c>
      <c r="M30" s="51">
        <f t="shared" si="3"/>
        <v>0</v>
      </c>
      <c r="N30" s="31">
        <f t="shared" si="4"/>
        <v>2391000</v>
      </c>
      <c r="O30" s="74"/>
      <c r="P30" s="36" t="s">
        <v>172</v>
      </c>
      <c r="Q30" s="36"/>
      <c r="R30" s="36"/>
      <c r="S30" s="36"/>
      <c r="T30" s="36"/>
      <c r="U30" s="36"/>
      <c r="W30" s="23" t="s">
        <v>178</v>
      </c>
      <c r="Y30" s="11"/>
      <c r="AA30" s="28"/>
    </row>
    <row r="31" spans="1:27" s="23" customFormat="1" x14ac:dyDescent="0.2">
      <c r="A31" s="11" t="s">
        <v>11</v>
      </c>
      <c r="B31" s="11" t="s">
        <v>66</v>
      </c>
      <c r="C31" s="11" t="s">
        <v>90</v>
      </c>
      <c r="D31" s="11" t="s">
        <v>18</v>
      </c>
      <c r="E31" s="11" t="s">
        <v>68</v>
      </c>
      <c r="F31" s="52" t="s">
        <v>188</v>
      </c>
      <c r="G31" s="11" t="s">
        <v>130</v>
      </c>
      <c r="H31" s="51">
        <v>1137461</v>
      </c>
      <c r="I31" s="51">
        <v>83826</v>
      </c>
      <c r="J31" s="51">
        <f t="shared" si="5"/>
        <v>1220134</v>
      </c>
      <c r="K31" s="51">
        <f t="shared" si="1"/>
        <v>90599</v>
      </c>
      <c r="L31" s="51">
        <f t="shared" si="2"/>
        <v>1252400</v>
      </c>
      <c r="M31" s="51">
        <f t="shared" si="3"/>
        <v>93400</v>
      </c>
      <c r="N31" s="31">
        <f t="shared" si="4"/>
        <v>1345800</v>
      </c>
      <c r="O31" s="74"/>
      <c r="P31" s="36"/>
      <c r="Q31" s="36"/>
      <c r="R31" s="36"/>
      <c r="S31" s="36"/>
      <c r="T31" s="36"/>
      <c r="U31" s="36"/>
      <c r="W31" s="53" t="s">
        <v>175</v>
      </c>
      <c r="Y31" s="11"/>
      <c r="AA31" s="28"/>
    </row>
    <row r="32" spans="1:27" s="23" customFormat="1" x14ac:dyDescent="0.2">
      <c r="A32" s="11" t="s">
        <v>0</v>
      </c>
      <c r="B32" s="11" t="s">
        <v>46</v>
      </c>
      <c r="C32" s="11" t="s">
        <v>109</v>
      </c>
      <c r="D32" s="11" t="s">
        <v>32</v>
      </c>
      <c r="E32" s="11" t="s">
        <v>199</v>
      </c>
      <c r="F32" s="52" t="s">
        <v>165</v>
      </c>
      <c r="G32" s="11" t="s">
        <v>130</v>
      </c>
      <c r="H32" s="51">
        <v>155108</v>
      </c>
      <c r="I32" s="51">
        <v>0</v>
      </c>
      <c r="J32" s="51">
        <f t="shared" si="5"/>
        <v>166382</v>
      </c>
      <c r="K32" s="51">
        <f t="shared" si="1"/>
        <v>0</v>
      </c>
      <c r="L32" s="51">
        <f t="shared" si="2"/>
        <v>170800</v>
      </c>
      <c r="M32" s="51">
        <f t="shared" si="3"/>
        <v>0</v>
      </c>
      <c r="N32" s="31">
        <f t="shared" si="4"/>
        <v>170800</v>
      </c>
      <c r="O32" s="74"/>
      <c r="P32" s="36"/>
      <c r="Q32" s="36"/>
      <c r="R32" s="36"/>
      <c r="S32" s="36"/>
      <c r="T32" s="36"/>
      <c r="U32" s="36"/>
      <c r="W32" s="23" t="s">
        <v>179</v>
      </c>
      <c r="Y32" s="11"/>
      <c r="AA32" s="28"/>
    </row>
    <row r="33" spans="1:27" s="23" customFormat="1" x14ac:dyDescent="0.2">
      <c r="A33" s="11" t="s">
        <v>0</v>
      </c>
      <c r="B33" s="11" t="s">
        <v>125</v>
      </c>
      <c r="C33" s="58" t="s">
        <v>87</v>
      </c>
      <c r="D33" s="11" t="s">
        <v>18</v>
      </c>
      <c r="E33" s="11" t="s">
        <v>207</v>
      </c>
      <c r="F33" s="52" t="s">
        <v>165</v>
      </c>
      <c r="G33" s="11" t="s">
        <v>131</v>
      </c>
      <c r="H33" s="51">
        <v>3515789</v>
      </c>
      <c r="I33" s="51">
        <v>0</v>
      </c>
      <c r="J33" s="51">
        <f t="shared" si="5"/>
        <v>3771323</v>
      </c>
      <c r="K33" s="51">
        <f t="shared" si="1"/>
        <v>0</v>
      </c>
      <c r="L33" s="51">
        <f t="shared" si="2"/>
        <v>3871200</v>
      </c>
      <c r="M33" s="51">
        <f t="shared" si="3"/>
        <v>0</v>
      </c>
      <c r="N33" s="31">
        <f t="shared" si="4"/>
        <v>3871200</v>
      </c>
      <c r="O33" s="74"/>
      <c r="P33" s="36"/>
      <c r="Q33" s="36"/>
      <c r="R33" s="36"/>
      <c r="S33" s="36"/>
      <c r="T33" s="36"/>
      <c r="U33" s="36"/>
      <c r="W33" s="53" t="s">
        <v>175</v>
      </c>
      <c r="Y33" s="11"/>
      <c r="AA33" s="28"/>
    </row>
    <row r="34" spans="1:27" s="23" customFormat="1" ht="12.75" customHeight="1" x14ac:dyDescent="0.2">
      <c r="A34" s="11" t="s">
        <v>11</v>
      </c>
      <c r="B34" s="11" t="s">
        <v>57</v>
      </c>
      <c r="C34" s="11" t="s">
        <v>84</v>
      </c>
      <c r="D34" s="11" t="s">
        <v>18</v>
      </c>
      <c r="E34" s="11" t="s">
        <v>58</v>
      </c>
      <c r="F34" s="52" t="s">
        <v>188</v>
      </c>
      <c r="G34" s="11" t="s">
        <v>130</v>
      </c>
      <c r="H34" s="51">
        <v>3205573</v>
      </c>
      <c r="I34" s="51">
        <v>422190</v>
      </c>
      <c r="J34" s="51">
        <f t="shared" si="5"/>
        <v>3438560</v>
      </c>
      <c r="K34" s="51">
        <f t="shared" si="1"/>
        <v>456303</v>
      </c>
      <c r="L34" s="51">
        <f t="shared" si="2"/>
        <v>3529600</v>
      </c>
      <c r="M34" s="51">
        <f t="shared" si="3"/>
        <v>470600</v>
      </c>
      <c r="N34" s="31">
        <f t="shared" si="4"/>
        <v>4000200</v>
      </c>
      <c r="O34" s="74"/>
      <c r="P34" s="36" t="s">
        <v>172</v>
      </c>
      <c r="Q34" s="36" t="s">
        <v>172</v>
      </c>
      <c r="R34" s="36"/>
      <c r="S34" s="36" t="s">
        <v>172</v>
      </c>
      <c r="T34" s="36"/>
      <c r="U34" s="36"/>
      <c r="W34" s="23" t="s">
        <v>167</v>
      </c>
      <c r="Y34" s="11"/>
      <c r="AA34" s="28"/>
    </row>
    <row r="35" spans="1:27" s="23" customFormat="1" ht="12.75" customHeight="1" x14ac:dyDescent="0.2">
      <c r="A35" s="11" t="s">
        <v>11</v>
      </c>
      <c r="B35" s="11" t="s">
        <v>54</v>
      </c>
      <c r="C35" s="11" t="s">
        <v>84</v>
      </c>
      <c r="D35" s="11" t="s">
        <v>18</v>
      </c>
      <c r="E35" s="17" t="s">
        <v>122</v>
      </c>
      <c r="F35" s="52" t="s">
        <v>188</v>
      </c>
      <c r="G35" s="11" t="s">
        <v>130</v>
      </c>
      <c r="H35" s="51">
        <v>4394737</v>
      </c>
      <c r="I35" s="51">
        <v>690801</v>
      </c>
      <c r="J35" s="51">
        <f t="shared" si="5"/>
        <v>4714154</v>
      </c>
      <c r="K35" s="51">
        <f t="shared" si="1"/>
        <v>746617</v>
      </c>
      <c r="L35" s="51">
        <f t="shared" si="2"/>
        <v>4839000</v>
      </c>
      <c r="M35" s="51">
        <f t="shared" si="3"/>
        <v>770000</v>
      </c>
      <c r="N35" s="31">
        <f t="shared" si="4"/>
        <v>5609000</v>
      </c>
      <c r="O35" s="74"/>
      <c r="P35" s="36" t="s">
        <v>172</v>
      </c>
      <c r="Q35" s="36"/>
      <c r="R35" s="36"/>
      <c r="S35" s="36" t="s">
        <v>172</v>
      </c>
      <c r="T35" s="36" t="s">
        <v>172</v>
      </c>
      <c r="U35" s="36"/>
      <c r="W35" s="23" t="s">
        <v>167</v>
      </c>
      <c r="Y35" s="11"/>
      <c r="AA35" s="28"/>
    </row>
    <row r="36" spans="1:27" s="23" customFormat="1" x14ac:dyDescent="0.2">
      <c r="A36" s="11" t="s">
        <v>11</v>
      </c>
      <c r="B36" s="11" t="s">
        <v>43</v>
      </c>
      <c r="C36" s="11" t="s">
        <v>84</v>
      </c>
      <c r="D36" s="11" t="s">
        <v>18</v>
      </c>
      <c r="E36" s="11" t="s">
        <v>44</v>
      </c>
      <c r="F36" s="52" t="s">
        <v>188</v>
      </c>
      <c r="G36" s="11" t="s">
        <v>130</v>
      </c>
      <c r="H36" s="51">
        <v>4756656</v>
      </c>
      <c r="I36" s="51">
        <v>272282</v>
      </c>
      <c r="J36" s="51">
        <f t="shared" si="5"/>
        <v>5102378</v>
      </c>
      <c r="K36" s="51">
        <f t="shared" si="1"/>
        <v>294282</v>
      </c>
      <c r="L36" s="51">
        <f t="shared" si="2"/>
        <v>5237500</v>
      </c>
      <c r="M36" s="51">
        <f t="shared" si="3"/>
        <v>303500</v>
      </c>
      <c r="N36" s="31">
        <f t="shared" si="4"/>
        <v>5541000</v>
      </c>
      <c r="O36" s="81"/>
      <c r="P36" s="36" t="s">
        <v>172</v>
      </c>
      <c r="Q36" s="36"/>
      <c r="R36" s="36"/>
      <c r="S36" s="36"/>
      <c r="T36" s="36"/>
      <c r="U36" s="36"/>
      <c r="W36" s="53" t="s">
        <v>175</v>
      </c>
      <c r="Y36" s="11"/>
      <c r="AA36" s="28"/>
    </row>
    <row r="37" spans="1:27" s="23" customFormat="1" x14ac:dyDescent="0.2">
      <c r="A37" s="11" t="s">
        <v>0</v>
      </c>
      <c r="B37" s="11" t="s">
        <v>38</v>
      </c>
      <c r="C37" s="11" t="s">
        <v>96</v>
      </c>
      <c r="D37" s="11" t="s">
        <v>15</v>
      </c>
      <c r="E37" s="14" t="s">
        <v>200</v>
      </c>
      <c r="F37" s="65" t="s">
        <v>165</v>
      </c>
      <c r="G37" s="64" t="s">
        <v>130</v>
      </c>
      <c r="H37" s="66">
        <v>2068111</v>
      </c>
      <c r="I37" s="51">
        <v>0</v>
      </c>
      <c r="J37" s="51">
        <f t="shared" si="5"/>
        <v>2218425</v>
      </c>
      <c r="K37" s="51">
        <f t="shared" si="1"/>
        <v>0</v>
      </c>
      <c r="L37" s="51">
        <f t="shared" si="2"/>
        <v>2277200</v>
      </c>
      <c r="M37" s="51">
        <f t="shared" si="3"/>
        <v>0</v>
      </c>
      <c r="N37" s="31">
        <f t="shared" si="4"/>
        <v>2277200</v>
      </c>
      <c r="O37" s="74"/>
      <c r="P37" s="36"/>
      <c r="Q37" s="36"/>
      <c r="R37" s="36"/>
      <c r="S37" s="36"/>
      <c r="T37" s="36"/>
      <c r="U37" s="36"/>
      <c r="W37" s="23" t="s">
        <v>178</v>
      </c>
      <c r="Y37" s="11"/>
      <c r="AA37" s="28"/>
    </row>
    <row r="38" spans="1:27" s="23" customFormat="1" ht="12.75" customHeight="1" x14ac:dyDescent="0.2">
      <c r="A38" s="11" t="s">
        <v>205</v>
      </c>
      <c r="B38" s="11" t="s">
        <v>38</v>
      </c>
      <c r="C38" s="11" t="s">
        <v>96</v>
      </c>
      <c r="D38" s="11" t="s">
        <v>15</v>
      </c>
      <c r="E38" s="11" t="s">
        <v>124</v>
      </c>
      <c r="F38" s="67" t="s">
        <v>192</v>
      </c>
      <c r="G38" s="11" t="s">
        <v>130</v>
      </c>
      <c r="H38" s="51">
        <v>0</v>
      </c>
      <c r="I38" s="51">
        <v>79543</v>
      </c>
      <c r="J38" s="51">
        <f t="shared" si="5"/>
        <v>0</v>
      </c>
      <c r="K38" s="51">
        <f t="shared" si="1"/>
        <v>85970</v>
      </c>
      <c r="L38" s="51">
        <f t="shared" si="2"/>
        <v>0</v>
      </c>
      <c r="M38" s="51">
        <f t="shared" si="3"/>
        <v>88700</v>
      </c>
      <c r="N38" s="31">
        <f t="shared" si="4"/>
        <v>88700</v>
      </c>
      <c r="O38" s="74"/>
      <c r="P38" s="36"/>
      <c r="Q38" s="36"/>
      <c r="R38" s="36"/>
      <c r="S38" s="36"/>
      <c r="T38" s="36"/>
      <c r="U38" s="36"/>
      <c r="W38" s="23" t="s">
        <v>174</v>
      </c>
      <c r="Y38" s="11"/>
      <c r="AA38" s="28"/>
    </row>
    <row r="39" spans="1:27" s="23" customFormat="1" ht="12.75" customHeight="1" x14ac:dyDescent="0.2">
      <c r="A39" s="11" t="s">
        <v>0</v>
      </c>
      <c r="B39" s="11" t="s">
        <v>39</v>
      </c>
      <c r="C39" s="11" t="s">
        <v>96</v>
      </c>
      <c r="D39" s="11" t="s">
        <v>15</v>
      </c>
      <c r="E39" s="11" t="s">
        <v>201</v>
      </c>
      <c r="F39" s="70" t="s">
        <v>165</v>
      </c>
      <c r="G39" s="69" t="s">
        <v>130</v>
      </c>
      <c r="H39" s="71">
        <v>3153870</v>
      </c>
      <c r="I39" s="51">
        <v>0</v>
      </c>
      <c r="J39" s="51">
        <f t="shared" si="5"/>
        <v>3383099</v>
      </c>
      <c r="K39" s="51">
        <f t="shared" si="1"/>
        <v>0</v>
      </c>
      <c r="L39" s="51">
        <f t="shared" si="2"/>
        <v>3472700</v>
      </c>
      <c r="M39" s="51">
        <f t="shared" si="3"/>
        <v>0</v>
      </c>
      <c r="N39" s="31">
        <f t="shared" si="4"/>
        <v>3472700</v>
      </c>
      <c r="O39" s="74"/>
      <c r="P39" s="36" t="s">
        <v>169</v>
      </c>
      <c r="Q39" s="36"/>
      <c r="R39" s="36"/>
      <c r="S39" s="36" t="s">
        <v>181</v>
      </c>
      <c r="T39" s="36" t="s">
        <v>169</v>
      </c>
      <c r="U39" s="36"/>
      <c r="W39" s="23" t="s">
        <v>170</v>
      </c>
      <c r="Y39" s="32" t="s">
        <v>153</v>
      </c>
      <c r="AA39" s="28"/>
    </row>
    <row r="40" spans="1:27" s="23" customFormat="1" ht="12.75" customHeight="1" x14ac:dyDescent="0.2">
      <c r="A40" s="11" t="s">
        <v>0</v>
      </c>
      <c r="B40" s="11" t="s">
        <v>34</v>
      </c>
      <c r="C40" s="11" t="s">
        <v>96</v>
      </c>
      <c r="D40" s="11" t="s">
        <v>15</v>
      </c>
      <c r="E40" s="11" t="s">
        <v>37</v>
      </c>
      <c r="F40" s="52" t="s">
        <v>165</v>
      </c>
      <c r="G40" s="11" t="s">
        <v>130</v>
      </c>
      <c r="H40" s="51">
        <v>1783746</v>
      </c>
      <c r="I40" s="51">
        <v>0</v>
      </c>
      <c r="J40" s="51">
        <f t="shared" si="5"/>
        <v>1913392</v>
      </c>
      <c r="K40" s="51">
        <f t="shared" si="1"/>
        <v>0</v>
      </c>
      <c r="L40" s="51">
        <f t="shared" si="2"/>
        <v>1964100</v>
      </c>
      <c r="M40" s="51">
        <f t="shared" si="3"/>
        <v>0</v>
      </c>
      <c r="N40" s="31">
        <f t="shared" si="4"/>
        <v>1964100</v>
      </c>
      <c r="O40" s="74"/>
      <c r="P40" s="36" t="s">
        <v>172</v>
      </c>
      <c r="Q40" s="36"/>
      <c r="R40" s="36"/>
      <c r="S40" s="36"/>
      <c r="T40" s="36"/>
      <c r="U40" s="36"/>
      <c r="W40" s="23" t="s">
        <v>178</v>
      </c>
      <c r="Y40" s="11"/>
      <c r="AA40" s="28"/>
    </row>
    <row r="41" spans="1:27" s="23" customFormat="1" ht="12.75" customHeight="1" x14ac:dyDescent="0.2">
      <c r="A41" s="11" t="s">
        <v>0</v>
      </c>
      <c r="B41" s="11" t="s">
        <v>40</v>
      </c>
      <c r="C41" s="11" t="s">
        <v>96</v>
      </c>
      <c r="D41" s="11" t="s">
        <v>15</v>
      </c>
      <c r="E41" s="11" t="s">
        <v>42</v>
      </c>
      <c r="F41" s="52" t="s">
        <v>165</v>
      </c>
      <c r="G41" s="11" t="s">
        <v>130</v>
      </c>
      <c r="H41" s="51">
        <v>491176</v>
      </c>
      <c r="I41" s="51">
        <v>0</v>
      </c>
      <c r="J41" s="51">
        <f t="shared" si="5"/>
        <v>526876</v>
      </c>
      <c r="K41" s="51">
        <f t="shared" si="1"/>
        <v>0</v>
      </c>
      <c r="L41" s="51">
        <f t="shared" si="2"/>
        <v>540800</v>
      </c>
      <c r="M41" s="51">
        <f t="shared" si="3"/>
        <v>0</v>
      </c>
      <c r="N41" s="31">
        <f t="shared" si="4"/>
        <v>540800</v>
      </c>
      <c r="O41" s="74"/>
      <c r="P41" s="36"/>
      <c r="Q41" s="36"/>
      <c r="R41" s="36"/>
      <c r="S41" s="36"/>
      <c r="T41" s="36"/>
      <c r="U41" s="36"/>
      <c r="W41" s="23" t="s">
        <v>170</v>
      </c>
      <c r="Y41" s="11"/>
      <c r="AA41" s="28"/>
    </row>
    <row r="42" spans="1:27" s="23" customFormat="1" ht="12.75" customHeight="1" x14ac:dyDescent="0.2">
      <c r="A42" s="11" t="s">
        <v>0</v>
      </c>
      <c r="B42" s="11" t="s">
        <v>112</v>
      </c>
      <c r="C42" s="11" t="s">
        <v>96</v>
      </c>
      <c r="D42" s="11" t="s">
        <v>15</v>
      </c>
      <c r="E42" s="11" t="s">
        <v>41</v>
      </c>
      <c r="F42" s="17" t="s">
        <v>214</v>
      </c>
      <c r="G42" s="11" t="s">
        <v>130</v>
      </c>
      <c r="H42" s="51">
        <v>1099914</v>
      </c>
      <c r="I42" s="51">
        <v>0</v>
      </c>
      <c r="J42" s="83">
        <v>1100000</v>
      </c>
      <c r="K42" s="51">
        <f t="shared" si="1"/>
        <v>0</v>
      </c>
      <c r="L42" s="51">
        <f>ROUND(J42/130.8*131.8,-2)</f>
        <v>1108400</v>
      </c>
      <c r="M42" s="51">
        <f t="shared" si="3"/>
        <v>0</v>
      </c>
      <c r="N42" s="31">
        <f t="shared" si="4"/>
        <v>1108400</v>
      </c>
      <c r="O42" s="74"/>
      <c r="P42" s="36"/>
      <c r="Q42" s="36"/>
      <c r="R42" s="36"/>
      <c r="S42" s="36"/>
      <c r="T42" s="36"/>
      <c r="U42" s="36"/>
      <c r="W42" s="23" t="s">
        <v>179</v>
      </c>
      <c r="Y42" s="11"/>
      <c r="AA42" s="28"/>
    </row>
    <row r="43" spans="1:27" s="23" customFormat="1" ht="12.75" customHeight="1" x14ac:dyDescent="0.2">
      <c r="A43" s="11" t="s">
        <v>0</v>
      </c>
      <c r="B43" s="11" t="s">
        <v>22</v>
      </c>
      <c r="C43" s="11" t="s">
        <v>96</v>
      </c>
      <c r="D43" s="11" t="s">
        <v>15</v>
      </c>
      <c r="E43" s="11" t="s">
        <v>113</v>
      </c>
      <c r="F43" s="52" t="s">
        <v>165</v>
      </c>
      <c r="G43" s="11" t="s">
        <v>130</v>
      </c>
      <c r="H43" s="51">
        <v>16027864</v>
      </c>
      <c r="I43" s="51">
        <v>0</v>
      </c>
      <c r="J43" s="51">
        <f t="shared" si="5"/>
        <v>17192796</v>
      </c>
      <c r="K43" s="51">
        <f t="shared" si="1"/>
        <v>0</v>
      </c>
      <c r="L43" s="51">
        <f t="shared" si="2"/>
        <v>17648100</v>
      </c>
      <c r="M43" s="51">
        <f t="shared" si="3"/>
        <v>0</v>
      </c>
      <c r="N43" s="31">
        <f t="shared" si="4"/>
        <v>17648100</v>
      </c>
      <c r="O43" s="74"/>
      <c r="P43" s="36" t="s">
        <v>169</v>
      </c>
      <c r="Q43" s="36"/>
      <c r="R43" s="36"/>
      <c r="S43" s="36" t="s">
        <v>169</v>
      </c>
      <c r="T43" s="36"/>
      <c r="U43" s="36"/>
      <c r="W43" s="23" t="s">
        <v>170</v>
      </c>
      <c r="X43" s="53" t="s">
        <v>176</v>
      </c>
      <c r="Y43" s="11"/>
      <c r="AA43" s="28"/>
    </row>
    <row r="44" spans="1:27" s="23" customFormat="1" x14ac:dyDescent="0.2">
      <c r="A44" s="11" t="s">
        <v>4</v>
      </c>
      <c r="B44" s="11" t="s">
        <v>22</v>
      </c>
      <c r="C44" s="11" t="s">
        <v>96</v>
      </c>
      <c r="D44" s="11" t="s">
        <v>15</v>
      </c>
      <c r="E44" s="11" t="s">
        <v>23</v>
      </c>
      <c r="F44" s="67" t="s">
        <v>192</v>
      </c>
      <c r="G44" s="11" t="s">
        <v>130</v>
      </c>
      <c r="H44" s="51">
        <v>0</v>
      </c>
      <c r="I44" s="51">
        <v>288527</v>
      </c>
      <c r="J44" s="51">
        <f t="shared" si="5"/>
        <v>0</v>
      </c>
      <c r="K44" s="51">
        <f t="shared" si="1"/>
        <v>311840</v>
      </c>
      <c r="L44" s="51">
        <f t="shared" si="2"/>
        <v>0</v>
      </c>
      <c r="M44" s="51">
        <f t="shared" si="3"/>
        <v>321600</v>
      </c>
      <c r="N44" s="31">
        <f t="shared" si="4"/>
        <v>321600</v>
      </c>
      <c r="O44" s="81"/>
      <c r="P44" s="36"/>
      <c r="Q44" s="36"/>
      <c r="R44" s="36"/>
      <c r="S44" s="36"/>
      <c r="T44" s="36"/>
      <c r="U44" s="36"/>
      <c r="W44" s="53" t="s">
        <v>174</v>
      </c>
      <c r="X44" s="53"/>
      <c r="Y44" s="11"/>
      <c r="AA44" s="28"/>
    </row>
    <row r="45" spans="1:27" s="23" customFormat="1" ht="12.75" customHeight="1" x14ac:dyDescent="0.2">
      <c r="A45" s="11" t="s">
        <v>5</v>
      </c>
      <c r="B45" s="11" t="s">
        <v>22</v>
      </c>
      <c r="C45" s="11" t="s">
        <v>96</v>
      </c>
      <c r="D45" s="11" t="s">
        <v>15</v>
      </c>
      <c r="E45" s="11" t="s">
        <v>23</v>
      </c>
      <c r="F45" s="67" t="s">
        <v>192</v>
      </c>
      <c r="G45" s="11" t="s">
        <v>130</v>
      </c>
      <c r="H45" s="51">
        <v>0</v>
      </c>
      <c r="I45" s="51">
        <v>139781</v>
      </c>
      <c r="J45" s="51">
        <f t="shared" si="5"/>
        <v>0</v>
      </c>
      <c r="K45" s="51">
        <f t="shared" si="1"/>
        <v>151075</v>
      </c>
      <c r="L45" s="51">
        <f t="shared" si="2"/>
        <v>0</v>
      </c>
      <c r="M45" s="51">
        <f t="shared" si="3"/>
        <v>155800</v>
      </c>
      <c r="N45" s="31">
        <f t="shared" si="4"/>
        <v>155800</v>
      </c>
      <c r="O45" s="74"/>
      <c r="P45" s="36"/>
      <c r="Q45" s="36"/>
      <c r="R45" s="36"/>
      <c r="S45" s="36"/>
      <c r="T45" s="36"/>
      <c r="U45" s="36"/>
      <c r="W45" s="53" t="s">
        <v>174</v>
      </c>
      <c r="X45" s="53"/>
      <c r="Y45" s="11"/>
      <c r="AA45" s="28"/>
    </row>
    <row r="46" spans="1:27" s="23" customFormat="1" ht="12.75" customHeight="1" x14ac:dyDescent="0.2">
      <c r="A46" s="11" t="s">
        <v>0</v>
      </c>
      <c r="B46" s="11" t="s">
        <v>48</v>
      </c>
      <c r="C46" s="11" t="s">
        <v>103</v>
      </c>
      <c r="D46" s="11" t="s">
        <v>15</v>
      </c>
      <c r="E46" s="11" t="s">
        <v>47</v>
      </c>
      <c r="F46" s="17" t="s">
        <v>165</v>
      </c>
      <c r="G46" s="11" t="s">
        <v>130</v>
      </c>
      <c r="H46" s="51">
        <v>361920</v>
      </c>
      <c r="I46" s="51">
        <v>0</v>
      </c>
      <c r="J46" s="51">
        <f t="shared" si="5"/>
        <v>388225</v>
      </c>
      <c r="K46" s="51">
        <f t="shared" si="1"/>
        <v>0</v>
      </c>
      <c r="L46" s="51">
        <f t="shared" si="2"/>
        <v>398500</v>
      </c>
      <c r="M46" s="51">
        <f t="shared" si="3"/>
        <v>0</v>
      </c>
      <c r="N46" s="31">
        <f t="shared" si="4"/>
        <v>398500</v>
      </c>
      <c r="O46" s="74"/>
      <c r="P46" s="36"/>
      <c r="Q46" s="36"/>
      <c r="R46" s="36"/>
      <c r="S46" s="36"/>
      <c r="T46" s="36"/>
      <c r="U46" s="36"/>
      <c r="W46" s="53" t="s">
        <v>175</v>
      </c>
      <c r="Y46" s="11"/>
      <c r="AA46" s="28"/>
    </row>
    <row r="47" spans="1:27" s="23" customFormat="1" ht="12.75" customHeight="1" x14ac:dyDescent="0.2">
      <c r="A47" s="11" t="s">
        <v>0</v>
      </c>
      <c r="B47" s="17" t="s">
        <v>17</v>
      </c>
      <c r="C47" s="17" t="s">
        <v>79</v>
      </c>
      <c r="D47" s="17" t="s">
        <v>18</v>
      </c>
      <c r="E47" s="17" t="s">
        <v>206</v>
      </c>
      <c r="F47" s="17" t="s">
        <v>165</v>
      </c>
      <c r="G47" s="58" t="s">
        <v>131</v>
      </c>
      <c r="H47" s="83">
        <v>1861300</v>
      </c>
      <c r="I47" s="51">
        <v>0</v>
      </c>
      <c r="J47" s="51">
        <f t="shared" si="5"/>
        <v>1996582</v>
      </c>
      <c r="K47" s="51">
        <f t="shared" si="1"/>
        <v>0</v>
      </c>
      <c r="L47" s="51">
        <f t="shared" si="2"/>
        <v>2049500</v>
      </c>
      <c r="M47" s="51">
        <f t="shared" si="3"/>
        <v>0</v>
      </c>
      <c r="N47" s="31">
        <f t="shared" si="4"/>
        <v>2049500</v>
      </c>
      <c r="O47" s="82"/>
      <c r="P47" s="36" t="s">
        <v>182</v>
      </c>
      <c r="Q47" s="36"/>
      <c r="R47" s="36"/>
      <c r="S47" s="36"/>
      <c r="T47" s="36"/>
      <c r="U47" s="36"/>
      <c r="W47" s="23" t="s">
        <v>178</v>
      </c>
      <c r="X47" s="53"/>
      <c r="Y47" s="11"/>
      <c r="AA47" s="28"/>
    </row>
    <row r="48" spans="1:27" s="23" customFormat="1" ht="12.75" customHeight="1" x14ac:dyDescent="0.2">
      <c r="A48" s="11" t="s">
        <v>11</v>
      </c>
      <c r="B48" s="11" t="s">
        <v>118</v>
      </c>
      <c r="C48" s="11" t="s">
        <v>105</v>
      </c>
      <c r="D48" s="11" t="s">
        <v>15</v>
      </c>
      <c r="E48" s="11" t="s">
        <v>65</v>
      </c>
      <c r="F48" s="52" t="s">
        <v>188</v>
      </c>
      <c r="G48" s="11" t="s">
        <v>130</v>
      </c>
      <c r="H48" s="51">
        <v>1240867</v>
      </c>
      <c r="I48" s="51">
        <v>89945</v>
      </c>
      <c r="J48" s="51">
        <f t="shared" si="5"/>
        <v>1331055</v>
      </c>
      <c r="K48" s="51">
        <f t="shared" si="1"/>
        <v>97212</v>
      </c>
      <c r="L48" s="51">
        <f t="shared" si="2"/>
        <v>1366300</v>
      </c>
      <c r="M48" s="51">
        <f t="shared" si="3"/>
        <v>100300</v>
      </c>
      <c r="N48" s="31">
        <f t="shared" si="4"/>
        <v>1466600</v>
      </c>
      <c r="O48" s="74"/>
      <c r="P48" s="36"/>
      <c r="Q48" s="36"/>
      <c r="R48" s="36"/>
      <c r="S48" s="36"/>
      <c r="T48" s="36"/>
      <c r="U48" s="36"/>
      <c r="W48" s="53" t="s">
        <v>175</v>
      </c>
      <c r="Y48" s="11"/>
      <c r="AA48" s="28"/>
    </row>
    <row r="49" spans="1:27" s="23" customFormat="1" ht="12.75" customHeight="1" x14ac:dyDescent="0.2">
      <c r="A49" s="11" t="s">
        <v>0</v>
      </c>
      <c r="B49" s="11" t="s">
        <v>72</v>
      </c>
      <c r="C49" s="11" t="s">
        <v>107</v>
      </c>
      <c r="D49" s="11" t="s">
        <v>15</v>
      </c>
      <c r="E49" s="11" t="s">
        <v>74</v>
      </c>
      <c r="F49" s="17" t="s">
        <v>165</v>
      </c>
      <c r="G49" s="11" t="s">
        <v>130</v>
      </c>
      <c r="H49" s="51">
        <v>878947</v>
      </c>
      <c r="I49" s="51">
        <v>0</v>
      </c>
      <c r="J49" s="51">
        <f t="shared" si="5"/>
        <v>942830</v>
      </c>
      <c r="K49" s="51">
        <f t="shared" si="1"/>
        <v>0</v>
      </c>
      <c r="L49" s="51">
        <f t="shared" si="2"/>
        <v>967800</v>
      </c>
      <c r="M49" s="51">
        <f t="shared" si="3"/>
        <v>0</v>
      </c>
      <c r="N49" s="31">
        <f t="shared" si="4"/>
        <v>967800</v>
      </c>
      <c r="O49" s="74"/>
      <c r="P49" s="36" t="s">
        <v>169</v>
      </c>
      <c r="Q49" s="36"/>
      <c r="R49" s="36"/>
      <c r="S49" s="36"/>
      <c r="T49" s="36"/>
      <c r="U49" s="36"/>
      <c r="W49" s="23" t="s">
        <v>170</v>
      </c>
      <c r="Y49" s="11"/>
      <c r="AA49" s="28"/>
    </row>
    <row r="50" spans="1:27" s="23" customFormat="1" ht="12.75" customHeight="1" x14ac:dyDescent="0.2">
      <c r="A50" s="11" t="s">
        <v>0</v>
      </c>
      <c r="B50" s="11" t="s">
        <v>187</v>
      </c>
      <c r="C50" s="11" t="s">
        <v>92</v>
      </c>
      <c r="D50" s="11" t="s">
        <v>18</v>
      </c>
      <c r="E50" s="11" t="s">
        <v>69</v>
      </c>
      <c r="F50" s="17" t="s">
        <v>165</v>
      </c>
      <c r="G50" s="11" t="s">
        <v>131</v>
      </c>
      <c r="H50" s="51">
        <v>2688545</v>
      </c>
      <c r="I50" s="51">
        <v>0</v>
      </c>
      <c r="J50" s="51">
        <f t="shared" si="5"/>
        <v>2883953</v>
      </c>
      <c r="K50" s="51">
        <f t="shared" si="1"/>
        <v>0</v>
      </c>
      <c r="L50" s="51">
        <f t="shared" si="2"/>
        <v>2960300</v>
      </c>
      <c r="M50" s="51">
        <f t="shared" si="3"/>
        <v>0</v>
      </c>
      <c r="N50" s="31">
        <f t="shared" si="4"/>
        <v>2960300</v>
      </c>
      <c r="O50" s="74"/>
      <c r="P50" s="36" t="s">
        <v>169</v>
      </c>
      <c r="Q50" s="36"/>
      <c r="R50" s="36"/>
      <c r="S50" s="36"/>
      <c r="T50" s="36"/>
      <c r="U50" s="36"/>
      <c r="W50" s="23" t="s">
        <v>170</v>
      </c>
      <c r="Y50" s="11"/>
      <c r="AA50" s="28"/>
    </row>
    <row r="51" spans="1:27" s="23" customFormat="1" ht="12.75" customHeight="1" x14ac:dyDescent="0.2">
      <c r="A51" s="11" t="s">
        <v>11</v>
      </c>
      <c r="B51" s="11" t="s">
        <v>60</v>
      </c>
      <c r="C51" s="11" t="s">
        <v>100</v>
      </c>
      <c r="D51" s="11" t="s">
        <v>15</v>
      </c>
      <c r="E51" s="17" t="s">
        <v>122</v>
      </c>
      <c r="F51" s="52" t="s">
        <v>188</v>
      </c>
      <c r="G51" s="11" t="s">
        <v>130</v>
      </c>
      <c r="H51" s="51">
        <v>4084520</v>
      </c>
      <c r="I51" s="51">
        <v>529879</v>
      </c>
      <c r="J51" s="51">
        <f t="shared" si="5"/>
        <v>4381390</v>
      </c>
      <c r="K51" s="51">
        <f t="shared" si="1"/>
        <v>572693</v>
      </c>
      <c r="L51" s="51">
        <f t="shared" si="2"/>
        <v>4497400</v>
      </c>
      <c r="M51" s="51">
        <f t="shared" si="3"/>
        <v>590600</v>
      </c>
      <c r="N51" s="31">
        <f t="shared" si="4"/>
        <v>5088000</v>
      </c>
      <c r="O51" s="74"/>
      <c r="P51" s="36" t="s">
        <v>172</v>
      </c>
      <c r="Q51" s="36"/>
      <c r="R51" s="36"/>
      <c r="S51" s="36" t="s">
        <v>172</v>
      </c>
      <c r="T51" s="36" t="s">
        <v>172</v>
      </c>
      <c r="U51" s="36"/>
      <c r="W51" s="23" t="s">
        <v>167</v>
      </c>
      <c r="Y51" s="11"/>
      <c r="AA51" s="28"/>
    </row>
    <row r="52" spans="1:27" s="23" customFormat="1" ht="12.75" customHeight="1" x14ac:dyDescent="0.2">
      <c r="A52" s="11" t="s">
        <v>0</v>
      </c>
      <c r="B52" s="11" t="s">
        <v>33</v>
      </c>
      <c r="C52" s="11" t="s">
        <v>101</v>
      </c>
      <c r="D52" s="11" t="s">
        <v>15</v>
      </c>
      <c r="E52" s="11" t="s">
        <v>139</v>
      </c>
      <c r="F52" s="17" t="s">
        <v>165</v>
      </c>
      <c r="G52" s="11" t="s">
        <v>130</v>
      </c>
      <c r="H52" s="51">
        <v>2068111</v>
      </c>
      <c r="I52" s="51">
        <v>0</v>
      </c>
      <c r="J52" s="51">
        <f t="shared" si="5"/>
        <v>2218425</v>
      </c>
      <c r="K52" s="51">
        <f t="shared" si="1"/>
        <v>0</v>
      </c>
      <c r="L52" s="51">
        <f t="shared" si="2"/>
        <v>2277200</v>
      </c>
      <c r="M52" s="51">
        <f t="shared" si="3"/>
        <v>0</v>
      </c>
      <c r="N52" s="31">
        <f t="shared" si="4"/>
        <v>2277200</v>
      </c>
      <c r="O52" s="74"/>
      <c r="P52" s="36"/>
      <c r="Q52" s="36"/>
      <c r="R52" s="36"/>
      <c r="S52" s="36"/>
      <c r="T52" s="36"/>
      <c r="U52" s="36"/>
      <c r="W52" s="23" t="s">
        <v>178</v>
      </c>
      <c r="Y52" s="56" t="s">
        <v>138</v>
      </c>
      <c r="AA52" s="28"/>
    </row>
    <row r="53" spans="1:27" s="23" customFormat="1" ht="12.75" customHeight="1" x14ac:dyDescent="0.2">
      <c r="A53" s="11" t="s">
        <v>11</v>
      </c>
      <c r="B53" s="17" t="s">
        <v>123</v>
      </c>
      <c r="C53" s="17" t="s">
        <v>110</v>
      </c>
      <c r="D53" s="17" t="s">
        <v>15</v>
      </c>
      <c r="E53" s="17" t="s">
        <v>223</v>
      </c>
      <c r="F53" s="52" t="s">
        <v>188</v>
      </c>
      <c r="G53" s="11" t="s">
        <v>130</v>
      </c>
      <c r="H53" s="51">
        <v>6204334</v>
      </c>
      <c r="I53" s="51">
        <v>757495</v>
      </c>
      <c r="J53" s="51">
        <f t="shared" si="5"/>
        <v>6655276</v>
      </c>
      <c r="K53" s="51">
        <f t="shared" si="1"/>
        <v>818700</v>
      </c>
      <c r="L53" s="51">
        <f>ROUND(J53/128.4*131.8,-2)+21900</f>
        <v>6853400</v>
      </c>
      <c r="M53" s="51">
        <f t="shared" si="3"/>
        <v>844400</v>
      </c>
      <c r="N53" s="31">
        <f t="shared" si="4"/>
        <v>7697800</v>
      </c>
      <c r="O53" s="32" t="s">
        <v>224</v>
      </c>
      <c r="P53" s="36" t="s">
        <v>172</v>
      </c>
      <c r="Q53" s="36" t="s">
        <v>172</v>
      </c>
      <c r="R53" s="36"/>
      <c r="S53" s="36"/>
      <c r="T53" s="36"/>
      <c r="U53" s="36"/>
      <c r="W53" s="53" t="s">
        <v>167</v>
      </c>
      <c r="X53" s="53"/>
      <c r="Y53" s="11"/>
      <c r="AA53" s="28"/>
    </row>
    <row r="54" spans="1:27" s="23" customFormat="1" ht="12.75" customHeight="1" x14ac:dyDescent="0.2">
      <c r="A54" s="11" t="s">
        <v>0</v>
      </c>
      <c r="B54" s="11" t="s">
        <v>136</v>
      </c>
      <c r="C54" s="11" t="s">
        <v>91</v>
      </c>
      <c r="D54" s="11" t="s">
        <v>18</v>
      </c>
      <c r="E54" s="11" t="s">
        <v>135</v>
      </c>
      <c r="F54" s="17" t="s">
        <v>165</v>
      </c>
      <c r="G54" s="11" t="s">
        <v>131</v>
      </c>
      <c r="H54" s="51">
        <v>465325</v>
      </c>
      <c r="I54" s="51">
        <v>0</v>
      </c>
      <c r="J54" s="51">
        <f t="shared" si="5"/>
        <v>499146</v>
      </c>
      <c r="K54" s="51">
        <f t="shared" si="1"/>
        <v>0</v>
      </c>
      <c r="L54" s="51">
        <f t="shared" si="2"/>
        <v>512400</v>
      </c>
      <c r="M54" s="51">
        <f t="shared" si="3"/>
        <v>0</v>
      </c>
      <c r="N54" s="31">
        <f t="shared" si="4"/>
        <v>512400</v>
      </c>
      <c r="O54" s="74"/>
      <c r="P54" s="36"/>
      <c r="Q54" s="36"/>
      <c r="R54" s="36"/>
      <c r="S54" s="36"/>
      <c r="T54" s="36"/>
      <c r="U54" s="36"/>
      <c r="W54" s="23" t="s">
        <v>179</v>
      </c>
      <c r="Y54" s="11"/>
      <c r="AA54" s="28"/>
    </row>
    <row r="55" spans="1:27" s="23" customFormat="1" ht="38.25" x14ac:dyDescent="0.2">
      <c r="A55" s="11" t="s">
        <v>0</v>
      </c>
      <c r="B55" s="11" t="s">
        <v>67</v>
      </c>
      <c r="C55" s="11" t="s">
        <v>91</v>
      </c>
      <c r="D55" s="11" t="s">
        <v>18</v>
      </c>
      <c r="E55" s="11" t="s">
        <v>78</v>
      </c>
      <c r="F55" s="17" t="s">
        <v>165</v>
      </c>
      <c r="G55" s="11" t="s">
        <v>130</v>
      </c>
      <c r="H55" s="51">
        <v>465325</v>
      </c>
      <c r="I55" s="51">
        <v>0</v>
      </c>
      <c r="J55" s="51">
        <f t="shared" si="5"/>
        <v>499146</v>
      </c>
      <c r="K55" s="51">
        <f t="shared" si="1"/>
        <v>0</v>
      </c>
      <c r="L55" s="51">
        <f>ROUND(J55/128.4*131.8,-2)+12500+20000</f>
        <v>544900</v>
      </c>
      <c r="M55" s="51">
        <f t="shared" si="3"/>
        <v>0</v>
      </c>
      <c r="N55" s="31">
        <f t="shared" si="4"/>
        <v>544900</v>
      </c>
      <c r="O55" s="32" t="s">
        <v>225</v>
      </c>
      <c r="P55" s="36"/>
      <c r="Q55" s="36"/>
      <c r="R55" s="36"/>
      <c r="S55" s="36"/>
      <c r="T55" s="36"/>
      <c r="U55" s="36"/>
      <c r="W55" s="23" t="s">
        <v>179</v>
      </c>
      <c r="Y55" s="59"/>
      <c r="AA55" s="28"/>
    </row>
    <row r="56" spans="1:27" s="60" customFormat="1" x14ac:dyDescent="0.2">
      <c r="A56" s="11" t="s">
        <v>0</v>
      </c>
      <c r="B56" s="11" t="s">
        <v>140</v>
      </c>
      <c r="C56" s="11" t="s">
        <v>141</v>
      </c>
      <c r="D56" s="11" t="s">
        <v>15</v>
      </c>
      <c r="E56" s="11" t="s">
        <v>47</v>
      </c>
      <c r="F56" s="17"/>
      <c r="G56" s="11" t="s">
        <v>130</v>
      </c>
      <c r="H56" s="51">
        <v>339237</v>
      </c>
      <c r="I56" s="51">
        <v>0</v>
      </c>
      <c r="J56" s="51">
        <f t="shared" si="5"/>
        <v>363893</v>
      </c>
      <c r="K56" s="51">
        <f t="shared" si="1"/>
        <v>0</v>
      </c>
      <c r="L56" s="51">
        <f t="shared" si="2"/>
        <v>373500</v>
      </c>
      <c r="M56" s="51">
        <f t="shared" si="3"/>
        <v>0</v>
      </c>
      <c r="N56" s="31">
        <f t="shared" si="4"/>
        <v>373500</v>
      </c>
      <c r="O56" s="82"/>
      <c r="P56" s="36"/>
      <c r="Q56" s="36"/>
      <c r="R56" s="36"/>
      <c r="S56" s="36"/>
      <c r="T56" s="36"/>
      <c r="U56" s="36"/>
      <c r="W56" s="53" t="s">
        <v>179</v>
      </c>
      <c r="X56" s="61"/>
      <c r="Y56" s="56" t="s">
        <v>142</v>
      </c>
      <c r="AA56" s="62"/>
    </row>
    <row r="57" spans="1:27" s="13" customFormat="1" x14ac:dyDescent="0.2">
      <c r="A57" s="11" t="s">
        <v>1</v>
      </c>
      <c r="B57" s="14" t="s">
        <v>189</v>
      </c>
      <c r="C57" s="14" t="s">
        <v>190</v>
      </c>
      <c r="D57" s="14" t="s">
        <v>18</v>
      </c>
      <c r="E57" s="14" t="s">
        <v>191</v>
      </c>
      <c r="F57" s="67" t="s">
        <v>192</v>
      </c>
      <c r="G57" s="11" t="s">
        <v>130</v>
      </c>
      <c r="H57" s="29"/>
      <c r="I57" s="51">
        <v>30593</v>
      </c>
      <c r="J57" s="51">
        <f t="shared" si="5"/>
        <v>0</v>
      </c>
      <c r="K57" s="51">
        <f t="shared" si="1"/>
        <v>33065</v>
      </c>
      <c r="L57" s="51">
        <f t="shared" si="2"/>
        <v>0</v>
      </c>
      <c r="M57" s="51">
        <f t="shared" si="3"/>
        <v>34100</v>
      </c>
      <c r="N57" s="31">
        <f t="shared" si="4"/>
        <v>34100</v>
      </c>
      <c r="O57" s="82"/>
      <c r="P57" s="35"/>
      <c r="Q57" s="35"/>
      <c r="R57" s="35"/>
      <c r="S57" s="35"/>
      <c r="T57" s="35"/>
      <c r="U57" s="35"/>
      <c r="W57" s="68"/>
      <c r="X57" s="68"/>
      <c r="AA57" s="24"/>
    </row>
    <row r="58" spans="1:27" s="13" customFormat="1" ht="51" x14ac:dyDescent="0.2">
      <c r="A58" s="64"/>
      <c r="B58" s="84"/>
      <c r="C58" s="84"/>
      <c r="D58" s="84"/>
      <c r="E58" s="11" t="s">
        <v>226</v>
      </c>
      <c r="F58" s="85"/>
      <c r="G58" s="64"/>
      <c r="H58" s="86"/>
      <c r="I58" s="66"/>
      <c r="J58" s="66"/>
      <c r="K58" s="66"/>
      <c r="L58" s="66"/>
      <c r="M58" s="66"/>
      <c r="N58" s="87">
        <v>2050000</v>
      </c>
      <c r="O58" s="82"/>
      <c r="P58" s="35"/>
      <c r="Q58" s="35"/>
      <c r="R58" s="35"/>
      <c r="S58" s="35"/>
      <c r="T58" s="35"/>
      <c r="U58" s="35"/>
      <c r="W58" s="68"/>
      <c r="X58" s="68"/>
      <c r="AA58" s="24"/>
    </row>
    <row r="59" spans="1:27" ht="13.5" thickBot="1" x14ac:dyDescent="0.25">
      <c r="A59" s="8"/>
      <c r="B59" s="7"/>
      <c r="C59" s="7"/>
      <c r="D59" s="7"/>
      <c r="E59" s="4"/>
      <c r="F59" s="5"/>
      <c r="G59" s="21"/>
      <c r="H59" s="27">
        <v>198374377</v>
      </c>
      <c r="I59" s="27">
        <v>17548636</v>
      </c>
      <c r="J59" s="27">
        <f>SUM(J5:J57)</f>
        <v>217961635</v>
      </c>
      <c r="K59" s="27">
        <f>SUM(K5:K57)</f>
        <v>18966554</v>
      </c>
      <c r="L59" s="27">
        <f>SUM(L5:L57)</f>
        <v>224056222</v>
      </c>
      <c r="M59" s="27">
        <f>SUM(M5:M57)</f>
        <v>19621100</v>
      </c>
      <c r="N59" s="27">
        <f>SUM(N5:N58)</f>
        <v>245727322</v>
      </c>
      <c r="O59" s="75"/>
      <c r="P59" s="26"/>
      <c r="Q59" s="26"/>
      <c r="R59" s="26"/>
      <c r="S59" s="26"/>
      <c r="T59" s="26"/>
      <c r="U59" s="26"/>
      <c r="Y59" s="14"/>
    </row>
    <row r="61" spans="1:27" ht="15" x14ac:dyDescent="0.2">
      <c r="E61" s="13"/>
      <c r="H61" s="6"/>
      <c r="I61" s="20"/>
      <c r="J61" s="20"/>
      <c r="K61" s="20"/>
      <c r="L61" s="20"/>
      <c r="M61" s="20"/>
      <c r="N61" s="6"/>
      <c r="O61" s="76"/>
      <c r="P61" s="6"/>
      <c r="Q61" s="6"/>
      <c r="R61" t="s">
        <v>183</v>
      </c>
      <c r="S61" s="63" t="s">
        <v>184</v>
      </c>
      <c r="T61" s="6"/>
      <c r="U61" s="6"/>
    </row>
    <row r="62" spans="1:27" ht="15" x14ac:dyDescent="0.2">
      <c r="E62" s="13" t="s">
        <v>146</v>
      </c>
      <c r="R62" s="63" t="s">
        <v>179</v>
      </c>
      <c r="S62" s="63" t="s">
        <v>185</v>
      </c>
    </row>
    <row r="63" spans="1:27" ht="15" x14ac:dyDescent="0.2">
      <c r="E63" s="13" t="s">
        <v>147</v>
      </c>
      <c r="R63" s="63" t="s">
        <v>167</v>
      </c>
      <c r="S63" s="63" t="s">
        <v>184</v>
      </c>
    </row>
    <row r="64" spans="1:27" x14ac:dyDescent="0.2">
      <c r="B64" s="13"/>
      <c r="E64" s="13" t="s">
        <v>150</v>
      </c>
    </row>
    <row r="65" spans="1:27" s="13" customFormat="1" x14ac:dyDescent="0.2">
      <c r="A65" s="22"/>
      <c r="E65" s="13" t="s">
        <v>164</v>
      </c>
      <c r="G65" s="22"/>
      <c r="H65" s="20"/>
      <c r="I65" s="24"/>
      <c r="J65" s="24"/>
      <c r="K65" s="24"/>
      <c r="L65" s="24"/>
      <c r="M65" s="24"/>
      <c r="N65" s="24"/>
      <c r="O65" s="78"/>
      <c r="P65" s="24"/>
      <c r="Q65" s="24"/>
      <c r="R65" s="24"/>
      <c r="S65" s="24"/>
      <c r="T65" s="24"/>
      <c r="U65" s="24"/>
      <c r="Y65" s="12"/>
      <c r="AA65" s="24"/>
    </row>
    <row r="66" spans="1:27" s="13" customFormat="1" x14ac:dyDescent="0.2">
      <c r="A66" s="22"/>
      <c r="E66" s="13" t="s">
        <v>193</v>
      </c>
      <c r="G66" s="22"/>
      <c r="H66" s="20"/>
      <c r="I66" s="24"/>
      <c r="J66" s="24"/>
      <c r="K66" s="24"/>
      <c r="L66" s="24"/>
      <c r="M66" s="24"/>
      <c r="N66" s="24"/>
      <c r="O66" s="78"/>
      <c r="P66" s="24"/>
      <c r="Q66" s="24"/>
      <c r="R66" s="24"/>
      <c r="S66" s="24"/>
      <c r="T66" s="24"/>
      <c r="U66" s="24"/>
      <c r="Y66" s="12"/>
      <c r="AA66" s="24"/>
    </row>
    <row r="67" spans="1:27" s="13" customFormat="1" x14ac:dyDescent="0.2">
      <c r="A67" s="22"/>
      <c r="E67" s="13" t="s">
        <v>215</v>
      </c>
      <c r="G67" s="22"/>
      <c r="H67" s="20"/>
      <c r="I67" s="24"/>
      <c r="J67" s="24"/>
      <c r="K67" s="24"/>
      <c r="L67" s="24"/>
      <c r="M67" s="24"/>
      <c r="N67" s="24"/>
      <c r="O67" s="78"/>
      <c r="P67" s="24"/>
      <c r="Q67" s="24"/>
      <c r="R67" s="24"/>
      <c r="S67" s="24"/>
      <c r="T67" s="24"/>
      <c r="U67" s="24"/>
      <c r="Y67" s="12"/>
      <c r="AA67" s="24"/>
    </row>
  </sheetData>
  <autoFilter ref="A1:Z59" xr:uid="{00000000-0001-0000-0000-000000000000}"/>
  <sortState xmlns:xlrd2="http://schemas.microsoft.com/office/spreadsheetml/2017/richdata2" ref="B5:Y56">
    <sortCondition ref="B5:B56"/>
  </sortState>
  <mergeCells count="9">
    <mergeCell ref="G25:G26"/>
    <mergeCell ref="F25:F26"/>
    <mergeCell ref="H25:H26"/>
    <mergeCell ref="H10:H12"/>
    <mergeCell ref="F10:F12"/>
    <mergeCell ref="G10:G12"/>
    <mergeCell ref="G21:G22"/>
    <mergeCell ref="F21:F22"/>
    <mergeCell ref="H21:H22"/>
  </mergeCells>
  <phoneticPr fontId="2" type="noConversion"/>
  <pageMargins left="0.39370078740157483" right="0.39370078740157483" top="1.5748031496062993" bottom="0.98425196850393704" header="1.5748031496062993" footer="0.70866141732283472"/>
  <pageSetup paperSize="9" scale="75" fitToHeight="2" orientation="landscape" r:id="rId1"/>
  <headerFooter>
    <oddFooter>&amp;L&amp;F &amp;A&amp;C&amp;P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>RvO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Cornelisse</dc:creator>
  <cp:lastModifiedBy>Iris Vink</cp:lastModifiedBy>
  <cp:lastPrinted>2025-04-16T06:51:33Z</cp:lastPrinted>
  <dcterms:created xsi:type="dcterms:W3CDTF">2011-06-03T13:35:52Z</dcterms:created>
  <dcterms:modified xsi:type="dcterms:W3CDTF">2025-07-11T12:36:01Z</dcterms:modified>
</cp:coreProperties>
</file>