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8_{9F25ACE0-8F8E-40EE-A0EF-24BA3803BAC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ecificatie" sheetId="3" r:id="rId1"/>
  </sheets>
  <definedNames>
    <definedName name="_xlnm._FilterDatabase" localSheetId="0" hidden="1">specificatie!$A$1:$M$57</definedName>
    <definedName name="_xlnm.Print_Area" localSheetId="0">specificatie!$A$1:$M$57</definedName>
    <definedName name="_xlnm.Print_Titles" localSheetId="0">specificatie!$1:$4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0" i="3" l="1"/>
  <c r="M40" i="3" s="1"/>
  <c r="I40" i="3"/>
  <c r="I41" i="3"/>
  <c r="K41" i="3" s="1"/>
  <c r="M41" i="3" s="1"/>
  <c r="M43" i="3" l="1"/>
  <c r="L28" i="3"/>
  <c r="J51" i="3" l="1"/>
  <c r="M42" i="3" l="1"/>
  <c r="L49" i="3"/>
  <c r="L48" i="3"/>
  <c r="L47" i="3"/>
  <c r="L46" i="3"/>
  <c r="L45" i="3"/>
  <c r="L44" i="3"/>
  <c r="L38" i="3"/>
  <c r="L31" i="3"/>
  <c r="L30" i="3"/>
  <c r="L26" i="3"/>
  <c r="L25" i="3"/>
  <c r="L24" i="3"/>
  <c r="L12" i="3"/>
  <c r="L9" i="3"/>
  <c r="L7" i="3"/>
  <c r="K39" i="3"/>
  <c r="L39" i="3"/>
  <c r="J10" i="3" l="1"/>
  <c r="L10" i="3" s="1"/>
  <c r="I10" i="3"/>
  <c r="K10" i="3" s="1"/>
  <c r="M10" i="3" s="1"/>
  <c r="J6" i="3"/>
  <c r="L6" i="3" s="1"/>
  <c r="J8" i="3"/>
  <c r="J11" i="3"/>
  <c r="L11" i="3" s="1"/>
  <c r="J13" i="3"/>
  <c r="L13" i="3" s="1"/>
  <c r="J14" i="3"/>
  <c r="L14" i="3" s="1"/>
  <c r="J15" i="3"/>
  <c r="L15" i="3" s="1"/>
  <c r="J16" i="3"/>
  <c r="L16" i="3" s="1"/>
  <c r="J17" i="3"/>
  <c r="L17" i="3" s="1"/>
  <c r="J18" i="3"/>
  <c r="L18" i="3" s="1"/>
  <c r="J19" i="3"/>
  <c r="L19" i="3" s="1"/>
  <c r="J20" i="3"/>
  <c r="L20" i="3" s="1"/>
  <c r="J21" i="3"/>
  <c r="L21" i="3" s="1"/>
  <c r="J22" i="3"/>
  <c r="L22" i="3" s="1"/>
  <c r="J23" i="3"/>
  <c r="L23" i="3" s="1"/>
  <c r="J27" i="3"/>
  <c r="L27" i="3" s="1"/>
  <c r="J29" i="3"/>
  <c r="L29" i="3" s="1"/>
  <c r="J32" i="3"/>
  <c r="L32" i="3" s="1"/>
  <c r="J33" i="3"/>
  <c r="L33" i="3" s="1"/>
  <c r="J34" i="3"/>
  <c r="L34" i="3" s="1"/>
  <c r="J35" i="3"/>
  <c r="L35" i="3" s="1"/>
  <c r="J36" i="3"/>
  <c r="L36" i="3" s="1"/>
  <c r="J37" i="3"/>
  <c r="L37" i="3" s="1"/>
  <c r="J5" i="3"/>
  <c r="L5" i="3" s="1"/>
  <c r="I32" i="3"/>
  <c r="I23" i="3"/>
  <c r="I49" i="3"/>
  <c r="I45" i="3"/>
  <c r="K45" i="3" l="1"/>
  <c r="M45" i="3" s="1"/>
  <c r="L8" i="3"/>
  <c r="J58" i="3"/>
  <c r="L50" i="3"/>
  <c r="K32" i="3"/>
  <c r="M32" i="3" s="1"/>
  <c r="K49" i="3"/>
  <c r="M49" i="3" s="1"/>
  <c r="K23" i="3"/>
  <c r="M23" i="3" s="1"/>
  <c r="J50" i="3"/>
  <c r="I47" i="3"/>
  <c r="I46" i="3"/>
  <c r="I44" i="3"/>
  <c r="I48" i="3"/>
  <c r="K44" i="3" l="1"/>
  <c r="M44" i="3" s="1"/>
  <c r="K46" i="3"/>
  <c r="M46" i="3" s="1"/>
  <c r="K47" i="3"/>
  <c r="M47" i="3" s="1"/>
  <c r="K48" i="3"/>
  <c r="M48" i="3" s="1"/>
  <c r="I31" i="3"/>
  <c r="K31" i="3" s="1"/>
  <c r="M31" i="3" l="1"/>
  <c r="I5" i="3"/>
  <c r="K5" i="3" s="1"/>
  <c r="I6" i="3"/>
  <c r="I7" i="3"/>
  <c r="I8" i="3"/>
  <c r="I9" i="3"/>
  <c r="I11" i="3"/>
  <c r="I12" i="3"/>
  <c r="I13" i="3"/>
  <c r="I14" i="3"/>
  <c r="I15" i="3"/>
  <c r="I16" i="3"/>
  <c r="I17" i="3"/>
  <c r="I18" i="3"/>
  <c r="I19" i="3"/>
  <c r="I20" i="3"/>
  <c r="I21" i="3"/>
  <c r="I22" i="3"/>
  <c r="I24" i="3"/>
  <c r="I25" i="3"/>
  <c r="I26" i="3"/>
  <c r="I27" i="3"/>
  <c r="I28" i="3"/>
  <c r="I29" i="3"/>
  <c r="I30" i="3"/>
  <c r="I33" i="3"/>
  <c r="I34" i="3"/>
  <c r="I36" i="3"/>
  <c r="I37" i="3"/>
  <c r="I38" i="3"/>
  <c r="I35" i="3"/>
  <c r="M5" i="3" l="1"/>
  <c r="K15" i="3"/>
  <c r="M15" i="3" s="1"/>
  <c r="K16" i="3"/>
  <c r="M16" i="3" s="1"/>
  <c r="K24" i="3"/>
  <c r="M24" i="3" s="1"/>
  <c r="K22" i="3"/>
  <c r="M22" i="3" s="1"/>
  <c r="K6" i="3"/>
  <c r="M6" i="3" s="1"/>
  <c r="K13" i="3"/>
  <c r="M13" i="3" s="1"/>
  <c r="K35" i="3"/>
  <c r="M35" i="3" s="1"/>
  <c r="K36" i="3"/>
  <c r="M36" i="3" s="1"/>
  <c r="K8" i="3"/>
  <c r="M8" i="3" s="1"/>
  <c r="K7" i="3"/>
  <c r="M7" i="3" s="1"/>
  <c r="K30" i="3"/>
  <c r="M30" i="3" s="1"/>
  <c r="K20" i="3"/>
  <c r="M20" i="3" s="1"/>
  <c r="K38" i="3"/>
  <c r="M38" i="3" s="1"/>
  <c r="M25" i="3"/>
  <c r="K34" i="3"/>
  <c r="M34" i="3" s="1"/>
  <c r="K33" i="3"/>
  <c r="M33" i="3" s="1"/>
  <c r="K14" i="3"/>
  <c r="M14" i="3" s="1"/>
  <c r="K21" i="3"/>
  <c r="M21" i="3" s="1"/>
  <c r="K29" i="3"/>
  <c r="M29" i="3" s="1"/>
  <c r="K28" i="3"/>
  <c r="M28" i="3" s="1"/>
  <c r="K19" i="3"/>
  <c r="M19" i="3" s="1"/>
  <c r="K12" i="3"/>
  <c r="M12" i="3" s="1"/>
  <c r="K27" i="3"/>
  <c r="M27" i="3" s="1"/>
  <c r="K18" i="3"/>
  <c r="M18" i="3" s="1"/>
  <c r="K11" i="3"/>
  <c r="M11" i="3" s="1"/>
  <c r="K37" i="3"/>
  <c r="M37" i="3" s="1"/>
  <c r="K26" i="3"/>
  <c r="M26" i="3" s="1"/>
  <c r="K17" i="3"/>
  <c r="M17" i="3" s="1"/>
  <c r="K9" i="3"/>
  <c r="M9" i="3" s="1"/>
  <c r="I50" i="3"/>
  <c r="K50" i="3" l="1"/>
  <c r="M5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E5" authorId="0" shapeId="0" xr:uid="{00000000-0006-0000-0000-000002000000}">
      <text>
        <r>
          <rPr>
            <sz val="9"/>
            <color indexed="81"/>
            <rFont val="Tahoma"/>
            <family val="2"/>
          </rPr>
          <t>rapportnr 4025946-9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>rapportnr 4025946-10</t>
        </r>
      </text>
    </comment>
    <comment ref="E7" authorId="0" shapeId="0" xr:uid="{DDE16580-AD0F-4D3E-BDC2-736156A99B2A}">
      <text>
        <r>
          <rPr>
            <sz val="9"/>
            <color indexed="81"/>
            <rFont val="Tahoma"/>
            <family val="2"/>
          </rPr>
          <t>rapportnr 4025946-11</t>
        </r>
      </text>
    </comment>
    <comment ref="E8" authorId="0" shapeId="0" xr:uid="{00000000-0006-0000-0000-000005000000}">
      <text>
        <r>
          <rPr>
            <sz val="9"/>
            <color indexed="81"/>
            <rFont val="Tahoma"/>
            <family val="2"/>
          </rPr>
          <t>rapportnr 4025946-12</t>
        </r>
      </text>
    </comment>
    <comment ref="E11" authorId="0" shapeId="0" xr:uid="{00000000-0006-0000-0000-000006000000}">
      <text>
        <r>
          <rPr>
            <sz val="9"/>
            <color indexed="81"/>
            <rFont val="Tahoma"/>
            <family val="2"/>
          </rPr>
          <t>rapportnr 4025946-13</t>
        </r>
      </text>
    </comment>
    <comment ref="E12" authorId="0" shapeId="0" xr:uid="{A17B139A-849B-4FF6-9DFE-4F5B274A7767}">
      <text>
        <r>
          <rPr>
            <sz val="9"/>
            <color indexed="81"/>
            <rFont val="Tahoma"/>
            <family val="2"/>
          </rPr>
          <t>rapportnr 4025946-14</t>
        </r>
      </text>
    </comment>
    <comment ref="E13" authorId="0" shapeId="0" xr:uid="{00000000-0006-0000-0000-000009000000}">
      <text>
        <r>
          <rPr>
            <sz val="9"/>
            <color indexed="81"/>
            <rFont val="Tahoma"/>
            <family val="2"/>
          </rPr>
          <t>rapportnr 4025946-16</t>
        </r>
      </text>
    </comment>
    <comment ref="E14" authorId="0" shapeId="0" xr:uid="{00000000-0006-0000-0000-00000A000000}">
      <text>
        <r>
          <rPr>
            <sz val="9"/>
            <color indexed="81"/>
            <rFont val="Tahoma"/>
            <family val="2"/>
          </rPr>
          <t>rapportnr 4025946-17</t>
        </r>
      </text>
    </comment>
    <comment ref="E15" authorId="0" shapeId="0" xr:uid="{00000000-0006-0000-0000-00000B000000}">
      <text>
        <r>
          <rPr>
            <sz val="9"/>
            <color indexed="81"/>
            <rFont val="Tahoma"/>
            <family val="2"/>
          </rPr>
          <t>rapportnr 4025946-19</t>
        </r>
      </text>
    </comment>
    <comment ref="E16" authorId="0" shapeId="0" xr:uid="{00000000-0006-0000-0000-00000C000000}">
      <text>
        <r>
          <rPr>
            <sz val="9"/>
            <color indexed="81"/>
            <rFont val="Tahoma"/>
            <family val="2"/>
          </rPr>
          <t>rapportnr 4025946-18</t>
        </r>
      </text>
    </comment>
    <comment ref="E17" authorId="0" shapeId="0" xr:uid="{00000000-0006-0000-0000-00000D000000}">
      <text>
        <r>
          <rPr>
            <sz val="9"/>
            <color indexed="81"/>
            <rFont val="Tahoma"/>
            <family val="2"/>
          </rPr>
          <t>rapportnr 4025946-20</t>
        </r>
      </text>
    </comment>
    <comment ref="E18" authorId="0" shapeId="0" xr:uid="{00000000-0006-0000-0000-00000E000000}">
      <text>
        <r>
          <rPr>
            <sz val="9"/>
            <color indexed="81"/>
            <rFont val="Tahoma"/>
            <family val="2"/>
          </rPr>
          <t>rapportnr 4025946-21</t>
        </r>
      </text>
    </comment>
    <comment ref="E19" authorId="0" shapeId="0" xr:uid="{00000000-0006-0000-0000-00000F000000}">
      <text>
        <r>
          <rPr>
            <sz val="9"/>
            <color indexed="81"/>
            <rFont val="Tahoma"/>
            <family val="2"/>
          </rPr>
          <t>rapportnr 4025946-22</t>
        </r>
      </text>
    </comment>
    <comment ref="E20" authorId="0" shapeId="0" xr:uid="{00000000-0006-0000-0000-000010000000}">
      <text>
        <r>
          <rPr>
            <sz val="9"/>
            <color indexed="81"/>
            <rFont val="Tahoma"/>
            <family val="2"/>
          </rPr>
          <t>rapportnr 4025946-23</t>
        </r>
      </text>
    </comment>
    <comment ref="E21" authorId="0" shapeId="0" xr:uid="{00000000-0006-0000-0000-000011000000}">
      <text>
        <r>
          <rPr>
            <sz val="9"/>
            <color indexed="81"/>
            <rFont val="Tahoma"/>
            <family val="2"/>
          </rPr>
          <t>rapportnr 4025946-24</t>
        </r>
      </text>
    </comment>
    <comment ref="E22" authorId="0" shapeId="0" xr:uid="{00000000-0006-0000-0000-000012000000}">
      <text>
        <r>
          <rPr>
            <sz val="9"/>
            <color indexed="81"/>
            <rFont val="Tahoma"/>
            <family val="2"/>
          </rPr>
          <t>rapportnr 4025946-25</t>
        </r>
      </text>
    </comment>
    <comment ref="E23" authorId="0" shapeId="0" xr:uid="{B13AF30D-D08D-4DF0-92D2-CCB3572558C5}">
      <text>
        <r>
          <rPr>
            <sz val="9"/>
            <color indexed="81"/>
            <rFont val="Tahoma"/>
            <family val="2"/>
          </rPr>
          <t>rapportnr IW220485976</t>
        </r>
      </text>
    </comment>
    <comment ref="E24" authorId="0" shapeId="0" xr:uid="{C4ED9A8B-279B-41D3-893B-9101B9C2C159}">
      <text>
        <r>
          <rPr>
            <sz val="9"/>
            <color indexed="81"/>
            <rFont val="Tahoma"/>
            <family val="2"/>
          </rPr>
          <t>rapportnr 4025946-27</t>
        </r>
      </text>
    </comment>
    <comment ref="E25" authorId="0" shapeId="0" xr:uid="{51AFA9BE-C4D1-4331-891C-DD630384DF0F}">
      <text>
        <r>
          <rPr>
            <sz val="9"/>
            <color indexed="81"/>
            <rFont val="Tahoma"/>
            <family val="2"/>
          </rPr>
          <t>rapportnr 4025946-28</t>
        </r>
      </text>
    </comment>
    <comment ref="E26" authorId="0" shapeId="0" xr:uid="{3FF3F790-93EC-4E0A-9E40-A9AE4F082685}">
      <text>
        <r>
          <rPr>
            <sz val="9"/>
            <color indexed="81"/>
            <rFont val="Tahoma"/>
            <family val="2"/>
          </rPr>
          <t>rapportnr 4025946-30</t>
        </r>
      </text>
    </comment>
    <comment ref="E27" authorId="0" shapeId="0" xr:uid="{00000000-0006-0000-0000-000018000000}">
      <text>
        <r>
          <rPr>
            <sz val="9"/>
            <color indexed="81"/>
            <rFont val="Tahoma"/>
            <family val="2"/>
          </rPr>
          <t>rapportnr 4025946-31</t>
        </r>
      </text>
    </comment>
    <comment ref="E28" authorId="0" shapeId="0" xr:uid="{6893EA25-6A47-468A-9C73-D66011D5BC34}">
      <text>
        <r>
          <rPr>
            <sz val="9"/>
            <color indexed="81"/>
            <rFont val="Tahoma"/>
            <family val="2"/>
          </rPr>
          <t>rapportnr 4025946-32</t>
        </r>
      </text>
    </comment>
    <comment ref="E29" authorId="0" shapeId="0" xr:uid="{00000000-0006-0000-0000-00001A000000}">
      <text>
        <r>
          <rPr>
            <sz val="9"/>
            <color indexed="81"/>
            <rFont val="Tahoma"/>
            <family val="2"/>
          </rPr>
          <t>rapportnr 4025946-33</t>
        </r>
      </text>
    </comment>
    <comment ref="E30" authorId="0" shapeId="0" xr:uid="{E32F1D27-8CF6-4434-B71D-8290D0D44A82}">
      <text>
        <r>
          <rPr>
            <sz val="9"/>
            <color indexed="81"/>
            <rFont val="Tahoma"/>
            <family val="2"/>
          </rPr>
          <t>rapportnr 4025946-34</t>
        </r>
      </text>
    </comment>
    <comment ref="E31" authorId="0" shapeId="0" xr:uid="{5902EC7D-9681-4FC9-AC9B-39BD77295EAD}">
      <text>
        <r>
          <rPr>
            <sz val="9"/>
            <color indexed="81"/>
            <rFont val="Tahoma"/>
            <family val="2"/>
          </rPr>
          <t>rapportnr 4025946-36</t>
        </r>
      </text>
    </comment>
    <comment ref="E32" authorId="0" shapeId="0" xr:uid="{6EF424E3-E58C-4366-B212-8C989F668F0C}">
      <text>
        <r>
          <rPr>
            <sz val="9"/>
            <color indexed="81"/>
            <rFont val="Tahoma"/>
            <family val="2"/>
          </rPr>
          <t>rapportnr IW220485976</t>
        </r>
      </text>
    </comment>
    <comment ref="E33" authorId="0" shapeId="0" xr:uid="{00000000-0006-0000-0000-00001F000000}">
      <text>
        <r>
          <rPr>
            <sz val="9"/>
            <color indexed="81"/>
            <rFont val="Tahoma"/>
            <family val="2"/>
          </rPr>
          <t>rapportnr 4025946-38</t>
        </r>
      </text>
    </comment>
    <comment ref="E34" authorId="0" shapeId="0" xr:uid="{00000000-0006-0000-0000-000020000000}">
      <text>
        <r>
          <rPr>
            <sz val="9"/>
            <color indexed="81"/>
            <rFont val="Tahoma"/>
            <family val="2"/>
          </rPr>
          <t>rapportnr 4025946-39</t>
        </r>
      </text>
    </comment>
    <comment ref="E35" authorId="0" shapeId="0" xr:uid="{00000000-0006-0000-0000-000001000000}">
      <text>
        <r>
          <rPr>
            <sz val="9"/>
            <color indexed="81"/>
            <rFont val="Tahoma"/>
            <family val="2"/>
          </rPr>
          <t>rapportnr 4025946-41</t>
        </r>
      </text>
    </comment>
    <comment ref="E36" authorId="0" shapeId="0" xr:uid="{00000000-0006-0000-0000-000022000000}">
      <text>
        <r>
          <rPr>
            <sz val="9"/>
            <color indexed="81"/>
            <rFont val="Tahoma"/>
            <family val="2"/>
          </rPr>
          <t>rapportnr 4025946-42</t>
        </r>
      </text>
    </comment>
    <comment ref="E37" authorId="0" shapeId="0" xr:uid="{00000000-0006-0000-0000-000023000000}">
      <text>
        <r>
          <rPr>
            <sz val="9"/>
            <color indexed="81"/>
            <rFont val="Tahoma"/>
            <family val="2"/>
          </rPr>
          <t>rapportnr 4025946-43</t>
        </r>
      </text>
    </comment>
    <comment ref="E38" authorId="0" shapeId="0" xr:uid="{7CCCAB3D-F062-45E3-BE29-911A8A530FC4}">
      <text>
        <r>
          <rPr>
            <sz val="9"/>
            <color indexed="81"/>
            <rFont val="Tahoma"/>
            <family val="2"/>
          </rPr>
          <t>rapportnr 4025946-44</t>
        </r>
      </text>
    </comment>
    <comment ref="E40" authorId="0" shapeId="0" xr:uid="{F6033C07-3D70-4903-98DD-721BC268BAAE}">
      <text>
        <r>
          <rPr>
            <sz val="9"/>
            <color indexed="81"/>
            <rFont val="Tahoma"/>
            <family val="2"/>
          </rPr>
          <t>rapportnr. 4025946-1</t>
        </r>
      </text>
    </comment>
    <comment ref="E41" authorId="0" shapeId="0" xr:uid="{2668C3EA-F1D2-457D-9B1A-78FC78287C87}">
      <text>
        <r>
          <rPr>
            <sz val="9"/>
            <color indexed="81"/>
            <rFont val="Tahoma"/>
            <family val="2"/>
          </rPr>
          <t>rapportnr. 4025946-7</t>
        </r>
      </text>
    </comment>
    <comment ref="E44" authorId="0" shapeId="0" xr:uid="{F159A2C0-221E-4182-912D-6AF4AB5B224F}">
      <text>
        <r>
          <rPr>
            <sz val="9"/>
            <color indexed="81"/>
            <rFont val="Tahoma"/>
            <family val="2"/>
          </rPr>
          <t>rapportnr. 4025946-5</t>
        </r>
      </text>
    </comment>
    <comment ref="E45" authorId="0" shapeId="0" xr:uid="{03630867-45E6-4408-9FA1-F1E70BC61BDA}">
      <text>
        <r>
          <rPr>
            <sz val="9"/>
            <color indexed="81"/>
            <rFont val="Tahoma"/>
            <family val="2"/>
          </rPr>
          <t>rapportnr. 4025946-2</t>
        </r>
      </text>
    </comment>
    <comment ref="A46" authorId="0" shapeId="0" xr:uid="{1D6C37C9-BF0A-4837-9BAA-174F0114EDE8}">
      <text>
        <r>
          <rPr>
            <sz val="9"/>
            <color indexed="81"/>
            <rFont val="Tahoma"/>
            <family val="2"/>
          </rPr>
          <t>eind vorig jaar (2021) zonnepanelen geplaatst met een waarde van € 50.300,- (bestaande uit zonnepanelen 49.120 en een informatiedisplay 1.180).</t>
        </r>
      </text>
    </comment>
    <comment ref="E46" authorId="0" shapeId="0" xr:uid="{07AC9420-D765-4D98-8BFB-CF46417A1EE0}">
      <text>
        <r>
          <rPr>
            <sz val="9"/>
            <color indexed="81"/>
            <rFont val="Tahoma"/>
            <family val="2"/>
          </rPr>
          <t>rapportnr. 4025946-6</t>
        </r>
      </text>
    </comment>
    <comment ref="E47" authorId="0" shapeId="0" xr:uid="{DC54E9A0-88F7-4274-A01C-B46904EA5C0C}">
      <text>
        <r>
          <rPr>
            <sz val="9"/>
            <color indexed="81"/>
            <rFont val="Tahoma"/>
            <family val="2"/>
          </rPr>
          <t>rapportnr. 4025946-5</t>
        </r>
      </text>
    </comment>
    <comment ref="E48" authorId="0" shapeId="0" xr:uid="{1B897F82-CF3B-4C2B-A65D-0B055B578557}">
      <text>
        <r>
          <rPr>
            <sz val="9"/>
            <color indexed="81"/>
            <rFont val="Tahoma"/>
            <family val="2"/>
          </rPr>
          <t>rapportnr. 4025946-8</t>
        </r>
      </text>
    </comment>
    <comment ref="E49" authorId="0" shapeId="0" xr:uid="{621AC55F-3058-4C36-8198-A94E078849D7}">
      <text>
        <r>
          <rPr>
            <sz val="9"/>
            <color indexed="81"/>
            <rFont val="Tahoma"/>
            <family val="2"/>
          </rPr>
          <t>rapportnr. 4025946-3</t>
        </r>
      </text>
    </comment>
  </commentList>
</comments>
</file>

<file path=xl/sharedStrings.xml><?xml version="1.0" encoding="utf-8"?>
<sst xmlns="http://schemas.openxmlformats.org/spreadsheetml/2006/main" count="385" uniqueCount="193">
  <si>
    <t>Adres</t>
  </si>
  <si>
    <t>Bestemming</t>
  </si>
  <si>
    <t>andere objekten/voliere</t>
  </si>
  <si>
    <t>Gebouwen</t>
  </si>
  <si>
    <t>boerderij houten schuurtje op dierenweidje</t>
  </si>
  <si>
    <t>Inventaris</t>
  </si>
  <si>
    <t>brandweergarage</t>
  </si>
  <si>
    <t>multifunc + horeca dorpshuis De Dregt</t>
  </si>
  <si>
    <t>bibliotheek</t>
  </si>
  <si>
    <t>openlucht zwembad 't Hemmerven</t>
  </si>
  <si>
    <t>sportzaal De Brug + horeca</t>
  </si>
  <si>
    <t>sportzaal De Sluis + horeca</t>
  </si>
  <si>
    <t>cultureel centrum kerkgebouw voor culturele doeleinden/tentoonstellingen</t>
  </si>
  <si>
    <t>kerktoren alsmede uurwerk</t>
  </si>
  <si>
    <t xml:space="preserve">kerktoren/dorpstoren </t>
  </si>
  <si>
    <t>uitvaartcentrum/berging op de begraafplaats</t>
  </si>
  <si>
    <t>woonhuis</t>
  </si>
  <si>
    <t>woonwagencentrum/sanitair</t>
  </si>
  <si>
    <t>Jeugdgebouw</t>
  </si>
  <si>
    <t>dorpshuis (incl gymzaal)</t>
  </si>
  <si>
    <t>kinderboerderij Skik</t>
  </si>
  <si>
    <t>Oosterblokker</t>
  </si>
  <si>
    <t>clubgebouw/verenigingsgebouw</t>
  </si>
  <si>
    <t>kerktoren  alsmede uurwerk</t>
  </si>
  <si>
    <t>kerktoren Nederlands Hervormde Kerk alsmede uurwerk</t>
  </si>
  <si>
    <t>Basisschool "t Padland"</t>
  </si>
  <si>
    <t>Brede school "Het Reigersnest</t>
  </si>
  <si>
    <t>Brede school 'De Kieft'</t>
  </si>
  <si>
    <t>Postcode</t>
  </si>
  <si>
    <t>Plaats</t>
  </si>
  <si>
    <t>Venhuizen</t>
  </si>
  <si>
    <t>Hoogkarspel</t>
  </si>
  <si>
    <t>Wijdenes</t>
  </si>
  <si>
    <t>Schellinkhout</t>
  </si>
  <si>
    <t>Hem</t>
  </si>
  <si>
    <t>Oosterleek</t>
  </si>
  <si>
    <t>Westwoud</t>
  </si>
  <si>
    <t xml:space="preserve">Raadhuisplein 1 </t>
  </si>
  <si>
    <t>Verzekerde som</t>
  </si>
  <si>
    <t xml:space="preserve">Molenweg 25 </t>
  </si>
  <si>
    <t xml:space="preserve">Dorpsweg 109 </t>
  </si>
  <si>
    <t xml:space="preserve">Dorpsweg 104 </t>
  </si>
  <si>
    <t xml:space="preserve">Dorpsweg 118 </t>
  </si>
  <si>
    <t xml:space="preserve">Totaal </t>
  </si>
  <si>
    <t xml:space="preserve">Koggeweg 41 </t>
  </si>
  <si>
    <t xml:space="preserve">Oosterleek 9 </t>
  </si>
  <si>
    <t xml:space="preserve">Kerkweg 113 </t>
  </si>
  <si>
    <t xml:space="preserve">Hemmerbuurt 66 </t>
  </si>
  <si>
    <t xml:space="preserve">Kerkbuurt 72 </t>
  </si>
  <si>
    <t xml:space="preserve">Dorpsweg 116 </t>
  </si>
  <si>
    <t xml:space="preserve">St. Lucasstraat 3 </t>
  </si>
  <si>
    <t>Binnenwijzend 54</t>
  </si>
  <si>
    <t>Raadhuisplein 35</t>
  </si>
  <si>
    <t xml:space="preserve">Molenwei 62 </t>
  </si>
  <si>
    <t>Dahliastraat 56</t>
  </si>
  <si>
    <t xml:space="preserve">Noordervoert 53 </t>
  </si>
  <si>
    <t xml:space="preserve">Sportlaan 10 </t>
  </si>
  <si>
    <t>Boekert 5</t>
  </si>
  <si>
    <t xml:space="preserve">Sluisweg 2 </t>
  </si>
  <si>
    <t xml:space="preserve">Zuiderwijzend 7 </t>
  </si>
  <si>
    <t xml:space="preserve">Tuinstraat 24 </t>
  </si>
  <si>
    <t>Zanglijster 15</t>
  </si>
  <si>
    <t>1616 HE</t>
  </si>
  <si>
    <t>Anjerstraat 56</t>
  </si>
  <si>
    <t>Koggeweg 43</t>
  </si>
  <si>
    <t>1606 NL</t>
  </si>
  <si>
    <t>Padland 2</t>
  </si>
  <si>
    <t>1697 KG</t>
  </si>
  <si>
    <t>1606 BP</t>
  </si>
  <si>
    <t>1608 EC</t>
  </si>
  <si>
    <t>1617 KD</t>
  </si>
  <si>
    <t>1616 PD</t>
  </si>
  <si>
    <t>1616 HB</t>
  </si>
  <si>
    <t>Pennekamplaan 58, 58A, 58B</t>
  </si>
  <si>
    <t>1696 CD</t>
  </si>
  <si>
    <t>1606 CZ</t>
  </si>
  <si>
    <t>1606 AP</t>
  </si>
  <si>
    <t>1606 XB</t>
  </si>
  <si>
    <t>1607 CZ</t>
  </si>
  <si>
    <t>1607 CK</t>
  </si>
  <si>
    <t>1607 MT</t>
  </si>
  <si>
    <t>1616 AV</t>
  </si>
  <si>
    <t>1616 SN</t>
  </si>
  <si>
    <t>1616 ED</t>
  </si>
  <si>
    <t>1616 PB</t>
  </si>
  <si>
    <t>1616 CN</t>
  </si>
  <si>
    <t>1616 RT</t>
  </si>
  <si>
    <t>1616 LH</t>
  </si>
  <si>
    <t>1616 CD</t>
  </si>
  <si>
    <t>1616 XG</t>
  </si>
  <si>
    <t>1696 AH</t>
  </si>
  <si>
    <t>1609 GA</t>
  </si>
  <si>
    <t>1697 KE</t>
  </si>
  <si>
    <t>1617 KW</t>
  </si>
  <si>
    <t xml:space="preserve">Dr. Nuijensstraat 76 </t>
  </si>
  <si>
    <t>1617 KE</t>
  </si>
  <si>
    <t xml:space="preserve">Dr. Nuijensstraat 122 </t>
  </si>
  <si>
    <t>1608 EN</t>
  </si>
  <si>
    <t>Nachtegaal 1</t>
  </si>
  <si>
    <t>Dr. Nuijensstraat 74</t>
  </si>
  <si>
    <t>1608 ES</t>
  </si>
  <si>
    <t xml:space="preserve"> 't Wuiver</t>
  </si>
  <si>
    <t>Gebouw 'Onder De Toren' dienende als peuterspeelzaal</t>
  </si>
  <si>
    <t>Basisschool 'Jan Luyken'</t>
  </si>
  <si>
    <t>Dorpsweg 109A</t>
  </si>
  <si>
    <t xml:space="preserve">Hertog Willemweg 68 </t>
  </si>
  <si>
    <t>1606 AE</t>
  </si>
  <si>
    <t>De Buurt 125</t>
  </si>
  <si>
    <t>gymnastieklokaal</t>
  </si>
  <si>
    <t>1606 EC</t>
  </si>
  <si>
    <t>BS Jozefschool</t>
  </si>
  <si>
    <t>BS Meester Spigtschool</t>
  </si>
  <si>
    <t>Duijvenbrug 15</t>
  </si>
  <si>
    <t>incl./excl.</t>
  </si>
  <si>
    <t>BTW</t>
  </si>
  <si>
    <t>nav taxatie</t>
  </si>
  <si>
    <t>incl.</t>
  </si>
  <si>
    <t>sportzaal (excl. horeca)</t>
  </si>
  <si>
    <t>Kinderdagverblijf</t>
  </si>
  <si>
    <t>excl.</t>
  </si>
  <si>
    <t>Getaxeerd</t>
  </si>
  <si>
    <t>#1 getaxeerd door Lengkeek d.d. 26-04-2018 inclusief fundering</t>
  </si>
  <si>
    <t>#2</t>
  </si>
  <si>
    <t>#2 getaxeerd door Lengkeek d.d. diverse mei 2019 inclusief fundering</t>
  </si>
  <si>
    <t>het zogenoemde koggehuis) wordt gehuurd door historische vereniging suyder kogge</t>
  </si>
  <si>
    <t xml:space="preserve">Westeinde 3 </t>
  </si>
  <si>
    <t>garagebox</t>
  </si>
  <si>
    <t>gemeente diensten/werkplaats (alleen opslagruimte)</t>
  </si>
  <si>
    <t>Molenweg 27</t>
  </si>
  <si>
    <t>Koggeweg 47</t>
  </si>
  <si>
    <t>Brandweerkazeren Hem/Venhuizen</t>
  </si>
  <si>
    <t>BMI</t>
  </si>
  <si>
    <t>IMI</t>
  </si>
  <si>
    <t>Sprinklerinstallatie</t>
  </si>
  <si>
    <t>Zonnepanelen</t>
  </si>
  <si>
    <t>Isolatiemateriaal dak</t>
  </si>
  <si>
    <t>Aanwezigheid asbest</t>
  </si>
  <si>
    <t>Leegstand</t>
  </si>
  <si>
    <t>(in het geval van zonnepanelen)</t>
  </si>
  <si>
    <t>per 31-12-2022</t>
  </si>
  <si>
    <t>Leslokalen vd Jozefschool</t>
  </si>
  <si>
    <t>Onderwijs</t>
  </si>
  <si>
    <t>X</t>
  </si>
  <si>
    <t>Stef</t>
  </si>
  <si>
    <t>x</t>
  </si>
  <si>
    <t>Ad</t>
  </si>
  <si>
    <t>vastgoed</t>
  </si>
  <si>
    <t>betreft alleen inventaris</t>
  </si>
  <si>
    <t>Jan</t>
  </si>
  <si>
    <t>Opslag</t>
  </si>
  <si>
    <t>locatie voor inspectie, zie rapport!</t>
  </si>
  <si>
    <t>school</t>
  </si>
  <si>
    <t>X (zonder opvolging)</t>
  </si>
  <si>
    <t>ja, 2 hele kleine</t>
  </si>
  <si>
    <t>geen idee</t>
  </si>
  <si>
    <t>geen extra isolatie aangebracht, gebouw van 2004</t>
  </si>
  <si>
    <t>ad/jan/stef</t>
  </si>
  <si>
    <t>beoordeelt en ingevuld</t>
  </si>
  <si>
    <t>beoordeelt, status onbekend</t>
  </si>
  <si>
    <t>#3 getaxeerd door Van Ameyde Waarderingen d.d. diverse 01-05-2022 inclusief fundering</t>
  </si>
  <si>
    <t>#3</t>
  </si>
  <si>
    <t>indexcijfer 115,1</t>
  </si>
  <si>
    <t>indexcijfer 119,7</t>
  </si>
  <si>
    <t>De Gouw 105</t>
  </si>
  <si>
    <t>1616 DC</t>
  </si>
  <si>
    <t>woonnits Oekrainers</t>
  </si>
  <si>
    <t>per 01-01-2024</t>
  </si>
  <si>
    <t>indexcijfer 128,4</t>
  </si>
  <si>
    <t>indexcijfer 124,4</t>
  </si>
  <si>
    <t>#4 inventaris getaxeerd door Van Ameyde d.d. 09-09-24, rapportnr. IW240712864 (incl. ICT)</t>
  </si>
  <si>
    <t>#5 inventaris getaxeerd door Van Ameyde d.d. 09-09-24, rapportnr. IW240914990 (incl. ICT)</t>
  </si>
  <si>
    <t>#6 inventaris getaxeerd door Van Ameyde d.d. 09-09-24, rapportnr. IW240914989 (incl. ICT/huurdersbelang)</t>
  </si>
  <si>
    <t>#6</t>
  </si>
  <si>
    <t>#2, #6</t>
  </si>
  <si>
    <t>#2, #5</t>
  </si>
  <si>
    <t>#1, #4</t>
  </si>
  <si>
    <t>per 01-01-2025</t>
  </si>
  <si>
    <t>indexcijfer 128,3</t>
  </si>
  <si>
    <t>indexcijfer 131,8</t>
  </si>
  <si>
    <t>Dres 4</t>
  </si>
  <si>
    <t>verplaatsing inventaris naar Dres 4 zie mail 110325</t>
  </si>
  <si>
    <t>1617 JX</t>
  </si>
  <si>
    <t>berging met toilet op begraafplaats</t>
  </si>
  <si>
    <t>Openluchtzwembad incl. badwaterbehandeling, elektrische + verwarmingsinstallatie, gemotoriseerd afdekzeil, zonnepanelen, zonnecollectoren en energieopslagbatterij</t>
  </si>
  <si>
    <t>Zeger Davidzonweg 4</t>
  </si>
  <si>
    <t>zie mail 200125 School wordt eind januari 2025 gesloopt ivm nieuwbouw, school zit nu in noodlokalen op het terrein (deze zijn verzekerd door verhuurder). Inventaris verzekerd houden!</t>
  </si>
  <si>
    <t>OBS Roelof van Wienesse (incl. zonnepanelen)</t>
  </si>
  <si>
    <t>St.Lucasstraat 2 + 3</t>
  </si>
  <si>
    <t>Nieuwbouw gemeentehuis (incl. deel horeca) + belboxen</t>
  </si>
  <si>
    <t>MFA Westwoud</t>
  </si>
  <si>
    <t>Dres 2, 4 en 4a t/m 4p</t>
  </si>
  <si>
    <t>nieuw zie mail 070225</t>
  </si>
  <si>
    <t>BS De Westwijzer (leegstaand)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</si>
</sst>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EUR&quot;\ * #,##0.00_-;_-&quot;EUR&quot;\ * #,##0.00\-;_-&quot;EUR&quot;\ * &quot;-&quot;??_-;_-@_-"/>
    <numFmt numFmtId="165" formatCode="_ [$€-2]\ * #,##0.00_ ;_ [$€-2]\ * \-#,##0.00_ ;_ [$€-2]\ * &quot;-&quot;??_ ;_ @_ "/>
    <numFmt numFmtId="166" formatCode="_-[$€]\ * #,##0.00_-;_-[$€]\ * #,##0.00\-;_-[$€]\ * &quot;-&quot;??_-;_-@_-"/>
    <numFmt numFmtId="167" formatCode="_-&quot;€&quot;\ * #,##0.00_-;_-&quot;€&quot;\ * #,##0.00\-;_-&quot;€&quot;\ * &quot;-&quot;??_-;_-@_-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u/>
      <sz val="10"/>
      <color indexed="8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B0F0"/>
      <name val="Arial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6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0" fontId="3" fillId="0" borderId="0"/>
    <xf numFmtId="166" fontId="3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Fill="1" applyBorder="1"/>
    <xf numFmtId="0" fontId="0" fillId="0" borderId="0" xfId="0" applyAlignment="1"/>
    <xf numFmtId="0" fontId="6" fillId="0" borderId="0" xfId="0" applyFont="1" applyFill="1" applyBorder="1" applyAlignment="1"/>
    <xf numFmtId="0" fontId="12" fillId="0" borderId="0" xfId="0" applyFont="1"/>
    <xf numFmtId="0" fontId="12" fillId="0" borderId="0" xfId="0" applyFont="1" applyAlignment="1"/>
    <xf numFmtId="0" fontId="6" fillId="0" borderId="0" xfId="0" applyFont="1" applyFill="1"/>
    <xf numFmtId="0" fontId="6" fillId="0" borderId="0" xfId="0" applyFont="1"/>
    <xf numFmtId="0" fontId="13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165" fontId="3" fillId="0" borderId="0" xfId="2" applyNumberFormat="1" applyFont="1" applyFill="1"/>
    <xf numFmtId="165" fontId="12" fillId="0" borderId="0" xfId="2" applyNumberFormat="1" applyFont="1" applyFill="1"/>
    <xf numFmtId="165" fontId="6" fillId="0" borderId="0" xfId="2" applyNumberFormat="1" applyFont="1" applyFill="1" applyBorder="1"/>
    <xf numFmtId="165" fontId="7" fillId="0" borderId="2" xfId="2" applyNumberFormat="1" applyFont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165" fontId="3" fillId="0" borderId="1" xfId="2" applyNumberFormat="1" applyFont="1" applyFill="1" applyBorder="1"/>
    <xf numFmtId="165" fontId="3" fillId="0" borderId="10" xfId="2" applyNumberFormat="1" applyFont="1" applyFill="1" applyBorder="1"/>
    <xf numFmtId="0" fontId="3" fillId="0" borderId="10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quotePrefix="1" applyFont="1" applyBorder="1" applyAlignment="1"/>
    <xf numFmtId="0" fontId="3" fillId="0" borderId="10" xfId="0" applyFont="1" applyFill="1" applyBorder="1" applyAlignme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65" fontId="3" fillId="0" borderId="10" xfId="2" applyNumberFormat="1" applyFont="1" applyFill="1" applyBorder="1" applyAlignment="1">
      <alignment vertical="top"/>
    </xf>
    <xf numFmtId="165" fontId="3" fillId="0" borderId="1" xfId="2" applyNumberFormat="1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3" fillId="0" borderId="1" xfId="3" applyFont="1" applyBorder="1" applyAlignment="1">
      <alignment horizontal="left"/>
    </xf>
    <xf numFmtId="0" fontId="3" fillId="0" borderId="10" xfId="0" applyFont="1" applyBorder="1" applyAlignment="1">
      <alignment wrapText="1"/>
    </xf>
    <xf numFmtId="165" fontId="13" fillId="0" borderId="1" xfId="2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/>
    <xf numFmtId="165" fontId="3" fillId="0" borderId="0" xfId="2" applyNumberFormat="1" applyFont="1" applyFill="1" applyAlignment="1">
      <alignment vertical="top"/>
    </xf>
    <xf numFmtId="165" fontId="3" fillId="0" borderId="0" xfId="2" applyNumberFormat="1" applyFont="1" applyFill="1" applyBorder="1" applyAlignment="1">
      <alignment vertical="top"/>
    </xf>
    <xf numFmtId="165" fontId="3" fillId="0" borderId="1" xfId="2" applyNumberFormat="1" applyFont="1" applyBorder="1" applyAlignment="1">
      <alignment vertical="top"/>
    </xf>
    <xf numFmtId="165" fontId="12" fillId="0" borderId="0" xfId="2" applyNumberFormat="1" applyFont="1" applyAlignment="1">
      <alignment vertical="top"/>
    </xf>
    <xf numFmtId="165" fontId="3" fillId="0" borderId="0" xfId="2" applyNumberFormat="1" applyFont="1" applyAlignment="1">
      <alignment vertical="top"/>
    </xf>
    <xf numFmtId="165" fontId="6" fillId="0" borderId="0" xfId="2" applyNumberFormat="1" applyFont="1" applyFill="1" applyBorder="1" applyAlignment="1">
      <alignment vertical="top"/>
    </xf>
    <xf numFmtId="165" fontId="0" fillId="0" borderId="0" xfId="2" applyNumberFormat="1" applyFont="1" applyAlignment="1">
      <alignment vertical="top"/>
    </xf>
    <xf numFmtId="165" fontId="7" fillId="2" borderId="3" xfId="2" applyNumberFormat="1" applyFont="1" applyFill="1" applyBorder="1" applyAlignment="1">
      <alignment horizontal="center"/>
    </xf>
    <xf numFmtId="165" fontId="4" fillId="2" borderId="3" xfId="2" applyNumberFormat="1" applyFont="1" applyFill="1" applyBorder="1" applyAlignment="1">
      <alignment horizontal="center" vertical="top"/>
    </xf>
    <xf numFmtId="165" fontId="4" fillId="2" borderId="3" xfId="2" applyNumberFormat="1" applyFont="1" applyFill="1" applyBorder="1" applyAlignment="1">
      <alignment horizontal="center"/>
    </xf>
    <xf numFmtId="165" fontId="4" fillId="2" borderId="4" xfId="2" applyNumberFormat="1" applyFont="1" applyFill="1" applyBorder="1" applyAlignment="1">
      <alignment horizontal="center"/>
    </xf>
    <xf numFmtId="167" fontId="4" fillId="2" borderId="0" xfId="0" applyNumberFormat="1" applyFont="1" applyFill="1" applyAlignment="1">
      <alignment horizontal="center" vertical="top"/>
    </xf>
    <xf numFmtId="0" fontId="7" fillId="2" borderId="0" xfId="0" applyFont="1" applyFill="1" applyBorder="1" applyAlignment="1">
      <alignment horizontal="center"/>
    </xf>
    <xf numFmtId="165" fontId="7" fillId="2" borderId="0" xfId="2" applyNumberFormat="1" applyFont="1" applyFill="1" applyBorder="1" applyAlignment="1">
      <alignment horizontal="center"/>
    </xf>
    <xf numFmtId="165" fontId="4" fillId="2" borderId="0" xfId="2" applyNumberFormat="1" applyFont="1" applyFill="1" applyBorder="1" applyAlignment="1">
      <alignment horizontal="center" vertical="top"/>
    </xf>
    <xf numFmtId="165" fontId="4" fillId="2" borderId="9" xfId="2" applyNumberFormat="1" applyFont="1" applyFill="1" applyBorder="1" applyAlignment="1">
      <alignment horizontal="center"/>
    </xf>
    <xf numFmtId="165" fontId="7" fillId="2" borderId="6" xfId="2" applyNumberFormat="1" applyFont="1" applyFill="1" applyBorder="1" applyAlignment="1">
      <alignment horizontal="center"/>
    </xf>
    <xf numFmtId="165" fontId="4" fillId="2" borderId="6" xfId="2" applyNumberFormat="1" applyFont="1" applyFill="1" applyBorder="1" applyAlignment="1">
      <alignment horizontal="center" vertical="top"/>
    </xf>
    <xf numFmtId="165" fontId="4" fillId="2" borderId="7" xfId="2" applyNumberFormat="1" applyFont="1" applyFill="1" applyBorder="1" applyAlignment="1">
      <alignment horizontal="center"/>
    </xf>
    <xf numFmtId="0" fontId="4" fillId="2" borderId="8" xfId="0" applyFont="1" applyFill="1" applyBorder="1" applyAlignment="1"/>
    <xf numFmtId="0" fontId="4" fillId="2" borderId="0" xfId="0" applyFont="1" applyFill="1" applyBorder="1" applyAlignment="1"/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0" fontId="4" fillId="0" borderId="0" xfId="0" applyFont="1" applyAlignment="1"/>
    <xf numFmtId="165" fontId="7" fillId="0" borderId="0" xfId="2" applyNumberFormat="1" applyFont="1" applyBorder="1"/>
    <xf numFmtId="0" fontId="3" fillId="0" borderId="0" xfId="4" applyFont="1" applyFill="1"/>
    <xf numFmtId="0" fontId="16" fillId="0" borderId="0" xfId="4" applyFont="1" applyFill="1"/>
    <xf numFmtId="0" fontId="14" fillId="0" borderId="0" xfId="4" applyFont="1" applyFill="1"/>
    <xf numFmtId="0" fontId="13" fillId="0" borderId="0" xfId="4" applyFont="1" applyFill="1"/>
    <xf numFmtId="0" fontId="3" fillId="0" borderId="0" xfId="4" applyFill="1" applyAlignment="1">
      <alignment horizontal="center"/>
    </xf>
    <xf numFmtId="0" fontId="4" fillId="0" borderId="0" xfId="4" applyFont="1" applyFill="1" applyAlignment="1">
      <alignment horizontal="center"/>
    </xf>
    <xf numFmtId="0" fontId="13" fillId="0" borderId="0" xfId="4" applyFont="1" applyFill="1" applyAlignment="1">
      <alignment horizontal="left" wrapText="1"/>
    </xf>
    <xf numFmtId="0" fontId="12" fillId="0" borderId="0" xfId="4" applyFont="1" applyFill="1"/>
    <xf numFmtId="0" fontId="13" fillId="0" borderId="0" xfId="4" applyFont="1" applyFill="1" applyAlignment="1">
      <alignment wrapText="1"/>
    </xf>
    <xf numFmtId="0" fontId="13" fillId="0" borderId="0" xfId="4" applyFont="1" applyFill="1" applyAlignment="1">
      <alignment vertical="top"/>
    </xf>
    <xf numFmtId="0" fontId="3" fillId="0" borderId="0" xfId="4" applyFont="1" applyFill="1" applyAlignment="1">
      <alignment vertical="top"/>
    </xf>
    <xf numFmtId="0" fontId="13" fillId="0" borderId="0" xfId="4" applyFont="1" applyFill="1" applyAlignment="1">
      <alignment vertical="top" wrapText="1"/>
    </xf>
    <xf numFmtId="0" fontId="3" fillId="0" borderId="0" xfId="4" applyFont="1" applyFill="1" applyBorder="1"/>
    <xf numFmtId="0" fontId="3" fillId="0" borderId="0" xfId="4" applyFill="1"/>
    <xf numFmtId="0" fontId="17" fillId="0" borderId="0" xfId="4" applyFont="1" applyFill="1" applyAlignment="1">
      <alignment vertical="top"/>
    </xf>
    <xf numFmtId="0" fontId="4" fillId="2" borderId="11" xfId="0" applyFont="1" applyFill="1" applyBorder="1" applyAlignment="1"/>
    <xf numFmtId="0" fontId="4" fillId="2" borderId="3" xfId="0" applyFont="1" applyFill="1" applyBorder="1" applyAlignment="1"/>
    <xf numFmtId="0" fontId="7" fillId="2" borderId="3" xfId="0" applyFont="1" applyFill="1" applyBorder="1" applyAlignment="1">
      <alignment horizontal="center"/>
    </xf>
    <xf numFmtId="165" fontId="4" fillId="2" borderId="0" xfId="2" applyNumberFormat="1" applyFont="1" applyFill="1" applyBorder="1" applyAlignment="1">
      <alignment horizontal="center"/>
    </xf>
    <xf numFmtId="165" fontId="3" fillId="0" borderId="0" xfId="2" applyNumberFormat="1" applyFont="1" applyBorder="1" applyAlignment="1">
      <alignment vertical="top"/>
    </xf>
    <xf numFmtId="0" fontId="16" fillId="0" borderId="0" xfId="4" applyFont="1" applyFill="1" applyAlignment="1">
      <alignment vertical="top"/>
    </xf>
    <xf numFmtId="0" fontId="3" fillId="0" borderId="0" xfId="4" applyFont="1" applyFill="1" applyAlignment="1">
      <alignment vertical="top" wrapText="1"/>
    </xf>
    <xf numFmtId="165" fontId="3" fillId="0" borderId="12" xfId="2" applyNumberFormat="1" applyFont="1" applyFill="1" applyBorder="1" applyAlignment="1">
      <alignment vertical="top"/>
    </xf>
    <xf numFmtId="165" fontId="3" fillId="0" borderId="12" xfId="2" applyNumberFormat="1" applyFont="1" applyBorder="1" applyAlignment="1">
      <alignment vertical="top"/>
    </xf>
    <xf numFmtId="165" fontId="13" fillId="0" borderId="0" xfId="2" applyNumberFormat="1" applyFont="1" applyBorder="1" applyAlignment="1">
      <alignment vertical="top"/>
    </xf>
    <xf numFmtId="165" fontId="13" fillId="0" borderId="0" xfId="2" applyNumberFormat="1" applyFont="1" applyBorder="1" applyAlignment="1">
      <alignment vertical="top" wrapText="1"/>
    </xf>
    <xf numFmtId="165" fontId="13" fillId="0" borderId="0" xfId="2" applyNumberFormat="1" applyFont="1" applyAlignment="1">
      <alignment vertical="top"/>
    </xf>
    <xf numFmtId="0" fontId="3" fillId="0" borderId="1" xfId="3" applyFont="1" applyBorder="1" applyAlignment="1">
      <alignment horizontal="left" vertical="top"/>
    </xf>
    <xf numFmtId="0" fontId="8" fillId="0" borderId="0" xfId="4" applyFont="1" applyFill="1" applyAlignment="1">
      <alignment vertical="top"/>
    </xf>
    <xf numFmtId="0" fontId="8" fillId="0" borderId="0" xfId="0" applyFont="1" applyAlignment="1">
      <alignment vertical="top"/>
    </xf>
  </cellXfs>
  <cellStyles count="9">
    <cellStyle name="Euro" xfId="1" xr:uid="{00000000-0005-0000-0000-000000000000}"/>
    <cellStyle name="Euro 2" xfId="5" xr:uid="{BD760F70-6813-4309-89BE-DB9F21946919}"/>
    <cellStyle name="Euro 2 2" xfId="8" xr:uid="{10B1C999-EB9E-40ED-8FE0-AD56EF94E6AE}"/>
    <cellStyle name="Standaard" xfId="0" builtinId="0"/>
    <cellStyle name="Standaard 2" xfId="4" xr:uid="{9D42A53E-C321-444D-BA2A-359DD952AA43}"/>
    <cellStyle name="Standaard 3" xfId="3" xr:uid="{00000000-0005-0000-0000-000002000000}"/>
    <cellStyle name="Standaard 3 2" xfId="6" xr:uid="{3DD0720E-45D6-414D-AD3E-20D8786AA0E9}"/>
    <cellStyle name="Valuta" xfId="2" builtinId="4"/>
    <cellStyle name="Valuta 2" xfId="7" xr:uid="{0EDEB506-6EB1-4751-ADF4-6AD8B531DB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8"/>
  <sheetViews>
    <sheetView tabSelected="1" topLeftCell="E32" zoomScaleNormal="100" workbookViewId="0">
      <selection activeCell="K58" sqref="K58"/>
    </sheetView>
  </sheetViews>
  <sheetFormatPr defaultRowHeight="12.75" x14ac:dyDescent="0.2"/>
  <cols>
    <col min="1" max="1" width="27" style="5" bestFit="1" customWidth="1"/>
    <col min="2" max="2" width="11.5703125" style="5" bestFit="1" customWidth="1"/>
    <col min="3" max="3" width="16.28515625" style="5" customWidth="1"/>
    <col min="4" max="4" width="50" style="5" customWidth="1"/>
    <col min="5" max="5" width="10.5703125" style="5" bestFit="1" customWidth="1"/>
    <col min="6" max="6" width="12.28515625" style="5" bestFit="1" customWidth="1"/>
    <col min="7" max="7" width="21.85546875" style="47" hidden="1" customWidth="1"/>
    <col min="8" max="10" width="19.28515625" style="15" hidden="1" customWidth="1"/>
    <col min="11" max="12" width="19.28515625" style="15" customWidth="1"/>
    <col min="13" max="13" width="21.28515625" style="53" bestFit="1" customWidth="1"/>
    <col min="14" max="14" width="21.28515625" style="53" customWidth="1"/>
    <col min="15" max="15" width="5.5703125" bestFit="1" customWidth="1"/>
    <col min="16" max="16" width="4.85546875" bestFit="1" customWidth="1"/>
    <col min="17" max="17" width="19.5703125" bestFit="1" customWidth="1"/>
    <col min="18" max="18" width="15.28515625" bestFit="1" customWidth="1"/>
    <col min="19" max="19" width="32.140625" bestFit="1" customWidth="1"/>
    <col min="20" max="20" width="21.85546875" bestFit="1" customWidth="1"/>
    <col min="21" max="21" width="11.5703125" bestFit="1" customWidth="1"/>
  </cols>
  <sheetData>
    <row r="1" spans="1:23" s="9" customFormat="1" ht="12.75" customHeight="1" x14ac:dyDescent="0.2">
      <c r="A1" s="87" t="s">
        <v>0</v>
      </c>
      <c r="B1" s="88" t="s">
        <v>28</v>
      </c>
      <c r="C1" s="88" t="s">
        <v>29</v>
      </c>
      <c r="D1" s="88" t="s">
        <v>1</v>
      </c>
      <c r="E1" s="89" t="s">
        <v>120</v>
      </c>
      <c r="F1" s="54" t="s">
        <v>113</v>
      </c>
      <c r="G1" s="55" t="s">
        <v>38</v>
      </c>
      <c r="H1" s="56" t="s">
        <v>38</v>
      </c>
      <c r="I1" s="55" t="s">
        <v>38</v>
      </c>
      <c r="J1" s="56" t="s">
        <v>38</v>
      </c>
      <c r="K1" s="55" t="s">
        <v>38</v>
      </c>
      <c r="L1" s="56" t="s">
        <v>38</v>
      </c>
      <c r="M1" s="57" t="s">
        <v>43</v>
      </c>
      <c r="N1" s="90"/>
      <c r="O1" s="58" t="s">
        <v>131</v>
      </c>
      <c r="P1" s="58" t="s">
        <v>132</v>
      </c>
      <c r="Q1" s="58" t="s">
        <v>133</v>
      </c>
      <c r="R1" s="58" t="s">
        <v>134</v>
      </c>
      <c r="S1" s="58" t="s">
        <v>135</v>
      </c>
      <c r="T1" s="58" t="s">
        <v>136</v>
      </c>
      <c r="U1" s="58" t="s">
        <v>137</v>
      </c>
    </row>
    <row r="2" spans="1:23" s="3" customFormat="1" x14ac:dyDescent="0.2">
      <c r="A2" s="66"/>
      <c r="B2" s="67"/>
      <c r="C2" s="67"/>
      <c r="D2" s="67"/>
      <c r="E2" s="59"/>
      <c r="F2" s="60" t="s">
        <v>114</v>
      </c>
      <c r="G2" s="61" t="s">
        <v>3</v>
      </c>
      <c r="H2" s="60" t="s">
        <v>5</v>
      </c>
      <c r="I2" s="61" t="s">
        <v>3</v>
      </c>
      <c r="J2" s="60" t="s">
        <v>5</v>
      </c>
      <c r="K2" s="61" t="s">
        <v>3</v>
      </c>
      <c r="L2" s="60" t="s">
        <v>5</v>
      </c>
      <c r="M2" s="62"/>
      <c r="N2" s="90"/>
      <c r="O2" s="58"/>
      <c r="P2" s="58"/>
      <c r="Q2" s="58"/>
      <c r="R2" s="58"/>
      <c r="S2" s="58" t="s">
        <v>138</v>
      </c>
      <c r="T2" s="58"/>
      <c r="U2" s="58"/>
    </row>
    <row r="3" spans="1:23" s="3" customFormat="1" x14ac:dyDescent="0.2">
      <c r="A3" s="66"/>
      <c r="B3" s="67"/>
      <c r="C3" s="67"/>
      <c r="D3" s="67"/>
      <c r="E3" s="59"/>
      <c r="F3" s="60"/>
      <c r="G3" s="61" t="s">
        <v>139</v>
      </c>
      <c r="H3" s="61" t="s">
        <v>139</v>
      </c>
      <c r="I3" s="61" t="s">
        <v>166</v>
      </c>
      <c r="J3" s="61" t="s">
        <v>166</v>
      </c>
      <c r="K3" s="61" t="s">
        <v>176</v>
      </c>
      <c r="L3" s="61" t="s">
        <v>176</v>
      </c>
      <c r="M3" s="62"/>
      <c r="N3" s="90"/>
      <c r="O3" s="58"/>
      <c r="P3" s="58"/>
      <c r="Q3" s="58"/>
      <c r="R3" s="58"/>
      <c r="S3" s="58"/>
      <c r="T3" s="58"/>
      <c r="U3" s="58"/>
    </row>
    <row r="4" spans="1:23" s="3" customFormat="1" ht="13.5" thickBot="1" x14ac:dyDescent="0.25">
      <c r="A4" s="68"/>
      <c r="B4" s="69"/>
      <c r="C4" s="69"/>
      <c r="D4" s="69"/>
      <c r="E4" s="69"/>
      <c r="F4" s="63" t="s">
        <v>115</v>
      </c>
      <c r="G4" s="64" t="s">
        <v>162</v>
      </c>
      <c r="H4" s="64" t="s">
        <v>161</v>
      </c>
      <c r="I4" s="64" t="s">
        <v>167</v>
      </c>
      <c r="J4" s="64" t="s">
        <v>168</v>
      </c>
      <c r="K4" s="64" t="s">
        <v>178</v>
      </c>
      <c r="L4" s="64" t="s">
        <v>177</v>
      </c>
      <c r="M4" s="65"/>
      <c r="N4" s="90"/>
      <c r="O4" s="58"/>
      <c r="P4" s="58"/>
      <c r="Q4" s="58"/>
      <c r="R4" s="58"/>
      <c r="S4" s="58"/>
      <c r="T4" s="58"/>
      <c r="U4" s="58"/>
    </row>
    <row r="5" spans="1:23" s="3" customFormat="1" x14ac:dyDescent="0.2">
      <c r="A5" s="27" t="s">
        <v>63</v>
      </c>
      <c r="B5" s="27" t="s">
        <v>89</v>
      </c>
      <c r="C5" s="25" t="s">
        <v>31</v>
      </c>
      <c r="D5" s="27" t="s">
        <v>118</v>
      </c>
      <c r="E5" s="26" t="s">
        <v>122</v>
      </c>
      <c r="F5" s="23" t="s">
        <v>116</v>
      </c>
      <c r="G5" s="38">
        <v>708149</v>
      </c>
      <c r="H5" s="38">
        <v>0</v>
      </c>
      <c r="I5" s="38">
        <f>ROUND(G5/119.7*128.4,0)</f>
        <v>759618</v>
      </c>
      <c r="J5" s="38">
        <f>ROUND(H5/115.1*124.4,0)</f>
        <v>0</v>
      </c>
      <c r="K5" s="38">
        <f>ROUND(I5/128.4*131.8,-2)</f>
        <v>779700</v>
      </c>
      <c r="L5" s="38">
        <f>ROUND(J5/124.4*128.3,-2)</f>
        <v>0</v>
      </c>
      <c r="M5" s="49">
        <f>K5+L5</f>
        <v>779700</v>
      </c>
      <c r="N5" s="91"/>
      <c r="O5" s="73" t="s">
        <v>142</v>
      </c>
      <c r="P5" s="72"/>
      <c r="Q5" s="72"/>
      <c r="R5" s="72"/>
      <c r="S5" s="72"/>
      <c r="T5" s="72"/>
      <c r="U5" s="72"/>
      <c r="V5" s="72" t="s">
        <v>143</v>
      </c>
      <c r="W5" s="72"/>
    </row>
    <row r="6" spans="1:23" s="3" customFormat="1" x14ac:dyDescent="0.2">
      <c r="A6" s="25" t="s">
        <v>51</v>
      </c>
      <c r="B6" s="25" t="s">
        <v>93</v>
      </c>
      <c r="C6" s="25" t="s">
        <v>36</v>
      </c>
      <c r="D6" s="32" t="s">
        <v>14</v>
      </c>
      <c r="E6" s="26" t="s">
        <v>122</v>
      </c>
      <c r="F6" s="23" t="s">
        <v>119</v>
      </c>
      <c r="G6" s="38">
        <v>800516</v>
      </c>
      <c r="H6" s="38">
        <v>0</v>
      </c>
      <c r="I6" s="38">
        <f t="shared" ref="I6:I49" si="0">ROUND(G6/119.7*128.4,0)</f>
        <v>858699</v>
      </c>
      <c r="J6" s="38">
        <f t="shared" ref="J6:J37" si="1">ROUND(H6/115.1*124.4,0)</f>
        <v>0</v>
      </c>
      <c r="K6" s="38">
        <f t="shared" ref="K6:K49" si="2">ROUND(I6/128.4*131.8,-2)</f>
        <v>881400</v>
      </c>
      <c r="L6" s="38">
        <f t="shared" ref="L6:L39" si="3">ROUND(J6/124.4*128.3,-2)</f>
        <v>0</v>
      </c>
      <c r="M6" s="49">
        <f t="shared" ref="M6:M49" si="4">K6+L6</f>
        <v>881400</v>
      </c>
      <c r="N6" s="91"/>
      <c r="O6" s="74"/>
      <c r="P6" s="72"/>
      <c r="Q6" s="72"/>
      <c r="R6" s="72"/>
      <c r="S6" s="72"/>
      <c r="T6" s="72"/>
      <c r="U6" s="72" t="s">
        <v>142</v>
      </c>
      <c r="V6" s="72" t="s">
        <v>143</v>
      </c>
      <c r="W6" s="72"/>
    </row>
    <row r="7" spans="1:23" s="10" customFormat="1" x14ac:dyDescent="0.2">
      <c r="A7" s="25" t="s">
        <v>57</v>
      </c>
      <c r="B7" s="26" t="s">
        <v>90</v>
      </c>
      <c r="C7" s="26" t="s">
        <v>21</v>
      </c>
      <c r="D7" s="27" t="s">
        <v>10</v>
      </c>
      <c r="E7" s="31" t="s">
        <v>173</v>
      </c>
      <c r="F7" s="23" t="s">
        <v>116</v>
      </c>
      <c r="G7" s="38">
        <v>1594875</v>
      </c>
      <c r="H7" s="38">
        <v>96787</v>
      </c>
      <c r="I7" s="38">
        <f t="shared" si="0"/>
        <v>1710793</v>
      </c>
      <c r="J7" s="42">
        <v>130000</v>
      </c>
      <c r="K7" s="38">
        <f t="shared" si="2"/>
        <v>1756100</v>
      </c>
      <c r="L7" s="38">
        <f>ROUND(J7/127.2*128.3,-2)</f>
        <v>131100</v>
      </c>
      <c r="M7" s="49">
        <f t="shared" si="4"/>
        <v>1887200</v>
      </c>
      <c r="N7" s="91"/>
      <c r="O7" s="75"/>
      <c r="P7" s="72"/>
      <c r="Q7" s="72"/>
      <c r="R7" s="72" t="s">
        <v>144</v>
      </c>
      <c r="S7" s="72"/>
      <c r="T7" s="72"/>
      <c r="U7" s="72"/>
      <c r="V7" s="72" t="s">
        <v>145</v>
      </c>
      <c r="W7" s="72"/>
    </row>
    <row r="8" spans="1:23" s="3" customFormat="1" x14ac:dyDescent="0.2">
      <c r="A8" s="25" t="s">
        <v>54</v>
      </c>
      <c r="B8" s="26" t="s">
        <v>83</v>
      </c>
      <c r="C8" s="26" t="s">
        <v>31</v>
      </c>
      <c r="D8" s="27" t="s">
        <v>126</v>
      </c>
      <c r="E8" s="26" t="s">
        <v>122</v>
      </c>
      <c r="F8" s="23" t="s">
        <v>116</v>
      </c>
      <c r="G8" s="38">
        <v>18474</v>
      </c>
      <c r="H8" s="38">
        <v>0</v>
      </c>
      <c r="I8" s="38">
        <f t="shared" si="0"/>
        <v>19817</v>
      </c>
      <c r="J8" s="38">
        <f t="shared" si="1"/>
        <v>0</v>
      </c>
      <c r="K8" s="38">
        <f t="shared" si="2"/>
        <v>20300</v>
      </c>
      <c r="L8" s="38">
        <f t="shared" si="3"/>
        <v>0</v>
      </c>
      <c r="M8" s="49">
        <f t="shared" si="4"/>
        <v>20300</v>
      </c>
      <c r="N8" s="91"/>
      <c r="O8" s="74"/>
      <c r="P8" s="72"/>
      <c r="Q8" s="72"/>
      <c r="R8" s="72"/>
      <c r="S8" s="72"/>
      <c r="T8" s="72"/>
      <c r="U8" s="72"/>
      <c r="V8" s="72" t="s">
        <v>143</v>
      </c>
      <c r="W8" s="72"/>
    </row>
    <row r="9" spans="1:23" s="3" customFormat="1" x14ac:dyDescent="0.2">
      <c r="A9" s="25" t="s">
        <v>107</v>
      </c>
      <c r="B9" s="26" t="s">
        <v>106</v>
      </c>
      <c r="C9" s="26" t="s">
        <v>30</v>
      </c>
      <c r="D9" s="26" t="s">
        <v>108</v>
      </c>
      <c r="E9" s="34" t="s">
        <v>172</v>
      </c>
      <c r="F9" s="23" t="s">
        <v>116</v>
      </c>
      <c r="G9" s="38">
        <v>0</v>
      </c>
      <c r="H9" s="38">
        <v>75111</v>
      </c>
      <c r="I9" s="38">
        <f t="shared" si="0"/>
        <v>0</v>
      </c>
      <c r="J9" s="42">
        <v>130000</v>
      </c>
      <c r="K9" s="38">
        <f t="shared" si="2"/>
        <v>0</v>
      </c>
      <c r="L9" s="38">
        <f>ROUND(J9/127.2*128.3,-2)</f>
        <v>131100</v>
      </c>
      <c r="M9" s="49">
        <f t="shared" si="4"/>
        <v>131100</v>
      </c>
      <c r="N9" s="91"/>
      <c r="O9" s="72"/>
      <c r="P9" s="72"/>
      <c r="Q9" s="72"/>
      <c r="R9" s="72"/>
      <c r="S9" s="72"/>
      <c r="T9" s="72"/>
      <c r="U9" s="72"/>
      <c r="V9" s="72" t="s">
        <v>146</v>
      </c>
      <c r="W9" s="72" t="s">
        <v>147</v>
      </c>
    </row>
    <row r="10" spans="1:23" s="3" customFormat="1" x14ac:dyDescent="0.2">
      <c r="A10" s="31" t="s">
        <v>163</v>
      </c>
      <c r="B10" s="31" t="s">
        <v>164</v>
      </c>
      <c r="C10" s="31" t="s">
        <v>31</v>
      </c>
      <c r="D10" s="31" t="s">
        <v>165</v>
      </c>
      <c r="E10" s="34"/>
      <c r="F10" s="23" t="s">
        <v>116</v>
      </c>
      <c r="G10" s="38"/>
      <c r="H10" s="38">
        <v>82412</v>
      </c>
      <c r="I10" s="38">
        <f t="shared" si="0"/>
        <v>0</v>
      </c>
      <c r="J10" s="38">
        <f t="shared" si="1"/>
        <v>89071</v>
      </c>
      <c r="K10" s="38">
        <f t="shared" si="2"/>
        <v>0</v>
      </c>
      <c r="L10" s="38">
        <f t="shared" si="3"/>
        <v>91900</v>
      </c>
      <c r="M10" s="49">
        <f t="shared" si="4"/>
        <v>91900</v>
      </c>
      <c r="N10" s="91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3" customFormat="1" x14ac:dyDescent="0.2">
      <c r="A11" s="25" t="s">
        <v>41</v>
      </c>
      <c r="B11" s="25" t="s">
        <v>92</v>
      </c>
      <c r="C11" s="25" t="s">
        <v>33</v>
      </c>
      <c r="D11" s="32" t="s">
        <v>16</v>
      </c>
      <c r="E11" s="34" t="s">
        <v>122</v>
      </c>
      <c r="F11" s="23" t="s">
        <v>116</v>
      </c>
      <c r="G11" s="38">
        <v>449520</v>
      </c>
      <c r="H11" s="38">
        <v>0</v>
      </c>
      <c r="I11" s="38">
        <f t="shared" si="0"/>
        <v>482192</v>
      </c>
      <c r="J11" s="38">
        <f t="shared" si="1"/>
        <v>0</v>
      </c>
      <c r="K11" s="38">
        <f t="shared" si="2"/>
        <v>495000</v>
      </c>
      <c r="L11" s="38">
        <f t="shared" si="3"/>
        <v>0</v>
      </c>
      <c r="M11" s="49">
        <f t="shared" si="4"/>
        <v>495000</v>
      </c>
      <c r="N11" s="91"/>
      <c r="O11" s="75"/>
      <c r="P11" s="72"/>
      <c r="Q11" s="72"/>
      <c r="R11" s="72"/>
      <c r="S11" s="72"/>
      <c r="T11" s="72"/>
      <c r="U11" s="72"/>
      <c r="V11" s="72" t="s">
        <v>143</v>
      </c>
      <c r="W11" s="72"/>
    </row>
    <row r="12" spans="1:23" s="3" customFormat="1" x14ac:dyDescent="0.2">
      <c r="A12" s="25" t="s">
        <v>40</v>
      </c>
      <c r="B12" s="25" t="s">
        <v>67</v>
      </c>
      <c r="C12" s="25" t="s">
        <v>33</v>
      </c>
      <c r="D12" s="32" t="s">
        <v>7</v>
      </c>
      <c r="E12" s="31" t="s">
        <v>173</v>
      </c>
      <c r="F12" s="23" t="s">
        <v>116</v>
      </c>
      <c r="G12" s="38">
        <v>1736505</v>
      </c>
      <c r="H12" s="38">
        <v>49954</v>
      </c>
      <c r="I12" s="38">
        <f t="shared" si="0"/>
        <v>1862717</v>
      </c>
      <c r="J12" s="42">
        <v>100000</v>
      </c>
      <c r="K12" s="38">
        <f t="shared" si="2"/>
        <v>1912000</v>
      </c>
      <c r="L12" s="38">
        <f>ROUND(J12/127.2*128.3,-2)</f>
        <v>100900</v>
      </c>
      <c r="M12" s="49">
        <f t="shared" si="4"/>
        <v>2012900</v>
      </c>
      <c r="N12" s="91"/>
      <c r="O12" s="73" t="s">
        <v>144</v>
      </c>
      <c r="P12" s="72"/>
      <c r="Q12" s="72"/>
      <c r="R12" s="72"/>
      <c r="S12" s="72"/>
      <c r="T12" s="72"/>
      <c r="U12" s="72"/>
      <c r="V12" s="72" t="s">
        <v>145</v>
      </c>
      <c r="W12" s="72"/>
    </row>
    <row r="13" spans="1:23" s="9" customFormat="1" x14ac:dyDescent="0.2">
      <c r="A13" s="25" t="s">
        <v>49</v>
      </c>
      <c r="B13" s="25" t="s">
        <v>67</v>
      </c>
      <c r="C13" s="25" t="s">
        <v>33</v>
      </c>
      <c r="D13" s="32" t="s">
        <v>13</v>
      </c>
      <c r="E13" s="26" t="s">
        <v>122</v>
      </c>
      <c r="F13" s="23" t="s">
        <v>119</v>
      </c>
      <c r="G13" s="38">
        <v>1490193</v>
      </c>
      <c r="H13" s="38">
        <v>0</v>
      </c>
      <c r="I13" s="38">
        <f t="shared" si="0"/>
        <v>1598503</v>
      </c>
      <c r="J13" s="38">
        <f t="shared" si="1"/>
        <v>0</v>
      </c>
      <c r="K13" s="38">
        <f t="shared" si="2"/>
        <v>1640800</v>
      </c>
      <c r="L13" s="38">
        <f t="shared" si="3"/>
        <v>0</v>
      </c>
      <c r="M13" s="49">
        <f t="shared" si="4"/>
        <v>1640800</v>
      </c>
      <c r="N13" s="91"/>
      <c r="O13" s="74"/>
      <c r="P13" s="72"/>
      <c r="Q13" s="72"/>
      <c r="R13" s="72"/>
      <c r="S13" s="72"/>
      <c r="T13" s="72"/>
      <c r="U13" s="72"/>
      <c r="V13" s="72" t="s">
        <v>145</v>
      </c>
      <c r="W13" s="72"/>
    </row>
    <row r="14" spans="1:23" s="3" customFormat="1" x14ac:dyDescent="0.2">
      <c r="A14" s="25" t="s">
        <v>42</v>
      </c>
      <c r="B14" s="25" t="s">
        <v>67</v>
      </c>
      <c r="C14" s="25" t="s">
        <v>33</v>
      </c>
      <c r="D14" s="32" t="s">
        <v>8</v>
      </c>
      <c r="E14" s="26" t="s">
        <v>122</v>
      </c>
      <c r="F14" s="23" t="s">
        <v>119</v>
      </c>
      <c r="G14" s="38">
        <v>431047</v>
      </c>
      <c r="H14" s="38">
        <v>0</v>
      </c>
      <c r="I14" s="38">
        <f t="shared" si="0"/>
        <v>462376</v>
      </c>
      <c r="J14" s="38">
        <f t="shared" si="1"/>
        <v>0</v>
      </c>
      <c r="K14" s="38">
        <f t="shared" si="2"/>
        <v>474600</v>
      </c>
      <c r="L14" s="38">
        <f t="shared" si="3"/>
        <v>0</v>
      </c>
      <c r="M14" s="49">
        <f t="shared" si="4"/>
        <v>474600</v>
      </c>
      <c r="N14" s="91"/>
      <c r="O14" s="74"/>
      <c r="P14" s="72"/>
      <c r="Q14" s="72"/>
      <c r="R14" s="72"/>
      <c r="S14" s="72"/>
      <c r="T14" s="72"/>
      <c r="U14" s="72"/>
      <c r="V14" s="72" t="s">
        <v>143</v>
      </c>
      <c r="W14" s="72"/>
    </row>
    <row r="15" spans="1:23" s="3" customFormat="1" x14ac:dyDescent="0.2">
      <c r="A15" s="25" t="s">
        <v>96</v>
      </c>
      <c r="B15" s="26" t="s">
        <v>95</v>
      </c>
      <c r="C15" s="26" t="s">
        <v>36</v>
      </c>
      <c r="D15" s="27" t="s">
        <v>6</v>
      </c>
      <c r="E15" s="26" t="s">
        <v>122</v>
      </c>
      <c r="F15" s="23" t="s">
        <v>116</v>
      </c>
      <c r="G15" s="38">
        <v>1046829</v>
      </c>
      <c r="H15" s="38">
        <v>0</v>
      </c>
      <c r="I15" s="38">
        <f t="shared" si="0"/>
        <v>1122914</v>
      </c>
      <c r="J15" s="38">
        <f t="shared" si="1"/>
        <v>0</v>
      </c>
      <c r="K15" s="38">
        <f t="shared" si="2"/>
        <v>1152600</v>
      </c>
      <c r="L15" s="38">
        <f t="shared" si="3"/>
        <v>0</v>
      </c>
      <c r="M15" s="49">
        <f t="shared" si="4"/>
        <v>1152600</v>
      </c>
      <c r="N15" s="91"/>
      <c r="O15" s="75"/>
      <c r="P15" s="72"/>
      <c r="Q15" s="72"/>
      <c r="R15" s="72"/>
      <c r="S15" s="72"/>
      <c r="T15" s="72"/>
      <c r="U15" s="72"/>
      <c r="V15" s="72" t="s">
        <v>145</v>
      </c>
      <c r="W15" s="72"/>
    </row>
    <row r="16" spans="1:23" s="3" customFormat="1" x14ac:dyDescent="0.2">
      <c r="A16" s="25" t="s">
        <v>94</v>
      </c>
      <c r="B16" s="26" t="s">
        <v>70</v>
      </c>
      <c r="C16" s="26" t="s">
        <v>36</v>
      </c>
      <c r="D16" s="32" t="s">
        <v>102</v>
      </c>
      <c r="E16" s="26" t="s">
        <v>122</v>
      </c>
      <c r="F16" s="23" t="s">
        <v>116</v>
      </c>
      <c r="G16" s="38">
        <v>628097</v>
      </c>
      <c r="H16" s="38">
        <v>41234</v>
      </c>
      <c r="I16" s="38">
        <f t="shared" si="0"/>
        <v>673748</v>
      </c>
      <c r="J16" s="38">
        <f t="shared" si="1"/>
        <v>44566</v>
      </c>
      <c r="K16" s="38">
        <f t="shared" si="2"/>
        <v>691600</v>
      </c>
      <c r="L16" s="38">
        <f t="shared" si="3"/>
        <v>46000</v>
      </c>
      <c r="M16" s="49">
        <f t="shared" si="4"/>
        <v>737600</v>
      </c>
      <c r="N16" s="91"/>
      <c r="O16" s="75"/>
      <c r="P16" s="72"/>
      <c r="Q16" s="72"/>
      <c r="R16" s="72"/>
      <c r="S16" s="72"/>
      <c r="T16" s="72"/>
      <c r="U16" s="72"/>
      <c r="V16" s="72" t="s">
        <v>148</v>
      </c>
      <c r="W16" s="72"/>
    </row>
    <row r="17" spans="1:23" s="2" customFormat="1" x14ac:dyDescent="0.2">
      <c r="A17" s="25" t="s">
        <v>47</v>
      </c>
      <c r="B17" s="25" t="s">
        <v>79</v>
      </c>
      <c r="C17" s="25" t="s">
        <v>34</v>
      </c>
      <c r="D17" s="32" t="s">
        <v>23</v>
      </c>
      <c r="E17" s="26" t="s">
        <v>122</v>
      </c>
      <c r="F17" s="22" t="s">
        <v>119</v>
      </c>
      <c r="G17" s="38">
        <v>2130605</v>
      </c>
      <c r="H17" s="38">
        <v>0</v>
      </c>
      <c r="I17" s="38">
        <f t="shared" si="0"/>
        <v>2285461</v>
      </c>
      <c r="J17" s="38">
        <f t="shared" si="1"/>
        <v>0</v>
      </c>
      <c r="K17" s="38">
        <f t="shared" si="2"/>
        <v>2346000</v>
      </c>
      <c r="L17" s="38">
        <f t="shared" si="3"/>
        <v>0</v>
      </c>
      <c r="M17" s="49">
        <f t="shared" si="4"/>
        <v>2346000</v>
      </c>
      <c r="N17" s="91"/>
      <c r="O17" s="74"/>
      <c r="P17" s="76"/>
      <c r="Q17" s="76"/>
      <c r="R17" s="76"/>
      <c r="S17" s="76"/>
      <c r="T17" s="76"/>
      <c r="U17" s="77" t="s">
        <v>142</v>
      </c>
      <c r="V17" s="72" t="s">
        <v>143</v>
      </c>
      <c r="W17" s="77"/>
    </row>
    <row r="18" spans="1:23" s="10" customFormat="1" x14ac:dyDescent="0.2">
      <c r="A18" s="25" t="s">
        <v>105</v>
      </c>
      <c r="B18" s="25" t="s">
        <v>78</v>
      </c>
      <c r="C18" s="25" t="s">
        <v>34</v>
      </c>
      <c r="D18" s="32" t="s">
        <v>9</v>
      </c>
      <c r="E18" s="26" t="s">
        <v>122</v>
      </c>
      <c r="F18" s="22" t="s">
        <v>116</v>
      </c>
      <c r="G18" s="38">
        <v>1970502</v>
      </c>
      <c r="H18" s="38">
        <v>0</v>
      </c>
      <c r="I18" s="38">
        <f t="shared" si="0"/>
        <v>2113721</v>
      </c>
      <c r="J18" s="38">
        <f t="shared" si="1"/>
        <v>0</v>
      </c>
      <c r="K18" s="38">
        <f t="shared" si="2"/>
        <v>2169700</v>
      </c>
      <c r="L18" s="38">
        <f t="shared" si="3"/>
        <v>0</v>
      </c>
      <c r="M18" s="49">
        <f t="shared" si="4"/>
        <v>2169700</v>
      </c>
      <c r="N18" s="91"/>
      <c r="O18" s="78"/>
      <c r="P18" s="77"/>
      <c r="Q18" s="77"/>
      <c r="R18" s="77"/>
      <c r="S18" s="77"/>
      <c r="T18" s="77"/>
      <c r="U18" s="72"/>
      <c r="V18" s="72" t="s">
        <v>146</v>
      </c>
      <c r="W18" s="72"/>
    </row>
    <row r="19" spans="1:23" s="10" customFormat="1" x14ac:dyDescent="0.2">
      <c r="A19" s="25" t="s">
        <v>48</v>
      </c>
      <c r="B19" s="25" t="s">
        <v>97</v>
      </c>
      <c r="C19" s="25" t="s">
        <v>32</v>
      </c>
      <c r="D19" s="32" t="s">
        <v>24</v>
      </c>
      <c r="E19" s="26" t="s">
        <v>122</v>
      </c>
      <c r="F19" s="22" t="s">
        <v>119</v>
      </c>
      <c r="G19" s="38">
        <v>1576401</v>
      </c>
      <c r="H19" s="38">
        <v>0</v>
      </c>
      <c r="I19" s="38">
        <f t="shared" si="0"/>
        <v>1690977</v>
      </c>
      <c r="J19" s="38">
        <f t="shared" si="1"/>
        <v>0</v>
      </c>
      <c r="K19" s="38">
        <f t="shared" si="2"/>
        <v>1735800</v>
      </c>
      <c r="L19" s="38">
        <f t="shared" si="3"/>
        <v>0</v>
      </c>
      <c r="M19" s="49">
        <f t="shared" si="4"/>
        <v>1735800</v>
      </c>
      <c r="N19" s="91"/>
      <c r="O19" s="74"/>
      <c r="P19" s="79"/>
      <c r="Q19" s="79"/>
      <c r="R19" s="79"/>
      <c r="S19" s="79"/>
      <c r="T19" s="79"/>
      <c r="U19" s="72"/>
      <c r="V19" s="72" t="s">
        <v>148</v>
      </c>
      <c r="W19" s="72"/>
    </row>
    <row r="20" spans="1:23" s="1" customFormat="1" x14ac:dyDescent="0.2">
      <c r="A20" s="24" t="s">
        <v>46</v>
      </c>
      <c r="B20" s="24" t="s">
        <v>76</v>
      </c>
      <c r="C20" s="24" t="s">
        <v>30</v>
      </c>
      <c r="D20" s="41" t="s">
        <v>13</v>
      </c>
      <c r="E20" s="26" t="s">
        <v>122</v>
      </c>
      <c r="F20" s="23" t="s">
        <v>119</v>
      </c>
      <c r="G20" s="38">
        <v>1527139</v>
      </c>
      <c r="H20" s="38">
        <v>0</v>
      </c>
      <c r="I20" s="38">
        <f t="shared" si="0"/>
        <v>1638134</v>
      </c>
      <c r="J20" s="38">
        <f t="shared" si="1"/>
        <v>0</v>
      </c>
      <c r="K20" s="38">
        <f t="shared" si="2"/>
        <v>1681500</v>
      </c>
      <c r="L20" s="38">
        <f t="shared" si="3"/>
        <v>0</v>
      </c>
      <c r="M20" s="49">
        <f t="shared" si="4"/>
        <v>1681500</v>
      </c>
      <c r="N20" s="91"/>
      <c r="O20" s="74"/>
      <c r="P20" s="72"/>
      <c r="Q20" s="72"/>
      <c r="R20" s="72"/>
      <c r="S20" s="72"/>
      <c r="T20" s="72"/>
      <c r="U20" s="76"/>
      <c r="V20" s="72" t="s">
        <v>148</v>
      </c>
      <c r="W20" s="76"/>
    </row>
    <row r="21" spans="1:23" s="10" customFormat="1" x14ac:dyDescent="0.2">
      <c r="A21" s="25" t="s">
        <v>44</v>
      </c>
      <c r="B21" s="26" t="s">
        <v>80</v>
      </c>
      <c r="C21" s="25" t="s">
        <v>34</v>
      </c>
      <c r="D21" s="32" t="s">
        <v>22</v>
      </c>
      <c r="E21" s="26" t="s">
        <v>122</v>
      </c>
      <c r="F21" s="23" t="s">
        <v>116</v>
      </c>
      <c r="G21" s="38">
        <v>252470</v>
      </c>
      <c r="H21" s="38">
        <v>0</v>
      </c>
      <c r="I21" s="38">
        <f t="shared" si="0"/>
        <v>270820</v>
      </c>
      <c r="J21" s="38">
        <f t="shared" si="1"/>
        <v>0</v>
      </c>
      <c r="K21" s="38">
        <f t="shared" si="2"/>
        <v>278000</v>
      </c>
      <c r="L21" s="38">
        <f t="shared" si="3"/>
        <v>0</v>
      </c>
      <c r="M21" s="49">
        <f t="shared" si="4"/>
        <v>278000</v>
      </c>
      <c r="N21" s="91"/>
      <c r="O21" s="75"/>
      <c r="P21" s="72"/>
      <c r="Q21" s="72"/>
      <c r="R21" s="72"/>
      <c r="S21" s="72"/>
      <c r="T21" s="72"/>
      <c r="U21" s="72"/>
      <c r="V21" s="72" t="s">
        <v>143</v>
      </c>
      <c r="W21" s="72"/>
    </row>
    <row r="22" spans="1:23" s="7" customFormat="1" x14ac:dyDescent="0.2">
      <c r="A22" s="27" t="s">
        <v>64</v>
      </c>
      <c r="B22" s="27" t="s">
        <v>80</v>
      </c>
      <c r="C22" s="25" t="s">
        <v>34</v>
      </c>
      <c r="D22" s="27" t="s">
        <v>18</v>
      </c>
      <c r="E22" s="26" t="s">
        <v>122</v>
      </c>
      <c r="F22" s="23" t="s">
        <v>116</v>
      </c>
      <c r="G22" s="38">
        <v>720465</v>
      </c>
      <c r="H22" s="38">
        <v>0</v>
      </c>
      <c r="I22" s="38">
        <f t="shared" si="0"/>
        <v>772830</v>
      </c>
      <c r="J22" s="38">
        <f t="shared" si="1"/>
        <v>0</v>
      </c>
      <c r="K22" s="38">
        <f t="shared" si="2"/>
        <v>793300</v>
      </c>
      <c r="L22" s="38">
        <f t="shared" si="3"/>
        <v>0</v>
      </c>
      <c r="M22" s="49">
        <f t="shared" si="4"/>
        <v>793300</v>
      </c>
      <c r="N22" s="91"/>
      <c r="O22" s="80"/>
      <c r="P22" s="72"/>
      <c r="Q22" s="72"/>
      <c r="R22" s="72"/>
      <c r="S22" s="72"/>
      <c r="T22" s="72"/>
      <c r="U22" s="79"/>
      <c r="V22" s="72" t="s">
        <v>143</v>
      </c>
      <c r="W22" s="79"/>
    </row>
    <row r="23" spans="1:23" s="11" customFormat="1" x14ac:dyDescent="0.2">
      <c r="A23" s="25" t="s">
        <v>129</v>
      </c>
      <c r="B23" s="25" t="s">
        <v>80</v>
      </c>
      <c r="C23" s="25" t="s">
        <v>34</v>
      </c>
      <c r="D23" s="25" t="s">
        <v>130</v>
      </c>
      <c r="E23" s="26" t="s">
        <v>160</v>
      </c>
      <c r="F23" s="23" t="s">
        <v>116</v>
      </c>
      <c r="G23" s="38">
        <v>1189164</v>
      </c>
      <c r="H23" s="38">
        <v>0</v>
      </c>
      <c r="I23" s="38">
        <f t="shared" si="0"/>
        <v>1275594</v>
      </c>
      <c r="J23" s="38">
        <f t="shared" si="1"/>
        <v>0</v>
      </c>
      <c r="K23" s="38">
        <f t="shared" si="2"/>
        <v>1309400</v>
      </c>
      <c r="L23" s="38">
        <f t="shared" si="3"/>
        <v>0</v>
      </c>
      <c r="M23" s="49">
        <f t="shared" si="4"/>
        <v>1309400</v>
      </c>
      <c r="N23" s="91"/>
      <c r="O23" s="73" t="s">
        <v>144</v>
      </c>
      <c r="P23" s="75"/>
      <c r="Q23" s="75"/>
      <c r="R23" s="75"/>
      <c r="S23" s="75"/>
      <c r="T23" s="75"/>
      <c r="U23" s="75"/>
      <c r="V23" s="72" t="s">
        <v>145</v>
      </c>
      <c r="W23" s="75"/>
    </row>
    <row r="24" spans="1:23" s="10" customFormat="1" x14ac:dyDescent="0.2">
      <c r="A24" s="25" t="s">
        <v>39</v>
      </c>
      <c r="B24" s="25" t="s">
        <v>69</v>
      </c>
      <c r="C24" s="25" t="s">
        <v>32</v>
      </c>
      <c r="D24" s="25" t="s">
        <v>19</v>
      </c>
      <c r="E24" s="31" t="s">
        <v>173</v>
      </c>
      <c r="F24" s="23" t="s">
        <v>116</v>
      </c>
      <c r="G24" s="38">
        <v>1816557</v>
      </c>
      <c r="H24" s="38">
        <v>93665</v>
      </c>
      <c r="I24" s="38">
        <f t="shared" si="0"/>
        <v>1948587</v>
      </c>
      <c r="J24" s="42">
        <v>130000</v>
      </c>
      <c r="K24" s="38">
        <f t="shared" si="2"/>
        <v>2000200</v>
      </c>
      <c r="L24" s="38">
        <f t="shared" ref="L24:L26" si="5">ROUND(J24/127.2*128.3,-2)</f>
        <v>131100</v>
      </c>
      <c r="M24" s="49">
        <f t="shared" si="4"/>
        <v>2131300</v>
      </c>
      <c r="N24" s="91"/>
      <c r="O24" s="73" t="s">
        <v>144</v>
      </c>
      <c r="P24" s="72"/>
      <c r="Q24" s="72"/>
      <c r="R24" s="72"/>
      <c r="S24" s="72"/>
      <c r="T24" s="72"/>
      <c r="U24" s="72"/>
      <c r="V24" s="72" t="s">
        <v>145</v>
      </c>
      <c r="W24" s="72"/>
    </row>
    <row r="25" spans="1:23" s="3" customFormat="1" x14ac:dyDescent="0.2">
      <c r="A25" s="25" t="s">
        <v>53</v>
      </c>
      <c r="B25" s="26" t="s">
        <v>82</v>
      </c>
      <c r="C25" s="26" t="s">
        <v>31</v>
      </c>
      <c r="D25" s="27" t="s">
        <v>182</v>
      </c>
      <c r="E25" s="31" t="s">
        <v>174</v>
      </c>
      <c r="F25" s="23" t="s">
        <v>116</v>
      </c>
      <c r="G25" s="38">
        <v>24631</v>
      </c>
      <c r="H25" s="38">
        <v>2580</v>
      </c>
      <c r="I25" s="38">
        <f t="shared" si="0"/>
        <v>26421</v>
      </c>
      <c r="J25" s="42">
        <v>25000</v>
      </c>
      <c r="K25" s="38">
        <v>40000</v>
      </c>
      <c r="L25" s="38">
        <f t="shared" si="5"/>
        <v>25200</v>
      </c>
      <c r="M25" s="49">
        <f t="shared" si="4"/>
        <v>65200</v>
      </c>
      <c r="N25" s="91"/>
      <c r="O25" s="75"/>
      <c r="P25" s="72"/>
      <c r="Q25" s="72"/>
      <c r="R25" s="72"/>
      <c r="S25" s="72"/>
      <c r="T25" s="72"/>
      <c r="U25" s="72" t="s">
        <v>149</v>
      </c>
      <c r="V25" s="72" t="s">
        <v>143</v>
      </c>
      <c r="W25" s="72"/>
    </row>
    <row r="26" spans="1:23" s="45" customFormat="1" x14ac:dyDescent="0.2">
      <c r="A26" s="35" t="s">
        <v>55</v>
      </c>
      <c r="B26" s="43" t="s">
        <v>84</v>
      </c>
      <c r="C26" s="43" t="s">
        <v>31</v>
      </c>
      <c r="D26" s="44" t="s">
        <v>117</v>
      </c>
      <c r="E26" s="35" t="s">
        <v>173</v>
      </c>
      <c r="F26" s="37" t="s">
        <v>116</v>
      </c>
      <c r="G26" s="38">
        <v>1009883</v>
      </c>
      <c r="H26" s="38">
        <v>81176</v>
      </c>
      <c r="I26" s="38">
        <f t="shared" si="0"/>
        <v>1083283</v>
      </c>
      <c r="J26" s="42">
        <v>150000</v>
      </c>
      <c r="K26" s="38">
        <f t="shared" si="2"/>
        <v>1112000</v>
      </c>
      <c r="L26" s="38">
        <f t="shared" si="5"/>
        <v>151300</v>
      </c>
      <c r="M26" s="49">
        <f t="shared" si="4"/>
        <v>1263300</v>
      </c>
      <c r="N26" s="91"/>
      <c r="O26" s="81"/>
      <c r="P26" s="82"/>
      <c r="Q26" s="82"/>
      <c r="R26" s="82"/>
      <c r="S26" s="82"/>
      <c r="T26" s="82"/>
      <c r="U26" s="82"/>
      <c r="V26" s="72" t="s">
        <v>145</v>
      </c>
      <c r="W26" s="82"/>
    </row>
    <row r="27" spans="1:23" s="45" customFormat="1" ht="25.5" x14ac:dyDescent="0.2">
      <c r="A27" s="35" t="s">
        <v>45</v>
      </c>
      <c r="B27" s="35" t="s">
        <v>91</v>
      </c>
      <c r="C27" s="35" t="s">
        <v>35</v>
      </c>
      <c r="D27" s="36" t="s">
        <v>12</v>
      </c>
      <c r="E27" s="43" t="s">
        <v>122</v>
      </c>
      <c r="F27" s="37" t="s">
        <v>116</v>
      </c>
      <c r="G27" s="38">
        <v>2241446</v>
      </c>
      <c r="H27" s="38">
        <v>0</v>
      </c>
      <c r="I27" s="38">
        <f t="shared" si="0"/>
        <v>2404358</v>
      </c>
      <c r="J27" s="38">
        <f t="shared" si="1"/>
        <v>0</v>
      </c>
      <c r="K27" s="38">
        <f t="shared" si="2"/>
        <v>2468000</v>
      </c>
      <c r="L27" s="38">
        <f t="shared" si="3"/>
        <v>0</v>
      </c>
      <c r="M27" s="49">
        <f t="shared" si="4"/>
        <v>2468000</v>
      </c>
      <c r="N27" s="91"/>
      <c r="O27" s="81"/>
      <c r="P27" s="82"/>
      <c r="Q27" s="82"/>
      <c r="R27" s="82"/>
      <c r="S27" s="82"/>
      <c r="T27" s="82"/>
      <c r="U27" s="82"/>
      <c r="V27" s="72" t="s">
        <v>143</v>
      </c>
      <c r="W27" s="82"/>
    </row>
    <row r="28" spans="1:23" s="3" customFormat="1" x14ac:dyDescent="0.2">
      <c r="A28" s="25" t="s">
        <v>37</v>
      </c>
      <c r="B28" s="25" t="s">
        <v>81</v>
      </c>
      <c r="C28" s="25" t="s">
        <v>31</v>
      </c>
      <c r="D28" s="32" t="s">
        <v>188</v>
      </c>
      <c r="E28" s="31" t="s">
        <v>174</v>
      </c>
      <c r="F28" s="23" t="s">
        <v>119</v>
      </c>
      <c r="G28" s="38">
        <v>12161689</v>
      </c>
      <c r="H28" s="38">
        <v>624825</v>
      </c>
      <c r="I28" s="38">
        <f t="shared" si="0"/>
        <v>13045621</v>
      </c>
      <c r="J28" s="42">
        <v>1100000</v>
      </c>
      <c r="K28" s="38">
        <f t="shared" si="2"/>
        <v>13391100</v>
      </c>
      <c r="L28" s="38">
        <f>ROUND(J28/127.2*128.3,-2)+20000</f>
        <v>1129500</v>
      </c>
      <c r="M28" s="49">
        <f t="shared" si="4"/>
        <v>14520600</v>
      </c>
      <c r="N28" s="91"/>
      <c r="O28" s="75"/>
      <c r="P28" s="72"/>
      <c r="Q28" s="72"/>
      <c r="R28" s="72"/>
      <c r="S28" s="72"/>
      <c r="T28" s="72"/>
      <c r="U28" s="72"/>
      <c r="V28" s="72" t="s">
        <v>146</v>
      </c>
      <c r="W28" s="72" t="s">
        <v>150</v>
      </c>
    </row>
    <row r="29" spans="1:23" s="3" customFormat="1" x14ac:dyDescent="0.2">
      <c r="A29" s="25" t="s">
        <v>52</v>
      </c>
      <c r="B29" s="26" t="s">
        <v>81</v>
      </c>
      <c r="C29" s="26" t="s">
        <v>31</v>
      </c>
      <c r="D29" s="27" t="s">
        <v>15</v>
      </c>
      <c r="E29" s="26" t="s">
        <v>122</v>
      </c>
      <c r="F29" s="23" t="s">
        <v>116</v>
      </c>
      <c r="G29" s="38">
        <v>49261</v>
      </c>
      <c r="H29" s="38">
        <v>0</v>
      </c>
      <c r="I29" s="38">
        <f t="shared" si="0"/>
        <v>52841</v>
      </c>
      <c r="J29" s="38">
        <f t="shared" si="1"/>
        <v>0</v>
      </c>
      <c r="K29" s="38">
        <f t="shared" si="2"/>
        <v>54200</v>
      </c>
      <c r="L29" s="38">
        <f t="shared" si="3"/>
        <v>0</v>
      </c>
      <c r="M29" s="49">
        <f t="shared" si="4"/>
        <v>54200</v>
      </c>
      <c r="N29" s="91"/>
      <c r="O29" s="75"/>
      <c r="P29" s="72"/>
      <c r="Q29" s="72"/>
      <c r="R29" s="72"/>
      <c r="S29" s="72"/>
      <c r="T29" s="72"/>
      <c r="U29" s="72" t="s">
        <v>149</v>
      </c>
      <c r="V29" s="72" t="s">
        <v>143</v>
      </c>
      <c r="W29" s="72"/>
    </row>
    <row r="30" spans="1:23" s="3" customFormat="1" x14ac:dyDescent="0.2">
      <c r="A30" s="25" t="s">
        <v>58</v>
      </c>
      <c r="B30" s="26" t="s">
        <v>86</v>
      </c>
      <c r="C30" s="26" t="s">
        <v>31</v>
      </c>
      <c r="D30" s="27" t="s">
        <v>11</v>
      </c>
      <c r="E30" s="31" t="s">
        <v>173</v>
      </c>
      <c r="F30" s="23" t="s">
        <v>116</v>
      </c>
      <c r="G30" s="38">
        <v>3140487</v>
      </c>
      <c r="H30" s="38">
        <v>81176</v>
      </c>
      <c r="I30" s="38">
        <f>ROUND(G30/119.7*128.4,0)+251004</f>
        <v>3619747</v>
      </c>
      <c r="J30" s="42">
        <v>145000</v>
      </c>
      <c r="K30" s="38">
        <f t="shared" si="2"/>
        <v>3715600</v>
      </c>
      <c r="L30" s="38">
        <f t="shared" ref="L30:L31" si="6">ROUND(J30/127.2*128.3,-2)</f>
        <v>146300</v>
      </c>
      <c r="M30" s="49">
        <f t="shared" si="4"/>
        <v>3861900</v>
      </c>
      <c r="N30" s="91"/>
      <c r="O30" s="75"/>
      <c r="P30" s="72"/>
      <c r="Q30" s="72"/>
      <c r="R30" s="72"/>
      <c r="S30" s="72"/>
      <c r="T30" s="72"/>
      <c r="U30" s="72"/>
      <c r="V30" s="72" t="s">
        <v>148</v>
      </c>
      <c r="W30" s="72"/>
    </row>
    <row r="31" spans="1:23" s="45" customFormat="1" ht="51" x14ac:dyDescent="0.2">
      <c r="A31" s="35" t="s">
        <v>56</v>
      </c>
      <c r="B31" s="43" t="s">
        <v>85</v>
      </c>
      <c r="C31" s="43" t="s">
        <v>31</v>
      </c>
      <c r="D31" s="44" t="s">
        <v>183</v>
      </c>
      <c r="E31" s="35" t="s">
        <v>173</v>
      </c>
      <c r="F31" s="38" t="s">
        <v>116</v>
      </c>
      <c r="G31" s="38">
        <v>2680151</v>
      </c>
      <c r="H31" s="38">
        <v>31222</v>
      </c>
      <c r="I31" s="38">
        <f t="shared" si="0"/>
        <v>2874949</v>
      </c>
      <c r="J31" s="42">
        <v>90000</v>
      </c>
      <c r="K31" s="38">
        <f>ROUND(I31/128.4*131.8,-2)+88450+185450+174000</f>
        <v>3399000</v>
      </c>
      <c r="L31" s="38">
        <f t="shared" si="6"/>
        <v>90800</v>
      </c>
      <c r="M31" s="49">
        <f t="shared" si="4"/>
        <v>3489800</v>
      </c>
      <c r="N31" s="91"/>
      <c r="O31" s="81"/>
      <c r="P31" s="82"/>
      <c r="Q31" s="82"/>
      <c r="R31" s="82"/>
      <c r="S31" s="82"/>
      <c r="T31" s="82"/>
      <c r="U31" s="82"/>
      <c r="V31" s="72" t="s">
        <v>148</v>
      </c>
      <c r="W31" s="82"/>
    </row>
    <row r="32" spans="1:23" s="11" customFormat="1" x14ac:dyDescent="0.2">
      <c r="A32" s="25" t="s">
        <v>50</v>
      </c>
      <c r="B32" s="25" t="s">
        <v>68</v>
      </c>
      <c r="C32" s="25" t="s">
        <v>30</v>
      </c>
      <c r="D32" s="32" t="s">
        <v>140</v>
      </c>
      <c r="E32" s="26" t="s">
        <v>160</v>
      </c>
      <c r="F32" s="23" t="s">
        <v>116</v>
      </c>
      <c r="G32" s="38">
        <v>1085759</v>
      </c>
      <c r="H32" s="38">
        <v>0</v>
      </c>
      <c r="I32" s="38">
        <f t="shared" si="0"/>
        <v>1164674</v>
      </c>
      <c r="J32" s="38">
        <f t="shared" si="1"/>
        <v>0</v>
      </c>
      <c r="K32" s="38">
        <f t="shared" si="2"/>
        <v>1195500</v>
      </c>
      <c r="L32" s="38">
        <f t="shared" si="3"/>
        <v>0</v>
      </c>
      <c r="M32" s="49">
        <f t="shared" si="4"/>
        <v>1195500</v>
      </c>
      <c r="N32" s="91"/>
      <c r="O32" s="80"/>
      <c r="P32" s="72"/>
      <c r="Q32" s="72"/>
      <c r="R32" s="72"/>
      <c r="S32" s="72"/>
      <c r="T32" s="72"/>
      <c r="U32" s="75"/>
      <c r="V32" s="72" t="s">
        <v>148</v>
      </c>
      <c r="W32" s="75"/>
    </row>
    <row r="33" spans="1:23" s="3" customFormat="1" x14ac:dyDescent="0.2">
      <c r="A33" s="25" t="s">
        <v>60</v>
      </c>
      <c r="B33" s="26" t="s">
        <v>88</v>
      </c>
      <c r="C33" s="26" t="s">
        <v>31</v>
      </c>
      <c r="D33" s="27" t="s">
        <v>2</v>
      </c>
      <c r="E33" s="26" t="s">
        <v>122</v>
      </c>
      <c r="F33" s="23" t="s">
        <v>116</v>
      </c>
      <c r="G33" s="38">
        <v>55421</v>
      </c>
      <c r="H33" s="38">
        <v>0</v>
      </c>
      <c r="I33" s="38">
        <f t="shared" si="0"/>
        <v>59449</v>
      </c>
      <c r="J33" s="38">
        <f t="shared" si="1"/>
        <v>0</v>
      </c>
      <c r="K33" s="38">
        <f t="shared" si="2"/>
        <v>61000</v>
      </c>
      <c r="L33" s="38">
        <f t="shared" si="3"/>
        <v>0</v>
      </c>
      <c r="M33" s="49">
        <f t="shared" si="4"/>
        <v>61000</v>
      </c>
      <c r="N33" s="91"/>
      <c r="O33" s="75"/>
      <c r="P33" s="75"/>
      <c r="Q33" s="75"/>
      <c r="R33" s="75"/>
      <c r="S33" s="75"/>
      <c r="T33" s="75"/>
      <c r="U33" s="72"/>
      <c r="V33" s="72" t="s">
        <v>146</v>
      </c>
      <c r="W33" s="72"/>
    </row>
    <row r="34" spans="1:23" s="39" customFormat="1" ht="25.5" x14ac:dyDescent="0.2">
      <c r="A34" s="35" t="s">
        <v>125</v>
      </c>
      <c r="B34" s="35" t="s">
        <v>75</v>
      </c>
      <c r="C34" s="35" t="s">
        <v>30</v>
      </c>
      <c r="D34" s="36" t="s">
        <v>124</v>
      </c>
      <c r="E34" s="43" t="s">
        <v>122</v>
      </c>
      <c r="F34" s="37" t="s">
        <v>116</v>
      </c>
      <c r="G34" s="38">
        <v>443363</v>
      </c>
      <c r="H34" s="38">
        <v>0</v>
      </c>
      <c r="I34" s="38">
        <f t="shared" si="0"/>
        <v>475587</v>
      </c>
      <c r="J34" s="38">
        <f t="shared" si="1"/>
        <v>0</v>
      </c>
      <c r="K34" s="38">
        <f t="shared" si="2"/>
        <v>488200</v>
      </c>
      <c r="L34" s="38">
        <f t="shared" si="3"/>
        <v>0</v>
      </c>
      <c r="M34" s="49">
        <f t="shared" si="4"/>
        <v>488200</v>
      </c>
      <c r="N34" s="91"/>
      <c r="O34" s="83"/>
      <c r="P34" s="82"/>
      <c r="Q34" s="82"/>
      <c r="R34" s="82"/>
      <c r="S34" s="82"/>
      <c r="T34" s="82"/>
      <c r="U34" s="82"/>
      <c r="V34" s="72" t="s">
        <v>143</v>
      </c>
      <c r="W34" s="82"/>
    </row>
    <row r="35" spans="1:23" s="3" customFormat="1" x14ac:dyDescent="0.2">
      <c r="A35" s="33" t="s">
        <v>101</v>
      </c>
      <c r="B35" s="26" t="s">
        <v>100</v>
      </c>
      <c r="C35" s="26" t="s">
        <v>32</v>
      </c>
      <c r="D35" s="27" t="s">
        <v>4</v>
      </c>
      <c r="E35" s="26" t="s">
        <v>122</v>
      </c>
      <c r="F35" s="22" t="s">
        <v>116</v>
      </c>
      <c r="G35" s="38">
        <v>36947</v>
      </c>
      <c r="H35" s="38">
        <v>0</v>
      </c>
      <c r="I35" s="38">
        <f t="shared" si="0"/>
        <v>39632</v>
      </c>
      <c r="J35" s="38">
        <f t="shared" si="1"/>
        <v>0</v>
      </c>
      <c r="K35" s="38">
        <f t="shared" si="2"/>
        <v>40700</v>
      </c>
      <c r="L35" s="38">
        <f t="shared" si="3"/>
        <v>0</v>
      </c>
      <c r="M35" s="49">
        <f t="shared" si="4"/>
        <v>40700</v>
      </c>
      <c r="N35" s="91"/>
      <c r="O35" s="75"/>
      <c r="P35" s="79"/>
      <c r="Q35" s="79"/>
      <c r="R35" s="79"/>
      <c r="S35" s="79"/>
      <c r="T35" s="79"/>
      <c r="U35" s="72"/>
      <c r="V35" s="72" t="s">
        <v>146</v>
      </c>
      <c r="W35" s="72"/>
    </row>
    <row r="36" spans="1:23" s="3" customFormat="1" x14ac:dyDescent="0.2">
      <c r="A36" s="26" t="s">
        <v>61</v>
      </c>
      <c r="B36" s="26" t="s">
        <v>62</v>
      </c>
      <c r="C36" s="26" t="s">
        <v>31</v>
      </c>
      <c r="D36" s="27" t="s">
        <v>20</v>
      </c>
      <c r="E36" s="26" t="s">
        <v>122</v>
      </c>
      <c r="F36" s="23" t="s">
        <v>116</v>
      </c>
      <c r="G36" s="38">
        <v>615782</v>
      </c>
      <c r="H36" s="38">
        <v>0</v>
      </c>
      <c r="I36" s="38">
        <f t="shared" si="0"/>
        <v>660538</v>
      </c>
      <c r="J36" s="38">
        <f t="shared" si="1"/>
        <v>0</v>
      </c>
      <c r="K36" s="38">
        <f t="shared" si="2"/>
        <v>678000</v>
      </c>
      <c r="L36" s="38">
        <f t="shared" si="3"/>
        <v>0</v>
      </c>
      <c r="M36" s="49">
        <f t="shared" si="4"/>
        <v>678000</v>
      </c>
      <c r="N36" s="91"/>
      <c r="O36" s="75"/>
      <c r="P36" s="72"/>
      <c r="Q36" s="72"/>
      <c r="R36" s="72"/>
      <c r="S36" s="72"/>
      <c r="T36" s="72"/>
      <c r="U36" s="72"/>
      <c r="V36" s="72" t="s">
        <v>148</v>
      </c>
      <c r="W36" s="72"/>
    </row>
    <row r="37" spans="1:23" s="7" customFormat="1" x14ac:dyDescent="0.2">
      <c r="A37" s="25" t="s">
        <v>184</v>
      </c>
      <c r="B37" s="25" t="s">
        <v>77</v>
      </c>
      <c r="C37" s="25" t="s">
        <v>30</v>
      </c>
      <c r="D37" s="32" t="s">
        <v>17</v>
      </c>
      <c r="E37" s="26" t="s">
        <v>122</v>
      </c>
      <c r="F37" s="23" t="s">
        <v>116</v>
      </c>
      <c r="G37" s="38">
        <v>92368</v>
      </c>
      <c r="H37" s="38">
        <v>0</v>
      </c>
      <c r="I37" s="38">
        <f t="shared" si="0"/>
        <v>99081</v>
      </c>
      <c r="J37" s="38">
        <f t="shared" si="1"/>
        <v>0</v>
      </c>
      <c r="K37" s="38">
        <f t="shared" si="2"/>
        <v>101700</v>
      </c>
      <c r="L37" s="38">
        <f t="shared" si="3"/>
        <v>0</v>
      </c>
      <c r="M37" s="49">
        <f t="shared" si="4"/>
        <v>101700</v>
      </c>
      <c r="N37" s="91"/>
      <c r="O37" s="75"/>
      <c r="P37" s="72"/>
      <c r="Q37" s="72"/>
      <c r="R37" s="72"/>
      <c r="S37" s="72"/>
      <c r="T37" s="72"/>
      <c r="U37" s="79"/>
      <c r="V37" s="72" t="s">
        <v>143</v>
      </c>
      <c r="W37" s="79"/>
    </row>
    <row r="38" spans="1:23" s="3" customFormat="1" x14ac:dyDescent="0.2">
      <c r="A38" s="25" t="s">
        <v>59</v>
      </c>
      <c r="B38" s="26" t="s">
        <v>87</v>
      </c>
      <c r="C38" s="26" t="s">
        <v>31</v>
      </c>
      <c r="D38" s="26" t="s">
        <v>127</v>
      </c>
      <c r="E38" s="31" t="s">
        <v>174</v>
      </c>
      <c r="F38" s="23" t="s">
        <v>119</v>
      </c>
      <c r="G38" s="38">
        <v>652728</v>
      </c>
      <c r="H38" s="38">
        <v>180621</v>
      </c>
      <c r="I38" s="38">
        <f t="shared" si="0"/>
        <v>700169</v>
      </c>
      <c r="J38" s="42">
        <v>175000</v>
      </c>
      <c r="K38" s="38">
        <f t="shared" si="2"/>
        <v>718700</v>
      </c>
      <c r="L38" s="38">
        <f>ROUND(J38/127.2*128.3,-2)</f>
        <v>176500</v>
      </c>
      <c r="M38" s="49">
        <f t="shared" si="4"/>
        <v>895200</v>
      </c>
      <c r="N38" s="91"/>
      <c r="O38" s="75"/>
      <c r="P38" s="72"/>
      <c r="Q38" s="72"/>
      <c r="R38" s="72"/>
      <c r="S38" s="72"/>
      <c r="T38" s="72"/>
      <c r="U38" s="72"/>
      <c r="V38" s="72" t="s">
        <v>148</v>
      </c>
      <c r="W38" s="72"/>
    </row>
    <row r="39" spans="1:23" x14ac:dyDescent="0.2">
      <c r="D39" s="70" t="s">
        <v>141</v>
      </c>
      <c r="G39" s="94"/>
      <c r="H39" s="94"/>
      <c r="I39" s="94"/>
      <c r="J39" s="94"/>
      <c r="K39" s="94">
        <f t="shared" si="2"/>
        <v>0</v>
      </c>
      <c r="L39" s="94">
        <f t="shared" si="3"/>
        <v>0</v>
      </c>
      <c r="M39" s="95"/>
      <c r="N39" s="91"/>
      <c r="O39" s="75"/>
      <c r="P39" s="72"/>
      <c r="Q39" s="72"/>
      <c r="R39" s="72"/>
      <c r="S39" s="72"/>
      <c r="T39" s="72"/>
      <c r="U39" s="72"/>
      <c r="V39" s="72"/>
      <c r="W39" s="72"/>
    </row>
    <row r="40" spans="1:23" s="101" customFormat="1" ht="114.75" x14ac:dyDescent="0.2">
      <c r="A40" s="99" t="s">
        <v>104</v>
      </c>
      <c r="B40" s="29" t="s">
        <v>67</v>
      </c>
      <c r="C40" s="29" t="s">
        <v>33</v>
      </c>
      <c r="D40" s="99" t="s">
        <v>103</v>
      </c>
      <c r="E40" s="35" t="s">
        <v>175</v>
      </c>
      <c r="F40" s="38" t="s">
        <v>116</v>
      </c>
      <c r="G40" s="38">
        <v>2391346</v>
      </c>
      <c r="H40" s="38">
        <v>198519</v>
      </c>
      <c r="I40" s="38">
        <f t="shared" ref="I40" si="7">ROUND(G40/119.7*128.4,0)</f>
        <v>2565153</v>
      </c>
      <c r="J40" s="42">
        <v>270000</v>
      </c>
      <c r="K40" s="42">
        <v>0</v>
      </c>
      <c r="L40" s="38">
        <f t="shared" ref="L40" si="8">ROUND(J40/127.2*128.3,-2)</f>
        <v>272300</v>
      </c>
      <c r="M40" s="49">
        <f t="shared" ref="M40" si="9">K40+L40</f>
        <v>272300</v>
      </c>
      <c r="N40" s="97" t="s">
        <v>185</v>
      </c>
      <c r="O40" s="82" t="s">
        <v>142</v>
      </c>
      <c r="P40" s="82"/>
      <c r="Q40" s="82"/>
      <c r="R40" s="82"/>
      <c r="S40" s="82"/>
      <c r="T40" s="82"/>
      <c r="U40" s="100"/>
      <c r="V40" s="82" t="s">
        <v>151</v>
      </c>
      <c r="W40" s="100"/>
    </row>
    <row r="41" spans="1:23" s="10" customFormat="1" x14ac:dyDescent="0.2">
      <c r="A41" s="35" t="s">
        <v>99</v>
      </c>
      <c r="B41" s="29" t="s">
        <v>70</v>
      </c>
      <c r="C41" s="30" t="s">
        <v>36</v>
      </c>
      <c r="D41" s="40" t="s">
        <v>192</v>
      </c>
      <c r="E41" s="31" t="s">
        <v>175</v>
      </c>
      <c r="F41" s="22" t="s">
        <v>116</v>
      </c>
      <c r="G41" s="38">
        <v>2010307</v>
      </c>
      <c r="H41" s="38">
        <v>134300</v>
      </c>
      <c r="I41" s="38">
        <f t="shared" si="0"/>
        <v>2156420</v>
      </c>
      <c r="J41" s="38">
        <v>360000</v>
      </c>
      <c r="K41" s="38">
        <f t="shared" si="2"/>
        <v>2213500</v>
      </c>
      <c r="L41" s="38">
        <v>0</v>
      </c>
      <c r="M41" s="49">
        <f t="shared" si="4"/>
        <v>2213500</v>
      </c>
      <c r="N41" s="96" t="s">
        <v>180</v>
      </c>
      <c r="O41" s="72"/>
      <c r="P41" s="72" t="s">
        <v>152</v>
      </c>
      <c r="Q41" s="72"/>
      <c r="R41" s="72" t="s">
        <v>153</v>
      </c>
      <c r="S41" s="72" t="s">
        <v>154</v>
      </c>
      <c r="T41" s="72"/>
      <c r="U41" s="72"/>
      <c r="V41" s="72" t="s">
        <v>151</v>
      </c>
      <c r="W41" s="72"/>
    </row>
    <row r="42" spans="1:23" s="11" customFormat="1" x14ac:dyDescent="0.2">
      <c r="A42" s="25" t="s">
        <v>179</v>
      </c>
      <c r="B42" s="25" t="s">
        <v>181</v>
      </c>
      <c r="C42" s="25" t="s">
        <v>36</v>
      </c>
      <c r="D42" s="25"/>
      <c r="E42" s="25"/>
      <c r="F42" s="25"/>
      <c r="G42" s="38"/>
      <c r="H42" s="22"/>
      <c r="I42" s="22"/>
      <c r="J42" s="22"/>
      <c r="K42" s="22"/>
      <c r="L42" s="22">
        <v>363100</v>
      </c>
      <c r="M42" s="49">
        <f>K42+L42</f>
        <v>363100</v>
      </c>
      <c r="N42" s="96" t="s">
        <v>180</v>
      </c>
    </row>
    <row r="43" spans="1:23" s="11" customFormat="1" x14ac:dyDescent="0.2">
      <c r="A43" s="25" t="s">
        <v>190</v>
      </c>
      <c r="B43" s="25" t="s">
        <v>181</v>
      </c>
      <c r="C43" s="25" t="s">
        <v>36</v>
      </c>
      <c r="D43" s="25" t="s">
        <v>189</v>
      </c>
      <c r="E43" s="25"/>
      <c r="F43" s="25"/>
      <c r="G43" s="38"/>
      <c r="H43" s="22"/>
      <c r="I43" s="22"/>
      <c r="J43" s="22"/>
      <c r="K43" s="22">
        <v>9000000</v>
      </c>
      <c r="L43" s="22"/>
      <c r="M43" s="49">
        <f t="shared" ref="M43" si="10">K43+L43</f>
        <v>9000000</v>
      </c>
      <c r="N43" s="98" t="s">
        <v>191</v>
      </c>
    </row>
    <row r="44" spans="1:23" s="10" customFormat="1" x14ac:dyDescent="0.2">
      <c r="A44" s="40" t="s">
        <v>112</v>
      </c>
      <c r="B44" s="29" t="s">
        <v>71</v>
      </c>
      <c r="C44" s="30" t="s">
        <v>31</v>
      </c>
      <c r="D44" s="40" t="s">
        <v>111</v>
      </c>
      <c r="E44" s="31" t="s">
        <v>175</v>
      </c>
      <c r="F44" s="22" t="s">
        <v>116</v>
      </c>
      <c r="G44" s="38">
        <v>4296538</v>
      </c>
      <c r="H44" s="38">
        <v>259681</v>
      </c>
      <c r="I44" s="38">
        <f t="shared" si="0"/>
        <v>4608818</v>
      </c>
      <c r="J44" s="42">
        <v>670000</v>
      </c>
      <c r="K44" s="38">
        <f t="shared" si="2"/>
        <v>4730900</v>
      </c>
      <c r="L44" s="38">
        <f t="shared" ref="L44:L49" si="11">ROUND(J44/127.2*128.3,-2)</f>
        <v>675800</v>
      </c>
      <c r="M44" s="49">
        <f t="shared" si="4"/>
        <v>5406700</v>
      </c>
      <c r="N44" s="91"/>
      <c r="O44" s="72" t="s">
        <v>142</v>
      </c>
      <c r="P44" s="72" t="s">
        <v>142</v>
      </c>
      <c r="Q44" s="72"/>
      <c r="R44" s="72"/>
      <c r="S44" s="72"/>
      <c r="T44" s="72"/>
      <c r="U44" s="72"/>
      <c r="V44" s="72" t="s">
        <v>151</v>
      </c>
      <c r="W44" s="72"/>
    </row>
    <row r="45" spans="1:23" s="10" customFormat="1" x14ac:dyDescent="0.2">
      <c r="A45" s="40" t="s">
        <v>128</v>
      </c>
      <c r="B45" s="29" t="s">
        <v>109</v>
      </c>
      <c r="C45" s="30" t="s">
        <v>32</v>
      </c>
      <c r="D45" s="40" t="s">
        <v>186</v>
      </c>
      <c r="E45" s="31" t="s">
        <v>175</v>
      </c>
      <c r="F45" s="22" t="s">
        <v>116</v>
      </c>
      <c r="G45" s="38">
        <v>2457042</v>
      </c>
      <c r="H45" s="38">
        <v>230827</v>
      </c>
      <c r="I45" s="38">
        <f t="shared" si="0"/>
        <v>2635624</v>
      </c>
      <c r="J45" s="42">
        <v>260000</v>
      </c>
      <c r="K45" s="38">
        <f>ROUND(I45/128.4*131.8,-2)+19500</f>
        <v>2724900</v>
      </c>
      <c r="L45" s="38">
        <f t="shared" si="11"/>
        <v>262200</v>
      </c>
      <c r="M45" s="49">
        <f t="shared" si="4"/>
        <v>2987100</v>
      </c>
      <c r="N45" s="91"/>
      <c r="O45" s="72" t="s">
        <v>142</v>
      </c>
      <c r="P45" s="72"/>
      <c r="Q45" s="72"/>
      <c r="R45" s="72"/>
      <c r="S45" s="72"/>
      <c r="T45" s="72"/>
      <c r="U45" s="72"/>
      <c r="V45" s="72" t="s">
        <v>151</v>
      </c>
      <c r="W45" s="72"/>
    </row>
    <row r="46" spans="1:23" s="39" customFormat="1" ht="25.5" x14ac:dyDescent="0.2">
      <c r="A46" s="35" t="s">
        <v>98</v>
      </c>
      <c r="B46" s="29" t="s">
        <v>72</v>
      </c>
      <c r="C46" s="29" t="s">
        <v>31</v>
      </c>
      <c r="D46" s="29" t="s">
        <v>26</v>
      </c>
      <c r="E46" s="31" t="s">
        <v>175</v>
      </c>
      <c r="F46" s="38" t="s">
        <v>116</v>
      </c>
      <c r="G46" s="38">
        <v>8830091</v>
      </c>
      <c r="H46" s="38">
        <v>384275</v>
      </c>
      <c r="I46" s="38">
        <f t="shared" si="0"/>
        <v>9471877</v>
      </c>
      <c r="J46" s="42">
        <v>1225000</v>
      </c>
      <c r="K46" s="38">
        <f t="shared" si="2"/>
        <v>9722700</v>
      </c>
      <c r="L46" s="38">
        <f t="shared" si="11"/>
        <v>1235600</v>
      </c>
      <c r="M46" s="49">
        <f t="shared" si="4"/>
        <v>10958300</v>
      </c>
      <c r="N46" s="91"/>
      <c r="O46" s="92" t="s">
        <v>142</v>
      </c>
      <c r="P46" s="82" t="s">
        <v>142</v>
      </c>
      <c r="Q46" s="82"/>
      <c r="R46" s="82" t="s">
        <v>142</v>
      </c>
      <c r="S46" s="93" t="s">
        <v>155</v>
      </c>
      <c r="T46" s="82"/>
      <c r="U46" s="82"/>
      <c r="V46" s="82" t="s">
        <v>151</v>
      </c>
      <c r="W46" s="82" t="s">
        <v>150</v>
      </c>
    </row>
    <row r="47" spans="1:23" s="10" customFormat="1" x14ac:dyDescent="0.2">
      <c r="A47" s="28" t="s">
        <v>66</v>
      </c>
      <c r="B47" s="29" t="s">
        <v>65</v>
      </c>
      <c r="C47" s="30" t="s">
        <v>30</v>
      </c>
      <c r="D47" s="30" t="s">
        <v>25</v>
      </c>
      <c r="E47" s="31" t="s">
        <v>175</v>
      </c>
      <c r="F47" s="22" t="s">
        <v>116</v>
      </c>
      <c r="G47" s="38">
        <v>3560740</v>
      </c>
      <c r="H47" s="38">
        <v>192006</v>
      </c>
      <c r="I47" s="38">
        <f t="shared" si="0"/>
        <v>3819541</v>
      </c>
      <c r="J47" s="42">
        <v>425000</v>
      </c>
      <c r="K47" s="38">
        <f t="shared" si="2"/>
        <v>3920700</v>
      </c>
      <c r="L47" s="38">
        <f t="shared" si="11"/>
        <v>428700</v>
      </c>
      <c r="M47" s="49">
        <f t="shared" si="4"/>
        <v>4349400</v>
      </c>
      <c r="N47" s="91"/>
      <c r="O47" s="72" t="s">
        <v>142</v>
      </c>
      <c r="P47" s="72"/>
      <c r="Q47" s="72"/>
      <c r="R47" s="72"/>
      <c r="S47" s="72"/>
      <c r="T47" s="72"/>
      <c r="U47" s="72"/>
      <c r="V47" s="72" t="s">
        <v>151</v>
      </c>
      <c r="W47" s="72"/>
    </row>
    <row r="48" spans="1:23" s="10" customFormat="1" x14ac:dyDescent="0.2">
      <c r="A48" s="35" t="s">
        <v>73</v>
      </c>
      <c r="B48" s="29" t="s">
        <v>74</v>
      </c>
      <c r="C48" s="30" t="s">
        <v>21</v>
      </c>
      <c r="D48" s="30" t="s">
        <v>27</v>
      </c>
      <c r="E48" s="31" t="s">
        <v>175</v>
      </c>
      <c r="F48" s="22" t="s">
        <v>116</v>
      </c>
      <c r="G48" s="38">
        <v>5058616</v>
      </c>
      <c r="H48" s="38">
        <v>273058</v>
      </c>
      <c r="I48" s="38">
        <f t="shared" si="0"/>
        <v>5426285</v>
      </c>
      <c r="J48" s="42">
        <v>430000</v>
      </c>
      <c r="K48" s="38">
        <f t="shared" si="2"/>
        <v>5570000</v>
      </c>
      <c r="L48" s="38">
        <f t="shared" si="11"/>
        <v>433700</v>
      </c>
      <c r="M48" s="49">
        <f t="shared" si="4"/>
        <v>6003700</v>
      </c>
      <c r="N48" s="91"/>
      <c r="O48" s="72" t="s">
        <v>142</v>
      </c>
      <c r="P48" s="72" t="s">
        <v>142</v>
      </c>
      <c r="Q48" s="72"/>
      <c r="R48" s="72"/>
      <c r="S48" s="72"/>
      <c r="T48" s="72"/>
      <c r="U48" s="72"/>
      <c r="V48" s="72" t="s">
        <v>151</v>
      </c>
    </row>
    <row r="49" spans="1:22" s="10" customFormat="1" x14ac:dyDescent="0.2">
      <c r="A49" s="28" t="s">
        <v>187</v>
      </c>
      <c r="B49" s="29" t="s">
        <v>68</v>
      </c>
      <c r="C49" s="30" t="s">
        <v>30</v>
      </c>
      <c r="D49" s="40" t="s">
        <v>110</v>
      </c>
      <c r="E49" s="31" t="s">
        <v>175</v>
      </c>
      <c r="F49" s="22" t="s">
        <v>116</v>
      </c>
      <c r="G49" s="38">
        <v>4046892</v>
      </c>
      <c r="H49" s="38">
        <v>442375</v>
      </c>
      <c r="I49" s="38">
        <f t="shared" si="0"/>
        <v>4341027</v>
      </c>
      <c r="J49" s="42">
        <v>700000</v>
      </c>
      <c r="K49" s="38">
        <f t="shared" si="2"/>
        <v>4456000</v>
      </c>
      <c r="L49" s="38">
        <f t="shared" si="11"/>
        <v>706100</v>
      </c>
      <c r="M49" s="49">
        <f t="shared" si="4"/>
        <v>5162100</v>
      </c>
      <c r="N49" s="91"/>
      <c r="O49" s="72" t="s">
        <v>142</v>
      </c>
      <c r="P49" s="72" t="s">
        <v>142</v>
      </c>
      <c r="Q49" s="72"/>
      <c r="R49" s="72"/>
      <c r="S49" s="72"/>
      <c r="T49" s="72"/>
      <c r="U49" s="72"/>
      <c r="V49" s="84" t="s">
        <v>151</v>
      </c>
    </row>
    <row r="50" spans="1:22" s="14" customFormat="1" ht="13.5" thickBot="1" x14ac:dyDescent="0.25">
      <c r="A50" s="19"/>
      <c r="B50" s="20"/>
      <c r="C50" s="19"/>
      <c r="D50" s="13"/>
      <c r="E50" s="13"/>
      <c r="F50" s="12"/>
      <c r="G50" s="18">
        <v>77250678</v>
      </c>
      <c r="H50" s="18">
        <v>3555804</v>
      </c>
      <c r="I50" s="18">
        <f>SUM(I5:I49)</f>
        <v>82878596</v>
      </c>
      <c r="J50" s="18">
        <f>SUM(J5:J49)</f>
        <v>6648637</v>
      </c>
      <c r="K50" s="18">
        <f>SUM(K5:K49)</f>
        <v>91920400</v>
      </c>
      <c r="L50" s="18">
        <f>SUM(L5:L49)</f>
        <v>6729200</v>
      </c>
      <c r="M50" s="18">
        <f>SUM(M5:M49)</f>
        <v>98649600</v>
      </c>
      <c r="N50" s="71"/>
    </row>
    <row r="51" spans="1:22" s="14" customFormat="1" ht="13.5" thickTop="1" x14ac:dyDescent="0.2">
      <c r="A51" s="19"/>
      <c r="B51" s="20"/>
      <c r="C51" s="19"/>
      <c r="D51" s="13"/>
      <c r="E51" s="13"/>
      <c r="F51" s="12"/>
      <c r="G51" s="71"/>
      <c r="H51" s="71"/>
      <c r="I51" s="71"/>
      <c r="J51" s="71">
        <f>SUBTOTAL(9,J40:J49)</f>
        <v>4340000</v>
      </c>
      <c r="K51" s="71"/>
      <c r="L51" s="71"/>
      <c r="M51" s="71"/>
      <c r="N51" s="71"/>
    </row>
    <row r="52" spans="1:22" s="7" customFormat="1" ht="15" x14ac:dyDescent="0.2">
      <c r="A52" s="21" t="s">
        <v>121</v>
      </c>
      <c r="B52" s="8"/>
      <c r="C52" s="8"/>
      <c r="D52" s="8"/>
      <c r="E52" s="8"/>
      <c r="F52" s="8"/>
      <c r="G52" s="47"/>
      <c r="H52" s="16"/>
      <c r="I52" s="16"/>
      <c r="J52" s="16"/>
      <c r="K52" s="16"/>
      <c r="L52" s="16"/>
      <c r="M52" s="50"/>
      <c r="N52" s="50"/>
      <c r="Q52" s="85" t="s">
        <v>156</v>
      </c>
      <c r="R52" s="86" t="s">
        <v>157</v>
      </c>
    </row>
    <row r="53" spans="1:22" s="3" customFormat="1" ht="12.75" customHeight="1" x14ac:dyDescent="0.2">
      <c r="A53" s="21" t="s">
        <v>123</v>
      </c>
      <c r="B53" s="46"/>
      <c r="C53" s="46"/>
      <c r="D53" s="46"/>
      <c r="E53" s="46"/>
      <c r="F53" s="46"/>
      <c r="G53" s="47"/>
      <c r="H53" s="15"/>
      <c r="I53" s="15"/>
      <c r="J53" s="15"/>
      <c r="K53" s="15"/>
      <c r="L53" s="15"/>
      <c r="M53" s="51"/>
      <c r="N53" s="51"/>
      <c r="Q53" s="86" t="s">
        <v>146</v>
      </c>
      <c r="R53" s="86" t="s">
        <v>158</v>
      </c>
    </row>
    <row r="54" spans="1:22" s="4" customFormat="1" ht="15" x14ac:dyDescent="0.2">
      <c r="A54" s="21" t="s">
        <v>159</v>
      </c>
      <c r="B54" s="6"/>
      <c r="C54" s="6"/>
      <c r="D54" s="6"/>
      <c r="E54" s="6"/>
      <c r="F54" s="6"/>
      <c r="G54" s="48"/>
      <c r="H54" s="17"/>
      <c r="I54" s="17"/>
      <c r="J54" s="17"/>
      <c r="K54" s="17"/>
      <c r="L54" s="17"/>
      <c r="M54" s="52"/>
      <c r="N54" s="52"/>
      <c r="Q54" s="86" t="s">
        <v>151</v>
      </c>
      <c r="R54" s="86" t="s">
        <v>157</v>
      </c>
    </row>
    <row r="55" spans="1:22" x14ac:dyDescent="0.2">
      <c r="A55" s="21" t="s">
        <v>169</v>
      </c>
    </row>
    <row r="56" spans="1:22" x14ac:dyDescent="0.2">
      <c r="A56" s="21" t="s">
        <v>170</v>
      </c>
    </row>
    <row r="57" spans="1:22" x14ac:dyDescent="0.2">
      <c r="A57" s="21" t="s">
        <v>171</v>
      </c>
    </row>
    <row r="58" spans="1:22" x14ac:dyDescent="0.2">
      <c r="A58" s="21"/>
      <c r="J58" s="15">
        <f>SUBTOTAL(9,J7:J38)</f>
        <v>2308637</v>
      </c>
    </row>
  </sheetData>
  <autoFilter ref="A1:M57" xr:uid="{00000000-0001-0000-0000-000000000000}"/>
  <sortState xmlns:xlrd2="http://schemas.microsoft.com/office/spreadsheetml/2017/richdata2" ref="A41:U67">
    <sortCondition ref="A41:A67"/>
  </sortState>
  <phoneticPr fontId="5" type="noConversion"/>
  <pageMargins left="0.59055118110236227" right="0.39370078740157483" top="1.7716535433070868" bottom="0.98425196850393704" header="0.51181102362204722" footer="0.70866141732283472"/>
  <pageSetup paperSize="9" scale="74" fitToHeight="2" orientation="landscape" r:id="rId1"/>
  <headerFooter alignWithMargins="0">
    <oddFooter>&amp;L&amp;F &amp;A&amp;C&amp;P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Marsh &amp; McLennan Companies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rlepping</dc:creator>
  <cp:lastModifiedBy>Iris Vink</cp:lastModifiedBy>
  <cp:lastPrinted>2025-04-16T06:48:38Z</cp:lastPrinted>
  <dcterms:created xsi:type="dcterms:W3CDTF">2010-02-26T13:42:17Z</dcterms:created>
  <dcterms:modified xsi:type="dcterms:W3CDTF">2025-07-11T12:34:51Z</dcterms:modified>
</cp:coreProperties>
</file>