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Pontis/MFP's 2025/Aanbestedingsdocument en bijlagen/Definitief/"/>
    </mc:Choice>
  </mc:AlternateContent>
  <xr:revisionPtr revIDLastSave="1831" documentId="13_ncr:1_{D810474E-1271-A94D-8CCF-6C00743AF10B}" xr6:coauthVersionLast="47" xr6:coauthVersionMax="47" xr10:uidLastSave="{FB7C4109-437B-7646-BDC9-59618EFA91DD}"/>
  <bookViews>
    <workbookView xWindow="31520" yWindow="500" windowWidth="28800" windowHeight="15760" activeTab="1" xr2:uid="{00000000-000D-0000-FFFF-FFFF00000000}"/>
  </bookViews>
  <sheets>
    <sheet name="Werkblad A" sheetId="4" r:id="rId1"/>
    <sheet name="Prijzenblad koop" sheetId="1" r:id="rId2"/>
    <sheet name="OPTIONEEL Prijzenblad huur" sheetId="5" r:id="rId3"/>
    <sheet name="Retourneerrecht" sheetId="2" r:id="rId4"/>
  </sheets>
  <definedNames>
    <definedName name="Invullen">'Prijzenblad koop'!$A$87:$C$87</definedName>
    <definedName name="Nee">'Prijzenblad koop'!$A$85:$A$87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1" l="1"/>
  <c r="C36" i="1"/>
  <c r="C4" i="4"/>
  <c r="C3" i="4"/>
  <c r="F19" i="1"/>
  <c r="E19" i="1"/>
  <c r="D19" i="1"/>
  <c r="F83" i="5"/>
  <c r="F24" i="1"/>
  <c r="D25" i="1" s="1"/>
  <c r="C11" i="4"/>
  <c r="B11" i="4"/>
  <c r="A42" i="5"/>
  <c r="C11" i="5"/>
  <c r="C12" i="5"/>
  <c r="C13" i="5"/>
  <c r="C14" i="5"/>
  <c r="C78" i="5" s="1"/>
  <c r="C15" i="5"/>
  <c r="C79" i="5" s="1"/>
  <c r="C16" i="5"/>
  <c r="C17" i="5"/>
  <c r="C49" i="5" s="1"/>
  <c r="C18" i="5"/>
  <c r="C50" i="5" s="1"/>
  <c r="C10" i="5"/>
  <c r="E4" i="5"/>
  <c r="D4" i="5"/>
  <c r="A18" i="1"/>
  <c r="A17" i="1"/>
  <c r="A16" i="1"/>
  <c r="A15" i="1"/>
  <c r="A14" i="1"/>
  <c r="A13" i="1"/>
  <c r="A12" i="1"/>
  <c r="A11" i="1"/>
  <c r="A10" i="1"/>
  <c r="E83" i="5"/>
  <c r="D83" i="5"/>
  <c r="A82" i="5"/>
  <c r="A81" i="5"/>
  <c r="C80" i="5"/>
  <c r="A80" i="5"/>
  <c r="A79" i="5"/>
  <c r="A78" i="5"/>
  <c r="C77" i="5"/>
  <c r="A77" i="5"/>
  <c r="F51" i="5"/>
  <c r="E51" i="5"/>
  <c r="D51" i="5"/>
  <c r="C48" i="5"/>
  <c r="C45" i="5"/>
  <c r="A50" i="5"/>
  <c r="A49" i="5"/>
  <c r="A48" i="5"/>
  <c r="A47" i="5"/>
  <c r="A46" i="5"/>
  <c r="A45" i="5"/>
  <c r="F19" i="5"/>
  <c r="E19" i="5"/>
  <c r="D19" i="5"/>
  <c r="C76" i="5"/>
  <c r="A76" i="5"/>
  <c r="C44" i="5"/>
  <c r="A44" i="5"/>
  <c r="J7" i="4"/>
  <c r="I7" i="4"/>
  <c r="F7" i="4"/>
  <c r="E76" i="1"/>
  <c r="E75" i="1"/>
  <c r="E74" i="1"/>
  <c r="C31" i="1"/>
  <c r="D95" i="5"/>
  <c r="D94" i="5"/>
  <c r="D93" i="5"/>
  <c r="C75" i="5"/>
  <c r="A75" i="5"/>
  <c r="C74" i="5"/>
  <c r="A74" i="5"/>
  <c r="A71" i="5"/>
  <c r="A70" i="5"/>
  <c r="A69" i="5"/>
  <c r="E68" i="5"/>
  <c r="D68" i="5"/>
  <c r="A68" i="5"/>
  <c r="D63" i="5"/>
  <c r="A63" i="5"/>
  <c r="A95" i="5" s="1"/>
  <c r="D62" i="5"/>
  <c r="A62" i="5"/>
  <c r="A94" i="5" s="1"/>
  <c r="D61" i="5"/>
  <c r="A61" i="5"/>
  <c r="A93" i="5" s="1"/>
  <c r="A60" i="5"/>
  <c r="A92" i="5" s="1"/>
  <c r="C43" i="5"/>
  <c r="A43" i="5"/>
  <c r="C42" i="5"/>
  <c r="A39" i="5"/>
  <c r="A38" i="5"/>
  <c r="A37" i="5"/>
  <c r="E36" i="5"/>
  <c r="D36" i="5"/>
  <c r="A36" i="5"/>
  <c r="D31" i="5"/>
  <c r="D30" i="5"/>
  <c r="D29" i="5"/>
  <c r="F21" i="5"/>
  <c r="F85" i="5" s="1"/>
  <c r="E21" i="5"/>
  <c r="E85" i="5" s="1"/>
  <c r="D21" i="5"/>
  <c r="D85" i="5" s="1"/>
  <c r="F3" i="5"/>
  <c r="F23" i="5" s="1"/>
  <c r="E3" i="5"/>
  <c r="E23" i="5" s="1"/>
  <c r="D3" i="5"/>
  <c r="D23" i="5" s="1"/>
  <c r="C47" i="5" l="1"/>
  <c r="C46" i="5"/>
  <c r="C82" i="5"/>
  <c r="C81" i="5"/>
  <c r="B77" i="1"/>
  <c r="F88" i="5"/>
  <c r="F89" i="5" s="1"/>
  <c r="D24" i="5"/>
  <c r="D25" i="5" s="1"/>
  <c r="F55" i="5"/>
  <c r="F35" i="5"/>
  <c r="E88" i="5"/>
  <c r="E89" i="5" s="1"/>
  <c r="D96" i="5"/>
  <c r="D64" i="5"/>
  <c r="D67" i="5"/>
  <c r="F67" i="5"/>
  <c r="E24" i="5"/>
  <c r="E25" i="5" s="1"/>
  <c r="D53" i="5"/>
  <c r="D56" i="5" s="1"/>
  <c r="D57" i="5" s="1"/>
  <c r="D88" i="5"/>
  <c r="D89" i="5" s="1"/>
  <c r="D32" i="5"/>
  <c r="F53" i="5"/>
  <c r="F56" i="5" s="1"/>
  <c r="F57" i="5" s="1"/>
  <c r="D35" i="5"/>
  <c r="D55" i="5"/>
  <c r="E35" i="5"/>
  <c r="E55" i="5"/>
  <c r="D87" i="5"/>
  <c r="F24" i="5"/>
  <c r="F25" i="5" s="1"/>
  <c r="E53" i="5"/>
  <c r="E56" i="5" s="1"/>
  <c r="E57" i="5" s="1"/>
  <c r="E67" i="5"/>
  <c r="E87" i="5"/>
  <c r="F87" i="5"/>
  <c r="F21" i="1"/>
  <c r="E21" i="1"/>
  <c r="D21" i="1"/>
  <c r="F3" i="1"/>
  <c r="E3" i="1"/>
  <c r="D3" i="1"/>
  <c r="D90" i="5" l="1"/>
  <c r="D58" i="5"/>
  <c r="D26" i="5"/>
  <c r="E24" i="1"/>
  <c r="D24" i="1"/>
  <c r="G7" i="4"/>
  <c r="E4" i="2"/>
  <c r="D4" i="2"/>
  <c r="C98" i="5" l="1"/>
  <c r="C5" i="4"/>
  <c r="D3" i="2"/>
  <c r="C3" i="2"/>
  <c r="C5" i="2"/>
  <c r="D5" i="2"/>
  <c r="E5" i="2"/>
  <c r="D33" i="1"/>
  <c r="E69" i="1"/>
  <c r="E70" i="1"/>
  <c r="C4" i="2"/>
  <c r="B15" i="2"/>
  <c r="D40" i="1" l="1"/>
  <c r="D44" i="1" s="1"/>
  <c r="D48" i="1" s="1"/>
  <c r="E3" i="2"/>
  <c r="E7" i="2" s="1"/>
  <c r="E10" i="2" s="1"/>
  <c r="D7" i="2"/>
  <c r="D10" i="2" s="1"/>
  <c r="C14" i="2"/>
  <c r="C15" i="2" s="1"/>
  <c r="D41" i="1"/>
  <c r="D45" i="1" s="1"/>
  <c r="D49" i="1" s="1"/>
  <c r="D53" i="1" s="1"/>
  <c r="D59" i="1" s="1"/>
  <c r="B71" i="1"/>
  <c r="C7" i="2"/>
  <c r="C10" i="2" s="1"/>
  <c r="E23" i="1"/>
  <c r="F23" i="1"/>
  <c r="D23" i="1"/>
  <c r="C13" i="2" l="1"/>
  <c r="F10" i="2"/>
  <c r="C44" i="1"/>
  <c r="C52" i="1" s="1"/>
  <c r="C58" i="1"/>
  <c r="C64" i="1" s="1"/>
  <c r="E36" i="1"/>
  <c r="C40" i="1"/>
  <c r="C16" i="2"/>
  <c r="D65" i="1"/>
  <c r="D52" i="1"/>
  <c r="D58" i="1" s="1"/>
  <c r="D64" i="1" s="1"/>
  <c r="E64" i="1" l="1"/>
  <c r="E37" i="1"/>
  <c r="C41" i="1"/>
  <c r="C45" i="1"/>
  <c r="C59" i="1"/>
  <c r="C48" i="1"/>
  <c r="E48" i="1" s="1"/>
  <c r="E40" i="1"/>
  <c r="E44" i="1"/>
  <c r="E58" i="1"/>
  <c r="E52" i="1"/>
  <c r="C65" i="1" l="1"/>
  <c r="E65" i="1" s="1"/>
  <c r="B66" i="1" s="1"/>
  <c r="E59" i="1"/>
  <c r="B60" i="1" s="1"/>
  <c r="C53" i="1"/>
  <c r="E53" i="1" s="1"/>
  <c r="E45" i="1"/>
  <c r="E41" i="1"/>
  <c r="C49" i="1"/>
  <c r="E49" i="1" s="1"/>
  <c r="B54" i="1" l="1"/>
  <c r="C79" i="1" s="1"/>
  <c r="F4" i="5"/>
  <c r="F36" i="5" s="1"/>
  <c r="F68" i="5"/>
</calcChain>
</file>

<file path=xl/sharedStrings.xml><?xml version="1.0" encoding="utf-8"?>
<sst xmlns="http://schemas.openxmlformats.org/spreadsheetml/2006/main" count="327" uniqueCount="134">
  <si>
    <t>OMVANG VAN LEVERING</t>
  </si>
  <si>
    <t>Periode</t>
  </si>
  <si>
    <t>Totaal: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</si>
  <si>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</si>
  <si>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</si>
  <si>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</si>
  <si>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</si>
  <si>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</si>
  <si>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</si>
  <si>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</si>
  <si>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</si>
  <si>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</si>
  <si>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</si>
  <si>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</si>
  <si>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</si>
  <si>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</si>
  <si>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</si>
  <si>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</si>
  <si>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</si>
  <si>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</si>
  <si>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</si>
  <si>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</si>
  <si>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</si>
  <si>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</si>
  <si>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</si>
  <si>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</si>
  <si>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</si>
  <si>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</si>
  <si>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</si>
  <si>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</si>
  <si>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</si>
  <si>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</si>
  <si>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</si>
  <si>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</si>
  <si>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</si>
  <si>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TOTAALKOSTEN AFDRUKKEN tweede optiejaar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</si>
  <si>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</si>
  <si>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</si>
  <si>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</si>
  <si>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</si>
  <si>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</si>
  <si>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Naam Inschrijver</t>
  </si>
  <si>
    <t>Contractvolume</t>
  </si>
  <si>
    <t>JA</t>
  </si>
  <si>
    <t>NEE</t>
  </si>
  <si>
    <t>VOORBEELDBEREKENING BIJ 10% retourneerrecht</t>
  </si>
  <si>
    <t>FICTIEVE INITIELE BESTELLING</t>
  </si>
  <si>
    <t>Type 1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</si>
  <si>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</si>
  <si>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</si>
  <si>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</si>
  <si>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</si>
  <si>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</si>
  <si>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</si>
  <si>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</si>
  <si>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</si>
  <si>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</si>
  <si>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r>
      <rPr>
        <b/>
        <sz val="10"/>
        <color theme="1"/>
        <rFont val="Verdana"/>
        <family val="2"/>
      </rPr>
      <t>Invullen te hanteren prijsindex AFDRUKKEN</t>
    </r>
    <r>
      <rPr>
        <sz val="10"/>
        <color theme="1"/>
        <rFont val="Verdana"/>
        <family val="2"/>
      </rPr>
      <t xml:space="preserve"> (INDIEN INSCHRIJVER EEN PRIJSINDEX HANTEERT), maximaal 10% conform prijsvoorwaarden aanbestedingsdocument</t>
    </r>
  </si>
  <si>
    <t xml:space="preserve">BEHEERSOFTWARE per type per maand </t>
  </si>
  <si>
    <t>instructie:</t>
  </si>
  <si>
    <t>Aangeboden type/model:</t>
  </si>
  <si>
    <t>Volume zwart-wit per jaar</t>
  </si>
  <si>
    <t>Volume FC per jaar</t>
  </si>
  <si>
    <t xml:space="preserve">Zwart afdrukken </t>
  </si>
  <si>
    <t xml:space="preserve">Full color afdrukken </t>
  </si>
  <si>
    <t>Aantal eenheden</t>
  </si>
  <si>
    <t>Opgave prijs per eenheid/tik</t>
  </si>
  <si>
    <t>Totaal per jaar</t>
  </si>
  <si>
    <t>Prijs per tik</t>
  </si>
  <si>
    <t>Totaal tweede optiejaar</t>
  </si>
  <si>
    <t>Zwart-wit</t>
  </si>
  <si>
    <t>Full color</t>
  </si>
  <si>
    <t>Gemiddeld per jaar</t>
  </si>
  <si>
    <t>Disclaimer: De aantallen kunnen door allerlei omstandigheden de komende jaren anders uitvallen.</t>
  </si>
  <si>
    <t>Aantal machines</t>
  </si>
  <si>
    <t>Per machine</t>
  </si>
  <si>
    <t>Machine gerelateerde opties en software</t>
  </si>
  <si>
    <t>Looptijd in maanden</t>
  </si>
  <si>
    <t>Retourneerrecht in percentage</t>
  </si>
  <si>
    <t>N.V.T.</t>
  </si>
  <si>
    <t>Type 2</t>
  </si>
  <si>
    <t>Type 3</t>
  </si>
  <si>
    <t>Q2 2024</t>
  </si>
  <si>
    <t>Q3 2024</t>
  </si>
  <si>
    <t>Q4 2024</t>
  </si>
  <si>
    <t>Q1 2025</t>
  </si>
  <si>
    <t>Type:</t>
  </si>
  <si>
    <t>Type 1: Full color MFP A4/A3 minimaal 30 PPM</t>
  </si>
  <si>
    <t>Aantal Regius College:</t>
  </si>
  <si>
    <t>Aantal Trinitas College:</t>
  </si>
  <si>
    <t>Werkelijk verbruik
Regius College</t>
  </si>
  <si>
    <t>Werkelijk verbruik
Trinitas College</t>
  </si>
  <si>
    <t>6-2024 t/m 8-2024</t>
  </si>
  <si>
    <t>3-2024 t/m 5-2024</t>
  </si>
  <si>
    <t>12-2023 t/m 2-2024</t>
  </si>
  <si>
    <t>Ja</t>
  </si>
  <si>
    <t>Nee</t>
  </si>
  <si>
    <t>Invullen:</t>
  </si>
  <si>
    <t>Totaal som - Wordt niet meegenomen in de prijsbeoordeling</t>
  </si>
  <si>
    <t>De totaalsom is opgebouwd uit de som van de HUUR, OPTIES en SOFTWARE voor de eerste 60 maanden + het eerste optiejaar + het tweede optiejaar.</t>
  </si>
  <si>
    <t>HUUR
Prijzenblad - Alle lichtgroene cellen en de roze cellen dient Inschrijver in te vullen!
OPTIONEEL: wordt niet meegenomen in de prijsbeoordeling</t>
  </si>
  <si>
    <t>Aanschafkosten machines</t>
  </si>
  <si>
    <t>AANSCHAFPRIJS per type</t>
  </si>
  <si>
    <t xml:space="preserve">BEHEERSOFTWARE per type </t>
  </si>
  <si>
    <t>TOTAALKOSTEN AANSCHAF PER TYPE MACHINE</t>
  </si>
  <si>
    <t xml:space="preserve">TOTAALKOSTEN </t>
  </si>
  <si>
    <t>Totaalkosten aanschaf/software/opties</t>
  </si>
  <si>
    <t>Opgave prijs aanschaf</t>
  </si>
  <si>
    <t>De totaalsom is opgebouwd uit de som van de AANSCHAF/OPTIES/SOFTWARE/ AFDRUKKEN EN VERHUIZINGEN voor de eerste 60 maanden + het eerste optiejaar + het tweede optiejaar.</t>
  </si>
  <si>
    <t>Opgave totaalprijs per eenheid</t>
  </si>
  <si>
    <t xml:space="preserve">Totaal </t>
  </si>
  <si>
    <t>Prijs per maand</t>
  </si>
  <si>
    <t>Kosten open vraag Bestelproces repro (eerste optiejaar)</t>
  </si>
  <si>
    <t>Kosten open vraag Bestelproces repro (tweede optiejaar)</t>
  </si>
  <si>
    <t>Kosten open vraag Bestelproces repro (initiële looptijd)</t>
  </si>
  <si>
    <t>Eis 45: Cloud-server</t>
  </si>
  <si>
    <t>Eis 143: Printmanagementsoftware (ongeacht het aantal machines)</t>
  </si>
  <si>
    <t>Eis 143: PRINTMANAGEMENT machinegerelateerde kosten</t>
  </si>
  <si>
    <t>Eis 145: Printen vanaf mobile devices</t>
  </si>
  <si>
    <t>Inline boekjesmaker minimaal 10 vel (eis 105)</t>
  </si>
  <si>
    <t>Nietoptie mininmaal 25 vel (eis 106)</t>
  </si>
  <si>
    <t>Perforeeroptie 2 en/of 4 gaats (eis 108)</t>
  </si>
  <si>
    <t>Eis 142: PRINTMANAGEMENT machinegerelateerde kosten</t>
  </si>
  <si>
    <t>Nietoptie minimaal 50 vel (eis 113)</t>
  </si>
  <si>
    <t>Inline boekjesmaker minimaal 50 vel (eis 115)</t>
  </si>
  <si>
    <t>Inline boekjesmaker minimaal 30 vel (eis 116)</t>
  </si>
  <si>
    <t>Perforeeroptie 2 en/of 4 gaats (eis 117)</t>
  </si>
  <si>
    <t>Perforeeroptie 23 gaats (eis 118)</t>
  </si>
  <si>
    <t>Bypass lade (eis 119)</t>
  </si>
  <si>
    <t>Eis 142: Printmanagementsoftware (ongeacht het aantal machines)</t>
  </si>
  <si>
    <t>Eis 144: Printen vanaf mobile devices</t>
  </si>
  <si>
    <t xml:space="preserve">Type 2: Full color MFP A4/A3 minimaal 60 PPM </t>
  </si>
  <si>
    <t>Type 3: Full color repromachine A4/A3 minimaal 90 PPM</t>
  </si>
  <si>
    <t>KOOP
Prijzenblad - Alle lichtgroene cellen en de roze cellen dient Inschrijver in te vullen!
VERSIE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</si>
</sst>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  <font>
      <sz val="10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82">
    <xf numFmtId="0" fontId="0" fillId="0" borderId="0" xfId="0"/>
    <xf numFmtId="0" fontId="9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165" fontId="11" fillId="5" borderId="8" xfId="1" applyNumberFormat="1" applyFont="1" applyFill="1" applyBorder="1" applyAlignment="1" applyProtection="1">
      <alignment horizontal="center" vertical="center"/>
    </xf>
    <xf numFmtId="0" fontId="11" fillId="6" borderId="8" xfId="1" applyNumberFormat="1" applyFont="1" applyFill="1" applyBorder="1" applyAlignment="1" applyProtection="1">
      <alignment horizontal="center" vertical="center"/>
      <protection locked="0"/>
    </xf>
    <xf numFmtId="165" fontId="11" fillId="6" borderId="8" xfId="1" applyNumberFormat="1" applyFont="1" applyFill="1" applyBorder="1" applyAlignment="1" applyProtection="1">
      <alignment horizontal="center" vertical="center"/>
      <protection locked="0"/>
    </xf>
    <xf numFmtId="165" fontId="11" fillId="7" borderId="4" xfId="1" applyNumberFormat="1" applyFont="1" applyFill="1" applyBorder="1" applyAlignment="1" applyProtection="1">
      <alignment vertical="center"/>
    </xf>
    <xf numFmtId="165" fontId="14" fillId="7" borderId="5" xfId="1" applyNumberFormat="1" applyFont="1" applyFill="1" applyBorder="1" applyAlignment="1" applyProtection="1">
      <alignment vertical="center"/>
    </xf>
    <xf numFmtId="165" fontId="11" fillId="7" borderId="5" xfId="1" applyNumberFormat="1" applyFont="1" applyFill="1" applyBorder="1" applyAlignment="1" applyProtection="1">
      <alignment vertical="center"/>
    </xf>
    <xf numFmtId="0" fontId="16" fillId="3" borderId="3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165" fontId="11" fillId="6" borderId="10" xfId="1" applyNumberFormat="1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vertical="center"/>
    </xf>
    <xf numFmtId="0" fontId="16" fillId="2" borderId="10" xfId="0" applyFont="1" applyFill="1" applyBorder="1" applyAlignment="1">
      <alignment vertical="center"/>
    </xf>
    <xf numFmtId="165" fontId="13" fillId="2" borderId="1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7" fillId="4" borderId="10" xfId="0" applyFont="1" applyFill="1" applyBorder="1" applyAlignment="1">
      <alignment vertical="center"/>
    </xf>
    <xf numFmtId="0" fontId="17" fillId="4" borderId="1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vertical="center" wrapText="1"/>
    </xf>
    <xf numFmtId="0" fontId="18" fillId="8" borderId="1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164" fontId="7" fillId="3" borderId="0" xfId="1" applyFont="1" applyFill="1" applyBorder="1" applyAlignment="1" applyProtection="1">
      <alignment horizontal="center" vertical="center" wrapText="1"/>
    </xf>
    <xf numFmtId="0" fontId="11" fillId="4" borderId="10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 wrapText="1"/>
    </xf>
    <xf numFmtId="2" fontId="11" fillId="6" borderId="10" xfId="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3" fontId="19" fillId="4" borderId="10" xfId="0" applyNumberFormat="1" applyFont="1" applyFill="1" applyBorder="1" applyAlignment="1">
      <alignment horizontal="center" vertical="center"/>
    </xf>
    <xf numFmtId="164" fontId="11" fillId="0" borderId="0" xfId="1" applyFont="1" applyAlignment="1" applyProtection="1">
      <alignment horizontal="center" vertical="center"/>
    </xf>
    <xf numFmtId="168" fontId="11" fillId="4" borderId="10" xfId="1" applyNumberFormat="1" applyFont="1" applyFill="1" applyBorder="1" applyAlignment="1" applyProtection="1">
      <alignment horizontal="center" vertical="center"/>
    </xf>
    <xf numFmtId="167" fontId="11" fillId="0" borderId="0" xfId="1" applyNumberFormat="1" applyFont="1" applyAlignment="1" applyProtection="1">
      <alignment horizontal="center" vertical="center"/>
    </xf>
    <xf numFmtId="167" fontId="7" fillId="3" borderId="0" xfId="1" applyNumberFormat="1" applyFont="1" applyFill="1" applyBorder="1" applyAlignment="1" applyProtection="1">
      <alignment horizontal="center" vertical="center" wrapText="1"/>
    </xf>
    <xf numFmtId="168" fontId="11" fillId="4" borderId="4" xfId="1" applyNumberFormat="1" applyFont="1" applyFill="1" applyBorder="1" applyAlignment="1" applyProtection="1">
      <alignment horizontal="center" vertical="center"/>
    </xf>
    <xf numFmtId="164" fontId="11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/>
    </xf>
    <xf numFmtId="0" fontId="14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center" vertical="center"/>
    </xf>
    <xf numFmtId="165" fontId="11" fillId="4" borderId="14" xfId="1" applyNumberFormat="1" applyFont="1" applyFill="1" applyBorder="1" applyAlignment="1" applyProtection="1">
      <alignment horizontal="center" vertical="center"/>
    </xf>
    <xf numFmtId="164" fontId="13" fillId="2" borderId="4" xfId="1" applyFont="1" applyFill="1" applyBorder="1" applyAlignment="1" applyProtection="1">
      <alignment vertical="center"/>
    </xf>
    <xf numFmtId="0" fontId="16" fillId="2" borderId="1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13" fillId="0" borderId="0" xfId="1" applyFont="1" applyFill="1" applyBorder="1" applyAlignment="1" applyProtection="1">
      <alignment vertical="center" wrapText="1"/>
    </xf>
    <xf numFmtId="164" fontId="13" fillId="0" borderId="0" xfId="1" applyFont="1" applyFill="1" applyBorder="1" applyAlignment="1" applyProtection="1">
      <alignment horizontal="center" vertical="center" wrapText="1"/>
    </xf>
    <xf numFmtId="164" fontId="17" fillId="0" borderId="0" xfId="1" applyFont="1" applyFill="1" applyBorder="1" applyProtection="1"/>
    <xf numFmtId="0" fontId="16" fillId="2" borderId="3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2" borderId="3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1" fillId="0" borderId="0" xfId="0" applyFont="1"/>
    <xf numFmtId="0" fontId="0" fillId="0" borderId="0" xfId="0" applyAlignment="1">
      <alignment horizontal="center" vertical="center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44" fontId="13" fillId="3" borderId="0" xfId="0" applyNumberFormat="1" applyFont="1" applyFill="1"/>
    <xf numFmtId="0" fontId="23" fillId="3" borderId="0" xfId="0" applyFont="1" applyFill="1"/>
    <xf numFmtId="44" fontId="13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right"/>
    </xf>
    <xf numFmtId="0" fontId="5" fillId="0" borderId="0" xfId="2"/>
    <xf numFmtId="0" fontId="11" fillId="3" borderId="8" xfId="1" applyNumberFormat="1" applyFont="1" applyFill="1" applyBorder="1" applyAlignment="1" applyProtection="1">
      <alignment horizontal="center" vertical="center"/>
    </xf>
    <xf numFmtId="165" fontId="11" fillId="3" borderId="10" xfId="1" applyNumberFormat="1" applyFont="1" applyFill="1" applyBorder="1" applyAlignment="1" applyProtection="1">
      <alignment horizontal="center" vertical="center"/>
    </xf>
    <xf numFmtId="0" fontId="26" fillId="0" borderId="0" xfId="2" applyFont="1"/>
    <xf numFmtId="0" fontId="24" fillId="0" borderId="0" xfId="0" applyFont="1" applyAlignment="1">
      <alignment horizontal="center" vertical="center" wrapText="1"/>
    </xf>
    <xf numFmtId="0" fontId="13" fillId="3" borderId="9" xfId="0" applyFont="1" applyFill="1" applyBorder="1" applyAlignment="1">
      <alignment vertical="center"/>
    </xf>
    <xf numFmtId="167" fontId="11" fillId="6" borderId="1" xfId="1" applyNumberFormat="1" applyFont="1" applyFill="1" applyBorder="1" applyAlignment="1" applyProtection="1">
      <alignment horizontal="center" vertical="center"/>
      <protection locked="0"/>
    </xf>
    <xf numFmtId="167" fontId="11" fillId="6" borderId="4" xfId="1" applyNumberFormat="1" applyFont="1" applyFill="1" applyBorder="1" applyAlignment="1" applyProtection="1">
      <alignment horizontal="center" vertical="center"/>
      <protection locked="0"/>
    </xf>
    <xf numFmtId="164" fontId="7" fillId="3" borderId="8" xfId="1" applyFont="1" applyFill="1" applyBorder="1" applyAlignment="1" applyProtection="1">
      <alignment horizontal="center" vertical="center"/>
    </xf>
    <xf numFmtId="165" fontId="11" fillId="4" borderId="10" xfId="1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4" fontId="7" fillId="3" borderId="15" xfId="1" applyFont="1" applyFill="1" applyBorder="1" applyAlignment="1" applyProtection="1">
      <alignment horizontal="center" vertical="center"/>
    </xf>
    <xf numFmtId="165" fontId="11" fillId="7" borderId="13" xfId="1" applyNumberFormat="1" applyFont="1" applyFill="1" applyBorder="1" applyAlignment="1" applyProtection="1">
      <alignment vertical="center"/>
    </xf>
    <xf numFmtId="165" fontId="11" fillId="5" borderId="10" xfId="1" applyNumberFormat="1" applyFont="1" applyFill="1" applyBorder="1" applyAlignment="1" applyProtection="1">
      <alignment horizontal="center" vertical="center"/>
    </xf>
    <xf numFmtId="164" fontId="7" fillId="3" borderId="2" xfId="1" applyFont="1" applyFill="1" applyBorder="1" applyAlignment="1" applyProtection="1">
      <alignment horizontal="center" vertical="center" wrapText="1"/>
    </xf>
    <xf numFmtId="165" fontId="11" fillId="5" borderId="15" xfId="1" applyNumberFormat="1" applyFont="1" applyFill="1" applyBorder="1" applyAlignment="1" applyProtection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vertical="center"/>
    </xf>
    <xf numFmtId="0" fontId="14" fillId="4" borderId="18" xfId="0" applyFont="1" applyFill="1" applyBorder="1" applyAlignment="1">
      <alignment vertical="center"/>
    </xf>
    <xf numFmtId="0" fontId="14" fillId="4" borderId="19" xfId="0" applyFont="1" applyFill="1" applyBorder="1" applyAlignment="1">
      <alignment vertical="center"/>
    </xf>
    <xf numFmtId="0" fontId="4" fillId="10" borderId="10" xfId="2" applyFont="1" applyFill="1" applyBorder="1"/>
    <xf numFmtId="0" fontId="29" fillId="0" borderId="0" xfId="2" applyFont="1"/>
    <xf numFmtId="0" fontId="30" fillId="0" borderId="0" xfId="0" applyFont="1"/>
    <xf numFmtId="0" fontId="4" fillId="4" borderId="0" xfId="0" applyFont="1" applyFill="1"/>
    <xf numFmtId="0" fontId="4" fillId="8" borderId="10" xfId="0" applyFont="1" applyFill="1" applyBorder="1" applyAlignment="1">
      <alignment vertical="center" wrapText="1"/>
    </xf>
    <xf numFmtId="169" fontId="23" fillId="11" borderId="10" xfId="2" applyNumberFormat="1" applyFont="1" applyFill="1" applyBorder="1"/>
    <xf numFmtId="0" fontId="4" fillId="0" borderId="0" xfId="2" applyFont="1"/>
    <xf numFmtId="0" fontId="4" fillId="11" borderId="10" xfId="2" applyFont="1" applyFill="1" applyBorder="1"/>
    <xf numFmtId="0" fontId="4" fillId="0" borderId="0" xfId="0" applyFont="1"/>
    <xf numFmtId="0" fontId="4" fillId="8" borderId="10" xfId="0" applyFont="1" applyFill="1" applyBorder="1" applyAlignment="1">
      <alignment vertical="center"/>
    </xf>
    <xf numFmtId="165" fontId="4" fillId="8" borderId="10" xfId="0" applyNumberFormat="1" applyFont="1" applyFill="1" applyBorder="1" applyAlignment="1">
      <alignment vertical="center"/>
    </xf>
    <xf numFmtId="165" fontId="4" fillId="8" borderId="10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165" fontId="4" fillId="4" borderId="0" xfId="0" applyNumberFormat="1" applyFont="1" applyFill="1"/>
    <xf numFmtId="0" fontId="4" fillId="4" borderId="13" xfId="0" applyFont="1" applyFill="1" applyBorder="1"/>
    <xf numFmtId="0" fontId="4" fillId="4" borderId="13" xfId="0" applyFont="1" applyFill="1" applyBorder="1" applyAlignment="1">
      <alignment horizontal="center"/>
    </xf>
    <xf numFmtId="0" fontId="4" fillId="4" borderId="0" xfId="0" applyFont="1" applyFill="1" applyAlignment="1">
      <alignment wrapText="1"/>
    </xf>
    <xf numFmtId="10" fontId="4" fillId="4" borderId="0" xfId="0" applyNumberFormat="1" applyFont="1" applyFill="1"/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44" fontId="4" fillId="5" borderId="0" xfId="0" applyNumberFormat="1" applyFont="1" applyFill="1"/>
    <xf numFmtId="44" fontId="4" fillId="4" borderId="0" xfId="0" applyNumberFormat="1" applyFont="1" applyFill="1"/>
    <xf numFmtId="0" fontId="13" fillId="3" borderId="12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169" fontId="3" fillId="11" borderId="10" xfId="3" applyNumberFormat="1" applyFont="1" applyFill="1" applyBorder="1"/>
    <xf numFmtId="0" fontId="31" fillId="0" borderId="0" xfId="0" applyFont="1" applyAlignment="1">
      <alignment vertical="center"/>
    </xf>
    <xf numFmtId="0" fontId="3" fillId="10" borderId="10" xfId="2" applyFont="1" applyFill="1" applyBorder="1"/>
    <xf numFmtId="0" fontId="13" fillId="3" borderId="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3" fillId="4" borderId="0" xfId="0" applyFont="1" applyFill="1"/>
    <xf numFmtId="0" fontId="3" fillId="4" borderId="13" xfId="0" applyFont="1" applyFill="1" applyBorder="1"/>
    <xf numFmtId="0" fontId="3" fillId="8" borderId="10" xfId="0" applyFont="1" applyFill="1" applyBorder="1" applyAlignment="1">
      <alignment vertical="center"/>
    </xf>
    <xf numFmtId="0" fontId="23" fillId="11" borderId="10" xfId="2" applyFont="1" applyFill="1" applyBorder="1" applyAlignment="1">
      <alignment horizontal="center" vertical="center"/>
    </xf>
    <xf numFmtId="44" fontId="9" fillId="2" borderId="0" xfId="0" applyNumberFormat="1" applyFont="1" applyFill="1"/>
    <xf numFmtId="17" fontId="3" fillId="12" borderId="10" xfId="2" applyNumberFormat="1" applyFont="1" applyFill="1" applyBorder="1" applyAlignment="1">
      <alignment vertical="center"/>
    </xf>
    <xf numFmtId="169" fontId="3" fillId="12" borderId="10" xfId="4" applyNumberFormat="1" applyFont="1" applyFill="1" applyBorder="1" applyAlignment="1">
      <alignment horizontal="center" vertical="center"/>
    </xf>
    <xf numFmtId="0" fontId="23" fillId="13" borderId="10" xfId="2" applyFont="1" applyFill="1" applyBorder="1" applyAlignment="1">
      <alignment vertical="center"/>
    </xf>
    <xf numFmtId="169" fontId="23" fillId="13" borderId="10" xfId="4" applyNumberFormat="1" applyFont="1" applyFill="1" applyBorder="1" applyAlignment="1">
      <alignment vertical="center"/>
    </xf>
    <xf numFmtId="1" fontId="3" fillId="11" borderId="10" xfId="3" applyNumberFormat="1" applyFont="1" applyFill="1" applyBorder="1" applyAlignment="1">
      <alignment horizontal="center" vertical="center"/>
    </xf>
    <xf numFmtId="1" fontId="23" fillId="11" borderId="10" xfId="2" applyNumberFormat="1" applyFont="1" applyFill="1" applyBorder="1" applyAlignment="1">
      <alignment horizontal="center" vertical="center"/>
    </xf>
    <xf numFmtId="1" fontId="5" fillId="0" borderId="0" xfId="2" applyNumberFormat="1"/>
    <xf numFmtId="1" fontId="17" fillId="4" borderId="10" xfId="0" applyNumberFormat="1" applyFont="1" applyFill="1" applyBorder="1" applyAlignment="1">
      <alignment horizontal="center" vertical="center"/>
    </xf>
    <xf numFmtId="0" fontId="26" fillId="0" borderId="2" xfId="2" applyFont="1" applyBorder="1" applyAlignment="1">
      <alignment vertical="center" wrapText="1"/>
    </xf>
    <xf numFmtId="0" fontId="3" fillId="0" borderId="0" xfId="0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1" fillId="0" borderId="3" xfId="2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5" fillId="13" borderId="10" xfId="2" applyFont="1" applyFill="1" applyBorder="1" applyAlignment="1">
      <alignment horizontal="center" vertical="center"/>
    </xf>
    <xf numFmtId="0" fontId="23" fillId="13" borderId="4" xfId="2" applyFont="1" applyFill="1" applyBorder="1" applyAlignment="1">
      <alignment horizontal="center" vertical="center" wrapText="1"/>
    </xf>
    <xf numFmtId="0" fontId="23" fillId="13" borderId="5" xfId="2" applyFont="1" applyFill="1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26" fillId="0" borderId="2" xfId="2" applyFont="1" applyBorder="1" applyAlignment="1">
      <alignment horizontal="center" vertical="center" wrapText="1"/>
    </xf>
    <xf numFmtId="17" fontId="3" fillId="12" borderId="4" xfId="2" applyNumberFormat="1" applyFont="1" applyFill="1" applyBorder="1" applyAlignment="1">
      <alignment horizontal="center" vertical="center"/>
    </xf>
    <xf numFmtId="17" fontId="3" fillId="12" borderId="5" xfId="2" applyNumberFormat="1" applyFont="1" applyFill="1" applyBorder="1" applyAlignment="1">
      <alignment horizontal="center" vertical="center"/>
    </xf>
    <xf numFmtId="17" fontId="3" fillId="12" borderId="14" xfId="2" applyNumberFormat="1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left" vertical="center" wrapText="1"/>
    </xf>
    <xf numFmtId="0" fontId="6" fillId="15" borderId="5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 applyProtection="1">
      <alignment vertical="center" wrapText="1"/>
      <protection locked="0"/>
    </xf>
    <xf numFmtId="0" fontId="17" fillId="6" borderId="0" xfId="0" applyFont="1" applyFill="1" applyAlignment="1" applyProtection="1">
      <alignment vertical="center" wrapText="1"/>
      <protection locked="0"/>
    </xf>
    <xf numFmtId="0" fontId="17" fillId="6" borderId="3" xfId="0" applyFont="1" applyFill="1" applyBorder="1" applyAlignment="1" applyProtection="1">
      <alignment horizontal="center" vertical="center"/>
      <protection locked="0"/>
    </xf>
    <xf numFmtId="0" fontId="17" fillId="6" borderId="0" xfId="0" applyFont="1" applyFill="1" applyAlignment="1" applyProtection="1">
      <alignment horizontal="center" vertical="center"/>
      <protection locked="0"/>
    </xf>
    <xf numFmtId="165" fontId="13" fillId="2" borderId="4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164" fontId="17" fillId="0" borderId="3" xfId="1" applyFont="1" applyFill="1" applyBorder="1" applyAlignment="1" applyProtection="1">
      <alignment horizontal="left" vertical="center" wrapText="1"/>
    </xf>
    <xf numFmtId="164" fontId="17" fillId="0" borderId="0" xfId="1" applyFont="1" applyFill="1" applyBorder="1" applyAlignment="1" applyProtection="1">
      <alignment horizontal="left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165" fontId="13" fillId="2" borderId="4" xfId="1" applyNumberFormat="1" applyFont="1" applyFill="1" applyBorder="1" applyAlignment="1" applyProtection="1">
      <alignment horizontal="center" vertical="center"/>
    </xf>
    <xf numFmtId="165" fontId="13" fillId="2" borderId="5" xfId="1" applyNumberFormat="1" applyFont="1" applyFill="1" applyBorder="1" applyAlignment="1" applyProtection="1">
      <alignment horizontal="center" vertical="center"/>
    </xf>
    <xf numFmtId="165" fontId="13" fillId="2" borderId="14" xfId="1" applyNumberFormat="1" applyFont="1" applyFill="1" applyBorder="1" applyAlignment="1" applyProtection="1">
      <alignment horizontal="center" vertical="center"/>
    </xf>
    <xf numFmtId="165" fontId="20" fillId="2" borderId="10" xfId="1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>
      <alignment horizontal="center" vertical="center"/>
    </xf>
    <xf numFmtId="165" fontId="13" fillId="2" borderId="14" xfId="0" applyNumberFormat="1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left" vertical="center" wrapText="1"/>
    </xf>
    <xf numFmtId="0" fontId="6" fillId="14" borderId="5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center" wrapText="1"/>
    </xf>
    <xf numFmtId="0" fontId="13" fillId="9" borderId="0" xfId="0" applyFont="1" applyFill="1" applyAlignment="1">
      <alignment horizontal="center" vertic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EC04"/>
      <color rgb="FFE2E1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39690</xdr:colOff>
      <xdr:row>0</xdr:row>
      <xdr:rowOff>39690</xdr:rowOff>
    </xdr:from>
    <xdr:to>
      <xdr:col>0</xdr:col>
      <xdr:colOff>1703390</xdr:colOff>
      <xdr:row>1</xdr:row>
      <xdr:rowOff>320995</xdr:rowOff>
    </xdr:to>
    <xdr:pic>
      <xdr:nvPicPr>
        <xdr:cNvPr id="2" name="Afbeelding 1" descr="Pontis Onderwijsgroep | The Org">
          <a:extLst>
            <a:ext uri="{FF2B5EF4-FFF2-40B4-BE49-F238E27FC236}">
              <a16:creationId xmlns:a16="http://schemas.microsoft.com/office/drawing/2014/main" id="{AE0693D2-ED5B-BC14-2423-7560B7539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39690" y="39690"/>
          <a:ext cx="1663700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87892</xdr:colOff>
      <xdr:row>0</xdr:row>
      <xdr:rowOff>97690</xdr:rowOff>
    </xdr:from>
    <xdr:to>
      <xdr:col>10</xdr:col>
      <xdr:colOff>403438</xdr:colOff>
      <xdr:row>0</xdr:row>
      <xdr:rowOff>775870</xdr:rowOff>
    </xdr:to>
    <xdr:pic>
      <xdr:nvPicPr>
        <xdr:cNvPr id="6" name="Afbeelding 5" descr="Pontis Onderwijsgroep | The Org">
          <a:extLst>
            <a:ext uri="{FF2B5EF4-FFF2-40B4-BE49-F238E27FC236}">
              <a16:creationId xmlns:a16="http://schemas.microsoft.com/office/drawing/2014/main" id="{6F0EB0D2-63B7-18E2-9155-89F63E6CE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22088200" y="97690"/>
          <a:ext cx="1663700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58618</xdr:colOff>
      <xdr:row>84</xdr:row>
      <xdr:rowOff>1</xdr:rowOff>
    </xdr:from>
    <xdr:to>
      <xdr:col>7</xdr:col>
      <xdr:colOff>918311</xdr:colOff>
      <xdr:row>85</xdr:row>
      <xdr:rowOff>188151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42D7F3C-1FFB-225D-E801-B7AB978F0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3" y="32043078"/>
          <a:ext cx="6779846" cy="793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97690</xdr:colOff>
      <xdr:row>0</xdr:row>
      <xdr:rowOff>97690</xdr:rowOff>
    </xdr:from>
    <xdr:to>
      <xdr:col>10</xdr:col>
      <xdr:colOff>415190</xdr:colOff>
      <xdr:row>0</xdr:row>
      <xdr:rowOff>775870</xdr:rowOff>
    </xdr:to>
    <xdr:pic>
      <xdr:nvPicPr>
        <xdr:cNvPr id="4" name="Afbeelding 3" descr="Pontis Onderwijsgroep | The Org">
          <a:extLst>
            <a:ext uri="{FF2B5EF4-FFF2-40B4-BE49-F238E27FC236}">
              <a16:creationId xmlns:a16="http://schemas.microsoft.com/office/drawing/2014/main" id="{3EF85E2F-C80F-C343-8400-1B07A9370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22097998" y="97690"/>
          <a:ext cx="1665654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84670</xdr:colOff>
      <xdr:row>0</xdr:row>
      <xdr:rowOff>84670</xdr:rowOff>
    </xdr:from>
    <xdr:to>
      <xdr:col>6</xdr:col>
      <xdr:colOff>461437</xdr:colOff>
      <xdr:row>3</xdr:row>
      <xdr:rowOff>68583</xdr:rowOff>
    </xdr:to>
    <xdr:pic>
      <xdr:nvPicPr>
        <xdr:cNvPr id="2" name="Afbeelding 1" descr="Pontis Onderwijsgroep | The Org">
          <a:extLst>
            <a:ext uri="{FF2B5EF4-FFF2-40B4-BE49-F238E27FC236}">
              <a16:creationId xmlns:a16="http://schemas.microsoft.com/office/drawing/2014/main" id="{ED8D9184-8DF0-4AC2-B0D0-359734AF2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8644470" y="84670"/>
          <a:ext cx="1663700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J18"/>
  <sheetViews>
    <sheetView showGridLines="0" zoomScale="115" zoomScaleNormal="115" workbookViewId="0">
      <selection activeCell="C5" sqref="C5"/>
    </sheetView>
  </sheetViews>
  <sheetFormatPr baseColWidth="10" defaultColWidth="11" defaultRowHeight="16" x14ac:dyDescent="0.2"/>
  <cols>
    <col min="1" max="1" width="63.83203125" style="72" bestFit="1" customWidth="1"/>
    <col min="2" max="3" width="25.83203125" style="72" customWidth="1"/>
    <col min="4" max="4" width="3.83203125" style="72" customWidth="1"/>
    <col min="5" max="5" width="19.33203125" style="72" bestFit="1" customWidth="1"/>
    <col min="6" max="6" width="17" style="72" bestFit="1" customWidth="1"/>
    <col min="7" max="7" width="16.33203125" style="72" customWidth="1"/>
    <col min="8" max="8" width="19.33203125" style="72" bestFit="1" customWidth="1"/>
    <col min="9" max="9" width="17" style="72" bestFit="1" customWidth="1"/>
    <col min="10" max="10" width="16.33203125" style="72" customWidth="1"/>
    <col min="11" max="16384" width="11" style="72"/>
  </cols>
  <sheetData>
    <row r="1" spans="1:10" ht="31" customHeight="1" x14ac:dyDescent="0.2">
      <c r="A1" s="150" t="s">
        <v>0</v>
      </c>
      <c r="B1" s="150"/>
      <c r="C1" s="150"/>
      <c r="E1" s="151" t="s">
        <v>90</v>
      </c>
      <c r="F1" s="152"/>
      <c r="G1" s="152"/>
      <c r="H1" s="151" t="s">
        <v>91</v>
      </c>
      <c r="I1" s="152"/>
      <c r="J1" s="152"/>
    </row>
    <row r="2" spans="1:10" ht="28" customHeight="1" x14ac:dyDescent="0.2">
      <c r="A2" s="99"/>
      <c r="B2" s="99"/>
      <c r="C2" s="100" t="s">
        <v>2</v>
      </c>
      <c r="E2" s="133" t="s">
        <v>1</v>
      </c>
      <c r="F2" s="133" t="s">
        <v>71</v>
      </c>
      <c r="G2" s="133" t="s">
        <v>70</v>
      </c>
      <c r="H2" s="133" t="s">
        <v>1</v>
      </c>
      <c r="I2" s="133" t="s">
        <v>71</v>
      </c>
      <c r="J2" s="133" t="s">
        <v>70</v>
      </c>
    </row>
    <row r="3" spans="1:10" ht="28" customHeight="1" x14ac:dyDescent="0.2">
      <c r="A3" s="121" t="s">
        <v>62</v>
      </c>
      <c r="B3" s="93"/>
      <c r="C3" s="119">
        <f>F7+I7</f>
        <v>3651293.6666666665</v>
      </c>
      <c r="D3" s="94"/>
      <c r="E3" s="135" t="s">
        <v>82</v>
      </c>
      <c r="F3" s="136">
        <v>736303</v>
      </c>
      <c r="G3" s="136">
        <v>273462</v>
      </c>
      <c r="H3" s="135" t="s">
        <v>94</v>
      </c>
      <c r="I3" s="136">
        <v>221646</v>
      </c>
      <c r="J3" s="136">
        <v>432044</v>
      </c>
    </row>
    <row r="4" spans="1:10" ht="28" customHeight="1" x14ac:dyDescent="0.2">
      <c r="A4" s="121" t="s">
        <v>61</v>
      </c>
      <c r="B4" s="93"/>
      <c r="C4" s="119">
        <f>G7+J7</f>
        <v>2576618</v>
      </c>
      <c r="D4" s="94"/>
      <c r="E4" s="135" t="s">
        <v>83</v>
      </c>
      <c r="F4" s="136">
        <v>562199</v>
      </c>
      <c r="G4" s="136">
        <v>179798</v>
      </c>
      <c r="H4" s="135" t="s">
        <v>93</v>
      </c>
      <c r="I4" s="136">
        <v>189240</v>
      </c>
      <c r="J4" s="136">
        <v>469672</v>
      </c>
    </row>
    <row r="5" spans="1:10" ht="28" customHeight="1" x14ac:dyDescent="0.2">
      <c r="A5" s="101"/>
      <c r="B5" s="101"/>
      <c r="C5" s="98">
        <f>SUM(C3:C4)</f>
        <v>6227911.666666666</v>
      </c>
      <c r="D5" s="94"/>
      <c r="E5" s="135" t="s">
        <v>84</v>
      </c>
      <c r="F5" s="136">
        <v>720705</v>
      </c>
      <c r="G5" s="136">
        <v>264795</v>
      </c>
      <c r="H5" s="135" t="s">
        <v>92</v>
      </c>
      <c r="I5" s="136">
        <v>172055</v>
      </c>
      <c r="J5" s="136">
        <v>264174</v>
      </c>
    </row>
    <row r="6" spans="1:10" ht="28" customHeight="1" x14ac:dyDescent="0.2">
      <c r="A6" s="75"/>
      <c r="B6" s="75"/>
      <c r="C6" s="75"/>
      <c r="D6" s="94"/>
      <c r="E6" s="135" t="s">
        <v>85</v>
      </c>
      <c r="F6" s="136">
        <v>854832</v>
      </c>
      <c r="G6" s="136">
        <v>304043</v>
      </c>
      <c r="H6" s="155"/>
      <c r="I6" s="156"/>
      <c r="J6" s="157"/>
    </row>
    <row r="7" spans="1:10" ht="28" customHeight="1" x14ac:dyDescent="0.2">
      <c r="A7" s="100" t="s">
        <v>86</v>
      </c>
      <c r="B7" s="133" t="s">
        <v>88</v>
      </c>
      <c r="C7" s="133" t="s">
        <v>89</v>
      </c>
      <c r="E7" s="137" t="s">
        <v>72</v>
      </c>
      <c r="F7" s="138">
        <f>SUM(F3:F6)</f>
        <v>2874039</v>
      </c>
      <c r="G7" s="138">
        <f>SUM(G3:G6)</f>
        <v>1022098</v>
      </c>
      <c r="H7" s="137" t="s">
        <v>72</v>
      </c>
      <c r="I7" s="138">
        <f>((SUM(I3:I6))/3)*4</f>
        <v>777254.66666666663</v>
      </c>
      <c r="J7" s="138">
        <f>((SUM(J3:J6))/3)*4</f>
        <v>1554520</v>
      </c>
    </row>
    <row r="8" spans="1:10" ht="28" customHeight="1" x14ac:dyDescent="0.2">
      <c r="A8" s="121" t="s">
        <v>87</v>
      </c>
      <c r="B8" s="139">
        <v>10</v>
      </c>
      <c r="C8" s="139">
        <v>11</v>
      </c>
      <c r="D8" s="145"/>
      <c r="E8" s="143"/>
      <c r="F8" s="143"/>
      <c r="G8" s="143"/>
      <c r="H8" s="154" t="s">
        <v>73</v>
      </c>
      <c r="I8" s="154"/>
      <c r="J8" s="154"/>
    </row>
    <row r="9" spans="1:10" ht="28" customHeight="1" x14ac:dyDescent="0.2">
      <c r="A9" s="121" t="s">
        <v>131</v>
      </c>
      <c r="B9" s="139">
        <v>1</v>
      </c>
      <c r="C9" s="139">
        <v>3</v>
      </c>
      <c r="D9" s="146"/>
      <c r="E9" s="147"/>
      <c r="F9" s="147"/>
      <c r="G9" s="147"/>
      <c r="H9" s="153"/>
      <c r="I9" s="153"/>
      <c r="J9" s="153"/>
    </row>
    <row r="10" spans="1:10" ht="28" customHeight="1" x14ac:dyDescent="0.2">
      <c r="A10" s="121" t="s">
        <v>132</v>
      </c>
      <c r="B10" s="139">
        <v>1</v>
      </c>
      <c r="C10" s="139">
        <v>1</v>
      </c>
      <c r="D10" s="148"/>
      <c r="E10" s="149"/>
      <c r="F10" s="149"/>
      <c r="G10" s="149"/>
      <c r="H10" s="75"/>
      <c r="I10" s="75"/>
      <c r="J10" s="75"/>
    </row>
    <row r="11" spans="1:10" ht="28" customHeight="1" x14ac:dyDescent="0.2">
      <c r="B11" s="140">
        <f>SUM(B8:B10)</f>
        <v>12</v>
      </c>
      <c r="C11" s="140">
        <f>SUM(C8:C10)</f>
        <v>15</v>
      </c>
    </row>
    <row r="12" spans="1:10" ht="17" customHeight="1" x14ac:dyDescent="0.2">
      <c r="B12" s="141"/>
    </row>
    <row r="13" spans="1:10" ht="17" customHeight="1" x14ac:dyDescent="0.2"/>
    <row r="14" spans="1:10" ht="17" customHeight="1" x14ac:dyDescent="0.2"/>
    <row r="15" spans="1:10" ht="17" customHeight="1" x14ac:dyDescent="0.2"/>
    <row r="16" spans="1:10" ht="17" customHeight="1" x14ac:dyDescent="0.2"/>
    <row r="17" ht="17" customHeight="1" x14ac:dyDescent="0.2"/>
    <row r="18" ht="17" customHeight="1" x14ac:dyDescent="0.2"/>
  </sheetData>
  <sheetProtection algorithmName="SHA-512" hashValue="EaVL3Gl9R5k6oSv/rm5Ik7AReAgPzFYbfrKOCXzXgFMeVoIpUkNpmRuxfdTEGdPOUV2knl9YY75exUq+vChPog==" saltValue="fprDSWNdnsicx4EL9sg5cQ==" spinCount="100000" sheet="1" objects="1" scenarios="1"/>
  <mergeCells count="7">
    <mergeCell ref="D10:G10"/>
    <mergeCell ref="A1:C1"/>
    <mergeCell ref="E1:G1"/>
    <mergeCell ref="H1:J1"/>
    <mergeCell ref="H9:J9"/>
    <mergeCell ref="H8:J8"/>
    <mergeCell ref="H6:J6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showGridLines="0" tabSelected="1" topLeftCell="A33" zoomScale="130" zoomScaleNormal="130" workbookViewId="0">
      <selection activeCell="C38" sqref="C38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8" width="25.83203125" customWidth="1"/>
  </cols>
  <sheetData>
    <row r="1" spans="1:6" ht="108" customHeight="1" x14ac:dyDescent="0.2">
      <c r="A1" s="158" t="s">
        <v>133</v>
      </c>
      <c r="B1" s="159"/>
      <c r="C1" s="159"/>
      <c r="D1" s="159"/>
      <c r="E1" s="159"/>
      <c r="F1" s="159"/>
    </row>
    <row r="2" spans="1:6" ht="89" customHeight="1" x14ac:dyDescent="0.2">
      <c r="A2" s="1" t="s">
        <v>101</v>
      </c>
      <c r="B2" s="2"/>
      <c r="C2" s="125"/>
      <c r="D2" s="125"/>
      <c r="E2" s="125"/>
      <c r="F2" s="125"/>
    </row>
    <row r="3" spans="1:6" ht="50" customHeight="1" x14ac:dyDescent="0.2">
      <c r="A3" s="5" t="s">
        <v>4</v>
      </c>
      <c r="B3" s="6"/>
      <c r="C3" s="126" t="s">
        <v>60</v>
      </c>
      <c r="D3" s="127" t="str">
        <f>'Werkblad A'!A8</f>
        <v>Type 1: Full color MFP A4/A3 minimaal 30 PPM</v>
      </c>
      <c r="E3" s="127" t="str">
        <f>'Werkblad A'!A9</f>
        <v xml:space="preserve">Type 2: Full color MFP A4/A3 minimaal 60 PPM </v>
      </c>
      <c r="F3" s="127" t="str">
        <f>'Werkblad A'!A10</f>
        <v>Type 3: Full color repromachine A4/A3 minimaal 90 PPM</v>
      </c>
    </row>
    <row r="4" spans="1:6" x14ac:dyDescent="0.2">
      <c r="A4" s="8" t="s">
        <v>6</v>
      </c>
      <c r="B4" s="169"/>
      <c r="C4" s="88"/>
      <c r="D4" s="11" t="s">
        <v>7</v>
      </c>
      <c r="E4" s="11" t="s">
        <v>7</v>
      </c>
      <c r="F4" s="11" t="s">
        <v>7</v>
      </c>
    </row>
    <row r="5" spans="1:6" x14ac:dyDescent="0.2">
      <c r="A5" s="8" t="s">
        <v>102</v>
      </c>
      <c r="B5" s="170"/>
      <c r="C5" s="88"/>
      <c r="D5" s="12">
        <v>0</v>
      </c>
      <c r="E5" s="12">
        <v>0</v>
      </c>
      <c r="F5" s="19">
        <v>0</v>
      </c>
    </row>
    <row r="6" spans="1:6" x14ac:dyDescent="0.2">
      <c r="A6" s="8" t="s">
        <v>103</v>
      </c>
      <c r="B6" s="170"/>
      <c r="C6" s="88"/>
      <c r="D6" s="12">
        <v>0</v>
      </c>
      <c r="E6" s="12">
        <v>0</v>
      </c>
      <c r="F6" s="19">
        <v>0</v>
      </c>
    </row>
    <row r="7" spans="1:6" x14ac:dyDescent="0.2">
      <c r="A7" s="8" t="s">
        <v>117</v>
      </c>
      <c r="B7" s="171"/>
      <c r="C7" s="88"/>
      <c r="D7" s="12">
        <v>0</v>
      </c>
      <c r="E7" s="12">
        <v>0</v>
      </c>
      <c r="F7" s="19">
        <v>0</v>
      </c>
    </row>
    <row r="8" spans="1:6" x14ac:dyDescent="0.2">
      <c r="A8" s="13"/>
      <c r="C8" s="15"/>
      <c r="D8" s="15"/>
      <c r="E8" s="15"/>
    </row>
    <row r="9" spans="1:6" x14ac:dyDescent="0.2">
      <c r="A9" s="77" t="s">
        <v>9</v>
      </c>
      <c r="B9" s="16"/>
      <c r="C9" s="73" t="s">
        <v>7</v>
      </c>
      <c r="D9" s="74">
        <v>0</v>
      </c>
      <c r="E9" s="74"/>
      <c r="F9" s="74">
        <v>0</v>
      </c>
    </row>
    <row r="10" spans="1:6" x14ac:dyDescent="0.2">
      <c r="A10" s="102" t="str">
        <f>'OPTIONEEL Prijzenblad huur'!A10</f>
        <v>Inline boekjesmaker minimaal 10 vel (eis 105)</v>
      </c>
      <c r="B10" s="18" t="s">
        <v>10</v>
      </c>
      <c r="C10" s="11" t="s">
        <v>7</v>
      </c>
      <c r="D10" s="19">
        <v>0</v>
      </c>
      <c r="E10" s="19">
        <v>0</v>
      </c>
      <c r="F10" s="10" t="s">
        <v>79</v>
      </c>
    </row>
    <row r="11" spans="1:6" x14ac:dyDescent="0.2">
      <c r="A11" s="102" t="str">
        <f>'OPTIONEEL Prijzenblad huur'!A11</f>
        <v>Nietoptie mininmaal 25 vel (eis 106)</v>
      </c>
      <c r="B11" s="18" t="s">
        <v>10</v>
      </c>
      <c r="C11" s="11" t="s">
        <v>7</v>
      </c>
      <c r="D11" s="19">
        <v>0</v>
      </c>
      <c r="E11" s="19">
        <v>0</v>
      </c>
      <c r="F11" s="10" t="s">
        <v>79</v>
      </c>
    </row>
    <row r="12" spans="1:6" x14ac:dyDescent="0.2">
      <c r="A12" s="102" t="str">
        <f>'OPTIONEEL Prijzenblad huur'!A12</f>
        <v>Perforeeroptie 2 en/of 4 gaats (eis 108)</v>
      </c>
      <c r="B12" s="18" t="s">
        <v>10</v>
      </c>
      <c r="C12" s="11" t="s">
        <v>7</v>
      </c>
      <c r="D12" s="19">
        <v>0</v>
      </c>
      <c r="E12" s="19">
        <v>0</v>
      </c>
      <c r="F12" s="10" t="s">
        <v>79</v>
      </c>
    </row>
    <row r="13" spans="1:6" x14ac:dyDescent="0.2">
      <c r="A13" s="102" t="str">
        <f>'OPTIONEEL Prijzenblad huur'!A13</f>
        <v>Nietoptie minimaal 50 vel (eis 113)</v>
      </c>
      <c r="B13" s="18" t="s">
        <v>10</v>
      </c>
      <c r="C13" s="11" t="s">
        <v>7</v>
      </c>
      <c r="D13" s="10" t="s">
        <v>79</v>
      </c>
      <c r="E13" s="10" t="s">
        <v>79</v>
      </c>
      <c r="F13" s="19">
        <v>0</v>
      </c>
    </row>
    <row r="14" spans="1:6" x14ac:dyDescent="0.2">
      <c r="A14" s="102" t="str">
        <f>'OPTIONEEL Prijzenblad huur'!A14</f>
        <v>Inline boekjesmaker minimaal 50 vel (eis 115)</v>
      </c>
      <c r="B14" s="18" t="s">
        <v>10</v>
      </c>
      <c r="C14" s="11" t="s">
        <v>7</v>
      </c>
      <c r="D14" s="10" t="s">
        <v>79</v>
      </c>
      <c r="E14" s="10" t="s">
        <v>79</v>
      </c>
      <c r="F14" s="19">
        <v>0</v>
      </c>
    </row>
    <row r="15" spans="1:6" x14ac:dyDescent="0.2">
      <c r="A15" s="102" t="str">
        <f>'OPTIONEEL Prijzenblad huur'!A15</f>
        <v>Inline boekjesmaker minimaal 30 vel (eis 116)</v>
      </c>
      <c r="B15" s="18" t="s">
        <v>10</v>
      </c>
      <c r="C15" s="11" t="s">
        <v>7</v>
      </c>
      <c r="D15" s="10" t="s">
        <v>79</v>
      </c>
      <c r="E15" s="10" t="s">
        <v>79</v>
      </c>
      <c r="F15" s="19">
        <v>0</v>
      </c>
    </row>
    <row r="16" spans="1:6" x14ac:dyDescent="0.2">
      <c r="A16" s="102" t="str">
        <f>'OPTIONEEL Prijzenblad huur'!A16</f>
        <v>Perforeeroptie 2 en/of 4 gaats (eis 117)</v>
      </c>
      <c r="B16" s="18" t="s">
        <v>10</v>
      </c>
      <c r="C16" s="11" t="s">
        <v>7</v>
      </c>
      <c r="D16" s="10" t="s">
        <v>79</v>
      </c>
      <c r="E16" s="10" t="s">
        <v>79</v>
      </c>
      <c r="F16" s="19">
        <v>0</v>
      </c>
    </row>
    <row r="17" spans="1:6" x14ac:dyDescent="0.2">
      <c r="A17" s="102" t="str">
        <f>'OPTIONEEL Prijzenblad huur'!A17</f>
        <v>Perforeeroptie 23 gaats (eis 118)</v>
      </c>
      <c r="B17" s="18" t="s">
        <v>10</v>
      </c>
      <c r="C17" s="11" t="s">
        <v>7</v>
      </c>
      <c r="D17" s="10" t="s">
        <v>79</v>
      </c>
      <c r="E17" s="10" t="s">
        <v>79</v>
      </c>
      <c r="F17" s="19">
        <v>0</v>
      </c>
    </row>
    <row r="18" spans="1:6" x14ac:dyDescent="0.2">
      <c r="A18" s="102" t="str">
        <f>'OPTIONEEL Prijzenblad huur'!A18</f>
        <v>Bypass lade (eis 119)</v>
      </c>
      <c r="B18" s="18" t="s">
        <v>10</v>
      </c>
      <c r="C18" s="11" t="s">
        <v>7</v>
      </c>
      <c r="D18" s="10" t="s">
        <v>79</v>
      </c>
      <c r="E18" s="10" t="s">
        <v>79</v>
      </c>
      <c r="F18" s="19">
        <v>0</v>
      </c>
    </row>
    <row r="19" spans="1:6" x14ac:dyDescent="0.2">
      <c r="A19" s="20" t="s">
        <v>11</v>
      </c>
      <c r="B19" s="21"/>
      <c r="C19" s="20"/>
      <c r="D19" s="22">
        <f>SUM(D5:D18)</f>
        <v>0</v>
      </c>
      <c r="E19" s="22">
        <f>SUM(E5:E18)</f>
        <v>0</v>
      </c>
      <c r="F19" s="22">
        <f>SUM(F5:F18)</f>
        <v>0</v>
      </c>
    </row>
    <row r="20" spans="1:6" x14ac:dyDescent="0.2">
      <c r="A20" s="23"/>
      <c r="B20" s="24"/>
      <c r="C20" s="23"/>
      <c r="D20" s="23"/>
      <c r="E20" s="23"/>
      <c r="F20" s="23"/>
    </row>
    <row r="21" spans="1:6" x14ac:dyDescent="0.2">
      <c r="A21" s="26" t="s">
        <v>12</v>
      </c>
      <c r="B21" s="18"/>
      <c r="C21" s="27"/>
      <c r="D21" s="142">
        <f>'Werkblad A'!B8+'Werkblad A'!C8</f>
        <v>21</v>
      </c>
      <c r="E21" s="142">
        <f>'Werkblad A'!B9+'Werkblad A'!C9</f>
        <v>4</v>
      </c>
      <c r="F21" s="142">
        <f>'Werkblad A'!B10+'Werkblad A'!C10</f>
        <v>2</v>
      </c>
    </row>
    <row r="22" spans="1:6" x14ac:dyDescent="0.2">
      <c r="A22" s="23"/>
      <c r="B22" s="24"/>
      <c r="C22" s="23"/>
      <c r="D22" s="23"/>
      <c r="E22" s="23"/>
      <c r="F22" s="23"/>
    </row>
    <row r="23" spans="1:6" ht="50" customHeight="1" x14ac:dyDescent="0.2">
      <c r="A23" s="5" t="s">
        <v>106</v>
      </c>
      <c r="B23" s="6"/>
      <c r="C23" s="5"/>
      <c r="D23" s="122" t="str">
        <f t="shared" ref="D23:F23" si="0">D3</f>
        <v>Type 1: Full color MFP A4/A3 minimaal 30 PPM</v>
      </c>
      <c r="E23" s="122" t="str">
        <f t="shared" si="0"/>
        <v xml:space="preserve">Type 2: Full color MFP A4/A3 minimaal 60 PPM </v>
      </c>
      <c r="F23" s="122" t="str">
        <f t="shared" si="0"/>
        <v>Type 3: Full color repromachine A4/A3 minimaal 90 PPM</v>
      </c>
    </row>
    <row r="24" spans="1:6" x14ac:dyDescent="0.2">
      <c r="A24" s="132" t="s">
        <v>104</v>
      </c>
      <c r="B24" s="29"/>
      <c r="C24" s="102"/>
      <c r="D24" s="103">
        <f t="shared" ref="D24:E24" si="1">D21*D19</f>
        <v>0</v>
      </c>
      <c r="E24" s="103">
        <f t="shared" si="1"/>
        <v>0</v>
      </c>
      <c r="F24" s="103">
        <f>F21*F19</f>
        <v>0</v>
      </c>
    </row>
    <row r="25" spans="1:6" x14ac:dyDescent="0.2">
      <c r="A25" s="30" t="s">
        <v>105</v>
      </c>
      <c r="B25" s="31"/>
      <c r="C25" s="32"/>
      <c r="D25" s="164">
        <f>SUM(D24:F24)</f>
        <v>0</v>
      </c>
      <c r="E25" s="176"/>
      <c r="F25" s="177"/>
    </row>
    <row r="26" spans="1:6" x14ac:dyDescent="0.2">
      <c r="A26" s="23"/>
      <c r="B26" s="24"/>
      <c r="C26" s="23"/>
      <c r="D26" s="23"/>
      <c r="E26" s="23"/>
    </row>
    <row r="27" spans="1:6" ht="30" customHeight="1" x14ac:dyDescent="0.2">
      <c r="A27" s="5" t="s">
        <v>17</v>
      </c>
      <c r="B27" s="6"/>
      <c r="C27" s="33" t="s">
        <v>107</v>
      </c>
      <c r="D27" s="39"/>
      <c r="E27" s="39"/>
    </row>
    <row r="28" spans="1:6" x14ac:dyDescent="0.2">
      <c r="A28" s="132" t="s">
        <v>115</v>
      </c>
      <c r="B28" s="29"/>
      <c r="C28" s="19">
        <v>0</v>
      </c>
      <c r="D28" s="39"/>
      <c r="E28" s="39"/>
    </row>
    <row r="29" spans="1:6" x14ac:dyDescent="0.2">
      <c r="A29" s="132" t="s">
        <v>116</v>
      </c>
      <c r="B29" s="124"/>
      <c r="C29" s="19">
        <v>0</v>
      </c>
      <c r="D29" s="39"/>
      <c r="E29" s="39"/>
    </row>
    <row r="30" spans="1:6" x14ac:dyDescent="0.2">
      <c r="A30" s="132" t="s">
        <v>118</v>
      </c>
      <c r="B30" s="124"/>
      <c r="C30" s="19">
        <v>0</v>
      </c>
      <c r="D30" s="39"/>
      <c r="E30" s="39"/>
    </row>
    <row r="31" spans="1:6" x14ac:dyDescent="0.2">
      <c r="A31" s="30"/>
      <c r="B31" s="31"/>
      <c r="C31" s="89">
        <f>SUM(C28:C30)</f>
        <v>0</v>
      </c>
      <c r="D31" s="39"/>
    </row>
    <row r="32" spans="1:6" x14ac:dyDescent="0.2">
      <c r="A32" s="23"/>
      <c r="B32" s="24"/>
      <c r="C32" s="23"/>
      <c r="D32" s="23"/>
      <c r="E32" s="25"/>
    </row>
    <row r="33" spans="1:5" ht="42" x14ac:dyDescent="0.2">
      <c r="A33" s="118" t="s">
        <v>57</v>
      </c>
      <c r="B33" s="36"/>
      <c r="C33" s="37">
        <v>0</v>
      </c>
      <c r="D33" s="38">
        <f>(C33/100)+1</f>
        <v>1</v>
      </c>
      <c r="E33" s="39"/>
    </row>
    <row r="34" spans="1:5" x14ac:dyDescent="0.2">
      <c r="A34" s="23"/>
      <c r="B34" s="24"/>
      <c r="C34" s="23"/>
      <c r="D34" s="38"/>
      <c r="E34" s="39"/>
    </row>
    <row r="35" spans="1:5" ht="28" x14ac:dyDescent="0.2">
      <c r="A35" s="5" t="s">
        <v>4</v>
      </c>
      <c r="B35" s="33"/>
      <c r="C35" s="33" t="s">
        <v>65</v>
      </c>
      <c r="D35" s="34" t="s">
        <v>66</v>
      </c>
      <c r="E35" s="80" t="s">
        <v>67</v>
      </c>
    </row>
    <row r="36" spans="1:5" x14ac:dyDescent="0.2">
      <c r="A36" s="35" t="s">
        <v>63</v>
      </c>
      <c r="B36" s="128" t="s">
        <v>68</v>
      </c>
      <c r="C36" s="40">
        <f>'Werkblad A'!C4</f>
        <v>2576618</v>
      </c>
      <c r="D36" s="78">
        <v>0</v>
      </c>
      <c r="E36" s="81">
        <f>C36*D36</f>
        <v>0</v>
      </c>
    </row>
    <row r="37" spans="1:5" x14ac:dyDescent="0.2">
      <c r="A37" s="35" t="s">
        <v>64</v>
      </c>
      <c r="B37" s="129" t="s">
        <v>24</v>
      </c>
      <c r="C37" s="40">
        <f>'Werkblad A'!C3</f>
        <v>3651293.6666666665</v>
      </c>
      <c r="D37" s="79">
        <v>0</v>
      </c>
      <c r="E37" s="81">
        <f>C37*D37</f>
        <v>0</v>
      </c>
    </row>
    <row r="38" spans="1:5" x14ac:dyDescent="0.2">
      <c r="A38" s="23"/>
      <c r="B38" s="23"/>
      <c r="C38" s="25"/>
      <c r="D38" s="41"/>
    </row>
    <row r="39" spans="1:5" ht="28" x14ac:dyDescent="0.2">
      <c r="A39" s="5" t="s">
        <v>4</v>
      </c>
      <c r="B39" s="33"/>
      <c r="C39" s="33" t="s">
        <v>65</v>
      </c>
      <c r="D39" s="34" t="s">
        <v>66</v>
      </c>
      <c r="E39" s="80" t="s">
        <v>67</v>
      </c>
    </row>
    <row r="40" spans="1:5" x14ac:dyDescent="0.2">
      <c r="A40" s="35" t="s">
        <v>63</v>
      </c>
      <c r="B40" s="128" t="s">
        <v>68</v>
      </c>
      <c r="C40" s="40">
        <f>C36</f>
        <v>2576618</v>
      </c>
      <c r="D40" s="45">
        <f>D33*D36</f>
        <v>0</v>
      </c>
      <c r="E40" s="81">
        <f>C40*D40</f>
        <v>0</v>
      </c>
    </row>
    <row r="41" spans="1:5" x14ac:dyDescent="0.2">
      <c r="A41" s="35" t="s">
        <v>64</v>
      </c>
      <c r="B41" s="129" t="s">
        <v>24</v>
      </c>
      <c r="C41" s="40">
        <f>C37</f>
        <v>3651293.6666666665</v>
      </c>
      <c r="D41" s="45">
        <f>D37*D33</f>
        <v>0</v>
      </c>
      <c r="E41" s="81">
        <f>C41*D41</f>
        <v>0</v>
      </c>
    </row>
    <row r="42" spans="1:5" x14ac:dyDescent="0.2">
      <c r="A42" s="23"/>
      <c r="B42" s="23"/>
      <c r="C42" s="25"/>
      <c r="D42" s="43"/>
    </row>
    <row r="43" spans="1:5" ht="28" x14ac:dyDescent="0.2">
      <c r="A43" s="5" t="s">
        <v>4</v>
      </c>
      <c r="B43" s="33"/>
      <c r="C43" s="33" t="s">
        <v>65</v>
      </c>
      <c r="D43" s="44" t="s">
        <v>66</v>
      </c>
      <c r="E43" s="80" t="s">
        <v>67</v>
      </c>
    </row>
    <row r="44" spans="1:5" x14ac:dyDescent="0.2">
      <c r="A44" s="35" t="s">
        <v>63</v>
      </c>
      <c r="B44" s="128" t="s">
        <v>68</v>
      </c>
      <c r="C44" s="40">
        <f>C36</f>
        <v>2576618</v>
      </c>
      <c r="D44" s="45">
        <f>D40*D33</f>
        <v>0</v>
      </c>
      <c r="E44" s="81">
        <f>C44*D44</f>
        <v>0</v>
      </c>
    </row>
    <row r="45" spans="1:5" x14ac:dyDescent="0.2">
      <c r="A45" s="35" t="s">
        <v>64</v>
      </c>
      <c r="B45" s="129" t="s">
        <v>24</v>
      </c>
      <c r="C45" s="40">
        <f>C37</f>
        <v>3651293.6666666665</v>
      </c>
      <c r="D45" s="45">
        <f>D33*D41</f>
        <v>0</v>
      </c>
      <c r="E45" s="81">
        <f>C45*D45</f>
        <v>0</v>
      </c>
    </row>
    <row r="46" spans="1:5" x14ac:dyDescent="0.2">
      <c r="A46" s="23"/>
      <c r="B46" s="23"/>
      <c r="C46" s="25"/>
      <c r="D46" s="43"/>
    </row>
    <row r="47" spans="1:5" ht="28" x14ac:dyDescent="0.2">
      <c r="A47" s="5" t="s">
        <v>4</v>
      </c>
      <c r="B47" s="33"/>
      <c r="C47" s="33" t="s">
        <v>65</v>
      </c>
      <c r="D47" s="44" t="s">
        <v>66</v>
      </c>
      <c r="E47" s="80" t="s">
        <v>67</v>
      </c>
    </row>
    <row r="48" spans="1:5" x14ac:dyDescent="0.2">
      <c r="A48" s="35" t="s">
        <v>63</v>
      </c>
      <c r="B48" s="128" t="s">
        <v>68</v>
      </c>
      <c r="C48" s="40">
        <f>C40</f>
        <v>2576618</v>
      </c>
      <c r="D48" s="45">
        <f>D44*D33</f>
        <v>0</v>
      </c>
      <c r="E48" s="81">
        <f>C48*D48</f>
        <v>0</v>
      </c>
    </row>
    <row r="49" spans="1:5" x14ac:dyDescent="0.2">
      <c r="A49" s="35" t="s">
        <v>64</v>
      </c>
      <c r="B49" s="129" t="s">
        <v>24</v>
      </c>
      <c r="C49" s="40">
        <f>C41</f>
        <v>3651293.6666666665</v>
      </c>
      <c r="D49" s="45">
        <f>D33*D45</f>
        <v>0</v>
      </c>
      <c r="E49" s="81">
        <f>C49*D49</f>
        <v>0</v>
      </c>
    </row>
    <row r="50" spans="1:5" x14ac:dyDescent="0.2">
      <c r="A50" s="23"/>
      <c r="B50" s="23"/>
      <c r="C50" s="25"/>
      <c r="D50" s="43"/>
    </row>
    <row r="51" spans="1:5" ht="28" x14ac:dyDescent="0.2">
      <c r="A51" s="5" t="s">
        <v>4</v>
      </c>
      <c r="B51" s="33"/>
      <c r="C51" s="33" t="s">
        <v>65</v>
      </c>
      <c r="D51" s="44" t="s">
        <v>66</v>
      </c>
      <c r="E51" s="80" t="s">
        <v>67</v>
      </c>
    </row>
    <row r="52" spans="1:5" x14ac:dyDescent="0.2">
      <c r="A52" s="35" t="s">
        <v>63</v>
      </c>
      <c r="B52" s="128" t="s">
        <v>68</v>
      </c>
      <c r="C52" s="40">
        <f>C44</f>
        <v>2576618</v>
      </c>
      <c r="D52" s="45">
        <f>D48*D33</f>
        <v>0</v>
      </c>
      <c r="E52" s="81">
        <f>C52*D52</f>
        <v>0</v>
      </c>
    </row>
    <row r="53" spans="1:5" x14ac:dyDescent="0.2">
      <c r="A53" s="35" t="s">
        <v>64</v>
      </c>
      <c r="B53" s="129" t="s">
        <v>24</v>
      </c>
      <c r="C53" s="40">
        <f>C45</f>
        <v>3651293.6666666665</v>
      </c>
      <c r="D53" s="45">
        <f>D33*D49</f>
        <v>0</v>
      </c>
      <c r="E53" s="81">
        <f>C53*D53</f>
        <v>0</v>
      </c>
    </row>
    <row r="54" spans="1:5" x14ac:dyDescent="0.2">
      <c r="A54" s="47" t="s">
        <v>26</v>
      </c>
      <c r="B54" s="164">
        <f>SUM(E36+E37+E40+E41+E44+E45+E48+E49+E52+E53)</f>
        <v>0</v>
      </c>
      <c r="C54" s="165"/>
      <c r="D54" s="165"/>
      <c r="E54" s="166"/>
    </row>
    <row r="55" spans="1:5" ht="20" customHeight="1" x14ac:dyDescent="0.2">
      <c r="A55" s="23"/>
      <c r="B55" s="24"/>
      <c r="C55" s="23"/>
      <c r="D55" s="23"/>
      <c r="E55" s="25"/>
    </row>
    <row r="56" spans="1:5" ht="16" x14ac:dyDescent="0.2">
      <c r="A56" s="1" t="s">
        <v>27</v>
      </c>
      <c r="B56" s="2"/>
      <c r="C56" s="3"/>
      <c r="D56" s="4"/>
      <c r="E56" s="4"/>
    </row>
    <row r="57" spans="1:5" ht="28" x14ac:dyDescent="0.2">
      <c r="A57" s="5" t="s">
        <v>4</v>
      </c>
      <c r="B57" s="82"/>
      <c r="C57" s="83" t="s">
        <v>20</v>
      </c>
      <c r="D57" s="87" t="s">
        <v>21</v>
      </c>
      <c r="E57" s="84" t="s">
        <v>22</v>
      </c>
    </row>
    <row r="58" spans="1:5" x14ac:dyDescent="0.2">
      <c r="A58" s="35" t="s">
        <v>23</v>
      </c>
      <c r="B58" s="128" t="s">
        <v>68</v>
      </c>
      <c r="C58" s="40">
        <f>C36</f>
        <v>2576618</v>
      </c>
      <c r="D58" s="42">
        <f>D33*D52</f>
        <v>0</v>
      </c>
      <c r="E58" s="81">
        <f>C58*D58</f>
        <v>0</v>
      </c>
    </row>
    <row r="59" spans="1:5" x14ac:dyDescent="0.2">
      <c r="A59" s="35" t="s">
        <v>25</v>
      </c>
      <c r="B59" s="129" t="s">
        <v>24</v>
      </c>
      <c r="C59" s="40">
        <f>C37</f>
        <v>3651293.6666666665</v>
      </c>
      <c r="D59" s="42">
        <f>D33*D53</f>
        <v>0</v>
      </c>
      <c r="E59" s="81">
        <f>C59*D59</f>
        <v>0</v>
      </c>
    </row>
    <row r="60" spans="1:5" x14ac:dyDescent="0.2">
      <c r="A60" s="47" t="s">
        <v>31</v>
      </c>
      <c r="B60" s="164">
        <f>SUM(E58:E59)</f>
        <v>0</v>
      </c>
      <c r="C60" s="165"/>
      <c r="D60" s="165"/>
      <c r="E60" s="166"/>
    </row>
    <row r="61" spans="1:5" ht="20" customHeight="1" x14ac:dyDescent="0.2">
      <c r="A61" s="23"/>
      <c r="B61" s="24"/>
      <c r="C61" s="23"/>
      <c r="D61" s="23"/>
    </row>
    <row r="62" spans="1:5" ht="16" x14ac:dyDescent="0.2">
      <c r="A62" s="1" t="s">
        <v>32</v>
      </c>
      <c r="B62" s="2"/>
      <c r="C62" s="3"/>
      <c r="D62" s="4"/>
      <c r="E62" s="4"/>
    </row>
    <row r="63" spans="1:5" ht="28" x14ac:dyDescent="0.2">
      <c r="A63" s="5" t="s">
        <v>4</v>
      </c>
      <c r="B63" s="82"/>
      <c r="C63" s="83" t="s">
        <v>65</v>
      </c>
      <c r="D63" s="87" t="s">
        <v>66</v>
      </c>
      <c r="E63" s="84" t="s">
        <v>67</v>
      </c>
    </row>
    <row r="64" spans="1:5" x14ac:dyDescent="0.2">
      <c r="A64" s="35" t="s">
        <v>23</v>
      </c>
      <c r="B64" s="128" t="s">
        <v>68</v>
      </c>
      <c r="C64" s="40">
        <f>C58</f>
        <v>2576618</v>
      </c>
      <c r="D64" s="42">
        <f>D33*D58</f>
        <v>0</v>
      </c>
      <c r="E64" s="81">
        <f>C64*D64</f>
        <v>0</v>
      </c>
    </row>
    <row r="65" spans="1:6" x14ac:dyDescent="0.2">
      <c r="A65" s="35" t="s">
        <v>64</v>
      </c>
      <c r="B65" s="129" t="s">
        <v>24</v>
      </c>
      <c r="C65" s="40">
        <f>C59</f>
        <v>3651293.6666666665</v>
      </c>
      <c r="D65" s="42">
        <f>D33*D59</f>
        <v>0</v>
      </c>
      <c r="E65" s="81">
        <f>C65*D65</f>
        <v>0</v>
      </c>
    </row>
    <row r="66" spans="1:6" x14ac:dyDescent="0.2">
      <c r="A66" s="47" t="s">
        <v>35</v>
      </c>
      <c r="B66" s="164">
        <f>SUM(E64:E65)</f>
        <v>0</v>
      </c>
      <c r="C66" s="165"/>
      <c r="D66" s="165"/>
      <c r="E66" s="166"/>
    </row>
    <row r="67" spans="1:6" ht="20" customHeight="1" x14ac:dyDescent="0.2">
      <c r="A67" s="23"/>
      <c r="B67" s="23"/>
      <c r="C67" s="23"/>
      <c r="D67" s="25"/>
      <c r="E67" s="46"/>
    </row>
    <row r="68" spans="1:6" ht="28" x14ac:dyDescent="0.2">
      <c r="A68" s="5" t="s">
        <v>4</v>
      </c>
      <c r="B68" s="82"/>
      <c r="C68" s="83" t="s">
        <v>65</v>
      </c>
      <c r="D68" s="87" t="s">
        <v>109</v>
      </c>
      <c r="E68" s="84" t="s">
        <v>110</v>
      </c>
    </row>
    <row r="69" spans="1:6" x14ac:dyDescent="0.2">
      <c r="A69" s="35" t="s">
        <v>36</v>
      </c>
      <c r="B69" s="35" t="s">
        <v>37</v>
      </c>
      <c r="C69" s="49">
        <v>5</v>
      </c>
      <c r="D69" s="12">
        <v>0</v>
      </c>
      <c r="E69" s="50">
        <f>SUM(C69*D69)</f>
        <v>0</v>
      </c>
    </row>
    <row r="70" spans="1:6" x14ac:dyDescent="0.2">
      <c r="A70" s="35" t="s">
        <v>38</v>
      </c>
      <c r="B70" s="35" t="s">
        <v>37</v>
      </c>
      <c r="C70" s="49">
        <v>5</v>
      </c>
      <c r="D70" s="19">
        <v>0</v>
      </c>
      <c r="E70" s="50">
        <f>SUM(C70*D70)</f>
        <v>0</v>
      </c>
    </row>
    <row r="71" spans="1:6" x14ac:dyDescent="0.2">
      <c r="A71" s="51" t="s">
        <v>39</v>
      </c>
      <c r="B71" s="172">
        <f>SUM(E69:E70)*5</f>
        <v>0</v>
      </c>
      <c r="C71" s="173"/>
      <c r="D71" s="173"/>
      <c r="E71" s="174"/>
    </row>
    <row r="72" spans="1:6" x14ac:dyDescent="0.2">
      <c r="A72" s="23"/>
      <c r="B72" s="24"/>
      <c r="C72" s="23"/>
      <c r="D72" s="23"/>
      <c r="E72" s="25"/>
    </row>
    <row r="73" spans="1:6" ht="28" x14ac:dyDescent="0.2">
      <c r="A73" s="5" t="s">
        <v>4</v>
      </c>
      <c r="B73" s="82"/>
      <c r="C73" s="83" t="s">
        <v>65</v>
      </c>
      <c r="D73" s="87" t="s">
        <v>109</v>
      </c>
      <c r="E73" s="84" t="s">
        <v>110</v>
      </c>
    </row>
    <row r="74" spans="1:6" x14ac:dyDescent="0.2">
      <c r="A74" s="35" t="s">
        <v>114</v>
      </c>
      <c r="B74" s="35" t="s">
        <v>111</v>
      </c>
      <c r="C74" s="49">
        <v>60</v>
      </c>
      <c r="D74" s="12">
        <v>0</v>
      </c>
      <c r="E74" s="50">
        <f>SUM(C74*D74)</f>
        <v>0</v>
      </c>
    </row>
    <row r="75" spans="1:6" x14ac:dyDescent="0.2">
      <c r="A75" s="35" t="s">
        <v>112</v>
      </c>
      <c r="B75" s="35" t="s">
        <v>111</v>
      </c>
      <c r="C75" s="49">
        <v>12</v>
      </c>
      <c r="D75" s="19">
        <v>0</v>
      </c>
      <c r="E75" s="50">
        <f>SUM(C75*D75)</f>
        <v>0</v>
      </c>
    </row>
    <row r="76" spans="1:6" x14ac:dyDescent="0.2">
      <c r="A76" s="35" t="s">
        <v>113</v>
      </c>
      <c r="B76" s="35" t="s">
        <v>111</v>
      </c>
      <c r="C76" s="49">
        <v>12</v>
      </c>
      <c r="D76" s="19">
        <v>0</v>
      </c>
      <c r="E76" s="50">
        <f>SUM(C76*D76)</f>
        <v>0</v>
      </c>
    </row>
    <row r="77" spans="1:6" x14ac:dyDescent="0.2">
      <c r="A77" s="51" t="s">
        <v>39</v>
      </c>
      <c r="B77" s="172">
        <f>SUM(E74:E76)</f>
        <v>0</v>
      </c>
      <c r="C77" s="173"/>
      <c r="D77" s="173"/>
      <c r="E77" s="174"/>
    </row>
    <row r="78" spans="1:6" x14ac:dyDescent="0.2">
      <c r="A78" s="23"/>
      <c r="B78" s="24"/>
      <c r="C78" s="23"/>
      <c r="D78" s="23"/>
      <c r="E78" s="25"/>
    </row>
    <row r="79" spans="1:6" ht="75" customHeight="1" x14ac:dyDescent="0.2">
      <c r="A79" s="30" t="s">
        <v>40</v>
      </c>
      <c r="B79" s="52"/>
      <c r="C79" s="175">
        <f>D25+B54+B60+B66+B71+C31+B77</f>
        <v>0</v>
      </c>
      <c r="D79" s="175"/>
      <c r="E79" s="167" t="s">
        <v>108</v>
      </c>
      <c r="F79" s="168"/>
    </row>
    <row r="80" spans="1:6" x14ac:dyDescent="0.2">
      <c r="A80" s="53"/>
      <c r="B80" s="54"/>
      <c r="C80" s="55"/>
      <c r="D80" s="56"/>
      <c r="E80" s="57"/>
    </row>
    <row r="81" spans="1:6" ht="38" customHeight="1" x14ac:dyDescent="0.2">
      <c r="A81" s="30" t="s">
        <v>41</v>
      </c>
      <c r="B81" s="58"/>
      <c r="C81" s="160"/>
      <c r="D81" s="161"/>
      <c r="E81" s="57"/>
    </row>
    <row r="82" spans="1:6" x14ac:dyDescent="0.2">
      <c r="A82" s="59"/>
      <c r="B82" s="60"/>
      <c r="C82" s="61"/>
      <c r="D82" s="61"/>
    </row>
    <row r="83" spans="1:6" ht="36" customHeight="1" x14ac:dyDescent="0.2">
      <c r="A83" s="20" t="s">
        <v>42</v>
      </c>
      <c r="B83" s="62"/>
      <c r="C83" s="162" t="s">
        <v>97</v>
      </c>
      <c r="D83" s="163"/>
      <c r="F83" s="144" t="s">
        <v>59</v>
      </c>
    </row>
    <row r="84" spans="1:6" x14ac:dyDescent="0.2">
      <c r="A84" s="59"/>
      <c r="B84" s="60"/>
      <c r="C84" s="63"/>
      <c r="D84" s="63"/>
    </row>
    <row r="85" spans="1:6" ht="48" customHeight="1" x14ac:dyDescent="0.2">
      <c r="A85" s="95" t="s">
        <v>97</v>
      </c>
      <c r="B85" s="64"/>
      <c r="E85" s="76"/>
    </row>
    <row r="86" spans="1:6" x14ac:dyDescent="0.2">
      <c r="A86" s="95" t="s">
        <v>95</v>
      </c>
      <c r="E86" s="65"/>
    </row>
    <row r="87" spans="1:6" x14ac:dyDescent="0.2">
      <c r="A87" s="95" t="s">
        <v>96</v>
      </c>
      <c r="B87" s="95" t="s">
        <v>43</v>
      </c>
      <c r="C87" s="95" t="s">
        <v>44</v>
      </c>
    </row>
    <row r="88" spans="1:6" x14ac:dyDescent="0.2">
      <c r="A88" s="95"/>
    </row>
    <row r="89" spans="1:6" x14ac:dyDescent="0.2">
      <c r="A89" s="95"/>
    </row>
  </sheetData>
  <sheetProtection algorithmName="SHA-512" hashValue="t0c/KAgtTkN+YXmMn6Yi6qXjkRZcv1JUV9GXpJnmndShYap8hdqSgYTAmhBu9yH+2F1QJ42XXOHS5fGtkUXstQ==" saltValue="oZ+2AhcP5dsfLVTcHSE/Gg==" spinCount="100000" sheet="1" objects="1" scenarios="1"/>
  <mergeCells count="12">
    <mergeCell ref="A1:F1"/>
    <mergeCell ref="C81:D81"/>
    <mergeCell ref="C83:D83"/>
    <mergeCell ref="B66:E66"/>
    <mergeCell ref="E79:F79"/>
    <mergeCell ref="B4:B7"/>
    <mergeCell ref="B54:E54"/>
    <mergeCell ref="B71:E71"/>
    <mergeCell ref="C79:D79"/>
    <mergeCell ref="B60:E60"/>
    <mergeCell ref="B77:E77"/>
    <mergeCell ref="D25:F25"/>
  </mergeCells>
  <conditionalFormatting sqref="C83:D83">
    <cfRule type="cellIs" dxfId="0" priority="1" operator="equal">
      <formula>"Invullen"</formula>
    </cfRule>
  </conditionalFormatting>
  <dataValidations count="1">
    <dataValidation type="list" allowBlank="1" showInputMessage="1" showErrorMessage="1" sqref="C83:D83" xr:uid="{4ED6FD13-4AF3-D543-A320-70B53AFEAA31}">
      <formula1>Nee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5C97-556E-0D4A-AFFC-27FBEEC4D48F}">
  <dimension ref="A1:F98"/>
  <sheetViews>
    <sheetView showGridLines="0" zoomScale="130" zoomScaleNormal="130" workbookViewId="0">
      <selection activeCell="F83" sqref="F83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8" width="25.83203125" customWidth="1"/>
  </cols>
  <sheetData>
    <row r="1" spans="1:6" ht="108" customHeight="1" x14ac:dyDescent="0.2">
      <c r="A1" s="178" t="s">
        <v>100</v>
      </c>
      <c r="B1" s="179"/>
      <c r="C1" s="179"/>
      <c r="D1" s="179"/>
      <c r="E1" s="179"/>
      <c r="F1" s="179"/>
    </row>
    <row r="2" spans="1:6" ht="89" customHeight="1" x14ac:dyDescent="0.2">
      <c r="A2" s="1" t="s">
        <v>3</v>
      </c>
      <c r="B2" s="2"/>
      <c r="C2" s="3"/>
      <c r="D2" s="3"/>
      <c r="E2" s="3"/>
      <c r="F2" s="3"/>
    </row>
    <row r="3" spans="1:6" ht="50" customHeight="1" x14ac:dyDescent="0.2">
      <c r="A3" s="5" t="s">
        <v>4</v>
      </c>
      <c r="B3" s="6"/>
      <c r="C3" s="126" t="s">
        <v>60</v>
      </c>
      <c r="D3" s="127" t="str">
        <f>'Werkblad A'!A8</f>
        <v>Type 1: Full color MFP A4/A3 minimaal 30 PPM</v>
      </c>
      <c r="E3" s="127" t="str">
        <f>'Werkblad A'!A9</f>
        <v xml:space="preserve">Type 2: Full color MFP A4/A3 minimaal 60 PPM </v>
      </c>
      <c r="F3" s="127" t="str">
        <f>'Werkblad A'!A10</f>
        <v>Type 3: Full color repromachine A4/A3 minimaal 90 PPM</v>
      </c>
    </row>
    <row r="4" spans="1:6" x14ac:dyDescent="0.2">
      <c r="A4" s="8" t="s">
        <v>6</v>
      </c>
      <c r="B4" s="169"/>
      <c r="C4" s="88"/>
      <c r="D4" s="10" t="str">
        <f>'Prijzenblad koop'!D4</f>
        <v>&lt;&lt;&gt;&gt;</v>
      </c>
      <c r="E4" s="10" t="str">
        <f>'Prijzenblad koop'!E4</f>
        <v>&lt;&lt;&gt;&gt;</v>
      </c>
      <c r="F4" s="10" t="str">
        <f>'Prijzenblad koop'!F4</f>
        <v>&lt;&lt;&gt;&gt;</v>
      </c>
    </row>
    <row r="5" spans="1:6" x14ac:dyDescent="0.2">
      <c r="A5" s="8" t="s">
        <v>8</v>
      </c>
      <c r="B5" s="170"/>
      <c r="C5" s="88"/>
      <c r="D5" s="12">
        <v>0</v>
      </c>
      <c r="E5" s="12">
        <v>0</v>
      </c>
      <c r="F5" s="19">
        <v>0</v>
      </c>
    </row>
    <row r="6" spans="1:6" x14ac:dyDescent="0.2">
      <c r="A6" s="8" t="s">
        <v>58</v>
      </c>
      <c r="B6" s="170"/>
      <c r="C6" s="88"/>
      <c r="D6" s="12">
        <v>0</v>
      </c>
      <c r="E6" s="12">
        <v>0</v>
      </c>
      <c r="F6" s="19">
        <v>0</v>
      </c>
    </row>
    <row r="7" spans="1:6" x14ac:dyDescent="0.2">
      <c r="A7" s="8" t="s">
        <v>122</v>
      </c>
      <c r="B7" s="171"/>
      <c r="C7" s="88"/>
      <c r="D7" s="12">
        <v>0</v>
      </c>
      <c r="E7" s="12">
        <v>0</v>
      </c>
      <c r="F7" s="19">
        <v>0</v>
      </c>
    </row>
    <row r="8" spans="1:6" x14ac:dyDescent="0.2">
      <c r="A8" s="13"/>
      <c r="C8" s="15"/>
      <c r="D8" s="15"/>
      <c r="E8" s="15"/>
      <c r="F8" s="15"/>
    </row>
    <row r="9" spans="1:6" x14ac:dyDescent="0.2">
      <c r="A9" s="77" t="s">
        <v>9</v>
      </c>
      <c r="B9" s="16"/>
      <c r="C9" s="73" t="s">
        <v>7</v>
      </c>
      <c r="D9" s="74">
        <v>0</v>
      </c>
      <c r="E9" s="74"/>
      <c r="F9" s="74">
        <v>0</v>
      </c>
    </row>
    <row r="10" spans="1:6" x14ac:dyDescent="0.2">
      <c r="A10" s="132" t="s">
        <v>119</v>
      </c>
      <c r="B10" s="18" t="s">
        <v>10</v>
      </c>
      <c r="C10" s="10" t="str">
        <f>'Prijzenblad koop'!C10</f>
        <v>&lt;&lt;&gt;&gt;</v>
      </c>
      <c r="D10" s="19">
        <v>0</v>
      </c>
      <c r="E10" s="19">
        <v>0</v>
      </c>
      <c r="F10" s="10" t="s">
        <v>79</v>
      </c>
    </row>
    <row r="11" spans="1:6" x14ac:dyDescent="0.2">
      <c r="A11" s="132" t="s">
        <v>120</v>
      </c>
      <c r="B11" s="18" t="s">
        <v>10</v>
      </c>
      <c r="C11" s="10" t="str">
        <f>'Prijzenblad koop'!C11</f>
        <v>&lt;&lt;&gt;&gt;</v>
      </c>
      <c r="D11" s="19">
        <v>0</v>
      </c>
      <c r="E11" s="19">
        <v>0</v>
      </c>
      <c r="F11" s="10" t="s">
        <v>79</v>
      </c>
    </row>
    <row r="12" spans="1:6" x14ac:dyDescent="0.2">
      <c r="A12" s="132" t="s">
        <v>121</v>
      </c>
      <c r="B12" s="18" t="s">
        <v>10</v>
      </c>
      <c r="C12" s="10" t="str">
        <f>'Prijzenblad koop'!C12</f>
        <v>&lt;&lt;&gt;&gt;</v>
      </c>
      <c r="D12" s="19">
        <v>0</v>
      </c>
      <c r="E12" s="19">
        <v>0</v>
      </c>
      <c r="F12" s="10" t="s">
        <v>79</v>
      </c>
    </row>
    <row r="13" spans="1:6" x14ac:dyDescent="0.2">
      <c r="A13" s="132" t="s">
        <v>123</v>
      </c>
      <c r="B13" s="18" t="s">
        <v>10</v>
      </c>
      <c r="C13" s="10" t="str">
        <f>'Prijzenblad koop'!C13</f>
        <v>&lt;&lt;&gt;&gt;</v>
      </c>
      <c r="D13" s="10" t="s">
        <v>79</v>
      </c>
      <c r="E13" s="10" t="s">
        <v>79</v>
      </c>
      <c r="F13" s="19">
        <v>0</v>
      </c>
    </row>
    <row r="14" spans="1:6" x14ac:dyDescent="0.2">
      <c r="A14" s="132" t="s">
        <v>124</v>
      </c>
      <c r="B14" s="18" t="s">
        <v>10</v>
      </c>
      <c r="C14" s="10" t="str">
        <f>'Prijzenblad koop'!C14</f>
        <v>&lt;&lt;&gt;&gt;</v>
      </c>
      <c r="D14" s="10" t="s">
        <v>79</v>
      </c>
      <c r="E14" s="10" t="s">
        <v>79</v>
      </c>
      <c r="F14" s="19">
        <v>0</v>
      </c>
    </row>
    <row r="15" spans="1:6" x14ac:dyDescent="0.2">
      <c r="A15" s="132" t="s">
        <v>125</v>
      </c>
      <c r="B15" s="18" t="s">
        <v>10</v>
      </c>
      <c r="C15" s="10" t="str">
        <f>'Prijzenblad koop'!C15</f>
        <v>&lt;&lt;&gt;&gt;</v>
      </c>
      <c r="D15" s="10" t="s">
        <v>79</v>
      </c>
      <c r="E15" s="10" t="s">
        <v>79</v>
      </c>
      <c r="F15" s="19">
        <v>0</v>
      </c>
    </row>
    <row r="16" spans="1:6" x14ac:dyDescent="0.2">
      <c r="A16" s="132" t="s">
        <v>126</v>
      </c>
      <c r="B16" s="18" t="s">
        <v>10</v>
      </c>
      <c r="C16" s="10" t="str">
        <f>'Prijzenblad koop'!C16</f>
        <v>&lt;&lt;&gt;&gt;</v>
      </c>
      <c r="D16" s="10" t="s">
        <v>79</v>
      </c>
      <c r="E16" s="10" t="s">
        <v>79</v>
      </c>
      <c r="F16" s="19">
        <v>0</v>
      </c>
    </row>
    <row r="17" spans="1:6" x14ac:dyDescent="0.2">
      <c r="A17" s="132" t="s">
        <v>127</v>
      </c>
      <c r="B17" s="18" t="s">
        <v>10</v>
      </c>
      <c r="C17" s="10" t="str">
        <f>'Prijzenblad koop'!C17</f>
        <v>&lt;&lt;&gt;&gt;</v>
      </c>
      <c r="D17" s="10" t="s">
        <v>79</v>
      </c>
      <c r="E17" s="10" t="s">
        <v>79</v>
      </c>
      <c r="F17" s="19">
        <v>0</v>
      </c>
    </row>
    <row r="18" spans="1:6" x14ac:dyDescent="0.2">
      <c r="A18" s="132" t="s">
        <v>128</v>
      </c>
      <c r="B18" s="18" t="s">
        <v>10</v>
      </c>
      <c r="C18" s="10" t="str">
        <f>'Prijzenblad koop'!C18</f>
        <v>&lt;&lt;&gt;&gt;</v>
      </c>
      <c r="D18" s="10" t="s">
        <v>79</v>
      </c>
      <c r="E18" s="10" t="s">
        <v>79</v>
      </c>
      <c r="F18" s="19">
        <v>0</v>
      </c>
    </row>
    <row r="19" spans="1:6" x14ac:dyDescent="0.2">
      <c r="A19" s="20" t="s">
        <v>11</v>
      </c>
      <c r="B19" s="21"/>
      <c r="C19" s="20"/>
      <c r="D19" s="22">
        <f>SUM(D5:D18)</f>
        <v>0</v>
      </c>
      <c r="E19" s="22">
        <f>SUM(E5:E18)</f>
        <v>0</v>
      </c>
      <c r="F19" s="22">
        <f>SUM(F5:F18)</f>
        <v>0</v>
      </c>
    </row>
    <row r="20" spans="1:6" x14ac:dyDescent="0.2">
      <c r="A20" s="23"/>
      <c r="B20" s="24"/>
      <c r="C20" s="23"/>
      <c r="D20" s="23"/>
      <c r="E20" s="23"/>
      <c r="F20" s="23"/>
    </row>
    <row r="21" spans="1:6" x14ac:dyDescent="0.2">
      <c r="A21" s="26" t="s">
        <v>12</v>
      </c>
      <c r="B21" s="18"/>
      <c r="C21" s="27"/>
      <c r="D21" s="142">
        <f>'Werkblad A'!B8+'Werkblad A'!C8</f>
        <v>21</v>
      </c>
      <c r="E21" s="142">
        <f>'Werkblad A'!B9+'Werkblad A'!C9</f>
        <v>4</v>
      </c>
      <c r="F21" s="142">
        <f>'Werkblad A'!B10+'Werkblad A'!C10</f>
        <v>2</v>
      </c>
    </row>
    <row r="22" spans="1:6" x14ac:dyDescent="0.2">
      <c r="A22" s="23"/>
      <c r="B22" s="24"/>
      <c r="C22" s="23"/>
      <c r="D22" s="23"/>
      <c r="E22" s="23"/>
      <c r="F22" s="23"/>
    </row>
    <row r="23" spans="1:6" ht="50" customHeight="1" x14ac:dyDescent="0.2">
      <c r="A23" s="5" t="s">
        <v>13</v>
      </c>
      <c r="B23" s="6"/>
      <c r="C23" s="5"/>
      <c r="D23" s="122" t="str">
        <f t="shared" ref="D23:F23" si="0">D3</f>
        <v>Type 1: Full color MFP A4/A3 minimaal 30 PPM</v>
      </c>
      <c r="E23" s="122" t="str">
        <f t="shared" si="0"/>
        <v xml:space="preserve">Type 2: Full color MFP A4/A3 minimaal 60 PPM </v>
      </c>
      <c r="F23" s="122" t="str">
        <f t="shared" si="0"/>
        <v>Type 3: Full color repromachine A4/A3 minimaal 90 PPM</v>
      </c>
    </row>
    <row r="24" spans="1:6" x14ac:dyDescent="0.2">
      <c r="A24" s="102" t="s">
        <v>14</v>
      </c>
      <c r="B24" s="29"/>
      <c r="C24" s="102"/>
      <c r="D24" s="103">
        <f t="shared" ref="D24:F24" si="1">D21*D19</f>
        <v>0</v>
      </c>
      <c r="E24" s="103">
        <f t="shared" si="1"/>
        <v>0</v>
      </c>
      <c r="F24" s="103">
        <f t="shared" si="1"/>
        <v>0</v>
      </c>
    </row>
    <row r="25" spans="1:6" x14ac:dyDescent="0.2">
      <c r="A25" s="102" t="s">
        <v>15</v>
      </c>
      <c r="B25" s="29"/>
      <c r="C25" s="102"/>
      <c r="D25" s="103">
        <f t="shared" ref="D25:F25" si="2">D24*12</f>
        <v>0</v>
      </c>
      <c r="E25" s="103">
        <f t="shared" si="2"/>
        <v>0</v>
      </c>
      <c r="F25" s="103">
        <f t="shared" si="2"/>
        <v>0</v>
      </c>
    </row>
    <row r="26" spans="1:6" x14ac:dyDescent="0.2">
      <c r="A26" s="30" t="s">
        <v>16</v>
      </c>
      <c r="B26" s="31"/>
      <c r="C26" s="32"/>
      <c r="D26" s="164">
        <f>SUM(D25:F25)*5</f>
        <v>0</v>
      </c>
      <c r="E26" s="176"/>
      <c r="F26" s="177"/>
    </row>
    <row r="27" spans="1:6" x14ac:dyDescent="0.2">
      <c r="A27" s="23"/>
      <c r="B27" s="24"/>
      <c r="C27" s="23"/>
      <c r="D27" s="23"/>
      <c r="E27" s="23"/>
    </row>
    <row r="28" spans="1:6" ht="30" customHeight="1" x14ac:dyDescent="0.2">
      <c r="A28" s="5" t="s">
        <v>17</v>
      </c>
      <c r="B28" s="6"/>
      <c r="C28" s="5" t="s">
        <v>18</v>
      </c>
      <c r="D28" s="117" t="s">
        <v>19</v>
      </c>
      <c r="E28" s="39"/>
    </row>
    <row r="29" spans="1:6" x14ac:dyDescent="0.2">
      <c r="A29" s="132" t="s">
        <v>115</v>
      </c>
      <c r="B29" s="29"/>
      <c r="C29" s="19">
        <v>0</v>
      </c>
      <c r="D29" s="104">
        <f>C29*60</f>
        <v>0</v>
      </c>
      <c r="E29" s="39"/>
    </row>
    <row r="30" spans="1:6" x14ac:dyDescent="0.2">
      <c r="A30" s="132" t="s">
        <v>129</v>
      </c>
      <c r="B30" s="124"/>
      <c r="C30" s="19">
        <v>0</v>
      </c>
      <c r="D30" s="104">
        <f>C30*60</f>
        <v>0</v>
      </c>
      <c r="E30" s="39"/>
    </row>
    <row r="31" spans="1:6" x14ac:dyDescent="0.2">
      <c r="A31" s="132" t="s">
        <v>130</v>
      </c>
      <c r="B31" s="124"/>
      <c r="C31" s="19">
        <v>0</v>
      </c>
      <c r="D31" s="104">
        <f>C31*60</f>
        <v>0</v>
      </c>
      <c r="E31" s="39"/>
    </row>
    <row r="32" spans="1:6" x14ac:dyDescent="0.2">
      <c r="A32" s="30"/>
      <c r="B32" s="31"/>
      <c r="C32" s="31"/>
      <c r="D32" s="89">
        <f>SUM(D29:D31)</f>
        <v>0</v>
      </c>
      <c r="E32" s="39"/>
    </row>
    <row r="33" spans="1:6" x14ac:dyDescent="0.2">
      <c r="A33" s="23"/>
      <c r="B33" s="24"/>
      <c r="C33" s="23"/>
      <c r="D33" s="23"/>
      <c r="E33" s="25"/>
    </row>
    <row r="34" spans="1:6" ht="16" x14ac:dyDescent="0.2">
      <c r="A34" s="1" t="s">
        <v>27</v>
      </c>
      <c r="B34" s="2"/>
      <c r="C34" s="3"/>
      <c r="D34" s="4"/>
      <c r="E34" s="4"/>
      <c r="F34" s="4"/>
    </row>
    <row r="35" spans="1:6" ht="50" customHeight="1" x14ac:dyDescent="0.2">
      <c r="A35" s="5" t="s">
        <v>4</v>
      </c>
      <c r="B35" s="6"/>
      <c r="C35" s="5" t="s">
        <v>60</v>
      </c>
      <c r="D35" s="123" t="str">
        <f t="shared" ref="D35:F36" si="3">D3</f>
        <v>Type 1: Full color MFP A4/A3 minimaal 30 PPM</v>
      </c>
      <c r="E35" s="123" t="str">
        <f t="shared" si="3"/>
        <v xml:space="preserve">Type 2: Full color MFP A4/A3 minimaal 60 PPM </v>
      </c>
      <c r="F35" s="123" t="str">
        <f t="shared" si="3"/>
        <v>Type 3: Full color repromachine A4/A3 minimaal 90 PPM</v>
      </c>
    </row>
    <row r="36" spans="1:6" x14ac:dyDescent="0.2">
      <c r="A36" s="8" t="str">
        <f>A4</f>
        <v xml:space="preserve">Aangeboden type: </v>
      </c>
      <c r="B36" s="9"/>
      <c r="C36" s="10"/>
      <c r="D36" s="10" t="str">
        <f t="shared" si="3"/>
        <v>&lt;&lt;&gt;&gt;</v>
      </c>
      <c r="E36" s="10" t="str">
        <f t="shared" si="3"/>
        <v>&lt;&lt;&gt;&gt;</v>
      </c>
      <c r="F36" s="10" t="str">
        <f t="shared" si="3"/>
        <v>&lt;&lt;&gt;&gt;</v>
      </c>
    </row>
    <row r="37" spans="1:6" x14ac:dyDescent="0.2">
      <c r="A37" s="8" t="str">
        <f>A5</f>
        <v>HUURPRIJS per type per maand</v>
      </c>
      <c r="B37" s="9"/>
      <c r="C37" s="10"/>
      <c r="D37" s="19">
        <v>0</v>
      </c>
      <c r="E37" s="19">
        <v>0</v>
      </c>
      <c r="F37" s="19">
        <v>0</v>
      </c>
    </row>
    <row r="38" spans="1:6" x14ac:dyDescent="0.2">
      <c r="A38" s="8" t="str">
        <f>A6</f>
        <v xml:space="preserve">BEHEERSOFTWARE per type per maand </v>
      </c>
      <c r="B38" s="9"/>
      <c r="C38" s="10"/>
      <c r="D38" s="19">
        <v>0</v>
      </c>
      <c r="E38" s="19">
        <v>0</v>
      </c>
      <c r="F38" s="19">
        <v>0</v>
      </c>
    </row>
    <row r="39" spans="1:6" x14ac:dyDescent="0.2">
      <c r="A39" s="8" t="str">
        <f>A7</f>
        <v>Eis 142: PRINTMANAGEMENT machinegerelateerde kosten</v>
      </c>
      <c r="B39" s="9"/>
      <c r="C39" s="10"/>
      <c r="D39" s="19">
        <v>0</v>
      </c>
      <c r="E39" s="19">
        <v>0</v>
      </c>
      <c r="F39" s="19">
        <v>0</v>
      </c>
    </row>
    <row r="40" spans="1:6" x14ac:dyDescent="0.2">
      <c r="A40" s="13"/>
      <c r="B40" s="14"/>
      <c r="C40" s="15"/>
      <c r="D40" s="85"/>
      <c r="E40" s="85"/>
      <c r="F40" s="15"/>
    </row>
    <row r="41" spans="1:6" x14ac:dyDescent="0.2">
      <c r="A41" s="77" t="s">
        <v>9</v>
      </c>
      <c r="B41" s="16"/>
      <c r="C41" s="73" t="s">
        <v>7</v>
      </c>
      <c r="D41" s="74">
        <v>0</v>
      </c>
      <c r="E41" s="74">
        <v>0</v>
      </c>
      <c r="F41" s="74">
        <v>0</v>
      </c>
    </row>
    <row r="42" spans="1:6" x14ac:dyDescent="0.2">
      <c r="A42" s="17" t="str">
        <f t="shared" ref="A42:A50" si="4">A10</f>
        <v>Inline boekjesmaker minimaal 10 vel (eis 105)</v>
      </c>
      <c r="B42" s="18" t="s">
        <v>10</v>
      </c>
      <c r="C42" s="10" t="str">
        <f t="shared" ref="C42:C50" si="5">C10</f>
        <v>&lt;&lt;&gt;&gt;</v>
      </c>
      <c r="D42" s="19">
        <v>0</v>
      </c>
      <c r="E42" s="19">
        <v>0</v>
      </c>
      <c r="F42" s="10" t="s">
        <v>79</v>
      </c>
    </row>
    <row r="43" spans="1:6" x14ac:dyDescent="0.2">
      <c r="A43" s="17" t="str">
        <f t="shared" si="4"/>
        <v>Nietoptie mininmaal 25 vel (eis 106)</v>
      </c>
      <c r="B43" s="18" t="s">
        <v>10</v>
      </c>
      <c r="C43" s="10" t="str">
        <f t="shared" si="5"/>
        <v>&lt;&lt;&gt;&gt;</v>
      </c>
      <c r="D43" s="19">
        <v>0</v>
      </c>
      <c r="E43" s="19">
        <v>0</v>
      </c>
      <c r="F43" s="10" t="s">
        <v>79</v>
      </c>
    </row>
    <row r="44" spans="1:6" x14ac:dyDescent="0.2">
      <c r="A44" s="17" t="str">
        <f t="shared" si="4"/>
        <v>Perforeeroptie 2 en/of 4 gaats (eis 108)</v>
      </c>
      <c r="B44" s="18" t="s">
        <v>10</v>
      </c>
      <c r="C44" s="10" t="str">
        <f t="shared" si="5"/>
        <v>&lt;&lt;&gt;&gt;</v>
      </c>
      <c r="D44" s="19">
        <v>0</v>
      </c>
      <c r="E44" s="19">
        <v>0</v>
      </c>
      <c r="F44" s="10" t="s">
        <v>79</v>
      </c>
    </row>
    <row r="45" spans="1:6" x14ac:dyDescent="0.2">
      <c r="A45" s="17" t="str">
        <f t="shared" si="4"/>
        <v>Nietoptie minimaal 50 vel (eis 113)</v>
      </c>
      <c r="B45" s="18" t="s">
        <v>10</v>
      </c>
      <c r="C45" s="10" t="str">
        <f t="shared" si="5"/>
        <v>&lt;&lt;&gt;&gt;</v>
      </c>
      <c r="D45" s="10" t="s">
        <v>79</v>
      </c>
      <c r="E45" s="10" t="s">
        <v>79</v>
      </c>
      <c r="F45" s="19">
        <v>0</v>
      </c>
    </row>
    <row r="46" spans="1:6" x14ac:dyDescent="0.2">
      <c r="A46" s="17" t="str">
        <f t="shared" si="4"/>
        <v>Inline boekjesmaker minimaal 50 vel (eis 115)</v>
      </c>
      <c r="B46" s="18" t="s">
        <v>10</v>
      </c>
      <c r="C46" s="10" t="str">
        <f t="shared" si="5"/>
        <v>&lt;&lt;&gt;&gt;</v>
      </c>
      <c r="D46" s="10" t="s">
        <v>79</v>
      </c>
      <c r="E46" s="10" t="s">
        <v>79</v>
      </c>
      <c r="F46" s="19">
        <v>0</v>
      </c>
    </row>
    <row r="47" spans="1:6" x14ac:dyDescent="0.2">
      <c r="A47" s="17" t="str">
        <f t="shared" si="4"/>
        <v>Inline boekjesmaker minimaal 30 vel (eis 116)</v>
      </c>
      <c r="B47" s="18" t="s">
        <v>10</v>
      </c>
      <c r="C47" s="10" t="str">
        <f t="shared" si="5"/>
        <v>&lt;&lt;&gt;&gt;</v>
      </c>
      <c r="D47" s="10" t="s">
        <v>79</v>
      </c>
      <c r="E47" s="10" t="s">
        <v>79</v>
      </c>
      <c r="F47" s="19">
        <v>0</v>
      </c>
    </row>
    <row r="48" spans="1:6" x14ac:dyDescent="0.2">
      <c r="A48" s="17" t="str">
        <f t="shared" si="4"/>
        <v>Perforeeroptie 2 en/of 4 gaats (eis 117)</v>
      </c>
      <c r="B48" s="18" t="s">
        <v>10</v>
      </c>
      <c r="C48" s="10" t="str">
        <f t="shared" si="5"/>
        <v>&lt;&lt;&gt;&gt;</v>
      </c>
      <c r="D48" s="10" t="s">
        <v>79</v>
      </c>
      <c r="E48" s="10" t="s">
        <v>79</v>
      </c>
      <c r="F48" s="19">
        <v>0</v>
      </c>
    </row>
    <row r="49" spans="1:6" x14ac:dyDescent="0.2">
      <c r="A49" s="17" t="str">
        <f t="shared" si="4"/>
        <v>Perforeeroptie 23 gaats (eis 118)</v>
      </c>
      <c r="B49" s="18" t="s">
        <v>10</v>
      </c>
      <c r="C49" s="10" t="str">
        <f t="shared" si="5"/>
        <v>&lt;&lt;&gt;&gt;</v>
      </c>
      <c r="D49" s="10" t="s">
        <v>79</v>
      </c>
      <c r="E49" s="10" t="s">
        <v>79</v>
      </c>
      <c r="F49" s="19">
        <v>0</v>
      </c>
    </row>
    <row r="50" spans="1:6" x14ac:dyDescent="0.2">
      <c r="A50" s="17" t="str">
        <f t="shared" si="4"/>
        <v>Bypass lade (eis 119)</v>
      </c>
      <c r="B50" s="18" t="s">
        <v>10</v>
      </c>
      <c r="C50" s="10" t="str">
        <f t="shared" si="5"/>
        <v>&lt;&lt;&gt;&gt;</v>
      </c>
      <c r="D50" s="10" t="s">
        <v>79</v>
      </c>
      <c r="E50" s="10" t="s">
        <v>79</v>
      </c>
      <c r="F50" s="19">
        <v>0</v>
      </c>
    </row>
    <row r="51" spans="1:6" x14ac:dyDescent="0.2">
      <c r="A51" s="20" t="s">
        <v>11</v>
      </c>
      <c r="B51" s="21"/>
      <c r="C51" s="20"/>
      <c r="D51" s="22">
        <f>SUM(D37:D50)</f>
        <v>0</v>
      </c>
      <c r="E51" s="22">
        <f>SUM(E37:E50)</f>
        <v>0</v>
      </c>
      <c r="F51" s="22">
        <f>SUM(F37:F50)</f>
        <v>0</v>
      </c>
    </row>
    <row r="52" spans="1:6" x14ac:dyDescent="0.2">
      <c r="A52" s="23"/>
      <c r="B52" s="24"/>
      <c r="C52" s="23"/>
      <c r="D52" s="23"/>
      <c r="E52" s="23"/>
      <c r="F52" s="23"/>
    </row>
    <row r="53" spans="1:6" x14ac:dyDescent="0.2">
      <c r="A53" s="26" t="s">
        <v>12</v>
      </c>
      <c r="B53" s="18"/>
      <c r="C53" s="26"/>
      <c r="D53" s="27">
        <f t="shared" ref="D53:F53" si="6">D21</f>
        <v>21</v>
      </c>
      <c r="E53" s="27">
        <f t="shared" si="6"/>
        <v>4</v>
      </c>
      <c r="F53" s="27">
        <f t="shared" si="6"/>
        <v>2</v>
      </c>
    </row>
    <row r="54" spans="1:6" x14ac:dyDescent="0.2">
      <c r="A54" s="23"/>
      <c r="B54" s="24"/>
      <c r="C54" s="23"/>
      <c r="D54" s="120"/>
      <c r="E54" s="120"/>
      <c r="F54" s="120"/>
    </row>
    <row r="55" spans="1:6" ht="50" customHeight="1" x14ac:dyDescent="0.2">
      <c r="A55" s="5" t="s">
        <v>13</v>
      </c>
      <c r="B55" s="6"/>
      <c r="C55" s="5"/>
      <c r="D55" s="122" t="str">
        <f t="shared" ref="D55:F55" si="7">D3</f>
        <v>Type 1: Full color MFP A4/A3 minimaal 30 PPM</v>
      </c>
      <c r="E55" s="122" t="str">
        <f t="shared" si="7"/>
        <v xml:space="preserve">Type 2: Full color MFP A4/A3 minimaal 60 PPM </v>
      </c>
      <c r="F55" s="122" t="str">
        <f t="shared" si="7"/>
        <v>Type 3: Full color repromachine A4/A3 minimaal 90 PPM</v>
      </c>
    </row>
    <row r="56" spans="1:6" x14ac:dyDescent="0.2">
      <c r="A56" s="102" t="s">
        <v>14</v>
      </c>
      <c r="B56" s="29"/>
      <c r="C56" s="102"/>
      <c r="D56" s="103">
        <f t="shared" ref="D56:F56" si="8">D53*D51</f>
        <v>0</v>
      </c>
      <c r="E56" s="103">
        <f t="shared" si="8"/>
        <v>0</v>
      </c>
      <c r="F56" s="103">
        <f t="shared" si="8"/>
        <v>0</v>
      </c>
    </row>
    <row r="57" spans="1:6" x14ac:dyDescent="0.2">
      <c r="A57" s="102" t="s">
        <v>28</v>
      </c>
      <c r="B57" s="29"/>
      <c r="C57" s="102"/>
      <c r="D57" s="103">
        <f t="shared" ref="D57:F57" si="9">D56*12</f>
        <v>0</v>
      </c>
      <c r="E57" s="103">
        <f t="shared" si="9"/>
        <v>0</v>
      </c>
      <c r="F57" s="103">
        <f t="shared" si="9"/>
        <v>0</v>
      </c>
    </row>
    <row r="58" spans="1:6" x14ac:dyDescent="0.2">
      <c r="A58" s="30" t="s">
        <v>29</v>
      </c>
      <c r="B58" s="31"/>
      <c r="C58" s="32"/>
      <c r="D58" s="164">
        <f>SUM(D57:F57)</f>
        <v>0</v>
      </c>
      <c r="E58" s="176"/>
      <c r="F58" s="177"/>
    </row>
    <row r="59" spans="1:6" x14ac:dyDescent="0.2">
      <c r="A59" s="23"/>
      <c r="B59" s="24"/>
      <c r="C59" s="23"/>
      <c r="D59" s="23"/>
      <c r="E59" s="25"/>
    </row>
    <row r="60" spans="1:6" ht="30" customHeight="1" x14ac:dyDescent="0.2">
      <c r="A60" s="5" t="str">
        <f>A28</f>
        <v xml:space="preserve">Totaalkosten </v>
      </c>
      <c r="B60" s="6"/>
      <c r="C60" s="5" t="s">
        <v>18</v>
      </c>
      <c r="D60" s="116" t="s">
        <v>30</v>
      </c>
    </row>
    <row r="61" spans="1:6" x14ac:dyDescent="0.2">
      <c r="A61" s="97" t="str">
        <f>A29</f>
        <v>Eis 45: Cloud-server</v>
      </c>
      <c r="B61" s="29"/>
      <c r="C61" s="19">
        <v>0</v>
      </c>
      <c r="D61" s="104">
        <f>C61*12</f>
        <v>0</v>
      </c>
    </row>
    <row r="62" spans="1:6" x14ac:dyDescent="0.2">
      <c r="A62" s="97" t="str">
        <f>A30</f>
        <v>Eis 142: Printmanagementsoftware (ongeacht het aantal machines)</v>
      </c>
      <c r="B62" s="29"/>
      <c r="C62" s="19">
        <v>0</v>
      </c>
      <c r="D62" s="104">
        <f>C62*12</f>
        <v>0</v>
      </c>
    </row>
    <row r="63" spans="1:6" x14ac:dyDescent="0.2">
      <c r="A63" s="97" t="str">
        <f>A31</f>
        <v>Eis 144: Printen vanaf mobile devices</v>
      </c>
      <c r="B63" s="29"/>
      <c r="C63" s="19">
        <v>0</v>
      </c>
      <c r="D63" s="104">
        <f>C63*12</f>
        <v>0</v>
      </c>
    </row>
    <row r="64" spans="1:6" x14ac:dyDescent="0.2">
      <c r="A64" s="30"/>
      <c r="B64" s="31"/>
      <c r="C64" s="31"/>
      <c r="D64" s="89">
        <f>SUM(D61:D63)</f>
        <v>0</v>
      </c>
    </row>
    <row r="65" spans="1:6" ht="20" customHeight="1" x14ac:dyDescent="0.2">
      <c r="A65" s="23"/>
      <c r="B65" s="24"/>
      <c r="C65" s="23"/>
      <c r="D65" s="23"/>
    </row>
    <row r="66" spans="1:6" ht="16" x14ac:dyDescent="0.2">
      <c r="A66" s="1" t="s">
        <v>32</v>
      </c>
      <c r="B66" s="2"/>
      <c r="C66" s="3"/>
      <c r="D66" s="4"/>
      <c r="E66" s="4"/>
      <c r="F66" s="4"/>
    </row>
    <row r="67" spans="1:6" ht="50" customHeight="1" x14ac:dyDescent="0.2">
      <c r="A67" s="5" t="s">
        <v>4</v>
      </c>
      <c r="B67" s="6"/>
      <c r="C67" s="5" t="s">
        <v>5</v>
      </c>
      <c r="D67" s="122" t="str">
        <f t="shared" ref="D67:F68" si="10">D3</f>
        <v>Type 1: Full color MFP A4/A3 minimaal 30 PPM</v>
      </c>
      <c r="E67" s="122" t="str">
        <f t="shared" si="10"/>
        <v xml:space="preserve">Type 2: Full color MFP A4/A3 minimaal 60 PPM </v>
      </c>
      <c r="F67" s="122" t="str">
        <f t="shared" si="10"/>
        <v>Type 3: Full color repromachine A4/A3 minimaal 90 PPM</v>
      </c>
    </row>
    <row r="68" spans="1:6" x14ac:dyDescent="0.2">
      <c r="A68" s="90" t="str">
        <f>A4</f>
        <v xml:space="preserve">Aangeboden type: </v>
      </c>
      <c r="B68" s="91"/>
      <c r="C68" s="88"/>
      <c r="D68" s="88" t="str">
        <f t="shared" si="10"/>
        <v>&lt;&lt;&gt;&gt;</v>
      </c>
      <c r="E68" s="88" t="str">
        <f t="shared" si="10"/>
        <v>&lt;&lt;&gt;&gt;</v>
      </c>
      <c r="F68" s="88" t="str">
        <f t="shared" si="10"/>
        <v>&lt;&lt;&gt;&gt;</v>
      </c>
    </row>
    <row r="69" spans="1:6" x14ac:dyDescent="0.2">
      <c r="A69" s="90" t="str">
        <f>A5</f>
        <v>HUURPRIJS per type per maand</v>
      </c>
      <c r="B69" s="92"/>
      <c r="C69" s="88"/>
      <c r="D69" s="19">
        <v>0</v>
      </c>
      <c r="E69" s="19">
        <v>0</v>
      </c>
      <c r="F69" s="19">
        <v>0</v>
      </c>
    </row>
    <row r="70" spans="1:6" x14ac:dyDescent="0.2">
      <c r="A70" s="35" t="str">
        <f>A6</f>
        <v xml:space="preserve">BEHEERSOFTWARE per type per maand </v>
      </c>
      <c r="B70" s="48"/>
      <c r="C70" s="86"/>
      <c r="D70" s="19">
        <v>0</v>
      </c>
      <c r="E70" s="19">
        <v>0</v>
      </c>
      <c r="F70" s="19">
        <v>0</v>
      </c>
    </row>
    <row r="71" spans="1:6" x14ac:dyDescent="0.2">
      <c r="A71" s="35" t="str">
        <f>A7</f>
        <v>Eis 142: PRINTMANAGEMENT machinegerelateerde kosten</v>
      </c>
      <c r="B71" s="48"/>
      <c r="C71" s="86"/>
      <c r="D71" s="19">
        <v>0</v>
      </c>
      <c r="E71" s="19">
        <v>0</v>
      </c>
      <c r="F71" s="19">
        <v>0</v>
      </c>
    </row>
    <row r="72" spans="1:6" x14ac:dyDescent="0.2">
      <c r="F72" s="15"/>
    </row>
    <row r="73" spans="1:6" x14ac:dyDescent="0.2">
      <c r="A73" s="77" t="s">
        <v>9</v>
      </c>
      <c r="B73" s="16"/>
      <c r="C73" s="73" t="s">
        <v>7</v>
      </c>
      <c r="D73" s="7"/>
      <c r="E73" s="7"/>
      <c r="F73" s="74">
        <v>0</v>
      </c>
    </row>
    <row r="74" spans="1:6" x14ac:dyDescent="0.2">
      <c r="A74" s="17" t="str">
        <f t="shared" ref="A74:A82" si="11">A10</f>
        <v>Inline boekjesmaker minimaal 10 vel (eis 105)</v>
      </c>
      <c r="B74" s="18" t="s">
        <v>10</v>
      </c>
      <c r="C74" s="86" t="str">
        <f t="shared" ref="C74:C82" si="12">C10</f>
        <v>&lt;&lt;&gt;&gt;</v>
      </c>
      <c r="D74" s="19">
        <v>0</v>
      </c>
      <c r="E74" s="19">
        <v>0</v>
      </c>
      <c r="F74" s="10" t="s">
        <v>79</v>
      </c>
    </row>
    <row r="75" spans="1:6" x14ac:dyDescent="0.2">
      <c r="A75" s="17" t="str">
        <f t="shared" si="11"/>
        <v>Nietoptie mininmaal 25 vel (eis 106)</v>
      </c>
      <c r="B75" s="18" t="s">
        <v>10</v>
      </c>
      <c r="C75" s="86" t="str">
        <f t="shared" si="12"/>
        <v>&lt;&lt;&gt;&gt;</v>
      </c>
      <c r="D75" s="19">
        <v>0</v>
      </c>
      <c r="E75" s="19">
        <v>0</v>
      </c>
      <c r="F75" s="10" t="s">
        <v>79</v>
      </c>
    </row>
    <row r="76" spans="1:6" x14ac:dyDescent="0.2">
      <c r="A76" s="17" t="str">
        <f t="shared" si="11"/>
        <v>Perforeeroptie 2 en/of 4 gaats (eis 108)</v>
      </c>
      <c r="B76" s="18" t="s">
        <v>10</v>
      </c>
      <c r="C76" s="86" t="str">
        <f t="shared" si="12"/>
        <v>&lt;&lt;&gt;&gt;</v>
      </c>
      <c r="D76" s="19">
        <v>0</v>
      </c>
      <c r="E76" s="19">
        <v>0</v>
      </c>
      <c r="F76" s="10" t="s">
        <v>79</v>
      </c>
    </row>
    <row r="77" spans="1:6" x14ac:dyDescent="0.2">
      <c r="A77" s="17" t="str">
        <f t="shared" si="11"/>
        <v>Nietoptie minimaal 50 vel (eis 113)</v>
      </c>
      <c r="B77" s="18" t="s">
        <v>10</v>
      </c>
      <c r="C77" s="86" t="str">
        <f t="shared" si="12"/>
        <v>&lt;&lt;&gt;&gt;</v>
      </c>
      <c r="D77" s="10" t="s">
        <v>79</v>
      </c>
      <c r="E77" s="10" t="s">
        <v>79</v>
      </c>
      <c r="F77" s="19">
        <v>0</v>
      </c>
    </row>
    <row r="78" spans="1:6" x14ac:dyDescent="0.2">
      <c r="A78" s="17" t="str">
        <f t="shared" si="11"/>
        <v>Inline boekjesmaker minimaal 50 vel (eis 115)</v>
      </c>
      <c r="B78" s="18" t="s">
        <v>10</v>
      </c>
      <c r="C78" s="86" t="str">
        <f t="shared" si="12"/>
        <v>&lt;&lt;&gt;&gt;</v>
      </c>
      <c r="D78" s="10" t="s">
        <v>79</v>
      </c>
      <c r="E78" s="10" t="s">
        <v>79</v>
      </c>
      <c r="F78" s="19">
        <v>0</v>
      </c>
    </row>
    <row r="79" spans="1:6" x14ac:dyDescent="0.2">
      <c r="A79" s="17" t="str">
        <f t="shared" si="11"/>
        <v>Inline boekjesmaker minimaal 30 vel (eis 116)</v>
      </c>
      <c r="B79" s="18" t="s">
        <v>10</v>
      </c>
      <c r="C79" s="86" t="str">
        <f t="shared" si="12"/>
        <v>&lt;&lt;&gt;&gt;</v>
      </c>
      <c r="D79" s="10" t="s">
        <v>79</v>
      </c>
      <c r="E79" s="10" t="s">
        <v>79</v>
      </c>
      <c r="F79" s="19">
        <v>0</v>
      </c>
    </row>
    <row r="80" spans="1:6" x14ac:dyDescent="0.2">
      <c r="A80" s="17" t="str">
        <f t="shared" si="11"/>
        <v>Perforeeroptie 2 en/of 4 gaats (eis 117)</v>
      </c>
      <c r="B80" s="18" t="s">
        <v>10</v>
      </c>
      <c r="C80" s="86" t="str">
        <f t="shared" si="12"/>
        <v>&lt;&lt;&gt;&gt;</v>
      </c>
      <c r="D80" s="10" t="s">
        <v>79</v>
      </c>
      <c r="E80" s="10" t="s">
        <v>79</v>
      </c>
      <c r="F80" s="19">
        <v>0</v>
      </c>
    </row>
    <row r="81" spans="1:6" x14ac:dyDescent="0.2">
      <c r="A81" s="17" t="str">
        <f t="shared" si="11"/>
        <v>Perforeeroptie 23 gaats (eis 118)</v>
      </c>
      <c r="B81" s="18" t="s">
        <v>10</v>
      </c>
      <c r="C81" s="86" t="str">
        <f t="shared" si="12"/>
        <v>&lt;&lt;&gt;&gt;</v>
      </c>
      <c r="D81" s="10" t="s">
        <v>79</v>
      </c>
      <c r="E81" s="10" t="s">
        <v>79</v>
      </c>
      <c r="F81" s="19">
        <v>0</v>
      </c>
    </row>
    <row r="82" spans="1:6" x14ac:dyDescent="0.2">
      <c r="A82" s="17" t="str">
        <f t="shared" si="11"/>
        <v>Bypass lade (eis 119)</v>
      </c>
      <c r="B82" s="18" t="s">
        <v>10</v>
      </c>
      <c r="C82" s="86" t="str">
        <f t="shared" si="12"/>
        <v>&lt;&lt;&gt;&gt;</v>
      </c>
      <c r="D82" s="10" t="s">
        <v>79</v>
      </c>
      <c r="E82" s="10" t="s">
        <v>79</v>
      </c>
      <c r="F82" s="19">
        <v>0</v>
      </c>
    </row>
    <row r="83" spans="1:6" x14ac:dyDescent="0.2">
      <c r="A83" s="20" t="s">
        <v>11</v>
      </c>
      <c r="B83" s="21"/>
      <c r="C83" s="20"/>
      <c r="D83" s="22">
        <f>SUM(D69:D82)</f>
        <v>0</v>
      </c>
      <c r="E83" s="22">
        <f>SUM(E69:E82)</f>
        <v>0</v>
      </c>
      <c r="F83" s="22">
        <f>SUM(F69:F82)</f>
        <v>0</v>
      </c>
    </row>
    <row r="84" spans="1:6" x14ac:dyDescent="0.2">
      <c r="A84" s="23"/>
      <c r="B84" s="24"/>
      <c r="C84" s="23"/>
      <c r="D84" s="23"/>
      <c r="E84" s="23"/>
      <c r="F84" s="23"/>
    </row>
    <row r="85" spans="1:6" x14ac:dyDescent="0.2">
      <c r="A85" s="26" t="s">
        <v>12</v>
      </c>
      <c r="B85" s="18"/>
      <c r="C85" s="26"/>
      <c r="D85" s="27">
        <f t="shared" ref="D85:F85" si="13">D21</f>
        <v>21</v>
      </c>
      <c r="E85" s="27">
        <f t="shared" si="13"/>
        <v>4</v>
      </c>
      <c r="F85" s="27">
        <f t="shared" si="13"/>
        <v>2</v>
      </c>
    </row>
    <row r="86" spans="1:6" x14ac:dyDescent="0.2">
      <c r="A86" s="23"/>
      <c r="B86" s="24"/>
      <c r="C86" s="23"/>
      <c r="D86" s="23"/>
      <c r="E86" s="23"/>
      <c r="F86" s="23"/>
    </row>
    <row r="87" spans="1:6" ht="50" customHeight="1" x14ac:dyDescent="0.2">
      <c r="A87" s="5" t="s">
        <v>13</v>
      </c>
      <c r="B87" s="6"/>
      <c r="C87" s="5"/>
      <c r="D87" s="122" t="str">
        <f t="shared" ref="D87:F87" si="14">D3</f>
        <v>Type 1: Full color MFP A4/A3 minimaal 30 PPM</v>
      </c>
      <c r="E87" s="122" t="str">
        <f t="shared" si="14"/>
        <v xml:space="preserve">Type 2: Full color MFP A4/A3 minimaal 60 PPM </v>
      </c>
      <c r="F87" s="122" t="str">
        <f t="shared" si="14"/>
        <v>Type 3: Full color repromachine A4/A3 minimaal 90 PPM</v>
      </c>
    </row>
    <row r="88" spans="1:6" x14ac:dyDescent="0.2">
      <c r="A88" s="102" t="s">
        <v>14</v>
      </c>
      <c r="B88" s="29"/>
      <c r="C88" s="102"/>
      <c r="D88" s="103">
        <f t="shared" ref="D88:F88" si="15">D85*D83</f>
        <v>0</v>
      </c>
      <c r="E88" s="103">
        <f t="shared" si="15"/>
        <v>0</v>
      </c>
      <c r="F88" s="103">
        <f t="shared" si="15"/>
        <v>0</v>
      </c>
    </row>
    <row r="89" spans="1:6" x14ac:dyDescent="0.2">
      <c r="A89" s="102" t="s">
        <v>33</v>
      </c>
      <c r="B89" s="29"/>
      <c r="C89" s="102"/>
      <c r="D89" s="103">
        <f t="shared" ref="D89:F89" si="16">D88*12</f>
        <v>0</v>
      </c>
      <c r="E89" s="103">
        <f t="shared" si="16"/>
        <v>0</v>
      </c>
      <c r="F89" s="103">
        <f t="shared" si="16"/>
        <v>0</v>
      </c>
    </row>
    <row r="90" spans="1:6" x14ac:dyDescent="0.2">
      <c r="A90" s="30" t="s">
        <v>34</v>
      </c>
      <c r="B90" s="31"/>
      <c r="C90" s="32"/>
      <c r="D90" s="164">
        <f>SUM(D89:F89)</f>
        <v>0</v>
      </c>
      <c r="E90" s="176"/>
      <c r="F90" s="177"/>
    </row>
    <row r="91" spans="1:6" x14ac:dyDescent="0.2">
      <c r="A91" s="23"/>
      <c r="B91" s="24"/>
      <c r="C91" s="23"/>
      <c r="D91" s="23"/>
      <c r="E91" s="25"/>
    </row>
    <row r="92" spans="1:6" ht="30" customHeight="1" x14ac:dyDescent="0.2">
      <c r="A92" s="5" t="str">
        <f>A60</f>
        <v xml:space="preserve">Totaalkosten </v>
      </c>
      <c r="B92" s="6"/>
      <c r="C92" s="33" t="s">
        <v>18</v>
      </c>
      <c r="D92" s="28" t="s">
        <v>69</v>
      </c>
    </row>
    <row r="93" spans="1:6" x14ac:dyDescent="0.2">
      <c r="A93" s="97" t="str">
        <f>A61</f>
        <v>Eis 45: Cloud-server</v>
      </c>
      <c r="B93" s="29"/>
      <c r="C93" s="19">
        <v>0</v>
      </c>
      <c r="D93" s="104">
        <f>C93*12</f>
        <v>0</v>
      </c>
    </row>
    <row r="94" spans="1:6" x14ac:dyDescent="0.2">
      <c r="A94" s="97" t="str">
        <f>A62</f>
        <v>Eis 142: Printmanagementsoftware (ongeacht het aantal machines)</v>
      </c>
      <c r="B94" s="29"/>
      <c r="C94" s="19">
        <v>0</v>
      </c>
      <c r="D94" s="104">
        <f>C94*12</f>
        <v>0</v>
      </c>
    </row>
    <row r="95" spans="1:6" x14ac:dyDescent="0.2">
      <c r="A95" s="97" t="str">
        <f>A63</f>
        <v>Eis 144: Printen vanaf mobile devices</v>
      </c>
      <c r="B95" s="29"/>
      <c r="C95" s="19">
        <v>0</v>
      </c>
      <c r="D95" s="104">
        <f>C95*12</f>
        <v>0</v>
      </c>
    </row>
    <row r="96" spans="1:6" x14ac:dyDescent="0.2">
      <c r="A96" s="30"/>
      <c r="B96" s="31"/>
      <c r="C96" s="31"/>
      <c r="D96" s="89">
        <f>SUM(D93:D95)</f>
        <v>0</v>
      </c>
    </row>
    <row r="97" spans="1:6" x14ac:dyDescent="0.2">
      <c r="A97" s="23"/>
      <c r="B97" s="24"/>
      <c r="C97" s="23"/>
      <c r="D97" s="23"/>
      <c r="E97" s="25"/>
    </row>
    <row r="98" spans="1:6" ht="75" customHeight="1" x14ac:dyDescent="0.2">
      <c r="A98" s="30" t="s">
        <v>98</v>
      </c>
      <c r="B98" s="52"/>
      <c r="C98" s="175">
        <f>D26+D58+D90+D32+D64+D96</f>
        <v>0</v>
      </c>
      <c r="D98" s="175"/>
      <c r="E98" s="167" t="s">
        <v>99</v>
      </c>
      <c r="F98" s="168"/>
    </row>
  </sheetData>
  <sheetProtection algorithmName="SHA-512" hashValue="uvY2zVaGVG/jbpqQGCOv1yIVR9xMxi6B4nKkSKR9JVFKkHo62p8KN5u+zlXgbc8q5caHHcUJ0ftWhQL3SuQ1Xg==" saltValue="8G6/Y+/7tKZToRWNejWiGQ==" spinCount="100000" sheet="1" objects="1" scenarios="1"/>
  <mergeCells count="7">
    <mergeCell ref="C98:D98"/>
    <mergeCell ref="E98:F98"/>
    <mergeCell ref="B4:B7"/>
    <mergeCell ref="D26:F26"/>
    <mergeCell ref="A1:F1"/>
    <mergeCell ref="D58:F58"/>
    <mergeCell ref="D90:F9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zoomScale="150" workbookViewId="0">
      <selection activeCell="F1" sqref="F1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  <col min="6" max="6" width="16.83203125" customWidth="1"/>
  </cols>
  <sheetData>
    <row r="1" spans="1:6" ht="24" customHeight="1" x14ac:dyDescent="0.2">
      <c r="A1" s="181" t="s">
        <v>45</v>
      </c>
      <c r="B1" s="181"/>
      <c r="C1" s="181"/>
      <c r="D1" s="181"/>
      <c r="E1" s="181"/>
    </row>
    <row r="2" spans="1:6" x14ac:dyDescent="0.2">
      <c r="A2" s="66" t="s">
        <v>46</v>
      </c>
      <c r="B2" s="67"/>
      <c r="C2" s="71" t="s">
        <v>47</v>
      </c>
      <c r="D2" s="71" t="s">
        <v>80</v>
      </c>
      <c r="E2" s="71" t="s">
        <v>81</v>
      </c>
    </row>
    <row r="3" spans="1:6" x14ac:dyDescent="0.2">
      <c r="A3" s="130" t="s">
        <v>74</v>
      </c>
      <c r="B3" s="105"/>
      <c r="C3" s="96">
        <f>'Prijzenblad koop'!D21</f>
        <v>21</v>
      </c>
      <c r="D3" s="96">
        <f>'Prijzenblad koop'!E21</f>
        <v>4</v>
      </c>
      <c r="E3" s="96">
        <f>'Prijzenblad koop'!F21</f>
        <v>2</v>
      </c>
    </row>
    <row r="4" spans="1:6" x14ac:dyDescent="0.2">
      <c r="A4" s="130" t="s">
        <v>75</v>
      </c>
      <c r="B4" s="105"/>
      <c r="C4" s="106">
        <f>'Prijzenblad koop'!D5</f>
        <v>0</v>
      </c>
      <c r="D4" s="106">
        <f>'Prijzenblad koop'!E5</f>
        <v>0</v>
      </c>
      <c r="E4" s="106">
        <f>'Prijzenblad koop'!F5</f>
        <v>0</v>
      </c>
    </row>
    <row r="5" spans="1:6" x14ac:dyDescent="0.2">
      <c r="A5" s="130" t="s">
        <v>76</v>
      </c>
      <c r="B5" s="105"/>
      <c r="C5" s="106">
        <f>'Prijzenblad koop'!D19-'Prijzenblad koop'!D5</f>
        <v>0</v>
      </c>
      <c r="D5" s="106">
        <f>'Prijzenblad koop'!E19-'Prijzenblad koop'!E5</f>
        <v>0</v>
      </c>
      <c r="E5" s="106">
        <f>'Prijzenblad koop'!F19-'Prijzenblad koop'!F5</f>
        <v>0</v>
      </c>
    </row>
    <row r="6" spans="1:6" x14ac:dyDescent="0.2">
      <c r="A6" s="131" t="s">
        <v>77</v>
      </c>
      <c r="B6" s="108"/>
      <c r="C6" s="107">
        <v>60</v>
      </c>
      <c r="D6" s="107">
        <v>60</v>
      </c>
      <c r="E6" s="107">
        <v>60</v>
      </c>
    </row>
    <row r="7" spans="1:6" ht="27" x14ac:dyDescent="0.2">
      <c r="A7" s="109" t="s">
        <v>48</v>
      </c>
      <c r="B7" s="105"/>
      <c r="C7" s="106">
        <f>(C6*(C4+C5))*C3</f>
        <v>0</v>
      </c>
      <c r="D7" s="106">
        <f>(D6*(D4+D5))*D3</f>
        <v>0</v>
      </c>
      <c r="E7" s="106">
        <f>(E6*(E4+E5))*E3</f>
        <v>0</v>
      </c>
    </row>
    <row r="8" spans="1:6" x14ac:dyDescent="0.2">
      <c r="A8" s="109"/>
      <c r="B8" s="105"/>
      <c r="C8" s="96"/>
      <c r="D8" s="96"/>
      <c r="E8" s="96"/>
    </row>
    <row r="9" spans="1:6" x14ac:dyDescent="0.2">
      <c r="A9" s="130" t="s">
        <v>78</v>
      </c>
      <c r="B9" s="105"/>
      <c r="C9" s="110">
        <v>0.1</v>
      </c>
      <c r="D9" s="110">
        <v>0.1</v>
      </c>
      <c r="E9" s="110">
        <v>0.1</v>
      </c>
    </row>
    <row r="10" spans="1:6" ht="16" x14ac:dyDescent="0.2">
      <c r="A10" s="66" t="s">
        <v>49</v>
      </c>
      <c r="B10" s="67"/>
      <c r="C10" s="68">
        <f>(C7)*C9</f>
        <v>0</v>
      </c>
      <c r="D10" s="68">
        <f>(D7)*D9</f>
        <v>0</v>
      </c>
      <c r="E10" s="68">
        <f>(E7)*E9</f>
        <v>0</v>
      </c>
      <c r="F10" s="134">
        <f>SUM(C10:E10)</f>
        <v>0</v>
      </c>
    </row>
    <row r="11" spans="1:6" x14ac:dyDescent="0.2">
      <c r="A11" s="101"/>
      <c r="B11" s="111"/>
      <c r="C11" s="101"/>
      <c r="D11" s="101"/>
    </row>
    <row r="12" spans="1:6" x14ac:dyDescent="0.2">
      <c r="A12" s="66" t="s">
        <v>50</v>
      </c>
      <c r="B12" s="67" t="s">
        <v>51</v>
      </c>
      <c r="C12" s="69"/>
      <c r="D12" s="180" t="s">
        <v>52</v>
      </c>
    </row>
    <row r="13" spans="1:6" x14ac:dyDescent="0.2">
      <c r="A13" s="66" t="s">
        <v>53</v>
      </c>
      <c r="B13" s="67"/>
      <c r="C13" s="70">
        <f>C10</f>
        <v>0</v>
      </c>
      <c r="D13" s="180"/>
    </row>
    <row r="14" spans="1:6" x14ac:dyDescent="0.2">
      <c r="A14" s="112" t="s">
        <v>54</v>
      </c>
      <c r="B14" s="113">
        <v>1</v>
      </c>
      <c r="C14" s="114">
        <f>$B14*(C$4)*$D14</f>
        <v>0</v>
      </c>
      <c r="D14" s="112">
        <v>24</v>
      </c>
    </row>
    <row r="15" spans="1:6" x14ac:dyDescent="0.2">
      <c r="A15" s="66" t="s">
        <v>55</v>
      </c>
      <c r="B15" s="67">
        <f>SUM(B14:B14)</f>
        <v>1</v>
      </c>
      <c r="C15" s="68">
        <f>SUM(C14:C14)</f>
        <v>0</v>
      </c>
      <c r="D15" s="66"/>
    </row>
    <row r="16" spans="1:6" x14ac:dyDescent="0.2">
      <c r="A16" s="96" t="s">
        <v>56</v>
      </c>
      <c r="B16" s="105"/>
      <c r="C16" s="115">
        <f>C10-C15</f>
        <v>0</v>
      </c>
      <c r="D16" s="96"/>
    </row>
  </sheetData>
  <sheetProtection algorithmName="SHA-512" hashValue="sPrD6iUSsuPO012UTraK3VsApb0SdgryczBCJsGPvtaa7qoYyTAaA6x10A/XVF5vtWBs116n7mNFohKhn9tJqQ==" saltValue="lcv1y+3BqsyGCGwkQhg+Kw==" spinCount="100000" sheet="1" objects="1" scenarios="1"/>
  <mergeCells count="2">
    <mergeCell ref="D12:D13"/>
    <mergeCell ref="A1:E1"/>
  </mergeCells>
  <phoneticPr fontId="2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AA721-D364-43AD-AD39-BBFDEB610C26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04d4ff2e-cf62-40b0-a5cf-f8c6524922a9"/>
    <ds:schemaRef ds:uri="http://schemas.microsoft.com/office/2006/metadata/properties"/>
    <ds:schemaRef ds:uri="http://schemas.microsoft.com/office/infopath/2007/PartnerControl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CE1B3695-DA74-4E8D-9E90-2F1C38519F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Werkblad A</vt:lpstr>
      <vt:lpstr>Prijzenblad koop</vt:lpstr>
      <vt:lpstr>OPTIONEEL Prijzenblad huur</vt:lpstr>
      <vt:lpstr>Retourneerrecht</vt:lpstr>
      <vt:lpstr>Invullen</vt:lpstr>
      <vt:lpstr>Nee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2025-10-17T07:56:44Z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