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xr:revisionPtr revIDLastSave="0" documentId="8_{B0ED3438-A1D0-4901-B663-6DF712E0B348}" xr6:coauthVersionLast="47" xr6:coauthVersionMax="47" xr10:uidLastSave="{00000000-0000-0000-0000-000000000000}"/>
  <bookViews>
    <workbookView xWindow="-120" yWindow="-120" windowWidth="29040" windowHeight="15990" firstSheet="1" activeTab="1" xr2:uid="{00000000-000D-0000-FFFF-FFFF00000000}"/>
  </bookViews>
  <sheets>
    <sheet name="Prijzenblad" sheetId="2" r:id="rId1"/>
    <sheet name="Doorrekening per maan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3" l="1"/>
  <c r="D17" i="3" s="1" a="1"/>
  <c r="D17" i="3" s="1"/>
  <c r="C8" i="3"/>
  <c r="C7" i="3"/>
  <c r="C6" i="3"/>
  <c r="C5" i="3"/>
  <c r="C4" i="3"/>
  <c r="G50" i="2"/>
  <c r="AG36" i="3"/>
  <c r="AG34" i="3"/>
  <c r="N4" i="3"/>
  <c r="L5" i="3" s="1"/>
  <c r="N5" i="3" s="1"/>
  <c r="L6" i="3" s="1"/>
  <c r="N6" i="3" s="1"/>
  <c r="L7" i="3" s="1"/>
  <c r="N7" i="3" s="1"/>
  <c r="L8" i="3" s="1"/>
  <c r="N8" i="3" s="1"/>
  <c r="L9" i="3" s="1"/>
  <c r="N9" i="3" s="1"/>
  <c r="L10" i="3" s="1"/>
  <c r="N10" i="3" s="1"/>
  <c r="L11" i="3" s="1"/>
  <c r="N11" i="3" s="1"/>
  <c r="C18" i="3" l="1"/>
  <c r="C19" i="3" s="1"/>
  <c r="C20" i="3" s="1"/>
  <c r="C21" i="3" s="1"/>
  <c r="C22" i="3" s="1"/>
  <c r="C23" i="3" s="1"/>
  <c r="C24" i="3" s="1"/>
  <c r="C25" i="3" s="1"/>
  <c r="C26" i="3" s="1"/>
  <c r="C27" i="3" s="1"/>
  <c r="C28" i="3" s="1"/>
  <c r="E17" i="3"/>
  <c r="D18" i="3" l="1" a="1"/>
  <c r="D18" i="3" s="1"/>
  <c r="E18" i="3" s="1"/>
  <c r="D20" i="3" a="1"/>
  <c r="D20" i="3" s="1"/>
  <c r="E20" i="3" s="1"/>
  <c r="D22" i="3" a="1"/>
  <c r="D22" i="3" s="1"/>
  <c r="E22" i="3" s="1"/>
  <c r="D21" i="3" a="1"/>
  <c r="D21" i="3" s="1"/>
  <c r="E21" i="3" s="1"/>
  <c r="D23" i="3" a="1"/>
  <c r="D23" i="3" s="1"/>
  <c r="E23" i="3" s="1"/>
  <c r="D26" i="3" a="1"/>
  <c r="D26" i="3" s="1"/>
  <c r="E26" i="3" s="1"/>
  <c r="D27" i="3" a="1"/>
  <c r="D27" i="3" s="1"/>
  <c r="E27" i="3" s="1"/>
  <c r="D24" i="3" a="1"/>
  <c r="D24" i="3" s="1"/>
  <c r="E24" i="3" s="1"/>
  <c r="D19" i="3" a="1"/>
  <c r="D19" i="3" s="1"/>
  <c r="E19" i="3" s="1"/>
  <c r="D25" i="3" a="1"/>
  <c r="D25" i="3" s="1"/>
  <c r="E25" i="3" s="1"/>
  <c r="D28" i="3" a="1"/>
  <c r="D28" i="3" s="1"/>
  <c r="E28" i="3" s="1"/>
  <c r="F17" i="3"/>
  <c r="F18" i="3" s="1"/>
  <c r="G17" i="3" l="1" a="1"/>
  <c r="G17" i="3" s="1"/>
  <c r="H17" i="3" s="1"/>
  <c r="G18" i="3" a="1"/>
  <c r="G18" i="3" s="1"/>
  <c r="H18" i="3" s="1"/>
  <c r="F19" i="3"/>
  <c r="G19" i="3" s="1" a="1"/>
  <c r="G19" i="3" s="1"/>
  <c r="H19" i="3" s="1"/>
  <c r="E29" i="3"/>
  <c r="G33" i="2" s="1"/>
  <c r="F20" i="3" l="1"/>
  <c r="G20" i="3" s="1" a="1"/>
  <c r="G20" i="3" s="1"/>
  <c r="H20" i="3" s="1"/>
  <c r="H4" i="3"/>
  <c r="D21" i="2" s="1"/>
  <c r="F21" i="3" l="1"/>
  <c r="F22" i="3" s="1"/>
  <c r="G21" i="3" l="1" a="1"/>
  <c r="G21" i="3" s="1"/>
  <c r="H21" i="3" s="1"/>
  <c r="G22" i="3" a="1"/>
  <c r="G22" i="3" s="1"/>
  <c r="H22" i="3" s="1"/>
  <c r="F23" i="3"/>
  <c r="G23" i="3" l="1" a="1"/>
  <c r="G23" i="3" s="1"/>
  <c r="H23" i="3" s="1"/>
  <c r="F24" i="3"/>
  <c r="G24" i="3" l="1" a="1"/>
  <c r="G24" i="3" s="1"/>
  <c r="H24" i="3" s="1"/>
  <c r="F25" i="3"/>
  <c r="G25" i="3" l="1" a="1"/>
  <c r="G25" i="3" s="1"/>
  <c r="H25" i="3" s="1"/>
  <c r="F26" i="3"/>
  <c r="G26" i="3" l="1" a="1"/>
  <c r="G26" i="3" s="1"/>
  <c r="H26" i="3" s="1"/>
  <c r="F27" i="3"/>
  <c r="F28" i="3" l="1"/>
  <c r="G27" i="3" a="1"/>
  <c r="G27" i="3" s="1"/>
  <c r="H27" i="3" s="1"/>
  <c r="I17" i="3" l="1"/>
  <c r="G28" i="3" a="1"/>
  <c r="G28" i="3" s="1"/>
  <c r="H28" i="3" s="1"/>
  <c r="H29" i="3" s="1"/>
  <c r="G34" i="2" l="1"/>
  <c r="H5" i="3"/>
  <c r="D22" i="2" s="1"/>
  <c r="I18" i="3"/>
  <c r="J17" i="3" a="1"/>
  <c r="J17" i="3" s="1"/>
  <c r="K17" i="3" s="1"/>
  <c r="J18" i="3" l="1" a="1"/>
  <c r="J18" i="3" s="1"/>
  <c r="K18" i="3" s="1"/>
  <c r="I19" i="3"/>
  <c r="I20" i="3" l="1"/>
  <c r="J19" i="3" a="1"/>
  <c r="J19" i="3" s="1"/>
  <c r="K19" i="3" s="1"/>
  <c r="J20" i="3" l="1" a="1"/>
  <c r="J20" i="3" s="1"/>
  <c r="K20" i="3" s="1"/>
  <c r="I21" i="3"/>
  <c r="J21" i="3" l="1" a="1"/>
  <c r="J21" i="3" s="1"/>
  <c r="K21" i="3" s="1"/>
  <c r="I22" i="3"/>
  <c r="J22" i="3" l="1" a="1"/>
  <c r="J22" i="3" s="1"/>
  <c r="K22" i="3" s="1"/>
  <c r="I23" i="3"/>
  <c r="I24" i="3" l="1"/>
  <c r="J23" i="3" a="1"/>
  <c r="J23" i="3" s="1"/>
  <c r="K23" i="3" s="1"/>
  <c r="I25" i="3" l="1"/>
  <c r="J24" i="3" a="1"/>
  <c r="J24" i="3" s="1"/>
  <c r="K24" i="3" s="1"/>
  <c r="I26" i="3" l="1"/>
  <c r="J25" i="3" a="1"/>
  <c r="J25" i="3" s="1"/>
  <c r="K25" i="3" s="1"/>
  <c r="J26" i="3" l="1" a="1"/>
  <c r="J26" i="3" s="1"/>
  <c r="K26" i="3" s="1"/>
  <c r="I27" i="3"/>
  <c r="J27" i="3" l="1" a="1"/>
  <c r="J27" i="3" s="1"/>
  <c r="K27" i="3" s="1"/>
  <c r="I28" i="3"/>
  <c r="J28" i="3" l="1" a="1"/>
  <c r="J28" i="3" s="1"/>
  <c r="K28" i="3" s="1"/>
  <c r="K29" i="3" s="1"/>
  <c r="L17" i="3"/>
  <c r="K31" i="3" l="1"/>
  <c r="K32" i="3"/>
  <c r="G35" i="2"/>
  <c r="G37" i="2" s="1"/>
  <c r="D53" i="2" s="1"/>
  <c r="H6" i="3"/>
  <c r="D23" i="2" s="1"/>
  <c r="M17" i="3" a="1"/>
  <c r="M17" i="3" s="1"/>
  <c r="N17" i="3" s="1"/>
  <c r="L18" i="3"/>
  <c r="M18" i="3" l="1" a="1"/>
  <c r="M18" i="3" s="1"/>
  <c r="N18" i="3" s="1"/>
  <c r="L19" i="3"/>
  <c r="M19" i="3" l="1" a="1"/>
  <c r="M19" i="3" s="1"/>
  <c r="N19" i="3" s="1"/>
  <c r="L20" i="3"/>
  <c r="L21" i="3" l="1"/>
  <c r="M20" i="3" a="1"/>
  <c r="M20" i="3" s="1"/>
  <c r="N20" i="3" s="1"/>
  <c r="L22" i="3" l="1"/>
  <c r="M21" i="3" a="1"/>
  <c r="M21" i="3" s="1"/>
  <c r="N21" i="3" s="1"/>
  <c r="L23" i="3" l="1"/>
  <c r="M22" i="3" a="1"/>
  <c r="M22" i="3" s="1"/>
  <c r="N22" i="3" s="1"/>
  <c r="M23" i="3" l="1" a="1"/>
  <c r="M23" i="3" s="1"/>
  <c r="N23" i="3" s="1"/>
  <c r="L24" i="3"/>
  <c r="M24" i="3" l="1" a="1"/>
  <c r="M24" i="3" s="1"/>
  <c r="N24" i="3" s="1"/>
  <c r="L25" i="3"/>
  <c r="M25" i="3" l="1" a="1"/>
  <c r="M25" i="3" s="1"/>
  <c r="N25" i="3" s="1"/>
  <c r="L26" i="3"/>
  <c r="L27" i="3" l="1"/>
  <c r="M26" i="3" a="1"/>
  <c r="M26" i="3" s="1"/>
  <c r="N26" i="3" s="1"/>
  <c r="L28" i="3" l="1"/>
  <c r="M27" i="3" a="1"/>
  <c r="M27" i="3" s="1"/>
  <c r="N27" i="3" s="1"/>
  <c r="O17" i="3" l="1"/>
  <c r="M28" i="3" a="1"/>
  <c r="M28" i="3" s="1"/>
  <c r="N28" i="3" s="1"/>
  <c r="N29" i="3" s="1"/>
  <c r="H7" i="3" l="1"/>
  <c r="D24" i="2" s="1"/>
  <c r="P17" i="3" a="1"/>
  <c r="P17" i="3" s="1"/>
  <c r="Q17" i="3" s="1"/>
  <c r="O18" i="3"/>
  <c r="P18" i="3" l="1" a="1"/>
  <c r="P18" i="3" s="1"/>
  <c r="Q18" i="3" s="1"/>
  <c r="O19" i="3"/>
  <c r="P19" i="3" l="1" a="1"/>
  <c r="P19" i="3" s="1"/>
  <c r="Q19" i="3" s="1"/>
  <c r="O20" i="3"/>
  <c r="P20" i="3" l="1" a="1"/>
  <c r="P20" i="3" s="1"/>
  <c r="Q20" i="3" s="1"/>
  <c r="O21" i="3"/>
  <c r="P21" i="3" l="1" a="1"/>
  <c r="P21" i="3" s="1"/>
  <c r="Q21" i="3" s="1"/>
  <c r="O22" i="3"/>
  <c r="P22" i="3" l="1" a="1"/>
  <c r="P22" i="3" s="1"/>
  <c r="Q22" i="3" s="1"/>
  <c r="O23" i="3"/>
  <c r="O24" i="3" l="1"/>
  <c r="P23" i="3" a="1"/>
  <c r="P23" i="3" s="1"/>
  <c r="Q23" i="3" s="1"/>
  <c r="O25" i="3" l="1"/>
  <c r="P24" i="3" a="1"/>
  <c r="P24" i="3" s="1"/>
  <c r="Q24" i="3" s="1"/>
  <c r="O26" i="3" l="1"/>
  <c r="P25" i="3" a="1"/>
  <c r="P25" i="3" s="1"/>
  <c r="Q25" i="3" s="1"/>
  <c r="O27" i="3" l="1"/>
  <c r="P26" i="3" a="1"/>
  <c r="P26" i="3" s="1"/>
  <c r="Q26" i="3" s="1"/>
  <c r="P27" i="3" l="1" a="1"/>
  <c r="P27" i="3" s="1"/>
  <c r="Q27" i="3" s="1"/>
  <c r="O28" i="3"/>
  <c r="P28" i="3" l="1" a="1"/>
  <c r="P28" i="3" s="1"/>
  <c r="Q28" i="3" s="1"/>
  <c r="Q29" i="3" s="1"/>
  <c r="R17" i="3"/>
  <c r="H8" i="3" l="1"/>
  <c r="D25" i="2" s="1"/>
  <c r="S17" i="3" a="1"/>
  <c r="S17" i="3" s="1"/>
  <c r="T17" i="3" s="1"/>
  <c r="R18" i="3"/>
  <c r="S18" i="3" l="1" a="1"/>
  <c r="S18" i="3" s="1"/>
  <c r="T18" i="3" s="1"/>
  <c r="R19" i="3"/>
  <c r="R20" i="3" l="1"/>
  <c r="S19" i="3" a="1"/>
  <c r="S19" i="3" s="1"/>
  <c r="T19" i="3" s="1"/>
  <c r="S20" i="3" l="1" a="1"/>
  <c r="S20" i="3" s="1"/>
  <c r="T20" i="3" s="1"/>
  <c r="R21" i="3"/>
  <c r="R22" i="3" l="1"/>
  <c r="S21" i="3" a="1"/>
  <c r="S21" i="3" s="1"/>
  <c r="T21" i="3" s="1"/>
  <c r="S22" i="3" l="1" a="1"/>
  <c r="S22" i="3" s="1"/>
  <c r="T22" i="3" s="1"/>
  <c r="R23" i="3"/>
  <c r="S23" i="3" l="1" a="1"/>
  <c r="S23" i="3" s="1"/>
  <c r="T23" i="3" s="1"/>
  <c r="R24" i="3"/>
  <c r="S24" i="3" l="1" a="1"/>
  <c r="S24" i="3" s="1"/>
  <c r="T24" i="3" s="1"/>
  <c r="R25" i="3"/>
  <c r="S25" i="3" l="1" a="1"/>
  <c r="S25" i="3" s="1"/>
  <c r="T25" i="3" s="1"/>
  <c r="R26" i="3"/>
  <c r="S26" i="3" l="1" a="1"/>
  <c r="S26" i="3" s="1"/>
  <c r="T26" i="3" s="1"/>
  <c r="R27" i="3"/>
  <c r="R28" i="3" l="1"/>
  <c r="S27" i="3" a="1"/>
  <c r="S27" i="3" s="1"/>
  <c r="T27" i="3" s="1"/>
  <c r="S28" i="3" l="1" a="1"/>
  <c r="S28" i="3" s="1"/>
  <c r="T28" i="3" s="1"/>
  <c r="T29" i="3" s="1"/>
  <c r="U17" i="3"/>
  <c r="H9" i="3" l="1"/>
  <c r="D26" i="2" s="1"/>
  <c r="U18" i="3"/>
  <c r="V17" i="3" a="1"/>
  <c r="V17" i="3" s="1"/>
  <c r="W17" i="3" s="1"/>
  <c r="V18" i="3" l="1" a="1"/>
  <c r="V18" i="3" s="1"/>
  <c r="W18" i="3" s="1"/>
  <c r="U19" i="3"/>
  <c r="V19" i="3" l="1" a="1"/>
  <c r="V19" i="3" s="1"/>
  <c r="W19" i="3" s="1"/>
  <c r="U20" i="3"/>
  <c r="V20" i="3" l="1" a="1"/>
  <c r="V20" i="3" s="1"/>
  <c r="W20" i="3" s="1"/>
  <c r="U21" i="3"/>
  <c r="V21" i="3" l="1" a="1"/>
  <c r="V21" i="3" s="1"/>
  <c r="W21" i="3" s="1"/>
  <c r="U22" i="3"/>
  <c r="V22" i="3" l="1" a="1"/>
  <c r="V22" i="3" s="1"/>
  <c r="W22" i="3" s="1"/>
  <c r="U23" i="3"/>
  <c r="U24" i="3" l="1"/>
  <c r="V23" i="3" a="1"/>
  <c r="V23" i="3" s="1"/>
  <c r="W23" i="3" s="1"/>
  <c r="U25" i="3" l="1"/>
  <c r="V24" i="3" a="1"/>
  <c r="V24" i="3" s="1"/>
  <c r="W24" i="3" s="1"/>
  <c r="V25" i="3" l="1" a="1"/>
  <c r="V25" i="3" s="1"/>
  <c r="W25" i="3" s="1"/>
  <c r="U26" i="3"/>
  <c r="V26" i="3" l="1" a="1"/>
  <c r="V26" i="3" s="1"/>
  <c r="W26" i="3" s="1"/>
  <c r="U27" i="3"/>
  <c r="U28" i="3" l="1"/>
  <c r="V27" i="3" a="1"/>
  <c r="V27" i="3" s="1"/>
  <c r="W27" i="3" s="1"/>
  <c r="V28" i="3" l="1" a="1"/>
  <c r="V28" i="3" s="1"/>
  <c r="W28" i="3" s="1"/>
  <c r="W29" i="3" s="1"/>
  <c r="H10" i="3" s="1"/>
  <c r="D27" i="2" s="1"/>
  <c r="X17" i="3"/>
  <c r="Y17" i="3" l="1" a="1"/>
  <c r="Y17" i="3" s="1"/>
  <c r="Z17" i="3" s="1"/>
  <c r="X18" i="3"/>
  <c r="Y18" i="3" l="1" a="1"/>
  <c r="Y18" i="3" s="1"/>
  <c r="Z18" i="3" s="1"/>
  <c r="X19" i="3"/>
  <c r="X20" i="3" l="1"/>
  <c r="Y19" i="3" a="1"/>
  <c r="Y19" i="3" s="1"/>
  <c r="Z19" i="3" s="1"/>
  <c r="X21" i="3" l="1"/>
  <c r="Y20" i="3" a="1"/>
  <c r="Y20" i="3" s="1"/>
  <c r="Z20" i="3" s="1"/>
  <c r="X22" i="3" l="1"/>
  <c r="Y21" i="3" a="1"/>
  <c r="Y21" i="3" s="1"/>
  <c r="Z21" i="3" s="1"/>
  <c r="X23" i="3" l="1"/>
  <c r="Y22" i="3" a="1"/>
  <c r="Y22" i="3" s="1"/>
  <c r="Z22" i="3" s="1"/>
  <c r="X24" i="3" l="1"/>
  <c r="Y23" i="3" a="1"/>
  <c r="Y23" i="3" s="1"/>
  <c r="Z23" i="3" s="1"/>
  <c r="Y24" i="3" l="1" a="1"/>
  <c r="Y24" i="3" s="1"/>
  <c r="Z24" i="3" s="1"/>
  <c r="X25" i="3"/>
  <c r="Y25" i="3" l="1" a="1"/>
  <c r="Y25" i="3" s="1"/>
  <c r="Z25" i="3" s="1"/>
  <c r="X26" i="3"/>
  <c r="X27" i="3" l="1"/>
  <c r="Y26" i="3" a="1"/>
  <c r="Y26" i="3" s="1"/>
  <c r="Z26" i="3" s="1"/>
  <c r="X28" i="3" l="1"/>
  <c r="Y27" i="3" a="1"/>
  <c r="Y27" i="3" s="1"/>
  <c r="Z27" i="3" s="1"/>
  <c r="Y28" i="3" l="1" a="1"/>
  <c r="Y28" i="3" s="1"/>
  <c r="Z28" i="3" s="1"/>
  <c r="Z29" i="3" s="1"/>
  <c r="H11" i="3" s="1"/>
  <c r="D28"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<sst xmlns="http://schemas.openxmlformats.org/spreadsheetml/2006/main" count="109" uniqueCount="71">
  <si>
    <t>Bijlage C Prijzenblad behorende bij de aanbesteding Software huishoudboekje gemeente Amersfoort</t>
  </si>
  <si>
    <t xml:space="preserve">U dient de lichtblauwe velden in te vullen. Bedragen dienen te worden ingevuld in euro's exclusief BTW. </t>
  </si>
  <si>
    <t>Licentiekosten</t>
  </si>
  <si>
    <r>
      <t xml:space="preserve">In het eerste jaar van de overeenkomst is de verwachting dat er een groei is naar 50 actieve* deelnemers. In het tweede jaar is de verwachte groei 50 actieve deelnemers. De verwachting is dat het aantal actieve deelnemers in de 4 jaar daarna met 75 per jaar zal toenemen. In jaar zeven en acht is de verwachte groei 50 actieve deelnemers per jaar. Het aantal extra actieve deelnemers ten opzichte van het jaar ervoor noemen wij het rekengroeisaldo.  De verwachte groei, weergegeven in het fictieve Rekengroeisaldo, dient slechts ter bepaling van het plafondbedrag en de inschrijfprijs, hier kunnen verder geen rechten aan worden ontleend.
Op basis van de door u in te vullen staffelprijzen wordt de tabel "Gemiddeld jaarbedrag gedurende de termijn" automatisch gevuld conform de berekening in tabblad 'Doorrekening per maand'. Hier wordt het gemiddeld jaarbedrag voor 8 jaren getoond, omdat hiervoor een plafondbedrag van EUR 50.000 </t>
    </r>
    <r>
      <rPr>
        <sz val="11"/>
        <color rgb="FFFF0000"/>
        <rFont val="Aptos Narrow"/>
        <family val="2"/>
        <scheme val="minor"/>
      </rPr>
      <t xml:space="preserve">voor elke </t>
    </r>
    <r>
      <rPr>
        <sz val="11"/>
        <rFont val="Aptos Narrow"/>
        <family val="2"/>
        <scheme val="minor"/>
      </rPr>
      <t>termijn geldt.
Het subtotaal Licentiekosten ten behoeve van het berekenen van de inschrijfprijs wordt berekend op basis van het totaal van de eerste 3 jaar zoals berekend op tabblad 'Doorrekening per maand'. De in dit tabblad genoemde maandbedragen zijn gebaseerd op het aantal verwachte deelnemers maal de, door inschrijver ingevulde, staffelprijs behorende bij deze verwachte aantallen.</t>
    </r>
  </si>
  <si>
    <t>* Actieve deelnemers zijn deelnemers waarvan een actief dossier bestaat, dit is vanaf het moment van aanmelding tot het moment van opzegging van de ondersteuning door de gemeente met het Huishoudboekje. De data van de voormalige deelnemer staan dan nog wel in het HHB en mogen niet meer gewijzigd kunnen worden, hooguit verwijderd of gepseudonimiseerd dan wel geanonimiseerd.  Het aantal actieve deelnemers zal elke maand op de 15e van die maand worden vastgesteld.</t>
  </si>
  <si>
    <t>Staffel</t>
  </si>
  <si>
    <t>Trede</t>
  </si>
  <si>
    <t>Aantal deelnemers</t>
  </si>
  <si>
    <t>Prijs per deelnemer per jaar</t>
  </si>
  <si>
    <t>1 tot en met 50</t>
  </si>
  <si>
    <t>51 tot en met 100</t>
  </si>
  <si>
    <t>101 tot en met 200</t>
  </si>
  <si>
    <t>201 tot en met 400</t>
  </si>
  <si>
    <t>meer dan 400</t>
  </si>
  <si>
    <t>Controletabel plafond €50.000</t>
  </si>
  <si>
    <t>Gemiddeld jaarbedrag gedurende de termijn</t>
  </si>
  <si>
    <t>Termijn</t>
  </si>
  <si>
    <t>Gemiddeld jaarbedrag**</t>
  </si>
  <si>
    <t>jaar 1</t>
  </si>
  <si>
    <t>jaar 1, 2</t>
  </si>
  <si>
    <t>jaar 1,2,3</t>
  </si>
  <si>
    <t>jaar 1,2,3,4</t>
  </si>
  <si>
    <t>jaar 1,2,3,4,5</t>
  </si>
  <si>
    <t>jaar 1,2,3,4,5,6</t>
  </si>
  <si>
    <t>jaar 1,2,3,4,5,6,7</t>
  </si>
  <si>
    <t>jaar 1,2,3,4,5,6,7,8</t>
  </si>
  <si>
    <t>Dit gemiddeld jaarbedrag dient in elk van de termijnen maximaal € 50.000 te bedragen, zijnde het plafondbedrag bij inschrijving.</t>
  </si>
  <si>
    <t>** berekend volgens de berekening op tabblad 'Doorrekening per maand'.</t>
  </si>
  <si>
    <t>Licentiekosten t.b.v. berekening van de inschrijfprijs ***</t>
  </si>
  <si>
    <t>Jaar</t>
  </si>
  <si>
    <t>Kosten</t>
  </si>
  <si>
    <t>*** berekening volgens methode op tabblad 'Doorrekening per maand'.</t>
  </si>
  <si>
    <t>Subtotaal licentiekosten</t>
  </si>
  <si>
    <t>Uurtarief</t>
  </si>
  <si>
    <r>
      <rPr>
        <sz val="11"/>
        <color rgb="FF000000"/>
        <rFont val="Aptos Narrow"/>
        <family val="2"/>
        <scheme val="minor"/>
      </rPr>
      <t xml:space="preserve">Wanneer aanvullende werkzaamheden worden gewenst door de opdrachtgever, zoals beschreven in de herzieningsclausule, wordt het onderstaande uurtarief door u toegepast in de offertes en facturen. Vul in het blauwe veld uw uurtarief in. </t>
    </r>
    <r>
      <rPr>
        <sz val="11"/>
        <color rgb="FFFF0000"/>
        <rFont val="Aptos Narrow"/>
        <family val="2"/>
        <scheme val="minor"/>
      </rPr>
      <t>Voor dit uurtarief geldt een plafondbedrag van € 120,-</t>
    </r>
  </si>
  <si>
    <t>Implementatie en migratie (éénmalig)</t>
  </si>
  <si>
    <r>
      <t>Voordat de software daadwerkelijk in gebruik kunnen worden genomen zullen er éénmalige kosten zijn voor datamigratie, inrichting en ingebruikname en opleidingen. Vul hiervoor de blauwe velden in.</t>
    </r>
    <r>
      <rPr>
        <sz val="11"/>
        <color rgb="FFFF0000"/>
        <rFont val="Aptos Narrow"/>
        <family val="2"/>
        <scheme val="minor"/>
      </rPr>
      <t xml:space="preserve"> Voor de eenmalige kosten geldt een plafondbedrag van € 100.000,- in totaal. </t>
    </r>
  </si>
  <si>
    <t>Migratie van data</t>
  </si>
  <si>
    <t>Inrichting en ingebruikname</t>
  </si>
  <si>
    <t>Opleiding (eind)gebruikers en beheerders</t>
  </si>
  <si>
    <t>Subtotaal éénmalige kosten</t>
  </si>
  <si>
    <t>Inschrijfprijs</t>
  </si>
  <si>
    <t>Inschrijver</t>
  </si>
  <si>
    <t>Plaats</t>
  </si>
  <si>
    <t xml:space="preserve">Naam </t>
  </si>
  <si>
    <t>Datum</t>
  </si>
  <si>
    <t xml:space="preserve">Functie </t>
  </si>
  <si>
    <t>Handtekening</t>
  </si>
  <si>
    <t>Aantal actieve deelnemers o.b.v. fictief Rekengroeisaldo</t>
  </si>
  <si>
    <t>Staffel voor totaal aantal deelnemers</t>
  </si>
  <si>
    <t>Prijs per deelnemer</t>
  </si>
  <si>
    <t>Gemiddeld jaarbedrag</t>
  </si>
  <si>
    <t>Aantal begin</t>
  </si>
  <si>
    <t>Rekengroeisaldo</t>
  </si>
  <si>
    <t>Aantal einde</t>
  </si>
  <si>
    <t>Begin aantal</t>
  </si>
  <si>
    <t>Einde aantal</t>
  </si>
  <si>
    <t>onbeperkt</t>
  </si>
  <si>
    <t>Gemiddeld jaarbedrag - maximaal  EUR 50.000, -- op basis van het aangegeven fictieve Rekengroeisaldo.</t>
  </si>
  <si>
    <t>Contractjaar 1</t>
  </si>
  <si>
    <t>Contractjaar 2</t>
  </si>
  <si>
    <t>Contractjaar 3</t>
  </si>
  <si>
    <t>Contractjaar 4</t>
  </si>
  <si>
    <t>Contractjaar 5</t>
  </si>
  <si>
    <t>Contractjaar 6</t>
  </si>
  <si>
    <t>Contractjaar 7</t>
  </si>
  <si>
    <t>Contractjaar 8</t>
  </si>
  <si>
    <t>Maand</t>
  </si>
  <si>
    <t>Aantal gebruikers</t>
  </si>
  <si>
    <t>Jaarbedrag</t>
  </si>
  <si>
    <t>LET OP Ref. 2 UIT DE NVI MOETEN WE ANTWOORD AANPASSEN, hun analyse is juist op basis van hoe het prijzenblad werkt. De vraag is of we ook met weinig deelnemers 50K per jaar de 1de drie jaar kwijt willen zijn, en daarna het initiatief stoppen vanwege te weinig deelnemers?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</si>
</sst>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9">
    <font>
      <sz val="11"/>
      <color theme="1"/>
      <name val="Aptos Narrow"/>
      <family val="2"/>
      <scheme val="minor"/>
    </font>
    <font>
      <sz val="12"/>
      <color theme="1"/>
      <name val="Aptos Narrow"/>
      <family val="2"/>
      <scheme val="minor"/>
    </font>
    <font>
      <b/>
      <sz val="24"/>
      <color theme="1"/>
      <name val="Aptos Narrow"/>
      <family val="2"/>
      <scheme val="minor"/>
    </font>
    <font>
      <b/>
      <sz val="11"/>
      <color theme="1"/>
      <name val="Aptos Narrow"/>
      <family val="2"/>
      <scheme val="minor"/>
    </font>
    <font>
      <b/>
      <sz val="11"/>
      <color theme="0"/>
      <name val="Aptos Narrow"/>
      <family val="2"/>
      <scheme val="minor"/>
    </font>
    <font>
      <sz val="11"/>
      <color rgb="FF000000"/>
      <name val="Aptos Narrow"/>
      <family val="2"/>
    </font>
    <font>
      <b/>
      <sz val="18"/>
      <color rgb="FF000000"/>
      <name val="Aptos Narrow"/>
      <family val="2"/>
      <scheme val="minor"/>
    </font>
    <font>
      <b/>
      <sz val="20"/>
      <color theme="0"/>
      <name val="Aptos Narrow"/>
      <family val="2"/>
      <scheme val="minor"/>
    </font>
    <font>
      <b/>
      <sz val="24"/>
      <color theme="0"/>
      <name val="Aptos Narrow"/>
      <family val="2"/>
      <scheme val="minor"/>
    </font>
    <font>
      <sz val="11"/>
      <color rgb="FF000000"/>
      <name val="Aptos Narrow"/>
      <family val="2"/>
      <scheme val="minor"/>
    </font>
    <font>
      <sz val="11"/>
      <color rgb="FFFF0000"/>
      <name val="Aptos Narrow"/>
      <family val="2"/>
      <scheme val="minor"/>
    </font>
    <font>
      <sz val="11"/>
      <name val="Aptos Narrow"/>
      <family val="2"/>
      <scheme val="minor"/>
    </font>
    <font>
      <b/>
      <sz val="10"/>
      <color theme="1"/>
      <name val="Calibri"/>
      <family val="2"/>
    </font>
    <font>
      <sz val="10"/>
      <color theme="1"/>
      <name val="Calibri"/>
      <family val="2"/>
    </font>
    <font>
      <b/>
      <sz val="18"/>
      <color theme="1"/>
      <name val="Aptos Narrow"/>
      <family val="2"/>
      <scheme val="minor"/>
    </font>
    <font>
      <sz val="10"/>
      <color theme="1"/>
      <name val="Aptos Narrow"/>
      <family val="2"/>
      <scheme val="minor"/>
    </font>
    <font>
      <b/>
      <sz val="12"/>
      <color theme="1"/>
      <name val="Aptos Narrow"/>
      <family val="2"/>
      <scheme val="minor"/>
    </font>
    <font>
      <b/>
      <sz val="11"/>
      <name val="Aptos Narrow"/>
      <family val="2"/>
      <scheme val="minor"/>
    </font>
    <font>
      <sz val="12"/>
      <color rgb="FFFF0000"/>
      <name val="Aptos Narrow"/>
      <family val="2"/>
      <scheme val="minor"/>
    </font>
  </fonts>
  <fills count="13">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9"/>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s>
  <borders count="78">
    <border>
      <left/>
      <right/>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thick">
        <color theme="0" tint="-0.24994659260841701"/>
      </right>
      <top style="medium">
        <color theme="0" tint="-0.24994659260841701"/>
      </top>
      <bottom style="medium">
        <color theme="0" tint="-0.24994659260841701"/>
      </bottom>
      <diagonal/>
    </border>
    <border>
      <left style="thick">
        <color theme="0" tint="-0.499984740745262"/>
      </left>
      <right/>
      <top style="medium">
        <color theme="0" tint="-0.24994659260841701"/>
      </top>
      <bottom style="medium">
        <color theme="0" tint="-0.24994659260841701"/>
      </bottom>
      <diagonal/>
    </border>
    <border>
      <left/>
      <right style="thick">
        <color theme="0" tint="-0.499984740745262"/>
      </right>
      <top style="medium">
        <color theme="0" tint="-0.24994659260841701"/>
      </top>
      <bottom style="medium">
        <color theme="0" tint="-0.24994659260841701"/>
      </bottom>
      <diagonal/>
    </border>
    <border>
      <left style="thick">
        <color theme="0" tint="-0.24994659260841701"/>
      </left>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
      <left/>
      <right style="thick">
        <color theme="0" tint="-0.24994659260841701"/>
      </right>
      <top style="medium">
        <color theme="0" tint="-0.24994659260841701"/>
      </top>
      <bottom style="thin">
        <color theme="0" tint="-0.24994659260841701"/>
      </bottom>
      <diagonal/>
    </border>
    <border>
      <left style="thick">
        <color theme="0" tint="-0.499984740745262"/>
      </left>
      <right/>
      <top/>
      <bottom style="thin">
        <color theme="0" tint="-0.499984740745262"/>
      </bottom>
      <diagonal/>
    </border>
    <border>
      <left/>
      <right/>
      <top/>
      <bottom style="thin">
        <color theme="0" tint="-0.499984740745262"/>
      </bottom>
      <diagonal/>
    </border>
    <border>
      <left/>
      <right style="thick">
        <color theme="0" tint="-0.499984740745262"/>
      </right>
      <top/>
      <bottom style="thin">
        <color theme="0" tint="-0.499984740745262"/>
      </bottom>
      <diagonal/>
    </border>
    <border>
      <left style="thick">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ck">
        <color theme="0" tint="-0.24994659260841701"/>
      </right>
      <top style="thin">
        <color theme="0" tint="-0.24994659260841701"/>
      </top>
      <bottom style="thin">
        <color theme="0" tint="-0.24994659260841701"/>
      </bottom>
      <diagonal/>
    </border>
    <border>
      <left style="thick">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ck">
        <color theme="0" tint="-0.499984740745262"/>
      </right>
      <top style="thin">
        <color theme="0" tint="-0.499984740745262"/>
      </top>
      <bottom style="thin">
        <color theme="0" tint="-0.499984740745262"/>
      </bottom>
      <diagonal/>
    </border>
    <border>
      <left style="thick">
        <color theme="0" tint="-0.24994659260841701"/>
      </left>
      <right/>
      <top style="thin">
        <color theme="0" tint="-0.24994659260841701"/>
      </top>
      <bottom style="thick">
        <color theme="0" tint="-0.24994659260841701"/>
      </bottom>
      <diagonal/>
    </border>
    <border>
      <left/>
      <right/>
      <top style="thin">
        <color theme="0" tint="-0.24994659260841701"/>
      </top>
      <bottom style="thick">
        <color theme="0" tint="-0.24994659260841701"/>
      </bottom>
      <diagonal/>
    </border>
    <border>
      <left/>
      <right style="thick">
        <color theme="0" tint="-0.24994659260841701"/>
      </right>
      <top style="thin">
        <color theme="0" tint="-0.24994659260841701"/>
      </top>
      <bottom style="thick">
        <color theme="0" tint="-0.24994659260841701"/>
      </bottom>
      <diagonal/>
    </border>
    <border>
      <left style="thick">
        <color theme="0" tint="-0.499984740745262"/>
      </left>
      <right/>
      <top style="thin">
        <color theme="0" tint="-0.499984740745262"/>
      </top>
      <bottom style="thick">
        <color theme="0" tint="-0.499984740745262"/>
      </bottom>
      <diagonal/>
    </border>
    <border>
      <left/>
      <right/>
      <top style="thin">
        <color theme="0" tint="-0.499984740745262"/>
      </top>
      <bottom style="thick">
        <color theme="0" tint="-0.499984740745262"/>
      </bottom>
      <diagonal/>
    </border>
    <border>
      <left/>
      <right style="thick">
        <color theme="0" tint="-0.499984740745262"/>
      </right>
      <top style="thin">
        <color theme="0" tint="-0.499984740745262"/>
      </top>
      <bottom style="thick">
        <color theme="0" tint="-0.499984740745262"/>
      </bottom>
      <diagonal/>
    </border>
    <border>
      <left/>
      <right/>
      <top style="thick">
        <color theme="0" tint="-0.24994659260841701"/>
      </top>
      <bottom style="medium">
        <color theme="0" tint="-0.24994659260841701"/>
      </bottom>
      <diagonal/>
    </border>
    <border>
      <left/>
      <right style="thick">
        <color theme="0" tint="-0.24994659260841701"/>
      </right>
      <top style="thick">
        <color theme="0" tint="-0.24994659260841701"/>
      </top>
      <bottom style="medium">
        <color theme="0" tint="-0.24994659260841701"/>
      </bottom>
      <diagonal/>
    </border>
    <border>
      <left style="thick">
        <color theme="0" tint="-0.24994659260841701"/>
      </left>
      <right/>
      <top/>
      <bottom style="thin">
        <color theme="0" tint="-0.24994659260841701"/>
      </bottom>
      <diagonal/>
    </border>
    <border>
      <left/>
      <right/>
      <top/>
      <bottom style="thin">
        <color theme="0" tint="-0.24994659260841701"/>
      </bottom>
      <diagonal/>
    </border>
    <border>
      <left/>
      <right style="thick">
        <color theme="0" tint="-0.24994659260841701"/>
      </right>
      <top/>
      <bottom style="thin">
        <color theme="0" tint="-0.24994659260841701"/>
      </bottom>
      <diagonal/>
    </border>
    <border>
      <left style="thick">
        <color theme="0" tint="-0.24994659260841701"/>
      </left>
      <right/>
      <top style="thin">
        <color theme="0" tint="-0.24994659260841701"/>
      </top>
      <bottom/>
      <diagonal/>
    </border>
    <border>
      <left/>
      <right/>
      <top style="thin">
        <color theme="0" tint="-0.24994659260841701"/>
      </top>
      <bottom/>
      <diagonal/>
    </border>
    <border>
      <left/>
      <right style="thick">
        <color theme="0" tint="-0.24994659260841701"/>
      </right>
      <top style="thin">
        <color theme="0" tint="-0.24994659260841701"/>
      </top>
      <bottom/>
      <diagonal/>
    </border>
    <border>
      <left style="thick">
        <color theme="0" tint="-0.24994659260841701"/>
      </left>
      <right/>
      <top style="medium">
        <color theme="0" tint="-0.24994659260841701"/>
      </top>
      <bottom style="thick">
        <color theme="0" tint="-0.24994659260841701"/>
      </bottom>
      <diagonal/>
    </border>
    <border>
      <left/>
      <right/>
      <top style="medium">
        <color theme="0" tint="-0.24994659260841701"/>
      </top>
      <bottom style="thick">
        <color theme="0" tint="-0.24994659260841701"/>
      </bottom>
      <diagonal/>
    </border>
    <border>
      <left/>
      <right style="thick">
        <color theme="0" tint="-0.24994659260841701"/>
      </right>
      <top style="medium">
        <color theme="0" tint="-0.24994659260841701"/>
      </top>
      <bottom style="thick">
        <color theme="0" tint="-0.2499465926084170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bottom style="thick">
        <color theme="0" tint="-0.2499465926084170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theme="0" tint="-0.24994659260841701"/>
      </left>
      <right/>
      <top/>
      <bottom style="thick">
        <color theme="0" tint="-0.24994659260841701"/>
      </bottom>
      <diagonal/>
    </border>
    <border>
      <left/>
      <right style="thick">
        <color theme="0" tint="-0.24994659260841701"/>
      </right>
      <top/>
      <bottom style="thick">
        <color theme="0" tint="-0.24994659260841701"/>
      </bottom>
      <diagonal/>
    </border>
    <border>
      <left/>
      <right/>
      <top/>
      <bottom style="thin">
        <color rgb="FF000000"/>
      </bottom>
      <diagonal/>
    </border>
    <border>
      <left/>
      <right style="medium">
        <color rgb="FF000000"/>
      </right>
      <top/>
      <bottom style="thin">
        <color rgb="FF000000"/>
      </bottom>
      <diagonal/>
    </border>
    <border>
      <left style="thin">
        <color indexed="64"/>
      </left>
      <right style="thin">
        <color rgb="FF000000"/>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right style="thin">
        <color indexed="64"/>
      </right>
      <top/>
      <bottom style="thin">
        <color rgb="FF000000"/>
      </bottom>
      <diagonal/>
    </border>
    <border>
      <left style="thin">
        <color indexed="64"/>
      </left>
      <right style="medium">
        <color rgb="FF000000"/>
      </right>
      <top/>
      <bottom style="thin">
        <color rgb="FF000000"/>
      </bottom>
      <diagonal/>
    </border>
    <border>
      <left/>
      <right style="medium">
        <color auto="1"/>
      </right>
      <top style="thin">
        <color rgb="FF000000"/>
      </top>
      <bottom/>
      <diagonal/>
    </border>
    <border>
      <left/>
      <right/>
      <top style="thin">
        <color rgb="FF000000"/>
      </top>
      <bottom/>
      <diagonal/>
    </border>
    <border>
      <left style="medium">
        <color auto="1"/>
      </left>
      <right style="thin">
        <color auto="1"/>
      </right>
      <top style="thin">
        <color auto="1"/>
      </top>
      <bottom style="thin">
        <color auto="1"/>
      </bottom>
      <diagonal/>
    </border>
    <border>
      <left style="medium">
        <color auto="1"/>
      </left>
      <right/>
      <top style="thin">
        <color rgb="FF000000"/>
      </top>
      <bottom style="thin">
        <color rgb="FF000000"/>
      </bottom>
      <diagonal/>
    </border>
    <border>
      <left style="medium">
        <color auto="1"/>
      </left>
      <right/>
      <top/>
      <bottom style="thin">
        <color rgb="FF000000"/>
      </bottom>
      <diagonal/>
    </border>
    <border>
      <left style="medium">
        <color auto="1"/>
      </left>
      <right/>
      <top/>
      <bottom style="medium">
        <color rgb="FF000000"/>
      </bottom>
      <diagonal/>
    </border>
    <border>
      <left style="medium">
        <color auto="1"/>
      </left>
      <right/>
      <top style="medium">
        <color rgb="FF000000"/>
      </top>
      <bottom/>
      <diagonal/>
    </border>
    <border>
      <left style="medium">
        <color auto="1"/>
      </left>
      <right/>
      <top style="thin">
        <color rgb="FF000000"/>
      </top>
      <bottom/>
      <diagonal/>
    </border>
  </borders>
  <cellStyleXfs count="2">
    <xf numFmtId="0" fontId="0" fillId="0" borderId="0"/>
    <xf numFmtId="0" fontId="1" fillId="0" borderId="0"/>
  </cellStyleXfs>
  <cellXfs count="232">
    <xf numFmtId="0" fontId="0" fillId="0" borderId="0" xfId="0"/>
    <xf numFmtId="0" fontId="0" fillId="0" borderId="0" xfId="0" applyAlignment="1">
      <alignment vertical="top" wrapText="1"/>
    </xf>
    <xf numFmtId="0" fontId="0" fillId="0" borderId="0" xfId="0" applyAlignment="1">
      <alignment vertical="top"/>
    </xf>
    <xf numFmtId="0" fontId="2" fillId="0" borderId="0" xfId="0" applyFont="1"/>
    <xf numFmtId="0" fontId="5" fillId="0" borderId="0" xfId="0" applyFont="1"/>
    <xf numFmtId="164" fontId="4" fillId="4" borderId="3" xfId="0" applyNumberFormat="1" applyFont="1" applyFill="1" applyBorder="1"/>
    <xf numFmtId="0" fontId="8" fillId="2" borderId="4" xfId="0" applyFont="1" applyFill="1" applyBorder="1" applyAlignment="1">
      <alignment horizontal="center"/>
    </xf>
    <xf numFmtId="0" fontId="0" fillId="0" borderId="3" xfId="0" applyBorder="1"/>
    <xf numFmtId="164" fontId="0" fillId="3" borderId="6" xfId="0" applyNumberFormat="1" applyFill="1" applyBorder="1"/>
    <xf numFmtId="0" fontId="10" fillId="0" borderId="0" xfId="0" applyFont="1"/>
    <xf numFmtId="0" fontId="14" fillId="0" borderId="3" xfId="0" applyFont="1" applyBorder="1" applyAlignment="1">
      <alignment horizontal="left"/>
    </xf>
    <xf numFmtId="0" fontId="1" fillId="0" borderId="0" xfId="1"/>
    <xf numFmtId="0" fontId="1" fillId="9" borderId="21" xfId="1" applyFill="1" applyBorder="1" applyAlignment="1">
      <alignment horizontal="center"/>
    </xf>
    <xf numFmtId="0" fontId="1" fillId="9" borderId="21" xfId="1" applyFill="1" applyBorder="1"/>
    <xf numFmtId="0" fontId="1" fillId="9" borderId="22" xfId="1" applyFill="1" applyBorder="1"/>
    <xf numFmtId="1" fontId="1" fillId="9" borderId="21" xfId="1" applyNumberFormat="1" applyFill="1" applyBorder="1" applyAlignment="1">
      <alignment horizontal="center"/>
    </xf>
    <xf numFmtId="1" fontId="1" fillId="9" borderId="22" xfId="1" applyNumberFormat="1" applyFill="1" applyBorder="1" applyAlignment="1">
      <alignment horizontal="center" vertical="top"/>
    </xf>
    <xf numFmtId="0" fontId="1" fillId="11" borderId="22" xfId="1" applyFill="1" applyBorder="1" applyAlignment="1">
      <alignment horizontal="center"/>
    </xf>
    <xf numFmtId="1" fontId="1" fillId="9" borderId="23" xfId="1" applyNumberFormat="1" applyFill="1" applyBorder="1" applyAlignment="1">
      <alignment horizontal="center"/>
    </xf>
    <xf numFmtId="0" fontId="1" fillId="9" borderId="24" xfId="1" applyFill="1" applyBorder="1" applyAlignment="1">
      <alignment horizontal="center"/>
    </xf>
    <xf numFmtId="0" fontId="1" fillId="9" borderId="25" xfId="1" applyFill="1" applyBorder="1" applyAlignment="1">
      <alignment horizontal="right"/>
    </xf>
    <xf numFmtId="0" fontId="1" fillId="9" borderId="26" xfId="1" applyFill="1" applyBorder="1" applyAlignment="1">
      <alignment horizontal="right"/>
    </xf>
    <xf numFmtId="0" fontId="1" fillId="9" borderId="27" xfId="1" applyFill="1" applyBorder="1" applyAlignment="1">
      <alignment horizontal="center"/>
    </xf>
    <xf numFmtId="0" fontId="1" fillId="9" borderId="27" xfId="1" applyFill="1" applyBorder="1"/>
    <xf numFmtId="0" fontId="1" fillId="9" borderId="28" xfId="1" applyFill="1" applyBorder="1"/>
    <xf numFmtId="1" fontId="1" fillId="9" borderId="27" xfId="1" applyNumberFormat="1" applyFill="1" applyBorder="1" applyAlignment="1">
      <alignment horizontal="center"/>
    </xf>
    <xf numFmtId="1" fontId="1" fillId="9" borderId="28" xfId="1" applyNumberFormat="1" applyFill="1" applyBorder="1" applyAlignment="1">
      <alignment horizontal="center" vertical="top"/>
    </xf>
    <xf numFmtId="0" fontId="1" fillId="11" borderId="28" xfId="1" applyFill="1" applyBorder="1" applyAlignment="1">
      <alignment horizontal="center"/>
    </xf>
    <xf numFmtId="1" fontId="1" fillId="9" borderId="29" xfId="1" applyNumberFormat="1" applyFill="1" applyBorder="1" applyAlignment="1">
      <alignment horizontal="center"/>
    </xf>
    <xf numFmtId="0" fontId="1" fillId="9" borderId="30" xfId="1" applyFill="1" applyBorder="1" applyAlignment="1">
      <alignment horizontal="center"/>
    </xf>
    <xf numFmtId="0" fontId="1" fillId="9" borderId="31" xfId="1" applyFill="1" applyBorder="1" applyAlignment="1">
      <alignment horizontal="right"/>
    </xf>
    <xf numFmtId="0" fontId="1" fillId="9" borderId="32" xfId="1" applyFill="1" applyBorder="1" applyAlignment="1">
      <alignment horizontal="right"/>
    </xf>
    <xf numFmtId="0" fontId="1" fillId="9" borderId="33" xfId="1" applyFill="1" applyBorder="1" applyAlignment="1">
      <alignment horizontal="center"/>
    </xf>
    <xf numFmtId="0" fontId="1" fillId="9" borderId="36" xfId="1" applyFill="1" applyBorder="1" applyAlignment="1">
      <alignment horizontal="center"/>
    </xf>
    <xf numFmtId="0" fontId="1" fillId="9" borderId="37" xfId="1" applyFill="1" applyBorder="1" applyAlignment="1">
      <alignment horizontal="right"/>
    </xf>
    <xf numFmtId="0" fontId="1" fillId="9" borderId="38" xfId="1" applyFill="1" applyBorder="1" applyAlignment="1">
      <alignment horizontal="right"/>
    </xf>
    <xf numFmtId="0" fontId="1" fillId="9" borderId="33" xfId="1" applyFill="1" applyBorder="1"/>
    <xf numFmtId="0" fontId="1" fillId="9" borderId="34" xfId="1" applyFill="1" applyBorder="1"/>
    <xf numFmtId="1" fontId="1" fillId="9" borderId="33" xfId="1" applyNumberFormat="1" applyFill="1" applyBorder="1" applyAlignment="1">
      <alignment horizontal="center"/>
    </xf>
    <xf numFmtId="1" fontId="1" fillId="9" borderId="34" xfId="1" applyNumberFormat="1" applyFill="1" applyBorder="1" applyAlignment="1">
      <alignment horizontal="center" vertical="top"/>
    </xf>
    <xf numFmtId="1" fontId="1" fillId="9" borderId="35" xfId="1" applyNumberFormat="1" applyFill="1" applyBorder="1" applyAlignment="1">
      <alignment horizontal="center"/>
    </xf>
    <xf numFmtId="0" fontId="16" fillId="9" borderId="10" xfId="1" applyFont="1" applyFill="1" applyBorder="1"/>
    <xf numFmtId="0" fontId="16" fillId="9" borderId="16" xfId="1" applyFont="1" applyFill="1" applyBorder="1" applyAlignment="1">
      <alignment horizontal="center" wrapText="1"/>
    </xf>
    <xf numFmtId="0" fontId="16" fillId="9" borderId="17" xfId="1" applyFont="1" applyFill="1" applyBorder="1" applyAlignment="1">
      <alignment horizontal="center" wrapText="1"/>
    </xf>
    <xf numFmtId="0" fontId="16" fillId="3" borderId="17" xfId="1" applyFont="1" applyFill="1" applyBorder="1" applyAlignment="1">
      <alignment horizontal="center" wrapText="1"/>
    </xf>
    <xf numFmtId="0" fontId="16" fillId="3" borderId="18" xfId="1" applyFont="1" applyFill="1" applyBorder="1" applyAlignment="1">
      <alignment horizontal="center" wrapText="1"/>
    </xf>
    <xf numFmtId="0" fontId="1" fillId="0" borderId="0" xfId="1" applyAlignment="1">
      <alignment wrapText="1"/>
    </xf>
    <xf numFmtId="0" fontId="1" fillId="9" borderId="41" xfId="1" applyFill="1" applyBorder="1" applyAlignment="1">
      <alignment horizontal="center"/>
    </xf>
    <xf numFmtId="1" fontId="1" fillId="9" borderId="42" xfId="1" applyNumberFormat="1" applyFill="1" applyBorder="1" applyAlignment="1">
      <alignment horizontal="center"/>
    </xf>
    <xf numFmtId="165" fontId="1" fillId="9" borderId="42" xfId="1" applyNumberFormat="1" applyFill="1" applyBorder="1"/>
    <xf numFmtId="1" fontId="1" fillId="3" borderId="42" xfId="1" applyNumberFormat="1" applyFill="1" applyBorder="1" applyAlignment="1">
      <alignment horizontal="center"/>
    </xf>
    <xf numFmtId="0" fontId="1" fillId="3" borderId="42" xfId="1" applyFill="1" applyBorder="1" applyAlignment="1">
      <alignment horizontal="center"/>
    </xf>
    <xf numFmtId="165" fontId="1" fillId="3" borderId="42" xfId="1" applyNumberFormat="1" applyFill="1" applyBorder="1"/>
    <xf numFmtId="0" fontId="1" fillId="9" borderId="42" xfId="1" applyFill="1" applyBorder="1" applyAlignment="1">
      <alignment horizontal="center"/>
    </xf>
    <xf numFmtId="165" fontId="1" fillId="3" borderId="43" xfId="1" applyNumberFormat="1" applyFill="1" applyBorder="1"/>
    <xf numFmtId="1" fontId="1" fillId="9" borderId="28" xfId="1" applyNumberFormat="1" applyFill="1" applyBorder="1" applyAlignment="1">
      <alignment horizontal="center"/>
    </xf>
    <xf numFmtId="165" fontId="1" fillId="9" borderId="28" xfId="1" applyNumberFormat="1" applyFill="1" applyBorder="1"/>
    <xf numFmtId="1" fontId="1" fillId="3" borderId="28" xfId="1" applyNumberFormat="1" applyFill="1" applyBorder="1" applyAlignment="1">
      <alignment horizontal="center"/>
    </xf>
    <xf numFmtId="165" fontId="1" fillId="3" borderId="28" xfId="1" applyNumberFormat="1" applyFill="1" applyBorder="1"/>
    <xf numFmtId="0" fontId="1" fillId="9" borderId="28" xfId="1" applyFill="1" applyBorder="1" applyAlignment="1">
      <alignment horizontal="center"/>
    </xf>
    <xf numFmtId="165" fontId="1" fillId="3" borderId="29" xfId="1" applyNumberFormat="1" applyFill="1" applyBorder="1"/>
    <xf numFmtId="0" fontId="1" fillId="9" borderId="44" xfId="1" applyFill="1" applyBorder="1" applyAlignment="1">
      <alignment horizontal="center"/>
    </xf>
    <xf numFmtId="1" fontId="1" fillId="9" borderId="45" xfId="1" applyNumberFormat="1" applyFill="1" applyBorder="1" applyAlignment="1">
      <alignment horizontal="center"/>
    </xf>
    <xf numFmtId="165" fontId="1" fillId="9" borderId="45" xfId="1" applyNumberFormat="1" applyFill="1" applyBorder="1"/>
    <xf numFmtId="1" fontId="1" fillId="3" borderId="45" xfId="1" applyNumberFormat="1" applyFill="1" applyBorder="1" applyAlignment="1">
      <alignment horizontal="center"/>
    </xf>
    <xf numFmtId="165" fontId="1" fillId="3" borderId="45" xfId="1" applyNumberFormat="1" applyFill="1" applyBorder="1"/>
    <xf numFmtId="165" fontId="1" fillId="3" borderId="46" xfId="1" applyNumberFormat="1" applyFill="1" applyBorder="1"/>
    <xf numFmtId="0" fontId="16" fillId="9" borderId="47" xfId="1" applyFont="1" applyFill="1" applyBorder="1"/>
    <xf numFmtId="0" fontId="1" fillId="9" borderId="48" xfId="1" applyFill="1" applyBorder="1" applyAlignment="1">
      <alignment horizontal="center"/>
    </xf>
    <xf numFmtId="165" fontId="16" fillId="9" borderId="48" xfId="1" applyNumberFormat="1" applyFont="1" applyFill="1" applyBorder="1"/>
    <xf numFmtId="0" fontId="1" fillId="3" borderId="48" xfId="1" applyFill="1" applyBorder="1" applyAlignment="1">
      <alignment horizontal="center"/>
    </xf>
    <xf numFmtId="165" fontId="16" fillId="3" borderId="48" xfId="1" applyNumberFormat="1" applyFont="1" applyFill="1" applyBorder="1"/>
    <xf numFmtId="0" fontId="1" fillId="9" borderId="48" xfId="1" applyFill="1" applyBorder="1"/>
    <xf numFmtId="0" fontId="1" fillId="3" borderId="48" xfId="1" applyFill="1" applyBorder="1"/>
    <xf numFmtId="165" fontId="16" fillId="3" borderId="49" xfId="1" applyNumberFormat="1" applyFont="1" applyFill="1" applyBorder="1"/>
    <xf numFmtId="165" fontId="1" fillId="0" borderId="0" xfId="1" applyNumberFormat="1"/>
    <xf numFmtId="0" fontId="1" fillId="0" borderId="0" xfId="1" applyAlignment="1">
      <alignment horizontal="center"/>
    </xf>
    <xf numFmtId="0" fontId="0" fillId="0" borderId="3" xfId="0" applyBorder="1" applyAlignment="1">
      <alignment horizontal="center"/>
    </xf>
    <xf numFmtId="0" fontId="11" fillId="0" borderId="51" xfId="0" applyFont="1" applyBorder="1" applyAlignment="1">
      <alignment horizontal="left" vertical="top" wrapText="1"/>
    </xf>
    <xf numFmtId="0" fontId="11" fillId="0" borderId="50" xfId="0" applyFont="1" applyBorder="1" applyAlignment="1">
      <alignment horizontal="left" vertical="top" wrapText="1"/>
    </xf>
    <xf numFmtId="0" fontId="3" fillId="12" borderId="53" xfId="0" applyFont="1" applyFill="1" applyBorder="1"/>
    <xf numFmtId="164" fontId="0" fillId="3" borderId="53" xfId="0" applyNumberFormat="1" applyFill="1" applyBorder="1"/>
    <xf numFmtId="0" fontId="17" fillId="12" borderId="55" xfId="0" applyFont="1" applyFill="1" applyBorder="1" applyAlignment="1">
      <alignment horizontal="left" vertical="top" wrapText="1"/>
    </xf>
    <xf numFmtId="0" fontId="17" fillId="12" borderId="56" xfId="0" applyFont="1" applyFill="1" applyBorder="1" applyAlignment="1">
      <alignment horizontal="left" vertical="top" wrapText="1"/>
    </xf>
    <xf numFmtId="0" fontId="11" fillId="12" borderId="56" xfId="0" applyFont="1" applyFill="1" applyBorder="1" applyAlignment="1">
      <alignment horizontal="left" vertical="top" wrapText="1"/>
    </xf>
    <xf numFmtId="0" fontId="11" fillId="12" borderId="52" xfId="0" applyFont="1" applyFill="1" applyBorder="1" applyAlignment="1">
      <alignment horizontal="left" vertical="top" wrapText="1"/>
    </xf>
    <xf numFmtId="0" fontId="3" fillId="12" borderId="57" xfId="0" applyFont="1" applyFill="1" applyBorder="1"/>
    <xf numFmtId="0" fontId="0" fillId="12" borderId="56" xfId="0" applyFill="1" applyBorder="1"/>
    <xf numFmtId="0" fontId="3" fillId="12" borderId="56" xfId="0" applyFont="1" applyFill="1" applyBorder="1"/>
    <xf numFmtId="0" fontId="3" fillId="12" borderId="54" xfId="0" applyFont="1" applyFill="1" applyBorder="1"/>
    <xf numFmtId="0" fontId="0" fillId="0" borderId="57" xfId="0" applyBorder="1"/>
    <xf numFmtId="0" fontId="0" fillId="0" borderId="56" xfId="0" applyBorder="1"/>
    <xf numFmtId="164" fontId="0" fillId="0" borderId="56" xfId="0" applyNumberFormat="1" applyBorder="1"/>
    <xf numFmtId="164" fontId="0" fillId="0" borderId="54" xfId="0" applyNumberFormat="1" applyBorder="1"/>
    <xf numFmtId="0" fontId="0" fillId="0" borderId="54" xfId="0" applyBorder="1"/>
    <xf numFmtId="16" fontId="0" fillId="0" borderId="57" xfId="0" applyNumberFormat="1" applyBorder="1"/>
    <xf numFmtId="44" fontId="0" fillId="0" borderId="54" xfId="0" applyNumberFormat="1" applyBorder="1"/>
    <xf numFmtId="0" fontId="1" fillId="11" borderId="34" xfId="1" applyFill="1" applyBorder="1" applyAlignment="1">
      <alignment horizontal="center"/>
    </xf>
    <xf numFmtId="0" fontId="3" fillId="12" borderId="65" xfId="0" applyFont="1" applyFill="1" applyBorder="1"/>
    <xf numFmtId="0" fontId="0" fillId="0" borderId="3" xfId="0" applyBorder="1" applyAlignment="1">
      <alignment horizontal="left"/>
    </xf>
    <xf numFmtId="0" fontId="16" fillId="9" borderId="16" xfId="1" applyFont="1" applyFill="1" applyBorder="1" applyAlignment="1">
      <alignment horizontal="center" vertical="top"/>
    </xf>
    <xf numFmtId="0" fontId="16" fillId="9" borderId="17" xfId="1" applyFont="1" applyFill="1" applyBorder="1" applyAlignment="1">
      <alignment horizontal="center" vertical="top"/>
    </xf>
    <xf numFmtId="0" fontId="16" fillId="9" borderId="18" xfId="1" applyFont="1" applyFill="1" applyBorder="1" applyAlignment="1">
      <alignment horizontal="center" vertical="top"/>
    </xf>
    <xf numFmtId="0" fontId="1" fillId="0" borderId="0" xfId="1" applyAlignment="1">
      <alignment vertical="top"/>
    </xf>
    <xf numFmtId="0" fontId="16" fillId="9" borderId="19" xfId="1" applyFont="1" applyFill="1" applyBorder="1" applyAlignment="1">
      <alignment horizontal="center" vertical="top"/>
    </xf>
    <xf numFmtId="0" fontId="16" fillId="9" borderId="17" xfId="1" applyFont="1" applyFill="1" applyBorder="1" applyAlignment="1">
      <alignment horizontal="right" vertical="top"/>
    </xf>
    <xf numFmtId="0" fontId="16" fillId="9" borderId="20" xfId="1" applyFont="1" applyFill="1" applyBorder="1" applyAlignment="1">
      <alignment horizontal="right" vertical="top"/>
    </xf>
    <xf numFmtId="0" fontId="16" fillId="9" borderId="17" xfId="1" applyFont="1" applyFill="1" applyBorder="1" applyAlignment="1">
      <alignment horizontal="center" vertical="top" wrapText="1"/>
    </xf>
    <xf numFmtId="0" fontId="0" fillId="0" borderId="0" xfId="0" applyAlignment="1">
      <alignment horizontal="center"/>
    </xf>
    <xf numFmtId="164" fontId="0" fillId="0" borderId="3" xfId="0" applyNumberFormat="1" applyBorder="1" applyAlignment="1">
      <alignment horizontal="right"/>
    </xf>
    <xf numFmtId="0" fontId="0" fillId="0" borderId="59" xfId="0" applyBorder="1"/>
    <xf numFmtId="0" fontId="0" fillId="0" borderId="66" xfId="0" applyBorder="1"/>
    <xf numFmtId="164" fontId="0" fillId="0" borderId="67" xfId="0" applyNumberFormat="1" applyBorder="1" applyAlignment="1">
      <alignment horizontal="right"/>
    </xf>
    <xf numFmtId="0" fontId="3" fillId="12" borderId="59" xfId="0" applyFont="1" applyFill="1" applyBorder="1" applyAlignment="1">
      <alignment horizontal="center"/>
    </xf>
    <xf numFmtId="0" fontId="0" fillId="0" borderId="63" xfId="0" applyBorder="1"/>
    <xf numFmtId="0" fontId="0" fillId="0" borderId="68" xfId="0" applyBorder="1"/>
    <xf numFmtId="164" fontId="0" fillId="0" borderId="69" xfId="0" applyNumberFormat="1" applyBorder="1" applyAlignment="1">
      <alignment horizontal="right"/>
    </xf>
    <xf numFmtId="0" fontId="3" fillId="12" borderId="6" xfId="0" applyFont="1" applyFill="1" applyBorder="1" applyAlignment="1">
      <alignment horizontal="center"/>
    </xf>
    <xf numFmtId="0" fontId="15" fillId="0" borderId="51" xfId="0" applyFont="1" applyBorder="1" applyAlignment="1">
      <alignment horizontal="left"/>
    </xf>
    <xf numFmtId="0" fontId="3" fillId="12" borderId="72" xfId="0" applyFont="1" applyFill="1" applyBorder="1" applyAlignment="1">
      <alignment horizontal="center"/>
    </xf>
    <xf numFmtId="0" fontId="0" fillId="0" borderId="72" xfId="0" applyBorder="1" applyAlignment="1">
      <alignment horizontal="center"/>
    </xf>
    <xf numFmtId="0" fontId="0" fillId="0" borderId="51" xfId="0" applyBorder="1" applyAlignment="1">
      <alignment horizontal="left"/>
    </xf>
    <xf numFmtId="0" fontId="3" fillId="12" borderId="73" xfId="0" applyFont="1" applyFill="1" applyBorder="1" applyAlignment="1">
      <alignment horizontal="center"/>
    </xf>
    <xf numFmtId="0" fontId="0" fillId="0" borderId="74" xfId="0" applyBorder="1" applyAlignment="1">
      <alignment horizontal="center"/>
    </xf>
    <xf numFmtId="0" fontId="0" fillId="0" borderId="73" xfId="0" applyBorder="1" applyAlignment="1">
      <alignment horizontal="center"/>
    </xf>
    <xf numFmtId="0" fontId="0" fillId="0" borderId="51" xfId="0" applyBorder="1"/>
    <xf numFmtId="0" fontId="7" fillId="2" borderId="75" xfId="0" applyFont="1" applyFill="1" applyBorder="1" applyAlignment="1">
      <alignment horizontal="left"/>
    </xf>
    <xf numFmtId="0" fontId="11" fillId="0" borderId="0" xfId="0" applyFont="1" applyAlignment="1">
      <alignment horizontal="left" vertical="top" wrapText="1"/>
    </xf>
    <xf numFmtId="0" fontId="0" fillId="0" borderId="0" xfId="0" applyAlignment="1">
      <alignment horizontal="left"/>
    </xf>
    <xf numFmtId="0" fontId="14" fillId="0" borderId="0" xfId="0" applyFont="1" applyAlignment="1">
      <alignment horizontal="left"/>
    </xf>
    <xf numFmtId="0" fontId="0" fillId="0" borderId="73" xfId="0" applyBorder="1"/>
    <xf numFmtId="0" fontId="3" fillId="0" borderId="0" xfId="0" applyFont="1"/>
    <xf numFmtId="44" fontId="0" fillId="0" borderId="0" xfId="0" applyNumberFormat="1"/>
    <xf numFmtId="0" fontId="18" fillId="0" borderId="0" xfId="1" applyFont="1"/>
    <xf numFmtId="0" fontId="18" fillId="0" borderId="0" xfId="1" applyFont="1" applyAlignment="1">
      <alignment horizontal="left" vertical="center"/>
    </xf>
    <xf numFmtId="0" fontId="18" fillId="0" borderId="0" xfId="1" applyFont="1" applyAlignment="1">
      <alignment horizontal="center" vertical="center"/>
    </xf>
    <xf numFmtId="0" fontId="17" fillId="12" borderId="55" xfId="0" applyFont="1" applyFill="1" applyBorder="1" applyAlignment="1">
      <alignment horizontal="center" vertical="top" wrapText="1"/>
    </xf>
    <xf numFmtId="0" fontId="17" fillId="12" borderId="56" xfId="0" applyFont="1" applyFill="1" applyBorder="1" applyAlignment="1">
      <alignment horizontal="center" vertical="top" wrapText="1"/>
    </xf>
    <xf numFmtId="0" fontId="17" fillId="12" borderId="54" xfId="0" applyFont="1" applyFill="1" applyBorder="1" applyAlignment="1">
      <alignment horizontal="center" vertical="top" wrapText="1"/>
    </xf>
    <xf numFmtId="0" fontId="3" fillId="12" borderId="77" xfId="0" applyFont="1" applyFill="1" applyBorder="1" applyAlignment="1">
      <alignment horizontal="center"/>
    </xf>
    <xf numFmtId="0" fontId="3" fillId="12" borderId="71" xfId="0" applyFont="1" applyFill="1" applyBorder="1" applyAlignment="1">
      <alignment horizontal="center"/>
    </xf>
    <xf numFmtId="0" fontId="3" fillId="12" borderId="70" xfId="0" applyFont="1" applyFill="1" applyBorder="1" applyAlignment="1">
      <alignment horizontal="center"/>
    </xf>
    <xf numFmtId="0" fontId="0" fillId="0" borderId="55" xfId="0" applyBorder="1" applyAlignment="1">
      <alignment horizontal="left"/>
    </xf>
    <xf numFmtId="0" fontId="0" fillId="0" borderId="56" xfId="0" applyBorder="1" applyAlignment="1">
      <alignment horizontal="left"/>
    </xf>
    <xf numFmtId="0" fontId="3" fillId="6" borderId="51" xfId="0" applyFont="1" applyFill="1" applyBorder="1" applyAlignment="1">
      <alignment horizontal="center"/>
    </xf>
    <xf numFmtId="0" fontId="3" fillId="6" borderId="0" xfId="0" applyFont="1" applyFill="1" applyAlignment="1">
      <alignment horizontal="center"/>
    </xf>
    <xf numFmtId="0" fontId="4" fillId="4" borderId="0" xfId="0" applyFont="1" applyFill="1" applyAlignment="1">
      <alignment horizontal="right"/>
    </xf>
    <xf numFmtId="0" fontId="9" fillId="0" borderId="51" xfId="0" applyFont="1" applyBorder="1" applyAlignment="1">
      <alignment horizontal="left" wrapText="1"/>
    </xf>
    <xf numFmtId="0" fontId="9" fillId="0" borderId="0" xfId="0" applyFont="1" applyAlignment="1">
      <alignment horizontal="left" wrapText="1"/>
    </xf>
    <xf numFmtId="0" fontId="9" fillId="0" borderId="3" xfId="0" applyFont="1" applyBorder="1" applyAlignment="1">
      <alignment horizontal="left" wrapText="1"/>
    </xf>
    <xf numFmtId="0" fontId="9" fillId="0" borderId="74" xfId="0" applyFont="1" applyBorder="1" applyAlignment="1">
      <alignment horizontal="left" wrapText="1"/>
    </xf>
    <xf numFmtId="0" fontId="9" fillId="0" borderId="63" xfId="0" applyFont="1" applyBorder="1" applyAlignment="1">
      <alignment horizontal="left" wrapText="1"/>
    </xf>
    <xf numFmtId="0" fontId="9" fillId="0" borderId="64" xfId="0" applyFont="1" applyBorder="1" applyAlignment="1">
      <alignment horizontal="left" wrapText="1"/>
    </xf>
    <xf numFmtId="0" fontId="0" fillId="0" borderId="73" xfId="0"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xf numFmtId="0" fontId="0" fillId="0" borderId="73" xfId="0" applyBorder="1" applyAlignment="1">
      <alignment horizontal="left"/>
    </xf>
    <xf numFmtId="0" fontId="0" fillId="0" borderId="59" xfId="0" applyBorder="1" applyAlignment="1">
      <alignment horizontal="left"/>
    </xf>
    <xf numFmtId="0" fontId="0" fillId="0" borderId="60" xfId="0" applyBorder="1" applyAlignment="1">
      <alignment horizontal="left"/>
    </xf>
    <xf numFmtId="0" fontId="14" fillId="0" borderId="76" xfId="0" applyFont="1" applyBorder="1" applyAlignment="1">
      <alignment horizontal="left"/>
    </xf>
    <xf numFmtId="0" fontId="14" fillId="0" borderId="1" xfId="0" applyFont="1" applyBorder="1" applyAlignment="1">
      <alignment horizontal="left"/>
    </xf>
    <xf numFmtId="0" fontId="14" fillId="0" borderId="2" xfId="0" applyFont="1" applyBorder="1" applyAlignment="1">
      <alignment horizontal="left"/>
    </xf>
    <xf numFmtId="0" fontId="9" fillId="0" borderId="51" xfId="0" applyFont="1" applyBorder="1" applyAlignment="1">
      <alignment vertical="top" wrapText="1"/>
    </xf>
    <xf numFmtId="0" fontId="9" fillId="0" borderId="0" xfId="0" applyFont="1" applyAlignment="1">
      <alignment vertical="top" wrapText="1"/>
    </xf>
    <xf numFmtId="0" fontId="9" fillId="0" borderId="3" xfId="0" applyFont="1" applyBorder="1" applyAlignment="1">
      <alignment vertical="top" wrapText="1"/>
    </xf>
    <xf numFmtId="0" fontId="6" fillId="7" borderId="51" xfId="0" applyFont="1" applyFill="1" applyBorder="1" applyAlignment="1">
      <alignment horizontal="left" vertical="center"/>
    </xf>
    <xf numFmtId="0" fontId="6" fillId="7" borderId="0" xfId="0" applyFont="1" applyFill="1" applyAlignment="1">
      <alignment horizontal="left" vertical="center"/>
    </xf>
    <xf numFmtId="0" fontId="6" fillId="7" borderId="3" xfId="0" applyFont="1" applyFill="1" applyBorder="1" applyAlignment="1">
      <alignment horizontal="left" vertical="center"/>
    </xf>
    <xf numFmtId="0" fontId="11" fillId="0" borderId="51" xfId="0" applyFont="1" applyBorder="1" applyAlignment="1">
      <alignment horizontal="left" vertical="top" wrapText="1"/>
    </xf>
    <xf numFmtId="0" fontId="11" fillId="0" borderId="0" xfId="0" applyFont="1" applyAlignment="1">
      <alignment horizontal="left" vertical="top" wrapText="1"/>
    </xf>
    <xf numFmtId="0" fontId="11" fillId="0" borderId="3" xfId="0" applyFont="1" applyBorder="1" applyAlignment="1">
      <alignment horizontal="left" vertical="top" wrapText="1"/>
    </xf>
    <xf numFmtId="0" fontId="10" fillId="0" borderId="51" xfId="0" applyFont="1" applyBorder="1" applyAlignment="1">
      <alignment horizontal="left"/>
    </xf>
    <xf numFmtId="0" fontId="10" fillId="0" borderId="0" xfId="0" applyFont="1" applyAlignment="1">
      <alignment horizontal="left"/>
    </xf>
    <xf numFmtId="0" fontId="10" fillId="0" borderId="3" xfId="0" applyFont="1" applyBorder="1" applyAlignment="1">
      <alignment horizontal="left"/>
    </xf>
    <xf numFmtId="0" fontId="0" fillId="0" borderId="51"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3" fillId="12" borderId="55" xfId="0" applyFont="1" applyFill="1" applyBorder="1" applyAlignment="1">
      <alignment horizontal="left"/>
    </xf>
    <xf numFmtId="0" fontId="3" fillId="12" borderId="54" xfId="0" applyFont="1" applyFill="1" applyBorder="1" applyAlignment="1">
      <alignment horizontal="left"/>
    </xf>
    <xf numFmtId="0" fontId="0" fillId="0" borderId="51" xfId="0" applyBorder="1" applyAlignment="1">
      <alignment horizontal="left"/>
    </xf>
    <xf numFmtId="0" fontId="0" fillId="0" borderId="0" xfId="0" applyAlignment="1">
      <alignment horizontal="left"/>
    </xf>
    <xf numFmtId="0" fontId="0" fillId="0" borderId="77" xfId="0" applyBorder="1" applyAlignment="1">
      <alignment horizontal="left"/>
    </xf>
    <xf numFmtId="0" fontId="0" fillId="0" borderId="71" xfId="0" applyBorder="1" applyAlignment="1">
      <alignment horizontal="left"/>
    </xf>
    <xf numFmtId="0" fontId="12" fillId="5" borderId="7" xfId="0" applyFont="1" applyFill="1" applyBorder="1" applyAlignment="1">
      <alignment vertical="center" wrapText="1"/>
    </xf>
    <xf numFmtId="0" fontId="12" fillId="5" borderId="8" xfId="0" applyFont="1" applyFill="1" applyBorder="1" applyAlignment="1">
      <alignment vertical="center" wrapText="1"/>
    </xf>
    <xf numFmtId="0" fontId="12" fillId="5" borderId="9" xfId="0" applyFont="1" applyFill="1" applyBorder="1" applyAlignment="1">
      <alignment vertical="center" wrapText="1"/>
    </xf>
    <xf numFmtId="0" fontId="12" fillId="8" borderId="7"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3" fillId="8" borderId="7" xfId="0" applyFont="1" applyFill="1" applyBorder="1" applyAlignment="1">
      <alignment vertical="center" wrapText="1"/>
    </xf>
    <xf numFmtId="0" fontId="13" fillId="8" borderId="8" xfId="0" applyFont="1" applyFill="1" applyBorder="1" applyAlignment="1">
      <alignment vertical="center" wrapText="1"/>
    </xf>
    <xf numFmtId="0" fontId="13" fillId="8" borderId="9" xfId="0" applyFont="1" applyFill="1" applyBorder="1" applyAlignment="1">
      <alignment vertical="center" wrapText="1"/>
    </xf>
    <xf numFmtId="164" fontId="7" fillId="4" borderId="4" xfId="0" applyNumberFormat="1" applyFont="1" applyFill="1" applyBorder="1" applyAlignment="1">
      <alignment horizontal="center"/>
    </xf>
    <xf numFmtId="164" fontId="7" fillId="4" borderId="5" xfId="0" applyNumberFormat="1" applyFont="1" applyFill="1" applyBorder="1" applyAlignment="1">
      <alignment horizontal="center"/>
    </xf>
    <xf numFmtId="0" fontId="16" fillId="9" borderId="39" xfId="1" applyFont="1" applyFill="1" applyBorder="1" applyAlignment="1">
      <alignment horizontal="center"/>
    </xf>
    <xf numFmtId="0" fontId="16" fillId="3" borderId="39" xfId="1" applyFont="1" applyFill="1" applyBorder="1" applyAlignment="1">
      <alignment horizontal="center"/>
    </xf>
    <xf numFmtId="0" fontId="16" fillId="3" borderId="40" xfId="1" applyFont="1" applyFill="1" applyBorder="1" applyAlignment="1">
      <alignment horizontal="center"/>
    </xf>
    <xf numFmtId="165" fontId="1" fillId="9" borderId="34" xfId="1" applyNumberFormat="1" applyFill="1" applyBorder="1" applyAlignment="1">
      <alignment horizontal="center"/>
    </xf>
    <xf numFmtId="165" fontId="1" fillId="9" borderId="35" xfId="1" applyNumberFormat="1" applyFill="1" applyBorder="1" applyAlignment="1">
      <alignment horizontal="center"/>
    </xf>
    <xf numFmtId="0" fontId="1" fillId="11" borderId="10" xfId="1" applyFill="1" applyBorder="1" applyAlignment="1">
      <alignment horizontal="center" vertical="top" wrapText="1"/>
    </xf>
    <xf numFmtId="0" fontId="1" fillId="11" borderId="11" xfId="1" applyFill="1" applyBorder="1" applyAlignment="1">
      <alignment horizontal="center" vertical="top" wrapText="1"/>
    </xf>
    <xf numFmtId="0" fontId="1" fillId="11" borderId="12" xfId="1" applyFill="1" applyBorder="1" applyAlignment="1">
      <alignment horizontal="center" vertical="top" wrapText="1"/>
    </xf>
    <xf numFmtId="0" fontId="1" fillId="11" borderId="61" xfId="1" applyFill="1" applyBorder="1" applyAlignment="1">
      <alignment horizontal="center" vertical="top" wrapText="1"/>
    </xf>
    <xf numFmtId="0" fontId="1" fillId="11" borderId="58" xfId="1" applyFill="1" applyBorder="1" applyAlignment="1">
      <alignment horizontal="center" vertical="top" wrapText="1"/>
    </xf>
    <xf numFmtId="0" fontId="1" fillId="11" borderId="62" xfId="1" applyFill="1" applyBorder="1" applyAlignment="1">
      <alignment horizontal="center" vertical="top" wrapText="1"/>
    </xf>
    <xf numFmtId="0" fontId="16" fillId="9" borderId="11" xfId="1" applyFont="1" applyFill="1" applyBorder="1" applyAlignment="1">
      <alignment horizontal="center"/>
    </xf>
    <xf numFmtId="164" fontId="1" fillId="10" borderId="28" xfId="1" applyNumberFormat="1" applyFill="1" applyBorder="1" applyAlignment="1">
      <alignment horizontal="center"/>
    </xf>
    <xf numFmtId="164" fontId="1" fillId="10" borderId="29" xfId="1" applyNumberFormat="1" applyFill="1" applyBorder="1" applyAlignment="1">
      <alignment horizontal="center"/>
    </xf>
    <xf numFmtId="165" fontId="1" fillId="9" borderId="28" xfId="1" applyNumberFormat="1" applyFill="1" applyBorder="1" applyAlignment="1">
      <alignment horizontal="center"/>
    </xf>
    <xf numFmtId="165" fontId="1" fillId="9" borderId="29" xfId="1" applyNumberFormat="1" applyFill="1" applyBorder="1" applyAlignment="1">
      <alignment horizontal="center"/>
    </xf>
    <xf numFmtId="164" fontId="1" fillId="10" borderId="34" xfId="1" applyNumberFormat="1" applyFill="1" applyBorder="1" applyAlignment="1">
      <alignment horizontal="center"/>
    </xf>
    <xf numFmtId="164" fontId="1" fillId="10" borderId="35" xfId="1" applyNumberFormat="1" applyFill="1" applyBorder="1" applyAlignment="1">
      <alignment horizontal="center"/>
    </xf>
    <xf numFmtId="164" fontId="1" fillId="10" borderId="22" xfId="1" applyNumberFormat="1" applyFill="1" applyBorder="1" applyAlignment="1">
      <alignment horizontal="center"/>
    </xf>
    <xf numFmtId="164" fontId="1" fillId="10" borderId="23" xfId="1" applyNumberFormat="1" applyFill="1" applyBorder="1" applyAlignment="1">
      <alignment horizontal="center"/>
    </xf>
    <xf numFmtId="165" fontId="1" fillId="9" borderId="22" xfId="1" applyNumberFormat="1" applyFill="1" applyBorder="1" applyAlignment="1">
      <alignment horizontal="center"/>
    </xf>
    <xf numFmtId="165" fontId="1" fillId="9" borderId="23" xfId="1" applyNumberFormat="1" applyFill="1" applyBorder="1" applyAlignment="1">
      <alignment horizontal="center"/>
    </xf>
    <xf numFmtId="0" fontId="16" fillId="9" borderId="10" xfId="1" applyFont="1" applyFill="1" applyBorder="1" applyAlignment="1">
      <alignment horizontal="center"/>
    </xf>
    <xf numFmtId="0" fontId="16" fillId="9" borderId="12" xfId="1" applyFont="1" applyFill="1" applyBorder="1" applyAlignment="1">
      <alignment horizontal="center"/>
    </xf>
    <xf numFmtId="0" fontId="16" fillId="9" borderId="13" xfId="1" applyFont="1" applyFill="1" applyBorder="1" applyAlignment="1">
      <alignment horizontal="center"/>
    </xf>
    <xf numFmtId="0" fontId="16" fillId="9" borderId="14" xfId="1" applyFont="1" applyFill="1" applyBorder="1" applyAlignment="1">
      <alignment horizontal="center"/>
    </xf>
    <xf numFmtId="0" fontId="16" fillId="9" borderId="15" xfId="1" applyFont="1" applyFill="1" applyBorder="1" applyAlignment="1">
      <alignment horizontal="center"/>
    </xf>
    <xf numFmtId="0" fontId="16" fillId="9" borderId="17" xfId="1" applyFont="1" applyFill="1" applyBorder="1" applyAlignment="1">
      <alignment horizontal="center" vertical="top"/>
    </xf>
    <xf numFmtId="0" fontId="16" fillId="9" borderId="18" xfId="1" applyFont="1" applyFill="1" applyBorder="1" applyAlignment="1">
      <alignment horizontal="center" vertical="top"/>
    </xf>
    <xf numFmtId="0" fontId="16" fillId="9" borderId="16" xfId="1" applyFont="1" applyFill="1" applyBorder="1" applyAlignment="1">
      <alignment horizontal="left" vertical="top"/>
    </xf>
    <xf numFmtId="0" fontId="16" fillId="9" borderId="17" xfId="1" applyFont="1" applyFill="1" applyBorder="1" applyAlignment="1">
      <alignment horizontal="left" vertical="top"/>
    </xf>
    <xf numFmtId="0" fontId="9" fillId="0" borderId="51" xfId="0" applyFont="1" applyBorder="1" applyAlignment="1">
      <alignment horizontal="left" vertical="top" wrapText="1"/>
    </xf>
    <xf numFmtId="0" fontId="9" fillId="0" borderId="51" xfId="0" applyFont="1" applyBorder="1" applyAlignment="1">
      <alignment horizontal="left" vertical="top" wrapText="1"/>
    </xf>
    <xf numFmtId="0" fontId="9" fillId="0" borderId="0" xfId="0" applyFont="1" applyAlignment="1">
      <alignment horizontal="left" vertical="top" wrapText="1"/>
    </xf>
    <xf numFmtId="0" fontId="9" fillId="0" borderId="3" xfId="0" applyFont="1" applyBorder="1" applyAlignment="1">
      <alignment horizontal="left" vertical="top" wrapText="1"/>
    </xf>
  </cellXfs>
  <cellStyles count="2">
    <cellStyle name="Standaard" xfId="0" builtinId="0"/>
    <cellStyle name="Standaard 2" xfId="1" xr:uid="{A3D44594-84CE-41EF-8303-47C0DA907820}"/>
  </cellStyles>
  <dxfs count="6">
    <dxf>
      <fill>
        <patternFill>
          <bgColor theme="9"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421E-36BB-47FB-8A72-18763EAB24EF}">
  <dimension ref="B2:O64"/>
  <sheetViews>
    <sheetView showGridLines="0" topLeftCell="A7" zoomScale="90" zoomScaleNormal="90" workbookViewId="0">
      <selection activeCell="B29" sqref="B29:G29"/>
    </sheetView>
  </sheetViews>
  <sheetFormatPr defaultRowHeight="15"/>
  <cols>
    <col min="1" max="1" width="2.42578125" customWidth="1"/>
    <col min="2" max="2" width="28" customWidth="1"/>
    <col min="3" max="3" width="22.42578125" customWidth="1"/>
    <col min="4" max="4" width="23" customWidth="1"/>
    <col min="5" max="5" width="23.7109375" customWidth="1"/>
    <col min="6" max="6" width="24" customWidth="1"/>
    <col min="7" max="7" width="25.85546875" customWidth="1"/>
    <col min="8" max="8" width="35.85546875" customWidth="1"/>
    <col min="9" max="9" width="13" bestFit="1" customWidth="1"/>
    <col min="15" max="15" width="13" customWidth="1"/>
  </cols>
  <sheetData>
    <row r="2" spans="2:15" ht="31.5">
      <c r="B2" s="159" t="s">
        <v>0</v>
      </c>
      <c r="C2" s="160"/>
      <c r="D2" s="160"/>
      <c r="E2" s="160"/>
      <c r="F2" s="160"/>
      <c r="G2" s="161"/>
      <c r="H2" s="3"/>
    </row>
    <row r="3" spans="2:15" ht="31.5">
      <c r="B3" s="118" t="s">
        <v>1</v>
      </c>
      <c r="C3" s="129"/>
      <c r="D3" s="129"/>
      <c r="E3" s="129"/>
      <c r="F3" s="129"/>
      <c r="G3" s="10"/>
      <c r="H3" s="3"/>
    </row>
    <row r="4" spans="2:15" ht="16.5" customHeight="1">
      <c r="B4" s="118"/>
      <c r="C4" s="9"/>
      <c r="D4" s="9"/>
      <c r="E4" s="9"/>
      <c r="F4" s="9"/>
      <c r="G4" s="10"/>
      <c r="H4" s="3"/>
    </row>
    <row r="5" spans="2:15" ht="24">
      <c r="B5" s="165" t="s">
        <v>2</v>
      </c>
      <c r="C5" s="166"/>
      <c r="D5" s="166"/>
      <c r="E5" s="166"/>
      <c r="F5" s="166"/>
      <c r="G5" s="167"/>
    </row>
    <row r="6" spans="2:15" ht="165.75" customHeight="1">
      <c r="B6" s="168" t="s">
        <v>3</v>
      </c>
      <c r="C6" s="169"/>
      <c r="D6" s="169"/>
      <c r="E6" s="169"/>
      <c r="F6" s="169"/>
      <c r="G6" s="170"/>
      <c r="H6" s="1"/>
      <c r="I6" s="1"/>
      <c r="J6" s="1"/>
      <c r="K6" s="2"/>
      <c r="L6" s="2"/>
      <c r="M6" s="2"/>
      <c r="N6" s="2"/>
      <c r="O6" s="2"/>
    </row>
    <row r="7" spans="2:15">
      <c r="B7" s="228"/>
      <c r="C7" s="127"/>
      <c r="D7" s="127"/>
      <c r="E7" s="127"/>
      <c r="F7" s="127"/>
      <c r="G7" s="77"/>
      <c r="H7" s="1"/>
      <c r="I7" s="1"/>
      <c r="J7" s="1"/>
      <c r="K7" s="2"/>
      <c r="L7" s="2"/>
      <c r="M7" s="2"/>
      <c r="N7" s="2"/>
      <c r="O7" s="2"/>
    </row>
    <row r="8" spans="2:15" ht="59.25" customHeight="1">
      <c r="B8" s="229" t="s">
        <v>4</v>
      </c>
      <c r="C8" s="230"/>
      <c r="D8" s="230"/>
      <c r="E8" s="230"/>
      <c r="F8" s="230"/>
      <c r="G8" s="231"/>
      <c r="H8" s="1"/>
      <c r="I8" s="1"/>
      <c r="J8" s="1"/>
      <c r="K8" s="2"/>
      <c r="L8" s="2"/>
      <c r="M8" s="2"/>
      <c r="N8" s="2"/>
      <c r="O8" s="2"/>
    </row>
    <row r="9" spans="2:15">
      <c r="B9" s="78"/>
      <c r="C9" s="127"/>
      <c r="D9" s="127"/>
      <c r="E9" s="127"/>
      <c r="F9" s="127"/>
      <c r="G9" s="79"/>
      <c r="H9" s="1"/>
      <c r="I9" s="1"/>
      <c r="J9" s="1"/>
      <c r="K9" s="2"/>
      <c r="L9" s="2"/>
      <c r="M9" s="2"/>
      <c r="N9" s="2"/>
      <c r="O9" s="2"/>
    </row>
    <row r="10" spans="2:15">
      <c r="B10" s="82" t="s">
        <v>5</v>
      </c>
      <c r="C10" s="83"/>
      <c r="D10" s="84"/>
      <c r="E10" s="84"/>
      <c r="F10" s="84"/>
      <c r="G10" s="85"/>
      <c r="H10" s="1"/>
      <c r="I10" s="1"/>
      <c r="J10" s="1"/>
      <c r="K10" s="2"/>
      <c r="L10" s="2"/>
      <c r="M10" s="2"/>
      <c r="N10" s="2"/>
      <c r="O10" s="2"/>
    </row>
    <row r="11" spans="2:15">
      <c r="B11" s="119" t="s">
        <v>6</v>
      </c>
      <c r="C11" s="86" t="s">
        <v>7</v>
      </c>
      <c r="D11" s="87"/>
      <c r="E11" s="88"/>
      <c r="F11" s="89"/>
      <c r="G11" s="80" t="s">
        <v>8</v>
      </c>
      <c r="H11" s="1"/>
    </row>
    <row r="12" spans="2:15">
      <c r="B12" s="120">
        <v>1</v>
      </c>
      <c r="C12" s="90" t="s">
        <v>9</v>
      </c>
      <c r="D12" s="91"/>
      <c r="E12" s="92"/>
      <c r="F12" s="93"/>
      <c r="G12" s="81">
        <v>0</v>
      </c>
      <c r="H12" s="1"/>
      <c r="I12" s="131"/>
    </row>
    <row r="13" spans="2:15">
      <c r="B13" s="120">
        <v>2</v>
      </c>
      <c r="C13" s="90" t="s">
        <v>10</v>
      </c>
      <c r="D13" s="91"/>
      <c r="E13" s="91"/>
      <c r="F13" s="94"/>
      <c r="G13" s="81">
        <v>0</v>
      </c>
    </row>
    <row r="14" spans="2:15">
      <c r="B14" s="120">
        <v>3</v>
      </c>
      <c r="C14" s="95" t="s">
        <v>11</v>
      </c>
      <c r="D14" s="91"/>
      <c r="E14" s="91"/>
      <c r="F14" s="94"/>
      <c r="G14" s="81">
        <v>0</v>
      </c>
    </row>
    <row r="15" spans="2:15">
      <c r="B15" s="120">
        <v>4</v>
      </c>
      <c r="C15" s="95" t="s">
        <v>12</v>
      </c>
      <c r="D15" s="91"/>
      <c r="E15" s="91"/>
      <c r="F15" s="94"/>
      <c r="G15" s="81">
        <v>0</v>
      </c>
    </row>
    <row r="16" spans="2:15">
      <c r="B16" s="120">
        <v>5</v>
      </c>
      <c r="C16" s="95" t="s">
        <v>13</v>
      </c>
      <c r="D16" s="91"/>
      <c r="E16" s="91"/>
      <c r="F16" s="94"/>
      <c r="G16" s="81">
        <v>0</v>
      </c>
    </row>
    <row r="17" spans="2:9">
      <c r="B17" s="174"/>
      <c r="C17" s="175"/>
      <c r="D17" s="175"/>
      <c r="E17" s="175"/>
      <c r="F17" s="175"/>
      <c r="G17" s="176"/>
      <c r="I17" s="132"/>
    </row>
    <row r="18" spans="2:9">
      <c r="B18" s="136" t="s">
        <v>14</v>
      </c>
      <c r="C18" s="137"/>
      <c r="D18" s="138"/>
      <c r="E18" s="108"/>
      <c r="F18" s="108"/>
      <c r="G18" s="77"/>
    </row>
    <row r="19" spans="2:9" ht="15" customHeight="1">
      <c r="B19" s="136" t="s">
        <v>15</v>
      </c>
      <c r="C19" s="137"/>
      <c r="D19" s="138"/>
      <c r="E19" s="108"/>
      <c r="F19" s="108"/>
      <c r="G19" s="77"/>
    </row>
    <row r="20" spans="2:9">
      <c r="B20" s="177" t="s">
        <v>16</v>
      </c>
      <c r="C20" s="178"/>
      <c r="D20" s="98" t="s">
        <v>17</v>
      </c>
      <c r="E20" s="108"/>
      <c r="F20" s="108"/>
      <c r="G20" s="77"/>
      <c r="I20" s="132"/>
    </row>
    <row r="21" spans="2:9">
      <c r="B21" s="142" t="s">
        <v>18</v>
      </c>
      <c r="C21" s="143"/>
      <c r="D21" s="96">
        <f>'Doorrekening per maand'!H4</f>
        <v>0</v>
      </c>
      <c r="G21" s="77"/>
    </row>
    <row r="22" spans="2:9">
      <c r="B22" s="142" t="s">
        <v>19</v>
      </c>
      <c r="C22" s="143"/>
      <c r="D22" s="96">
        <f>'Doorrekening per maand'!H5</f>
        <v>0</v>
      </c>
      <c r="E22" s="108"/>
      <c r="F22" s="108"/>
      <c r="G22" s="77"/>
    </row>
    <row r="23" spans="2:9">
      <c r="B23" s="142" t="s">
        <v>20</v>
      </c>
      <c r="C23" s="143"/>
      <c r="D23" s="96">
        <f>'Doorrekening per maand'!H6</f>
        <v>0</v>
      </c>
      <c r="E23" s="108"/>
      <c r="F23" s="108"/>
      <c r="G23" s="77"/>
    </row>
    <row r="24" spans="2:9">
      <c r="B24" s="142" t="s">
        <v>21</v>
      </c>
      <c r="C24" s="143"/>
      <c r="D24" s="96">
        <f>'Doorrekening per maand'!H7</f>
        <v>0</v>
      </c>
      <c r="E24" s="108"/>
      <c r="F24" s="108"/>
      <c r="G24" s="77"/>
    </row>
    <row r="25" spans="2:9">
      <c r="B25" s="142" t="s">
        <v>22</v>
      </c>
      <c r="C25" s="143"/>
      <c r="D25" s="96">
        <f>'Doorrekening per maand'!H8</f>
        <v>0</v>
      </c>
      <c r="E25" s="108"/>
      <c r="F25" s="108"/>
      <c r="G25" s="77"/>
    </row>
    <row r="26" spans="2:9">
      <c r="B26" s="142" t="s">
        <v>23</v>
      </c>
      <c r="C26" s="143"/>
      <c r="D26" s="96">
        <f>'Doorrekening per maand'!H9</f>
        <v>0</v>
      </c>
      <c r="E26" s="108"/>
      <c r="F26" s="108"/>
      <c r="G26" s="77"/>
    </row>
    <row r="27" spans="2:9">
      <c r="B27" s="142" t="s">
        <v>24</v>
      </c>
      <c r="C27" s="143"/>
      <c r="D27" s="96">
        <f>'Doorrekening per maand'!H10</f>
        <v>0</v>
      </c>
      <c r="E27" s="108"/>
      <c r="F27" s="108"/>
      <c r="G27" s="77"/>
    </row>
    <row r="28" spans="2:9">
      <c r="B28" s="142" t="s">
        <v>25</v>
      </c>
      <c r="C28" s="143"/>
      <c r="D28" s="96">
        <f>'Doorrekening per maand'!H11</f>
        <v>0</v>
      </c>
      <c r="E28" s="108"/>
      <c r="F28" s="108"/>
      <c r="G28" s="77"/>
    </row>
    <row r="29" spans="2:9">
      <c r="B29" s="171" t="s">
        <v>26</v>
      </c>
      <c r="C29" s="172"/>
      <c r="D29" s="172"/>
      <c r="E29" s="172"/>
      <c r="F29" s="172"/>
      <c r="G29" s="173"/>
    </row>
    <row r="30" spans="2:9">
      <c r="B30" s="121" t="s">
        <v>27</v>
      </c>
      <c r="C30" s="128"/>
      <c r="D30" s="128"/>
      <c r="E30" s="128"/>
      <c r="F30" s="128"/>
      <c r="G30" s="99"/>
    </row>
    <row r="31" spans="2:9">
      <c r="B31" s="139" t="s">
        <v>28</v>
      </c>
      <c r="C31" s="140"/>
      <c r="D31" s="140"/>
      <c r="E31" s="140"/>
      <c r="F31" s="140"/>
      <c r="G31" s="141"/>
    </row>
    <row r="32" spans="2:9">
      <c r="B32" s="122" t="s">
        <v>29</v>
      </c>
      <c r="C32" s="113"/>
      <c r="D32" s="113"/>
      <c r="E32" s="113"/>
      <c r="F32" s="113"/>
      <c r="G32" s="117" t="s">
        <v>30</v>
      </c>
    </row>
    <row r="33" spans="2:11">
      <c r="B33" s="123">
        <v>1</v>
      </c>
      <c r="C33" s="114"/>
      <c r="D33" s="114"/>
      <c r="E33" s="114"/>
      <c r="F33" s="115"/>
      <c r="G33" s="116">
        <f>'Doorrekening per maand'!E29</f>
        <v>0</v>
      </c>
    </row>
    <row r="34" spans="2:11">
      <c r="B34" s="124">
        <v>2</v>
      </c>
      <c r="C34" s="110"/>
      <c r="D34" s="110"/>
      <c r="E34" s="110"/>
      <c r="F34" s="111"/>
      <c r="G34" s="112">
        <f>'Doorrekening per maand'!H29</f>
        <v>0</v>
      </c>
    </row>
    <row r="35" spans="2:11">
      <c r="B35" s="124">
        <v>3</v>
      </c>
      <c r="C35" s="110"/>
      <c r="D35" s="110"/>
      <c r="E35" s="110"/>
      <c r="F35" s="111"/>
      <c r="G35" s="112">
        <f>'Doorrekening per maand'!K29</f>
        <v>0</v>
      </c>
    </row>
    <row r="36" spans="2:11">
      <c r="B36" s="181" t="s">
        <v>31</v>
      </c>
      <c r="C36" s="182"/>
      <c r="D36" s="182"/>
      <c r="E36" s="182"/>
      <c r="F36" s="182"/>
      <c r="G36" s="109"/>
    </row>
    <row r="37" spans="2:11">
      <c r="B37" s="144"/>
      <c r="C37" s="145"/>
      <c r="D37" s="146" t="s">
        <v>32</v>
      </c>
      <c r="E37" s="146"/>
      <c r="F37" s="146"/>
      <c r="G37" s="5">
        <f>SUM(G33:G35)</f>
        <v>0</v>
      </c>
    </row>
    <row r="38" spans="2:11">
      <c r="B38" s="179"/>
      <c r="C38" s="180"/>
      <c r="D38" s="180"/>
      <c r="E38" s="180"/>
      <c r="F38" s="180"/>
      <c r="G38" s="7"/>
    </row>
    <row r="39" spans="2:11" ht="24">
      <c r="B39" s="165" t="s">
        <v>33</v>
      </c>
      <c r="C39" s="166"/>
      <c r="D39" s="166"/>
      <c r="E39" s="166"/>
      <c r="F39" s="166"/>
      <c r="G39" s="167"/>
      <c r="K39" s="9"/>
    </row>
    <row r="40" spans="2:11" ht="41.25" customHeight="1">
      <c r="B40" s="162" t="s">
        <v>34</v>
      </c>
      <c r="C40" s="163"/>
      <c r="D40" s="163"/>
      <c r="E40" s="163"/>
      <c r="F40" s="163"/>
      <c r="G40" s="164"/>
      <c r="H40" s="4"/>
      <c r="I40" s="4"/>
      <c r="J40" s="4"/>
      <c r="K40" s="4"/>
    </row>
    <row r="41" spans="2:11">
      <c r="B41" s="130" t="s">
        <v>33</v>
      </c>
      <c r="C41" s="110"/>
      <c r="D41" s="8">
        <v>0</v>
      </c>
      <c r="G41" s="7"/>
    </row>
    <row r="42" spans="2:11">
      <c r="B42" s="125"/>
      <c r="G42" s="7"/>
    </row>
    <row r="43" spans="2:11" ht="24">
      <c r="B43" s="165" t="s">
        <v>35</v>
      </c>
      <c r="C43" s="166"/>
      <c r="D43" s="166"/>
      <c r="E43" s="166"/>
      <c r="F43" s="166"/>
      <c r="G43" s="167"/>
    </row>
    <row r="44" spans="2:11" ht="15" customHeight="1">
      <c r="B44" s="147" t="s">
        <v>36</v>
      </c>
      <c r="C44" s="148"/>
      <c r="D44" s="148"/>
      <c r="E44" s="148"/>
      <c r="F44" s="148"/>
      <c r="G44" s="149"/>
    </row>
    <row r="45" spans="2:11">
      <c r="B45" s="150"/>
      <c r="C45" s="151"/>
      <c r="D45" s="151"/>
      <c r="E45" s="151"/>
      <c r="F45" s="151"/>
      <c r="G45" s="152"/>
    </row>
    <row r="46" spans="2:11">
      <c r="B46" s="153" t="s">
        <v>37</v>
      </c>
      <c r="C46" s="154"/>
      <c r="D46" s="154"/>
      <c r="E46" s="154"/>
      <c r="F46" s="155"/>
      <c r="G46" s="8">
        <v>0</v>
      </c>
    </row>
    <row r="47" spans="2:11">
      <c r="B47" s="156" t="s">
        <v>38</v>
      </c>
      <c r="C47" s="157"/>
      <c r="D47" s="157"/>
      <c r="E47" s="157"/>
      <c r="F47" s="158"/>
      <c r="G47" s="8">
        <v>0</v>
      </c>
    </row>
    <row r="48" spans="2:11">
      <c r="B48" s="156" t="s">
        <v>39</v>
      </c>
      <c r="C48" s="157"/>
      <c r="D48" s="157"/>
      <c r="E48" s="157"/>
      <c r="F48" s="158"/>
      <c r="G48" s="8">
        <v>0</v>
      </c>
    </row>
    <row r="49" spans="2:7">
      <c r="B49" s="125"/>
      <c r="G49" s="7"/>
    </row>
    <row r="50" spans="2:7">
      <c r="B50" s="144"/>
      <c r="C50" s="145"/>
      <c r="D50" s="146" t="s">
        <v>40</v>
      </c>
      <c r="E50" s="146"/>
      <c r="F50" s="146"/>
      <c r="G50" s="5">
        <f>SUM(G46:G48)</f>
        <v>0</v>
      </c>
    </row>
    <row r="51" spans="2:7">
      <c r="B51" s="125"/>
      <c r="G51" s="7"/>
    </row>
    <row r="52" spans="2:7">
      <c r="B52" s="125"/>
      <c r="G52" s="7"/>
    </row>
    <row r="53" spans="2:7" ht="43.15" customHeight="1">
      <c r="B53" s="126" t="s">
        <v>41</v>
      </c>
      <c r="C53" s="6"/>
      <c r="D53" s="195">
        <f>G37+G50</f>
        <v>0</v>
      </c>
      <c r="E53" s="195"/>
      <c r="F53" s="195"/>
      <c r="G53" s="196"/>
    </row>
    <row r="56" spans="2:7">
      <c r="B56" s="183" t="s">
        <v>42</v>
      </c>
      <c r="C56" s="186"/>
      <c r="D56" s="189" t="s">
        <v>43</v>
      </c>
      <c r="E56" s="192"/>
    </row>
    <row r="57" spans="2:7">
      <c r="B57" s="184"/>
      <c r="C57" s="187"/>
      <c r="D57" s="190"/>
      <c r="E57" s="193"/>
    </row>
    <row r="58" spans="2:7">
      <c r="B58" s="185"/>
      <c r="C58" s="188"/>
      <c r="D58" s="191"/>
      <c r="E58" s="194"/>
    </row>
    <row r="59" spans="2:7">
      <c r="B59" s="183" t="s">
        <v>44</v>
      </c>
      <c r="C59" s="186"/>
      <c r="D59" s="189" t="s">
        <v>45</v>
      </c>
      <c r="E59" s="192"/>
    </row>
    <row r="60" spans="2:7">
      <c r="B60" s="184"/>
      <c r="C60" s="187"/>
      <c r="D60" s="190"/>
      <c r="E60" s="193"/>
    </row>
    <row r="61" spans="2:7">
      <c r="B61" s="185"/>
      <c r="C61" s="188"/>
      <c r="D61" s="191"/>
      <c r="E61" s="194"/>
    </row>
    <row r="62" spans="2:7">
      <c r="B62" s="183" t="s">
        <v>46</v>
      </c>
      <c r="C62" s="186"/>
      <c r="D62" s="189" t="s">
        <v>47</v>
      </c>
      <c r="E62" s="192"/>
    </row>
    <row r="63" spans="2:7">
      <c r="B63" s="184"/>
      <c r="C63" s="187"/>
      <c r="D63" s="190"/>
      <c r="E63" s="193"/>
    </row>
    <row r="64" spans="2:7">
      <c r="B64" s="185"/>
      <c r="C64" s="188"/>
      <c r="D64" s="191"/>
      <c r="E64" s="194"/>
    </row>
  </sheetData>
  <protectedRanges>
    <protectedRange sqref="C56:C64" name="Bereik8_1"/>
    <protectedRange sqref="E56:E64" name="Bereik9_1"/>
  </protectedRanges>
  <mergeCells count="44">
    <mergeCell ref="B38:F38"/>
    <mergeCell ref="B36:F36"/>
    <mergeCell ref="B62:B64"/>
    <mergeCell ref="C62:C64"/>
    <mergeCell ref="D62:D64"/>
    <mergeCell ref="E62:E64"/>
    <mergeCell ref="B56:B58"/>
    <mergeCell ref="C56:C58"/>
    <mergeCell ref="D56:D58"/>
    <mergeCell ref="E56:E58"/>
    <mergeCell ref="B59:B61"/>
    <mergeCell ref="C59:C61"/>
    <mergeCell ref="D59:D61"/>
    <mergeCell ref="E59:E61"/>
    <mergeCell ref="D53:G53"/>
    <mergeCell ref="B43:G43"/>
    <mergeCell ref="B2:G2"/>
    <mergeCell ref="B40:G40"/>
    <mergeCell ref="B5:G5"/>
    <mergeCell ref="B6:G6"/>
    <mergeCell ref="B29:G29"/>
    <mergeCell ref="B17:G17"/>
    <mergeCell ref="B21:C21"/>
    <mergeCell ref="B27:C27"/>
    <mergeCell ref="B28:C28"/>
    <mergeCell ref="B19:D19"/>
    <mergeCell ref="B20:C20"/>
    <mergeCell ref="B22:C22"/>
    <mergeCell ref="B37:C37"/>
    <mergeCell ref="D37:F37"/>
    <mergeCell ref="B39:G39"/>
    <mergeCell ref="B8:G8"/>
    <mergeCell ref="B50:C50"/>
    <mergeCell ref="D50:F50"/>
    <mergeCell ref="B44:G45"/>
    <mergeCell ref="B46:F46"/>
    <mergeCell ref="B47:F47"/>
    <mergeCell ref="B48:F48"/>
    <mergeCell ref="B18:D18"/>
    <mergeCell ref="B31:G31"/>
    <mergeCell ref="B23:C23"/>
    <mergeCell ref="B24:C24"/>
    <mergeCell ref="B25:C25"/>
    <mergeCell ref="B26:C26"/>
  </mergeCells>
  <conditionalFormatting sqref="D21:D28">
    <cfRule type="cellIs" dxfId="5" priority="3" operator="lessThanOrEqual">
      <formula>50000</formula>
    </cfRule>
    <cfRule type="cellIs" dxfId="4" priority="4" operator="greaterThan">
      <formula>50000</formula>
    </cfRule>
  </conditionalFormatting>
  <conditionalFormatting sqref="D41">
    <cfRule type="cellIs" dxfId="3" priority="2" operator="greaterThan">
      <formula>120</formula>
    </cfRule>
  </conditionalFormatting>
  <conditionalFormatting sqref="G50">
    <cfRule type="cellIs" dxfId="2" priority="1" operator="greaterThan">
      <formula>100000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8D271-C070-4802-85AA-B5F0DB8B36AA}">
  <dimension ref="B1:AG46"/>
  <sheetViews>
    <sheetView tabSelected="1" zoomScale="110" zoomScaleNormal="110" workbookViewId="0">
      <selection activeCell="A15" sqref="A15"/>
    </sheetView>
  </sheetViews>
  <sheetFormatPr defaultColWidth="9.140625" defaultRowHeight="15.75"/>
  <cols>
    <col min="1" max="1" width="2.42578125" style="11" customWidth="1"/>
    <col min="2" max="2" width="9.140625" style="11"/>
    <col min="3" max="3" width="12.140625" style="11" customWidth="1"/>
    <col min="4" max="4" width="15.5703125" style="11" bestFit="1" customWidth="1"/>
    <col min="5" max="5" width="13.140625" style="11" customWidth="1"/>
    <col min="6" max="6" width="12.140625" style="11" customWidth="1"/>
    <col min="7" max="7" width="9.140625" style="11"/>
    <col min="8" max="8" width="19.7109375" style="11" customWidth="1"/>
    <col min="9" max="9" width="12.140625" style="11" customWidth="1"/>
    <col min="10" max="10" width="13" style="11" customWidth="1"/>
    <col min="11" max="11" width="17.140625" style="11" bestFit="1" customWidth="1"/>
    <col min="12" max="12" width="12.140625" style="11" customWidth="1"/>
    <col min="13" max="13" width="17.42578125" style="11" bestFit="1" customWidth="1"/>
    <col min="14" max="14" width="13.28515625" style="11" bestFit="1" customWidth="1"/>
    <col min="15" max="15" width="12.140625" style="11" customWidth="1"/>
    <col min="16" max="16" width="10.28515625" style="11" customWidth="1"/>
    <col min="17" max="17" width="15.28515625" style="11" customWidth="1"/>
    <col min="18" max="18" width="12.7109375" style="11" customWidth="1"/>
    <col min="19" max="19" width="9.140625" style="11"/>
    <col min="20" max="20" width="10.42578125" style="11" bestFit="1" customWidth="1"/>
    <col min="21" max="21" width="12.140625" style="11" customWidth="1"/>
    <col min="22" max="22" width="9.140625" style="11"/>
    <col min="23" max="23" width="10.42578125" style="11" bestFit="1" customWidth="1"/>
    <col min="24" max="24" width="12.140625" style="11" customWidth="1"/>
    <col min="25" max="25" width="9.140625" style="11"/>
    <col min="26" max="26" width="10.42578125" style="11" bestFit="1" customWidth="1"/>
    <col min="27" max="27" width="13.5703125" style="11" customWidth="1"/>
    <col min="28" max="16384" width="9.140625" style="11"/>
  </cols>
  <sheetData>
    <row r="1" spans="2:26" ht="16.5" thickBot="1"/>
    <row r="2" spans="2:26" ht="17.25" thickTop="1" thickBot="1">
      <c r="B2" s="219" t="s">
        <v>5</v>
      </c>
      <c r="C2" s="208"/>
      <c r="D2" s="220"/>
      <c r="F2" s="219" t="s">
        <v>15</v>
      </c>
      <c r="G2" s="208"/>
      <c r="H2" s="208"/>
      <c r="I2" s="220"/>
      <c r="K2" s="219" t="s">
        <v>48</v>
      </c>
      <c r="L2" s="208"/>
      <c r="M2" s="208"/>
      <c r="N2" s="220"/>
      <c r="O2" s="133"/>
      <c r="P2" s="221" t="s">
        <v>49</v>
      </c>
      <c r="Q2" s="222"/>
      <c r="R2" s="223"/>
    </row>
    <row r="3" spans="2:26" s="103" customFormat="1" ht="16.5" thickBot="1">
      <c r="B3" s="100" t="s">
        <v>6</v>
      </c>
      <c r="C3" s="224" t="s">
        <v>50</v>
      </c>
      <c r="D3" s="225"/>
      <c r="F3" s="226" t="s">
        <v>16</v>
      </c>
      <c r="G3" s="227"/>
      <c r="H3" s="224" t="s">
        <v>51</v>
      </c>
      <c r="I3" s="225"/>
      <c r="K3" s="100" t="s">
        <v>29</v>
      </c>
      <c r="L3" s="101" t="s">
        <v>52</v>
      </c>
      <c r="M3" s="107" t="s">
        <v>53</v>
      </c>
      <c r="N3" s="102" t="s">
        <v>54</v>
      </c>
      <c r="O3" s="134"/>
      <c r="P3" s="104" t="s">
        <v>6</v>
      </c>
      <c r="Q3" s="105" t="s">
        <v>55</v>
      </c>
      <c r="R3" s="106" t="s">
        <v>56</v>
      </c>
    </row>
    <row r="4" spans="2:26">
      <c r="B4" s="12">
        <v>1</v>
      </c>
      <c r="C4" s="215">
        <f>Prijzenblad!G12</f>
        <v>0</v>
      </c>
      <c r="D4" s="216"/>
      <c r="F4" s="13" t="s">
        <v>18</v>
      </c>
      <c r="G4" s="14"/>
      <c r="H4" s="217">
        <f>E29</f>
        <v>0</v>
      </c>
      <c r="I4" s="218"/>
      <c r="K4" s="15">
        <v>1</v>
      </c>
      <c r="L4" s="16">
        <v>25</v>
      </c>
      <c r="M4" s="17">
        <v>25</v>
      </c>
      <c r="N4" s="18">
        <f>L4+M4</f>
        <v>50</v>
      </c>
      <c r="O4" s="135"/>
      <c r="P4" s="19">
        <v>1</v>
      </c>
      <c r="Q4" s="20">
        <v>1</v>
      </c>
      <c r="R4" s="21">
        <v>50</v>
      </c>
    </row>
    <row r="5" spans="2:26">
      <c r="B5" s="22">
        <v>2</v>
      </c>
      <c r="C5" s="209">
        <f>Prijzenblad!G13</f>
        <v>0</v>
      </c>
      <c r="D5" s="210"/>
      <c r="F5" s="23" t="s">
        <v>19</v>
      </c>
      <c r="G5" s="24"/>
      <c r="H5" s="211">
        <f>SUM(E29,H29)/2</f>
        <v>0</v>
      </c>
      <c r="I5" s="212"/>
      <c r="K5" s="25">
        <v>2</v>
      </c>
      <c r="L5" s="26">
        <f>N4</f>
        <v>50</v>
      </c>
      <c r="M5" s="27">
        <v>50</v>
      </c>
      <c r="N5" s="28">
        <f t="shared" ref="N5:N11" si="0">L5+M5</f>
        <v>100</v>
      </c>
      <c r="O5" s="135"/>
      <c r="P5" s="29">
        <v>2</v>
      </c>
      <c r="Q5" s="30">
        <v>51</v>
      </c>
      <c r="R5" s="31">
        <v>100</v>
      </c>
    </row>
    <row r="6" spans="2:26">
      <c r="B6" s="22">
        <v>3</v>
      </c>
      <c r="C6" s="209">
        <f>Prijzenblad!G14</f>
        <v>0</v>
      </c>
      <c r="D6" s="210"/>
      <c r="F6" s="23" t="s">
        <v>20</v>
      </c>
      <c r="G6" s="24"/>
      <c r="H6" s="211">
        <f>SUM(E29,H29,K29)/3</f>
        <v>0</v>
      </c>
      <c r="I6" s="212"/>
      <c r="K6" s="25">
        <v>3</v>
      </c>
      <c r="L6" s="26">
        <f t="shared" ref="L6:L11" si="1">N5</f>
        <v>100</v>
      </c>
      <c r="M6" s="27">
        <v>75</v>
      </c>
      <c r="N6" s="28">
        <f t="shared" si="0"/>
        <v>175</v>
      </c>
      <c r="O6" s="135"/>
      <c r="P6" s="29">
        <v>3</v>
      </c>
      <c r="Q6" s="30">
        <v>101</v>
      </c>
      <c r="R6" s="31">
        <v>200</v>
      </c>
    </row>
    <row r="7" spans="2:26">
      <c r="B7" s="22">
        <v>4</v>
      </c>
      <c r="C7" s="209">
        <f>Prijzenblad!G15</f>
        <v>0</v>
      </c>
      <c r="D7" s="210"/>
      <c r="F7" s="23" t="s">
        <v>21</v>
      </c>
      <c r="G7" s="24"/>
      <c r="H7" s="211">
        <f>SUM(E29,H29,K29,N29)/4</f>
        <v>0</v>
      </c>
      <c r="I7" s="212"/>
      <c r="K7" s="25">
        <v>4</v>
      </c>
      <c r="L7" s="26">
        <f t="shared" si="1"/>
        <v>175</v>
      </c>
      <c r="M7" s="27">
        <v>75</v>
      </c>
      <c r="N7" s="28">
        <f t="shared" si="0"/>
        <v>250</v>
      </c>
      <c r="O7" s="135"/>
      <c r="P7" s="29">
        <v>4</v>
      </c>
      <c r="Q7" s="30">
        <v>201</v>
      </c>
      <c r="R7" s="31">
        <v>400</v>
      </c>
    </row>
    <row r="8" spans="2:26" ht="16.5" thickBot="1">
      <c r="B8" s="32">
        <v>5</v>
      </c>
      <c r="C8" s="213">
        <f>Prijzenblad!G16</f>
        <v>0</v>
      </c>
      <c r="D8" s="214"/>
      <c r="F8" s="23" t="s">
        <v>22</v>
      </c>
      <c r="G8" s="24"/>
      <c r="H8" s="211">
        <f>SUM(E29,H29,K29,N29,Q29)/5</f>
        <v>0</v>
      </c>
      <c r="I8" s="212"/>
      <c r="K8" s="25">
        <v>5</v>
      </c>
      <c r="L8" s="26">
        <f t="shared" si="1"/>
        <v>250</v>
      </c>
      <c r="M8" s="27">
        <v>75</v>
      </c>
      <c r="N8" s="28">
        <f t="shared" si="0"/>
        <v>325</v>
      </c>
      <c r="O8" s="135"/>
      <c r="P8" s="33">
        <v>5</v>
      </c>
      <c r="Q8" s="34">
        <v>401</v>
      </c>
      <c r="R8" s="35" t="s">
        <v>57</v>
      </c>
    </row>
    <row r="9" spans="2:26" ht="16.5" thickTop="1">
      <c r="F9" s="23" t="s">
        <v>23</v>
      </c>
      <c r="G9" s="24"/>
      <c r="H9" s="211">
        <f>SUM(E29,H29,K29,N29,Q29,T29)/6</f>
        <v>0</v>
      </c>
      <c r="I9" s="212"/>
      <c r="K9" s="25">
        <v>6</v>
      </c>
      <c r="L9" s="26">
        <f t="shared" si="1"/>
        <v>325</v>
      </c>
      <c r="M9" s="27">
        <v>75</v>
      </c>
      <c r="N9" s="28">
        <f t="shared" si="0"/>
        <v>400</v>
      </c>
      <c r="O9" s="135"/>
    </row>
    <row r="10" spans="2:26">
      <c r="F10" s="23" t="s">
        <v>24</v>
      </c>
      <c r="G10" s="24"/>
      <c r="H10" s="211">
        <f>SUM(E29,H29,K29,N29,Q29,T29,W29)/7</f>
        <v>0</v>
      </c>
      <c r="I10" s="212"/>
      <c r="K10" s="25">
        <v>7</v>
      </c>
      <c r="L10" s="26">
        <f t="shared" si="1"/>
        <v>400</v>
      </c>
      <c r="M10" s="27">
        <v>50</v>
      </c>
      <c r="N10" s="28">
        <f t="shared" si="0"/>
        <v>450</v>
      </c>
      <c r="O10" s="135"/>
    </row>
    <row r="11" spans="2:26" ht="16.5" thickBot="1">
      <c r="F11" s="36" t="s">
        <v>25</v>
      </c>
      <c r="G11" s="37"/>
      <c r="H11" s="200">
        <f>SUM(E29:Z29)/8</f>
        <v>0</v>
      </c>
      <c r="I11" s="201"/>
      <c r="K11" s="38">
        <v>8</v>
      </c>
      <c r="L11" s="39">
        <f t="shared" si="1"/>
        <v>450</v>
      </c>
      <c r="M11" s="97">
        <v>50</v>
      </c>
      <c r="N11" s="40">
        <f t="shared" si="0"/>
        <v>500</v>
      </c>
      <c r="O11" s="135"/>
    </row>
    <row r="12" spans="2:26" ht="16.5" thickTop="1">
      <c r="F12" s="202" t="s">
        <v>58</v>
      </c>
      <c r="G12" s="203"/>
      <c r="H12" s="203"/>
      <c r="I12" s="204"/>
    </row>
    <row r="13" spans="2:26" ht="16.5" thickBot="1">
      <c r="F13" s="205"/>
      <c r="G13" s="206"/>
      <c r="H13" s="206"/>
      <c r="I13" s="207"/>
    </row>
    <row r="14" spans="2:26" ht="17.25" thickTop="1" thickBot="1"/>
    <row r="15" spans="2:26" ht="17.25" thickTop="1" thickBot="1">
      <c r="B15" s="41"/>
      <c r="C15" s="208" t="s">
        <v>59</v>
      </c>
      <c r="D15" s="208"/>
      <c r="E15" s="208"/>
      <c r="F15" s="198" t="s">
        <v>60</v>
      </c>
      <c r="G15" s="198"/>
      <c r="H15" s="198"/>
      <c r="I15" s="197" t="s">
        <v>61</v>
      </c>
      <c r="J15" s="197"/>
      <c r="K15" s="197"/>
      <c r="L15" s="198" t="s">
        <v>62</v>
      </c>
      <c r="M15" s="198"/>
      <c r="N15" s="198"/>
      <c r="O15" s="197" t="s">
        <v>63</v>
      </c>
      <c r="P15" s="197"/>
      <c r="Q15" s="197"/>
      <c r="R15" s="198" t="s">
        <v>64</v>
      </c>
      <c r="S15" s="198"/>
      <c r="T15" s="198"/>
      <c r="U15" s="197" t="s">
        <v>65</v>
      </c>
      <c r="V15" s="197"/>
      <c r="W15" s="197"/>
      <c r="X15" s="198" t="s">
        <v>66</v>
      </c>
      <c r="Y15" s="198"/>
      <c r="Z15" s="199"/>
    </row>
    <row r="16" spans="2:26" s="46" customFormat="1" ht="32.25" thickBot="1">
      <c r="B16" s="42" t="s">
        <v>67</v>
      </c>
      <c r="C16" s="43" t="s">
        <v>68</v>
      </c>
      <c r="D16" s="43" t="s">
        <v>6</v>
      </c>
      <c r="E16" s="43" t="s">
        <v>30</v>
      </c>
      <c r="F16" s="44" t="s">
        <v>68</v>
      </c>
      <c r="G16" s="44" t="s">
        <v>6</v>
      </c>
      <c r="H16" s="44" t="s">
        <v>30</v>
      </c>
      <c r="I16" s="43" t="s">
        <v>68</v>
      </c>
      <c r="J16" s="43" t="s">
        <v>6</v>
      </c>
      <c r="K16" s="43" t="s">
        <v>30</v>
      </c>
      <c r="L16" s="44" t="s">
        <v>68</v>
      </c>
      <c r="M16" s="44" t="s">
        <v>6</v>
      </c>
      <c r="N16" s="44" t="s">
        <v>30</v>
      </c>
      <c r="O16" s="43" t="s">
        <v>68</v>
      </c>
      <c r="P16" s="43" t="s">
        <v>6</v>
      </c>
      <c r="Q16" s="43" t="s">
        <v>30</v>
      </c>
      <c r="R16" s="44" t="s">
        <v>68</v>
      </c>
      <c r="S16" s="44" t="s">
        <v>6</v>
      </c>
      <c r="T16" s="44" t="s">
        <v>30</v>
      </c>
      <c r="U16" s="43" t="s">
        <v>68</v>
      </c>
      <c r="V16" s="43" t="s">
        <v>6</v>
      </c>
      <c r="W16" s="43" t="s">
        <v>30</v>
      </c>
      <c r="X16" s="44" t="s">
        <v>68</v>
      </c>
      <c r="Y16" s="44" t="s">
        <v>6</v>
      </c>
      <c r="Z16" s="45" t="s">
        <v>30</v>
      </c>
    </row>
    <row r="17" spans="2:27">
      <c r="B17" s="47">
        <v>1</v>
      </c>
      <c r="C17" s="48">
        <f>L4</f>
        <v>25</v>
      </c>
      <c r="D17" s="48" cm="1">
        <f t="array" ref="D17">_xlfn.IFS(C17&lt;=$R$4,$P$4,C17&lt;=$R$5,$P$5,C17&lt;=$R$6,$P$6,C17&lt;=$R$7,$P$7,C17&gt;$R$7,$P$8)</f>
        <v>1</v>
      </c>
      <c r="E17" s="49">
        <f t="shared" ref="E17:E28" si="2">(C17*VLOOKUP(D17,$B$4:$C$8,2))/12</f>
        <v>0</v>
      </c>
      <c r="F17" s="50">
        <f>C28+($M$5/12)</f>
        <v>54.166666666666671</v>
      </c>
      <c r="G17" s="51" cm="1">
        <f t="array" ref="G17">_xlfn.IFS(F17&lt;=$R$4,$P$4,F17&lt;=$R$5,$P$5,F17&lt;=$R$6,$P$6,F17&lt;=$R$7,$P$7,F17&gt;$R$7,$P$8)</f>
        <v>2</v>
      </c>
      <c r="H17" s="52">
        <f t="shared" ref="H17:H28" si="3">(F17*VLOOKUP(G17,$B$4:$C$8,2))/12</f>
        <v>0</v>
      </c>
      <c r="I17" s="48">
        <f>F28+($M$6/12)</f>
        <v>106.25000000000004</v>
      </c>
      <c r="J17" s="53" cm="1">
        <f t="array" ref="J17">_xlfn.IFS(I17&lt;=$R$4,$P$4,I17&lt;=$R$5,$P$5,I17&lt;=$R$6,$P$6,I17&lt;=$R$7,$P$7,I17&gt;$R$7,$P$8)</f>
        <v>3</v>
      </c>
      <c r="K17" s="49">
        <f t="shared" ref="K17:K28" si="4">(I17*VLOOKUP(J17,$B$4:$C$8,2))/12</f>
        <v>0</v>
      </c>
      <c r="L17" s="50">
        <f>I28+($M$7/12)</f>
        <v>181.25000000000006</v>
      </c>
      <c r="M17" s="51" cm="1">
        <f t="array" ref="M17">_xlfn.IFS(L17&lt;=$R$4,$P$4,L17&lt;=$R$5,$P$5,L17&lt;=$R$6,$P$6,L17&lt;=$R$7,$P$7,L17&gt;$R$7,$P$8)</f>
        <v>3</v>
      </c>
      <c r="N17" s="52">
        <f t="shared" ref="N17:N28" si="5">(L17*VLOOKUP(M17,$B$4:$C$8,2))/12</f>
        <v>0</v>
      </c>
      <c r="O17" s="48">
        <f>L28+($M$8/12)</f>
        <v>256.25000000000006</v>
      </c>
      <c r="P17" s="53" cm="1">
        <f t="array" ref="P17">_xlfn.IFS(O17&lt;=$R$4,$P$4,O17&lt;=$R$5,$P$5,O17&lt;=$R$6,$P$6,O17&lt;=$R$7,$P$7,O17&gt;$R$7,$P$8)</f>
        <v>4</v>
      </c>
      <c r="Q17" s="49">
        <f t="shared" ref="Q17:Q28" si="6">(O17*VLOOKUP(P17,$B$4:$C$8,2))/12</f>
        <v>0</v>
      </c>
      <c r="R17" s="50">
        <f>O28+($M$9/12)</f>
        <v>331.25000000000006</v>
      </c>
      <c r="S17" s="51" cm="1">
        <f t="array" ref="S17">_xlfn.IFS(R17&lt;=$R$4,$P$4,R17&lt;=$R$5,$P$5,R17&lt;=$R$6,$P$6,R17&lt;=$R$7,$P$7,R17&gt;$R$7,$P$8)</f>
        <v>4</v>
      </c>
      <c r="T17" s="52">
        <f t="shared" ref="T17:T28" si="7">(R17*VLOOKUP(S17,$B$4:$C$8,2))/12</f>
        <v>0</v>
      </c>
      <c r="U17" s="48">
        <f>R28+($M$10/12)</f>
        <v>404.16666666666674</v>
      </c>
      <c r="V17" s="53" cm="1">
        <f t="array" ref="V17">_xlfn.IFS(U17&lt;=$R$4,$P$4,U17&lt;=$R$5,$P$5,U17&lt;=$R$6,$P$6,U17&lt;=$R$7,$P$7,U17&gt;$R$7,$P$8)</f>
        <v>5</v>
      </c>
      <c r="W17" s="49">
        <f t="shared" ref="W17:W28" si="8">(U17*VLOOKUP(V17,$B$4:$C$8,2))/12</f>
        <v>0</v>
      </c>
      <c r="X17" s="50">
        <f>U28+($M$11/12)</f>
        <v>454.16666666666697</v>
      </c>
      <c r="Y17" s="50" cm="1">
        <f t="array" ref="Y17">_xlfn.IFS(X17&lt;=$R$4,$P$4,X17&lt;=$R$5,$P$5,X17&lt;=$R$6,$P$6,X17&lt;=$R$7,$P$7,X17&gt;$R$7,$P$8)</f>
        <v>5</v>
      </c>
      <c r="Z17" s="54">
        <f t="shared" ref="Z17:Z28" si="9">(X17*VLOOKUP(Y17,$B$4:$C$8,2))/12</f>
        <v>0</v>
      </c>
    </row>
    <row r="18" spans="2:27">
      <c r="B18" s="22">
        <v>2</v>
      </c>
      <c r="C18" s="55">
        <f>C17+(M$4/11)</f>
        <v>27.272727272727273</v>
      </c>
      <c r="D18" s="48" cm="1">
        <f t="array" ref="D18">_xlfn.IFS(C18&lt;=$R$4,$P$4,C18&lt;=$R$5,$P$5,C18&lt;=$R$6,$P$6,C18&lt;=$R$7,$P$7,C18&gt;$R$7,$P$8)</f>
        <v>1</v>
      </c>
      <c r="E18" s="56">
        <f t="shared" si="2"/>
        <v>0</v>
      </c>
      <c r="F18" s="57">
        <f t="shared" ref="F18:F28" si="10">F17+($M$5/12)</f>
        <v>58.333333333333336</v>
      </c>
      <c r="G18" s="51" cm="1">
        <f t="array" ref="G18">_xlfn.IFS(F18&lt;=$R$4,$P$4,F18&lt;=$R$5,$P$5,F18&lt;=$R$6,$P$6,F18&lt;=$R$7,$P$7,F18&gt;$R$7,$P$8)</f>
        <v>2</v>
      </c>
      <c r="H18" s="58">
        <f t="shared" si="3"/>
        <v>0</v>
      </c>
      <c r="I18" s="55">
        <f t="shared" ref="I18:I28" si="11">I17+($M$6/12)</f>
        <v>112.50000000000004</v>
      </c>
      <c r="J18" s="53" cm="1">
        <f t="array" ref="J18">_xlfn.IFS(I18&lt;=$R$4,$P$4,I18&lt;=$R$5,$P$5,I18&lt;=$R$6,$P$6,I18&lt;=$R$7,$P$7,I18&gt;$R$7,$P$8)</f>
        <v>3</v>
      </c>
      <c r="K18" s="56">
        <f t="shared" si="4"/>
        <v>0</v>
      </c>
      <c r="L18" s="57">
        <f t="shared" ref="L18:L28" si="12">L17+($M$7/12)</f>
        <v>187.50000000000006</v>
      </c>
      <c r="M18" s="51" cm="1">
        <f t="array" ref="M18">_xlfn.IFS(L18&lt;=$R$4,$P$4,L18&lt;=$R$5,$P$5,L18&lt;=$R$6,$P$6,L18&lt;=$R$7,$P$7,L18&gt;$R$7,$P$8)</f>
        <v>3</v>
      </c>
      <c r="N18" s="58">
        <f t="shared" si="5"/>
        <v>0</v>
      </c>
      <c r="O18" s="55">
        <f t="shared" ref="O18:O28" si="13">O17+($M$8/12)</f>
        <v>262.50000000000006</v>
      </c>
      <c r="P18" s="53" cm="1">
        <f t="array" ref="P18">_xlfn.IFS(O18&lt;=$R$4,$P$4,O18&lt;=$R$5,$P$5,O18&lt;=$R$6,$P$6,O18&lt;=$R$7,$P$7,O18&gt;$R$7,$P$8)</f>
        <v>4</v>
      </c>
      <c r="Q18" s="56">
        <f t="shared" si="6"/>
        <v>0</v>
      </c>
      <c r="R18" s="57">
        <f t="shared" ref="R18:R28" si="14">R17+($M$9/12)</f>
        <v>337.50000000000006</v>
      </c>
      <c r="S18" s="51" cm="1">
        <f t="array" ref="S18">_xlfn.IFS(R18&lt;=$R$4,$P$4,R18&lt;=$R$5,$P$5,R18&lt;=$R$6,$P$6,R18&lt;=$R$7,$P$7,R18&gt;$R$7,$P$8)</f>
        <v>4</v>
      </c>
      <c r="T18" s="58">
        <f t="shared" si="7"/>
        <v>0</v>
      </c>
      <c r="U18" s="55">
        <f t="shared" ref="U18:U28" si="15">U17+($M$10/12)</f>
        <v>408.33333333333343</v>
      </c>
      <c r="V18" s="59" cm="1">
        <f t="array" ref="V18">_xlfn.IFS(U18&lt;=$R$4,$P$4,U18&lt;=$R$5,$P$5,U18&lt;=$R$6,$P$6,U18&lt;=$R$7,$P$7,U18&gt;$R$7,$P$8)</f>
        <v>5</v>
      </c>
      <c r="W18" s="56">
        <f t="shared" si="8"/>
        <v>0</v>
      </c>
      <c r="X18" s="57">
        <f t="shared" ref="X18:X28" si="16">X17+($M$11/12)</f>
        <v>458.33333333333366</v>
      </c>
      <c r="Y18" s="50" cm="1">
        <f t="array" ref="Y18">_xlfn.IFS(X18&lt;=$R$4,$P$4,X18&lt;=$R$5,$P$5,X18&lt;=$R$6,$P$6,X18&lt;=$R$7,$P$7,X18&gt;$R$7,$P$8)</f>
        <v>5</v>
      </c>
      <c r="Z18" s="60">
        <f t="shared" si="9"/>
        <v>0</v>
      </c>
    </row>
    <row r="19" spans="2:27">
      <c r="B19" s="22">
        <v>3</v>
      </c>
      <c r="C19" s="55">
        <f t="shared" ref="C19:C28" si="17">C18+(M$4/11)</f>
        <v>29.545454545454547</v>
      </c>
      <c r="D19" s="48" cm="1">
        <f t="array" ref="D19">_xlfn.IFS(C19&lt;=$R$4,$P$4,C19&lt;=$R$5,$P$5,C19&lt;=$R$6,$P$6,C19&lt;=$R$7,$P$7,C19&gt;$R$7,$P$8)</f>
        <v>1</v>
      </c>
      <c r="E19" s="56">
        <f t="shared" si="2"/>
        <v>0</v>
      </c>
      <c r="F19" s="57">
        <f t="shared" si="10"/>
        <v>62.5</v>
      </c>
      <c r="G19" s="51" cm="1">
        <f t="array" ref="G19">_xlfn.IFS(F19&lt;=$R$4,$P$4,F19&lt;=$R$5,$P$5,F19&lt;=$R$6,$P$6,F19&lt;=$R$7,$P$7,F19&gt;$R$7,$P$8)</f>
        <v>2</v>
      </c>
      <c r="H19" s="58">
        <f t="shared" si="3"/>
        <v>0</v>
      </c>
      <c r="I19" s="55">
        <f t="shared" si="11"/>
        <v>118.75000000000004</v>
      </c>
      <c r="J19" s="53" cm="1">
        <f t="array" ref="J19">_xlfn.IFS(I19&lt;=$R$4,$P$4,I19&lt;=$R$5,$P$5,I19&lt;=$R$6,$P$6,I19&lt;=$R$7,$P$7,I19&gt;$R$7,$P$8)</f>
        <v>3</v>
      </c>
      <c r="K19" s="56">
        <f t="shared" si="4"/>
        <v>0</v>
      </c>
      <c r="L19" s="57">
        <f t="shared" si="12"/>
        <v>193.75000000000006</v>
      </c>
      <c r="M19" s="51" cm="1">
        <f t="array" ref="M19">_xlfn.IFS(L19&lt;=$R$4,$P$4,L19&lt;=$R$5,$P$5,L19&lt;=$R$6,$P$6,L19&lt;=$R$7,$P$7,L19&gt;$R$7,$P$8)</f>
        <v>3</v>
      </c>
      <c r="N19" s="58">
        <f t="shared" si="5"/>
        <v>0</v>
      </c>
      <c r="O19" s="55">
        <f t="shared" si="13"/>
        <v>268.75000000000006</v>
      </c>
      <c r="P19" s="53" cm="1">
        <f t="array" ref="P19">_xlfn.IFS(O19&lt;=$R$4,$P$4,O19&lt;=$R$5,$P$5,O19&lt;=$R$6,$P$6,O19&lt;=$R$7,$P$7,O19&gt;$R$7,$P$8)</f>
        <v>4</v>
      </c>
      <c r="Q19" s="56">
        <f t="shared" si="6"/>
        <v>0</v>
      </c>
      <c r="R19" s="57">
        <f t="shared" si="14"/>
        <v>343.75000000000006</v>
      </c>
      <c r="S19" s="51" cm="1">
        <f t="array" ref="S19">_xlfn.IFS(R19&lt;=$R$4,$P$4,R19&lt;=$R$5,$P$5,R19&lt;=$R$6,$P$6,R19&lt;=$R$7,$P$7,R19&gt;$R$7,$P$8)</f>
        <v>4</v>
      </c>
      <c r="T19" s="58">
        <f t="shared" si="7"/>
        <v>0</v>
      </c>
      <c r="U19" s="55">
        <f t="shared" si="15"/>
        <v>412.50000000000011</v>
      </c>
      <c r="V19" s="59" cm="1">
        <f t="array" ref="V19">_xlfn.IFS(U19&lt;=$R$4,$P$4,U19&lt;=$R$5,$P$5,U19&lt;=$R$6,$P$6,U19&lt;=$R$7,$P$7,U19&gt;$R$7,$P$8)</f>
        <v>5</v>
      </c>
      <c r="W19" s="56">
        <f t="shared" si="8"/>
        <v>0</v>
      </c>
      <c r="X19" s="57">
        <f t="shared" si="16"/>
        <v>462.50000000000034</v>
      </c>
      <c r="Y19" s="50" cm="1">
        <f t="array" ref="Y19">_xlfn.IFS(X19&lt;=$R$4,$P$4,X19&lt;=$R$5,$P$5,X19&lt;=$R$6,$P$6,X19&lt;=$R$7,$P$7,X19&gt;$R$7,$P$8)</f>
        <v>5</v>
      </c>
      <c r="Z19" s="60">
        <f t="shared" si="9"/>
        <v>0</v>
      </c>
    </row>
    <row r="20" spans="2:27">
      <c r="B20" s="22">
        <v>4</v>
      </c>
      <c r="C20" s="55">
        <f t="shared" si="17"/>
        <v>31.81818181818182</v>
      </c>
      <c r="D20" s="48" cm="1">
        <f t="array" ref="D20">_xlfn.IFS(C20&lt;=$R$4,$P$4,C20&lt;=$R$5,$P$5,C20&lt;=$R$6,$P$6,C20&lt;=$R$7,$P$7,C20&gt;$R$7,$P$8)</f>
        <v>1</v>
      </c>
      <c r="E20" s="56">
        <f t="shared" si="2"/>
        <v>0</v>
      </c>
      <c r="F20" s="57">
        <f t="shared" si="10"/>
        <v>66.666666666666671</v>
      </c>
      <c r="G20" s="51" cm="1">
        <f t="array" ref="G20">_xlfn.IFS(F20&lt;=$R$4,$P$4,F20&lt;=$R$5,$P$5,F20&lt;=$R$6,$P$6,F20&lt;=$R$7,$P$7,F20&gt;$R$7,$P$8)</f>
        <v>2</v>
      </c>
      <c r="H20" s="58">
        <f t="shared" si="3"/>
        <v>0</v>
      </c>
      <c r="I20" s="55">
        <f t="shared" si="11"/>
        <v>125.00000000000004</v>
      </c>
      <c r="J20" s="53" cm="1">
        <f t="array" ref="J20">_xlfn.IFS(I20&lt;=$R$4,$P$4,I20&lt;=$R$5,$P$5,I20&lt;=$R$6,$P$6,I20&lt;=$R$7,$P$7,I20&gt;$R$7,$P$8)</f>
        <v>3</v>
      </c>
      <c r="K20" s="56">
        <f t="shared" si="4"/>
        <v>0</v>
      </c>
      <c r="L20" s="57">
        <f t="shared" si="12"/>
        <v>200.00000000000006</v>
      </c>
      <c r="M20" s="51" cm="1">
        <f t="array" ref="M20">_xlfn.IFS(L20&lt;=$R$4,$P$4,L20&lt;=$R$5,$P$5,L20&lt;=$R$6,$P$6,L20&lt;=$R$7,$P$7,L20&gt;$R$7,$P$8)</f>
        <v>3</v>
      </c>
      <c r="N20" s="58">
        <f t="shared" si="5"/>
        <v>0</v>
      </c>
      <c r="O20" s="55">
        <f t="shared" si="13"/>
        <v>275.00000000000006</v>
      </c>
      <c r="P20" s="53" cm="1">
        <f t="array" ref="P20">_xlfn.IFS(O20&lt;=$R$4,$P$4,O20&lt;=$R$5,$P$5,O20&lt;=$R$6,$P$6,O20&lt;=$R$7,$P$7,O20&gt;$R$7,$P$8)</f>
        <v>4</v>
      </c>
      <c r="Q20" s="56">
        <f t="shared" si="6"/>
        <v>0</v>
      </c>
      <c r="R20" s="57">
        <f t="shared" si="14"/>
        <v>350.00000000000006</v>
      </c>
      <c r="S20" s="51" cm="1">
        <f t="array" ref="S20">_xlfn.IFS(R20&lt;=$R$4,$P$4,R20&lt;=$R$5,$P$5,R20&lt;=$R$6,$P$6,R20&lt;=$R$7,$P$7,R20&gt;$R$7,$P$8)</f>
        <v>4</v>
      </c>
      <c r="T20" s="58">
        <f t="shared" si="7"/>
        <v>0</v>
      </c>
      <c r="U20" s="55">
        <f t="shared" si="15"/>
        <v>416.6666666666668</v>
      </c>
      <c r="V20" s="59" cm="1">
        <f t="array" ref="V20">_xlfn.IFS(U20&lt;=$R$4,$P$4,U20&lt;=$R$5,$P$5,U20&lt;=$R$6,$P$6,U20&lt;=$R$7,$P$7,U20&gt;$R$7,$P$8)</f>
        <v>5</v>
      </c>
      <c r="W20" s="56">
        <f t="shared" si="8"/>
        <v>0</v>
      </c>
      <c r="X20" s="57">
        <f t="shared" si="16"/>
        <v>466.66666666666703</v>
      </c>
      <c r="Y20" s="50" cm="1">
        <f t="array" ref="Y20">_xlfn.IFS(X20&lt;=$R$4,$P$4,X20&lt;=$R$5,$P$5,X20&lt;=$R$6,$P$6,X20&lt;=$R$7,$P$7,X20&gt;$R$7,$P$8)</f>
        <v>5</v>
      </c>
      <c r="Z20" s="60">
        <f t="shared" si="9"/>
        <v>0</v>
      </c>
    </row>
    <row r="21" spans="2:27">
      <c r="B21" s="22">
        <v>5</v>
      </c>
      <c r="C21" s="55">
        <f t="shared" si="17"/>
        <v>34.090909090909093</v>
      </c>
      <c r="D21" s="48" cm="1">
        <f t="array" ref="D21">_xlfn.IFS(C21&lt;=$R$4,$P$4,C21&lt;=$R$5,$P$5,C21&lt;=$R$6,$P$6,C21&lt;=$R$7,$P$7,C21&gt;$R$7,$P$8)</f>
        <v>1</v>
      </c>
      <c r="E21" s="56">
        <f t="shared" si="2"/>
        <v>0</v>
      </c>
      <c r="F21" s="57">
        <f t="shared" si="10"/>
        <v>70.833333333333343</v>
      </c>
      <c r="G21" s="51" cm="1">
        <f t="array" ref="G21">_xlfn.IFS(F21&lt;=$R$4,$P$4,F21&lt;=$R$5,$P$5,F21&lt;=$R$6,$P$6,F21&lt;=$R$7,$P$7,F21&gt;$R$7,$P$8)</f>
        <v>2</v>
      </c>
      <c r="H21" s="58">
        <f t="shared" si="3"/>
        <v>0</v>
      </c>
      <c r="I21" s="55">
        <f t="shared" si="11"/>
        <v>131.25000000000006</v>
      </c>
      <c r="J21" s="53" cm="1">
        <f t="array" ref="J21">_xlfn.IFS(I21&lt;=$R$4,$P$4,I21&lt;=$R$5,$P$5,I21&lt;=$R$6,$P$6,I21&lt;=$R$7,$P$7,I21&gt;$R$7,$P$8)</f>
        <v>3</v>
      </c>
      <c r="K21" s="56">
        <f t="shared" si="4"/>
        <v>0</v>
      </c>
      <c r="L21" s="57">
        <f t="shared" si="12"/>
        <v>206.25000000000006</v>
      </c>
      <c r="M21" s="51" cm="1">
        <f t="array" ref="M21">_xlfn.IFS(L21&lt;=$R$4,$P$4,L21&lt;=$R$5,$P$5,L21&lt;=$R$6,$P$6,L21&lt;=$R$7,$P$7,L21&gt;$R$7,$P$8)</f>
        <v>4</v>
      </c>
      <c r="N21" s="58">
        <f t="shared" si="5"/>
        <v>0</v>
      </c>
      <c r="O21" s="55">
        <f t="shared" si="13"/>
        <v>281.25000000000006</v>
      </c>
      <c r="P21" s="53" cm="1">
        <f t="array" ref="P21">_xlfn.IFS(O21&lt;=$R$4,$P$4,O21&lt;=$R$5,$P$5,O21&lt;=$R$6,$P$6,O21&lt;=$R$7,$P$7,O21&gt;$R$7,$P$8)</f>
        <v>4</v>
      </c>
      <c r="Q21" s="56">
        <f t="shared" si="6"/>
        <v>0</v>
      </c>
      <c r="R21" s="57">
        <f t="shared" si="14"/>
        <v>356.25000000000006</v>
      </c>
      <c r="S21" s="51" cm="1">
        <f t="array" ref="S21">_xlfn.IFS(R21&lt;=$R$4,$P$4,R21&lt;=$R$5,$P$5,R21&lt;=$R$6,$P$6,R21&lt;=$R$7,$P$7,R21&gt;$R$7,$P$8)</f>
        <v>4</v>
      </c>
      <c r="T21" s="58">
        <f t="shared" si="7"/>
        <v>0</v>
      </c>
      <c r="U21" s="55">
        <f t="shared" si="15"/>
        <v>420.83333333333348</v>
      </c>
      <c r="V21" s="59" cm="1">
        <f t="array" ref="V21">_xlfn.IFS(U21&lt;=$R$4,$P$4,U21&lt;=$R$5,$P$5,U21&lt;=$R$6,$P$6,U21&lt;=$R$7,$P$7,U21&gt;$R$7,$P$8)</f>
        <v>5</v>
      </c>
      <c r="W21" s="56">
        <f t="shared" si="8"/>
        <v>0</v>
      </c>
      <c r="X21" s="57">
        <f t="shared" si="16"/>
        <v>470.83333333333371</v>
      </c>
      <c r="Y21" s="50" cm="1">
        <f t="array" ref="Y21">_xlfn.IFS(X21&lt;=$R$4,$P$4,X21&lt;=$R$5,$P$5,X21&lt;=$R$6,$P$6,X21&lt;=$R$7,$P$7,X21&gt;$R$7,$P$8)</f>
        <v>5</v>
      </c>
      <c r="Z21" s="60">
        <f t="shared" si="9"/>
        <v>0</v>
      </c>
    </row>
    <row r="22" spans="2:27">
      <c r="B22" s="22">
        <v>6</v>
      </c>
      <c r="C22" s="55">
        <f t="shared" si="17"/>
        <v>36.363636363636367</v>
      </c>
      <c r="D22" s="48" cm="1">
        <f t="array" ref="D22">_xlfn.IFS(C22&lt;=$R$4,$P$4,C22&lt;=$R$5,$P$5,C22&lt;=$R$6,$P$6,C22&lt;=$R$7,$P$7,C22&gt;$R$7,$P$8)</f>
        <v>1</v>
      </c>
      <c r="E22" s="56">
        <f t="shared" si="2"/>
        <v>0</v>
      </c>
      <c r="F22" s="57">
        <f t="shared" si="10"/>
        <v>75.000000000000014</v>
      </c>
      <c r="G22" s="51" cm="1">
        <f t="array" ref="G22">_xlfn.IFS(F22&lt;=$R$4,$P$4,F22&lt;=$R$5,$P$5,F22&lt;=$R$6,$P$6,F22&lt;=$R$7,$P$7,F22&gt;$R$7,$P$8)</f>
        <v>2</v>
      </c>
      <c r="H22" s="58">
        <f t="shared" si="3"/>
        <v>0</v>
      </c>
      <c r="I22" s="55">
        <f t="shared" si="11"/>
        <v>137.50000000000006</v>
      </c>
      <c r="J22" s="53" cm="1">
        <f t="array" ref="J22">_xlfn.IFS(I22&lt;=$R$4,$P$4,I22&lt;=$R$5,$P$5,I22&lt;=$R$6,$P$6,I22&lt;=$R$7,$P$7,I22&gt;$R$7,$P$8)</f>
        <v>3</v>
      </c>
      <c r="K22" s="56">
        <f t="shared" si="4"/>
        <v>0</v>
      </c>
      <c r="L22" s="57">
        <f t="shared" si="12"/>
        <v>212.50000000000006</v>
      </c>
      <c r="M22" s="51" cm="1">
        <f t="array" ref="M22">_xlfn.IFS(L22&lt;=$R$4,$P$4,L22&lt;=$R$5,$P$5,L22&lt;=$R$6,$P$6,L22&lt;=$R$7,$P$7,L22&gt;$R$7,$P$8)</f>
        <v>4</v>
      </c>
      <c r="N22" s="58">
        <f t="shared" si="5"/>
        <v>0</v>
      </c>
      <c r="O22" s="55">
        <f t="shared" si="13"/>
        <v>287.50000000000006</v>
      </c>
      <c r="P22" s="53" cm="1">
        <f t="array" ref="P22">_xlfn.IFS(O22&lt;=$R$4,$P$4,O22&lt;=$R$5,$P$5,O22&lt;=$R$6,$P$6,O22&lt;=$R$7,$P$7,O22&gt;$R$7,$P$8)</f>
        <v>4</v>
      </c>
      <c r="Q22" s="56">
        <f t="shared" si="6"/>
        <v>0</v>
      </c>
      <c r="R22" s="57">
        <f t="shared" si="14"/>
        <v>362.50000000000006</v>
      </c>
      <c r="S22" s="51" cm="1">
        <f t="array" ref="S22">_xlfn.IFS(R22&lt;=$R$4,$P$4,R22&lt;=$R$5,$P$5,R22&lt;=$R$6,$P$6,R22&lt;=$R$7,$P$7,R22&gt;$R$7,$P$8)</f>
        <v>4</v>
      </c>
      <c r="T22" s="58">
        <f t="shared" si="7"/>
        <v>0</v>
      </c>
      <c r="U22" s="55">
        <f t="shared" si="15"/>
        <v>425.00000000000017</v>
      </c>
      <c r="V22" s="59" cm="1">
        <f t="array" ref="V22">_xlfn.IFS(U22&lt;=$R$4,$P$4,U22&lt;=$R$5,$P$5,U22&lt;=$R$6,$P$6,U22&lt;=$R$7,$P$7,U22&gt;$R$7,$P$8)</f>
        <v>5</v>
      </c>
      <c r="W22" s="56">
        <f t="shared" si="8"/>
        <v>0</v>
      </c>
      <c r="X22" s="57">
        <f t="shared" si="16"/>
        <v>475.0000000000004</v>
      </c>
      <c r="Y22" s="50" cm="1">
        <f t="array" ref="Y22">_xlfn.IFS(X22&lt;=$R$4,$P$4,X22&lt;=$R$5,$P$5,X22&lt;=$R$6,$P$6,X22&lt;=$R$7,$P$7,X22&gt;$R$7,$P$8)</f>
        <v>5</v>
      </c>
      <c r="Z22" s="60">
        <f t="shared" si="9"/>
        <v>0</v>
      </c>
    </row>
    <row r="23" spans="2:27">
      <c r="B23" s="22">
        <v>7</v>
      </c>
      <c r="C23" s="55">
        <f t="shared" si="17"/>
        <v>38.63636363636364</v>
      </c>
      <c r="D23" s="48" cm="1">
        <f t="array" ref="D23">_xlfn.IFS(C23&lt;=$R$4,$P$4,C23&lt;=$R$5,$P$5,C23&lt;=$R$6,$P$6,C23&lt;=$R$7,$P$7,C23&gt;$R$7,$P$8)</f>
        <v>1</v>
      </c>
      <c r="E23" s="56">
        <f t="shared" si="2"/>
        <v>0</v>
      </c>
      <c r="F23" s="57">
        <f t="shared" si="10"/>
        <v>79.166666666666686</v>
      </c>
      <c r="G23" s="51" cm="1">
        <f t="array" ref="G23">_xlfn.IFS(F23&lt;=$R$4,$P$4,F23&lt;=$R$5,$P$5,F23&lt;=$R$6,$P$6,F23&lt;=$R$7,$P$7,F23&gt;$R$7,$P$8)</f>
        <v>2</v>
      </c>
      <c r="H23" s="58">
        <f t="shared" si="3"/>
        <v>0</v>
      </c>
      <c r="I23" s="55">
        <f t="shared" si="11"/>
        <v>143.75000000000006</v>
      </c>
      <c r="J23" s="53" cm="1">
        <f t="array" ref="J23">_xlfn.IFS(I23&lt;=$R$4,$P$4,I23&lt;=$R$5,$P$5,I23&lt;=$R$6,$P$6,I23&lt;=$R$7,$P$7,I23&gt;$R$7,$P$8)</f>
        <v>3</v>
      </c>
      <c r="K23" s="56">
        <f t="shared" si="4"/>
        <v>0</v>
      </c>
      <c r="L23" s="57">
        <f t="shared" si="12"/>
        <v>218.75000000000006</v>
      </c>
      <c r="M23" s="51" cm="1">
        <f t="array" ref="M23">_xlfn.IFS(L23&lt;=$R$4,$P$4,L23&lt;=$R$5,$P$5,L23&lt;=$R$6,$P$6,L23&lt;=$R$7,$P$7,L23&gt;$R$7,$P$8)</f>
        <v>4</v>
      </c>
      <c r="N23" s="58">
        <f t="shared" si="5"/>
        <v>0</v>
      </c>
      <c r="O23" s="55">
        <f t="shared" si="13"/>
        <v>293.75000000000006</v>
      </c>
      <c r="P23" s="53" cm="1">
        <f t="array" ref="P23">_xlfn.IFS(O23&lt;=$R$4,$P$4,O23&lt;=$R$5,$P$5,O23&lt;=$R$6,$P$6,O23&lt;=$R$7,$P$7,O23&gt;$R$7,$P$8)</f>
        <v>4</v>
      </c>
      <c r="Q23" s="56">
        <f t="shared" si="6"/>
        <v>0</v>
      </c>
      <c r="R23" s="57">
        <f t="shared" si="14"/>
        <v>368.75000000000006</v>
      </c>
      <c r="S23" s="51" cm="1">
        <f t="array" ref="S23">_xlfn.IFS(R23&lt;=$R$4,$P$4,R23&lt;=$R$5,$P$5,R23&lt;=$R$6,$P$6,R23&lt;=$R$7,$P$7,R23&gt;$R$7,$P$8)</f>
        <v>4</v>
      </c>
      <c r="T23" s="58">
        <f t="shared" si="7"/>
        <v>0</v>
      </c>
      <c r="U23" s="55">
        <f t="shared" si="15"/>
        <v>429.16666666666686</v>
      </c>
      <c r="V23" s="59" cm="1">
        <f t="array" ref="V23">_xlfn.IFS(U23&lt;=$R$4,$P$4,U23&lt;=$R$5,$P$5,U23&lt;=$R$6,$P$6,U23&lt;=$R$7,$P$7,U23&gt;$R$7,$P$8)</f>
        <v>5</v>
      </c>
      <c r="W23" s="56">
        <f t="shared" si="8"/>
        <v>0</v>
      </c>
      <c r="X23" s="57">
        <f t="shared" si="16"/>
        <v>479.16666666666708</v>
      </c>
      <c r="Y23" s="50" cm="1">
        <f t="array" ref="Y23">_xlfn.IFS(X23&lt;=$R$4,$P$4,X23&lt;=$R$5,$P$5,X23&lt;=$R$6,$P$6,X23&lt;=$R$7,$P$7,X23&gt;$R$7,$P$8)</f>
        <v>5</v>
      </c>
      <c r="Z23" s="60">
        <f t="shared" si="9"/>
        <v>0</v>
      </c>
    </row>
    <row r="24" spans="2:27">
      <c r="B24" s="22">
        <v>8</v>
      </c>
      <c r="C24" s="55">
        <f t="shared" si="17"/>
        <v>40.909090909090914</v>
      </c>
      <c r="D24" s="48" cm="1">
        <f t="array" ref="D24">_xlfn.IFS(C24&lt;=$R$4,$P$4,C24&lt;=$R$5,$P$5,C24&lt;=$R$6,$P$6,C24&lt;=$R$7,$P$7,C24&gt;$R$7,$P$8)</f>
        <v>1</v>
      </c>
      <c r="E24" s="56">
        <f t="shared" si="2"/>
        <v>0</v>
      </c>
      <c r="F24" s="57">
        <f t="shared" si="10"/>
        <v>83.333333333333357</v>
      </c>
      <c r="G24" s="51" cm="1">
        <f t="array" ref="G24">_xlfn.IFS(F24&lt;=$R$4,$P$4,F24&lt;=$R$5,$P$5,F24&lt;=$R$6,$P$6,F24&lt;=$R$7,$P$7,F24&gt;$R$7,$P$8)</f>
        <v>2</v>
      </c>
      <c r="H24" s="58">
        <f t="shared" si="3"/>
        <v>0</v>
      </c>
      <c r="I24" s="55">
        <f t="shared" si="11"/>
        <v>150.00000000000006</v>
      </c>
      <c r="J24" s="53" cm="1">
        <f t="array" ref="J24">_xlfn.IFS(I24&lt;=$R$4,$P$4,I24&lt;=$R$5,$P$5,I24&lt;=$R$6,$P$6,I24&lt;=$R$7,$P$7,I24&gt;$R$7,$P$8)</f>
        <v>3</v>
      </c>
      <c r="K24" s="56">
        <f t="shared" si="4"/>
        <v>0</v>
      </c>
      <c r="L24" s="57">
        <f t="shared" si="12"/>
        <v>225.00000000000006</v>
      </c>
      <c r="M24" s="51" cm="1">
        <f t="array" ref="M24">_xlfn.IFS(L24&lt;=$R$4,$P$4,L24&lt;=$R$5,$P$5,L24&lt;=$R$6,$P$6,L24&lt;=$R$7,$P$7,L24&gt;$R$7,$P$8)</f>
        <v>4</v>
      </c>
      <c r="N24" s="58">
        <f t="shared" si="5"/>
        <v>0</v>
      </c>
      <c r="O24" s="55">
        <f t="shared" si="13"/>
        <v>300.00000000000006</v>
      </c>
      <c r="P24" s="53" cm="1">
        <f t="array" ref="P24">_xlfn.IFS(O24&lt;=$R$4,$P$4,O24&lt;=$R$5,$P$5,O24&lt;=$R$6,$P$6,O24&lt;=$R$7,$P$7,O24&gt;$R$7,$P$8)</f>
        <v>4</v>
      </c>
      <c r="Q24" s="56">
        <f t="shared" si="6"/>
        <v>0</v>
      </c>
      <c r="R24" s="57">
        <f t="shared" si="14"/>
        <v>375.00000000000006</v>
      </c>
      <c r="S24" s="51" cm="1">
        <f t="array" ref="S24">_xlfn.IFS(R24&lt;=$R$4,$P$4,R24&lt;=$R$5,$P$5,R24&lt;=$R$6,$P$6,R24&lt;=$R$7,$P$7,R24&gt;$R$7,$P$8)</f>
        <v>4</v>
      </c>
      <c r="T24" s="58">
        <f t="shared" si="7"/>
        <v>0</v>
      </c>
      <c r="U24" s="55">
        <f t="shared" si="15"/>
        <v>433.33333333333354</v>
      </c>
      <c r="V24" s="59" cm="1">
        <f t="array" ref="V24">_xlfn.IFS(U24&lt;=$R$4,$P$4,U24&lt;=$R$5,$P$5,U24&lt;=$R$6,$P$6,U24&lt;=$R$7,$P$7,U24&gt;$R$7,$P$8)</f>
        <v>5</v>
      </c>
      <c r="W24" s="56">
        <f t="shared" si="8"/>
        <v>0</v>
      </c>
      <c r="X24" s="57">
        <f t="shared" si="16"/>
        <v>483.33333333333377</v>
      </c>
      <c r="Y24" s="50" cm="1">
        <f t="array" ref="Y24">_xlfn.IFS(X24&lt;=$R$4,$P$4,X24&lt;=$R$5,$P$5,X24&lt;=$R$6,$P$6,X24&lt;=$R$7,$P$7,X24&gt;$R$7,$P$8)</f>
        <v>5</v>
      </c>
      <c r="Z24" s="60">
        <f t="shared" si="9"/>
        <v>0</v>
      </c>
    </row>
    <row r="25" spans="2:27">
      <c r="B25" s="22">
        <v>9</v>
      </c>
      <c r="C25" s="55">
        <f t="shared" si="17"/>
        <v>43.181818181818187</v>
      </c>
      <c r="D25" s="48" cm="1">
        <f t="array" ref="D25">_xlfn.IFS(C25&lt;=$R$4,$P$4,C25&lt;=$R$5,$P$5,C25&lt;=$R$6,$P$6,C25&lt;=$R$7,$P$7,C25&gt;$R$7,$P$8)</f>
        <v>1</v>
      </c>
      <c r="E25" s="56">
        <f t="shared" si="2"/>
        <v>0</v>
      </c>
      <c r="F25" s="57">
        <f t="shared" si="10"/>
        <v>87.500000000000028</v>
      </c>
      <c r="G25" s="51" cm="1">
        <f t="array" ref="G25">_xlfn.IFS(F25&lt;=$R$4,$P$4,F25&lt;=$R$5,$P$5,F25&lt;=$R$6,$P$6,F25&lt;=$R$7,$P$7,F25&gt;$R$7,$P$8)</f>
        <v>2</v>
      </c>
      <c r="H25" s="58">
        <f t="shared" si="3"/>
        <v>0</v>
      </c>
      <c r="I25" s="55">
        <f t="shared" si="11"/>
        <v>156.25000000000006</v>
      </c>
      <c r="J25" s="53" cm="1">
        <f t="array" ref="J25">_xlfn.IFS(I25&lt;=$R$4,$P$4,I25&lt;=$R$5,$P$5,I25&lt;=$R$6,$P$6,I25&lt;=$R$7,$P$7,I25&gt;$R$7,$P$8)</f>
        <v>3</v>
      </c>
      <c r="K25" s="56">
        <f t="shared" si="4"/>
        <v>0</v>
      </c>
      <c r="L25" s="57">
        <f t="shared" si="12"/>
        <v>231.25000000000006</v>
      </c>
      <c r="M25" s="51" cm="1">
        <f t="array" ref="M25">_xlfn.IFS(L25&lt;=$R$4,$P$4,L25&lt;=$R$5,$P$5,L25&lt;=$R$6,$P$6,L25&lt;=$R$7,$P$7,L25&gt;$R$7,$P$8)</f>
        <v>4</v>
      </c>
      <c r="N25" s="58">
        <f t="shared" si="5"/>
        <v>0</v>
      </c>
      <c r="O25" s="55">
        <f t="shared" si="13"/>
        <v>306.25000000000006</v>
      </c>
      <c r="P25" s="53" cm="1">
        <f t="array" ref="P25">_xlfn.IFS(O25&lt;=$R$4,$P$4,O25&lt;=$R$5,$P$5,O25&lt;=$R$6,$P$6,O25&lt;=$R$7,$P$7,O25&gt;$R$7,$P$8)</f>
        <v>4</v>
      </c>
      <c r="Q25" s="56">
        <f t="shared" si="6"/>
        <v>0</v>
      </c>
      <c r="R25" s="57">
        <f t="shared" si="14"/>
        <v>381.25000000000006</v>
      </c>
      <c r="S25" s="51" cm="1">
        <f t="array" ref="S25">_xlfn.IFS(R25&lt;=$R$4,$P$4,R25&lt;=$R$5,$P$5,R25&lt;=$R$6,$P$6,R25&lt;=$R$7,$P$7,R25&gt;$R$7,$P$8)</f>
        <v>4</v>
      </c>
      <c r="T25" s="58">
        <f t="shared" si="7"/>
        <v>0</v>
      </c>
      <c r="U25" s="55">
        <f t="shared" si="15"/>
        <v>437.50000000000023</v>
      </c>
      <c r="V25" s="59" cm="1">
        <f t="array" ref="V25">_xlfn.IFS(U25&lt;=$R$4,$P$4,U25&lt;=$R$5,$P$5,U25&lt;=$R$6,$P$6,U25&lt;=$R$7,$P$7,U25&gt;$R$7,$P$8)</f>
        <v>5</v>
      </c>
      <c r="W25" s="56">
        <f t="shared" si="8"/>
        <v>0</v>
      </c>
      <c r="X25" s="57">
        <f t="shared" si="16"/>
        <v>487.50000000000045</v>
      </c>
      <c r="Y25" s="50" cm="1">
        <f t="array" ref="Y25">_xlfn.IFS(X25&lt;=$R$4,$P$4,X25&lt;=$R$5,$P$5,X25&lt;=$R$6,$P$6,X25&lt;=$R$7,$P$7,X25&gt;$R$7,$P$8)</f>
        <v>5</v>
      </c>
      <c r="Z25" s="60">
        <f t="shared" si="9"/>
        <v>0</v>
      </c>
    </row>
    <row r="26" spans="2:27">
      <c r="B26" s="22">
        <v>10</v>
      </c>
      <c r="C26" s="55">
        <f t="shared" si="17"/>
        <v>45.45454545454546</v>
      </c>
      <c r="D26" s="48" cm="1">
        <f t="array" ref="D26">_xlfn.IFS(C26&lt;=$R$4,$P$4,C26&lt;=$R$5,$P$5,C26&lt;=$R$6,$P$6,C26&lt;=$R$7,$P$7,C26&gt;$R$7,$P$8)</f>
        <v>1</v>
      </c>
      <c r="E26" s="56">
        <f t="shared" si="2"/>
        <v>0</v>
      </c>
      <c r="F26" s="57">
        <f t="shared" si="10"/>
        <v>91.6666666666667</v>
      </c>
      <c r="G26" s="51" cm="1">
        <f t="array" ref="G26">_xlfn.IFS(F26&lt;=$R$4,$P$4,F26&lt;=$R$5,$P$5,F26&lt;=$R$6,$P$6,F26&lt;=$R$7,$P$7,F26&gt;$R$7,$P$8)</f>
        <v>2</v>
      </c>
      <c r="H26" s="58">
        <f t="shared" si="3"/>
        <v>0</v>
      </c>
      <c r="I26" s="55">
        <f t="shared" si="11"/>
        <v>162.50000000000006</v>
      </c>
      <c r="J26" s="53" cm="1">
        <f t="array" ref="J26">_xlfn.IFS(I26&lt;=$R$4,$P$4,I26&lt;=$R$5,$P$5,I26&lt;=$R$6,$P$6,I26&lt;=$R$7,$P$7,I26&gt;$R$7,$P$8)</f>
        <v>3</v>
      </c>
      <c r="K26" s="56">
        <f t="shared" si="4"/>
        <v>0</v>
      </c>
      <c r="L26" s="57">
        <f t="shared" si="12"/>
        <v>237.50000000000006</v>
      </c>
      <c r="M26" s="51" cm="1">
        <f t="array" ref="M26">_xlfn.IFS(L26&lt;=$R$4,$P$4,L26&lt;=$R$5,$P$5,L26&lt;=$R$6,$P$6,L26&lt;=$R$7,$P$7,L26&gt;$R$7,$P$8)</f>
        <v>4</v>
      </c>
      <c r="N26" s="58">
        <f t="shared" si="5"/>
        <v>0</v>
      </c>
      <c r="O26" s="55">
        <f t="shared" si="13"/>
        <v>312.50000000000006</v>
      </c>
      <c r="P26" s="53" cm="1">
        <f t="array" ref="P26">_xlfn.IFS(O26&lt;=$R$4,$P$4,O26&lt;=$R$5,$P$5,O26&lt;=$R$6,$P$6,O26&lt;=$R$7,$P$7,O26&gt;$R$7,$P$8)</f>
        <v>4</v>
      </c>
      <c r="Q26" s="56">
        <f t="shared" si="6"/>
        <v>0</v>
      </c>
      <c r="R26" s="57">
        <f t="shared" si="14"/>
        <v>387.50000000000006</v>
      </c>
      <c r="S26" s="51" cm="1">
        <f t="array" ref="S26">_xlfn.IFS(R26&lt;=$R$4,$P$4,R26&lt;=$R$5,$P$5,R26&lt;=$R$6,$P$6,R26&lt;=$R$7,$P$7,R26&gt;$R$7,$P$8)</f>
        <v>4</v>
      </c>
      <c r="T26" s="58">
        <f t="shared" si="7"/>
        <v>0</v>
      </c>
      <c r="U26" s="55">
        <f t="shared" si="15"/>
        <v>441.66666666666691</v>
      </c>
      <c r="V26" s="59" cm="1">
        <f t="array" ref="V26">_xlfn.IFS(U26&lt;=$R$4,$P$4,U26&lt;=$R$5,$P$5,U26&lt;=$R$6,$P$6,U26&lt;=$R$7,$P$7,U26&gt;$R$7,$P$8)</f>
        <v>5</v>
      </c>
      <c r="W26" s="56">
        <f t="shared" si="8"/>
        <v>0</v>
      </c>
      <c r="X26" s="57">
        <f t="shared" si="16"/>
        <v>491.66666666666714</v>
      </c>
      <c r="Y26" s="50" cm="1">
        <f t="array" ref="Y26">_xlfn.IFS(X26&lt;=$R$4,$P$4,X26&lt;=$R$5,$P$5,X26&lt;=$R$6,$P$6,X26&lt;=$R$7,$P$7,X26&gt;$R$7,$P$8)</f>
        <v>5</v>
      </c>
      <c r="Z26" s="60">
        <f t="shared" si="9"/>
        <v>0</v>
      </c>
    </row>
    <row r="27" spans="2:27">
      <c r="B27" s="22">
        <v>11</v>
      </c>
      <c r="C27" s="55">
        <f t="shared" si="17"/>
        <v>47.727272727272734</v>
      </c>
      <c r="D27" s="48" cm="1">
        <f t="array" ref="D27">_xlfn.IFS(C27&lt;=$R$4,$P$4,C27&lt;=$R$5,$P$5,C27&lt;=$R$6,$P$6,C27&lt;=$R$7,$P$7,C27&gt;$R$7,$P$8)</f>
        <v>1</v>
      </c>
      <c r="E27" s="56">
        <f t="shared" si="2"/>
        <v>0</v>
      </c>
      <c r="F27" s="57">
        <f t="shared" si="10"/>
        <v>95.833333333333371</v>
      </c>
      <c r="G27" s="51" cm="1">
        <f t="array" ref="G27">_xlfn.IFS(F27&lt;=$R$4,$P$4,F27&lt;=$R$5,$P$5,F27&lt;=$R$6,$P$6,F27&lt;=$R$7,$P$7,F27&gt;$R$7,$P$8)</f>
        <v>2</v>
      </c>
      <c r="H27" s="58">
        <f t="shared" si="3"/>
        <v>0</v>
      </c>
      <c r="I27" s="55">
        <f t="shared" si="11"/>
        <v>168.75000000000006</v>
      </c>
      <c r="J27" s="53" cm="1">
        <f t="array" ref="J27">_xlfn.IFS(I27&lt;=$R$4,$P$4,I27&lt;=$R$5,$P$5,I27&lt;=$R$6,$P$6,I27&lt;=$R$7,$P$7,I27&gt;$R$7,$P$8)</f>
        <v>3</v>
      </c>
      <c r="K27" s="56">
        <f t="shared" si="4"/>
        <v>0</v>
      </c>
      <c r="L27" s="57">
        <f t="shared" si="12"/>
        <v>243.75000000000006</v>
      </c>
      <c r="M27" s="51" cm="1">
        <f t="array" ref="M27">_xlfn.IFS(L27&lt;=$R$4,$P$4,L27&lt;=$R$5,$P$5,L27&lt;=$R$6,$P$6,L27&lt;=$R$7,$P$7,L27&gt;$R$7,$P$8)</f>
        <v>4</v>
      </c>
      <c r="N27" s="58">
        <f t="shared" si="5"/>
        <v>0</v>
      </c>
      <c r="O27" s="55">
        <f t="shared" si="13"/>
        <v>318.75000000000006</v>
      </c>
      <c r="P27" s="53" cm="1">
        <f t="array" ref="P27">_xlfn.IFS(O27&lt;=$R$4,$P$4,O27&lt;=$R$5,$P$5,O27&lt;=$R$6,$P$6,O27&lt;=$R$7,$P$7,O27&gt;$R$7,$P$8)</f>
        <v>4</v>
      </c>
      <c r="Q27" s="56">
        <f t="shared" si="6"/>
        <v>0</v>
      </c>
      <c r="R27" s="57">
        <f t="shared" si="14"/>
        <v>393.75000000000006</v>
      </c>
      <c r="S27" s="51" cm="1">
        <f t="array" ref="S27">_xlfn.IFS(R27&lt;=$R$4,$P$4,R27&lt;=$R$5,$P$5,R27&lt;=$R$6,$P$6,R27&lt;=$R$7,$P$7,R27&gt;$R$7,$P$8)</f>
        <v>4</v>
      </c>
      <c r="T27" s="58">
        <f t="shared" si="7"/>
        <v>0</v>
      </c>
      <c r="U27" s="55">
        <f t="shared" si="15"/>
        <v>445.8333333333336</v>
      </c>
      <c r="V27" s="59" cm="1">
        <f t="array" ref="V27">_xlfn.IFS(U27&lt;=$R$4,$P$4,U27&lt;=$R$5,$P$5,U27&lt;=$R$6,$P$6,U27&lt;=$R$7,$P$7,U27&gt;$R$7,$P$8)</f>
        <v>5</v>
      </c>
      <c r="W27" s="56">
        <f t="shared" si="8"/>
        <v>0</v>
      </c>
      <c r="X27" s="57">
        <f t="shared" si="16"/>
        <v>495.83333333333383</v>
      </c>
      <c r="Y27" s="50" cm="1">
        <f t="array" ref="Y27">_xlfn.IFS(X27&lt;=$R$4,$P$4,X27&lt;=$R$5,$P$5,X27&lt;=$R$6,$P$6,X27&lt;=$R$7,$P$7,X27&gt;$R$7,$P$8)</f>
        <v>5</v>
      </c>
      <c r="Z27" s="60">
        <f t="shared" si="9"/>
        <v>0</v>
      </c>
    </row>
    <row r="28" spans="2:27" ht="16.5" thickBot="1">
      <c r="B28" s="61">
        <v>12</v>
      </c>
      <c r="C28" s="55">
        <f t="shared" si="17"/>
        <v>50.000000000000007</v>
      </c>
      <c r="D28" s="48" cm="1">
        <f t="array" ref="D28">_xlfn.IFS(C28&lt;=$R$4,$P$4,C28&lt;=$R$5,$P$5,C28&lt;=$R$6,$P$6,C28&lt;=$R$7,$P$7,C28&gt;$R$7,$P$8)</f>
        <v>1</v>
      </c>
      <c r="E28" s="63">
        <f t="shared" si="2"/>
        <v>0</v>
      </c>
      <c r="F28" s="64">
        <f t="shared" si="10"/>
        <v>100.00000000000004</v>
      </c>
      <c r="G28" s="51" cm="1">
        <f t="array" ref="G28">_xlfn.IFS(F28&lt;=$R$4,$P$4,F28&lt;=$R$5,$P$5,F28&lt;=$R$6,$P$6,F28&lt;=$R$7,$P$7,F28&gt;$R$7,$P$8)</f>
        <v>2</v>
      </c>
      <c r="H28" s="65">
        <f t="shared" si="3"/>
        <v>0</v>
      </c>
      <c r="I28" s="62">
        <f t="shared" si="11"/>
        <v>175.00000000000006</v>
      </c>
      <c r="J28" s="53" cm="1">
        <f t="array" ref="J28">_xlfn.IFS(I28&lt;=$R$4,$P$4,I28&lt;=$R$5,$P$5,I28&lt;=$R$6,$P$6,I28&lt;=$R$7,$P$7,I28&gt;$R$7,$P$8)</f>
        <v>3</v>
      </c>
      <c r="K28" s="63">
        <f t="shared" si="4"/>
        <v>0</v>
      </c>
      <c r="L28" s="64">
        <f t="shared" si="12"/>
        <v>250.00000000000006</v>
      </c>
      <c r="M28" s="51" cm="1">
        <f t="array" ref="M28">_xlfn.IFS(L28&lt;=$R$4,$P$4,L28&lt;=$R$5,$P$5,L28&lt;=$R$6,$P$6,L28&lt;=$R$7,$P$7,L28&gt;$R$7,$P$8)</f>
        <v>4</v>
      </c>
      <c r="N28" s="65">
        <f t="shared" si="5"/>
        <v>0</v>
      </c>
      <c r="O28" s="62">
        <f t="shared" si="13"/>
        <v>325.00000000000006</v>
      </c>
      <c r="P28" s="53" cm="1">
        <f t="array" ref="P28">_xlfn.IFS(O28&lt;=$R$4,$P$4,O28&lt;=$R$5,$P$5,O28&lt;=$R$6,$P$6,O28&lt;=$R$7,$P$7,O28&gt;$R$7,$P$8)</f>
        <v>4</v>
      </c>
      <c r="Q28" s="63">
        <f t="shared" si="6"/>
        <v>0</v>
      </c>
      <c r="R28" s="64">
        <f t="shared" si="14"/>
        <v>400.00000000000006</v>
      </c>
      <c r="S28" s="51" cm="1">
        <f t="array" ref="S28">_xlfn.IFS(R28&lt;=$R$4,$P$4,R28&lt;=$R$5,$P$5,R28&lt;=$R$6,$P$6,R28&lt;=$R$7,$P$7,R28&gt;$R$7,$P$8)</f>
        <v>4</v>
      </c>
      <c r="T28" s="65">
        <f t="shared" si="7"/>
        <v>0</v>
      </c>
      <c r="U28" s="62">
        <f t="shared" si="15"/>
        <v>450.00000000000028</v>
      </c>
      <c r="V28" s="59" cm="1">
        <f t="array" ref="V28">_xlfn.IFS(U28&lt;=$R$4,$P$4,U28&lt;=$R$5,$P$5,U28&lt;=$R$6,$P$6,U28&lt;=$R$7,$P$7,U28&gt;$R$7,$P$8)</f>
        <v>5</v>
      </c>
      <c r="W28" s="63">
        <f t="shared" si="8"/>
        <v>0</v>
      </c>
      <c r="X28" s="64">
        <f t="shared" si="16"/>
        <v>500.00000000000051</v>
      </c>
      <c r="Y28" s="50" cm="1">
        <f t="array" ref="Y28">_xlfn.IFS(X28&lt;=$R$4,$P$4,X28&lt;=$R$5,$P$5,X28&lt;=$R$6,$P$6,X28&lt;=$R$7,$P$7,X28&gt;$R$7,$P$8)</f>
        <v>5</v>
      </c>
      <c r="Z28" s="66">
        <f t="shared" si="9"/>
        <v>0</v>
      </c>
    </row>
    <row r="29" spans="2:27" ht="16.5" thickBot="1">
      <c r="B29" s="67" t="s">
        <v>69</v>
      </c>
      <c r="C29" s="68"/>
      <c r="D29" s="68"/>
      <c r="E29" s="69">
        <f>SUM(E17:E28)</f>
        <v>0</v>
      </c>
      <c r="F29" s="70"/>
      <c r="G29" s="70"/>
      <c r="H29" s="71">
        <f>SUM(H17:H28)</f>
        <v>0</v>
      </c>
      <c r="I29" s="72"/>
      <c r="J29" s="72"/>
      <c r="K29" s="69">
        <f>SUM(K17:K28)</f>
        <v>0</v>
      </c>
      <c r="L29" s="70"/>
      <c r="M29" s="70"/>
      <c r="N29" s="71">
        <f>SUM(N17:N28)</f>
        <v>0</v>
      </c>
      <c r="O29" s="72"/>
      <c r="P29" s="72"/>
      <c r="Q29" s="69">
        <f>SUM(Q17:Q28)</f>
        <v>0</v>
      </c>
      <c r="R29" s="70"/>
      <c r="S29" s="70"/>
      <c r="T29" s="71">
        <f>SUM(T17:T28)</f>
        <v>0</v>
      </c>
      <c r="U29" s="72"/>
      <c r="V29" s="72"/>
      <c r="W29" s="69">
        <f>SUM(W17:W28)</f>
        <v>0</v>
      </c>
      <c r="X29" s="73"/>
      <c r="Y29" s="73"/>
      <c r="Z29" s="74">
        <f>SUM(Z17:Z28)</f>
        <v>0</v>
      </c>
      <c r="AA29" s="75"/>
    </row>
    <row r="30" spans="2:27" ht="16.5" thickTop="1">
      <c r="C30" s="76"/>
      <c r="D30" s="76"/>
      <c r="F30" s="76"/>
      <c r="G30" s="76"/>
      <c r="L30" s="76"/>
      <c r="M30" s="76"/>
      <c r="R30" s="76"/>
      <c r="S30" s="76"/>
    </row>
    <row r="31" spans="2:27">
      <c r="K31" s="75">
        <f>E29+H29+K29</f>
        <v>0</v>
      </c>
      <c r="L31" s="133" t="s">
        <v>70</v>
      </c>
    </row>
    <row r="32" spans="2:27">
      <c r="K32" s="75">
        <f>(E29+H29+K29)/3</f>
        <v>0</v>
      </c>
    </row>
    <row r="34" spans="8:33">
      <c r="AG34" s="75">
        <f>AA29/8</f>
        <v>0</v>
      </c>
    </row>
    <row r="36" spans="8:33">
      <c r="AG36" s="75">
        <f>AA31/8</f>
        <v>0</v>
      </c>
    </row>
    <row r="46" spans="8:33">
      <c r="H46" s="75"/>
      <c r="K46" s="75"/>
    </row>
  </sheetData>
  <mergeCells count="29">
    <mergeCell ref="B2:D2"/>
    <mergeCell ref="F2:I2"/>
    <mergeCell ref="K2:N2"/>
    <mergeCell ref="P2:R2"/>
    <mergeCell ref="C3:D3"/>
    <mergeCell ref="F3:G3"/>
    <mergeCell ref="H3:I3"/>
    <mergeCell ref="C4:D4"/>
    <mergeCell ref="C5:D5"/>
    <mergeCell ref="H5:I5"/>
    <mergeCell ref="C6:D6"/>
    <mergeCell ref="H6:I6"/>
    <mergeCell ref="H4:I4"/>
    <mergeCell ref="C15:E15"/>
    <mergeCell ref="F15:H15"/>
    <mergeCell ref="I15:K15"/>
    <mergeCell ref="L15:N15"/>
    <mergeCell ref="C7:D7"/>
    <mergeCell ref="H7:I7"/>
    <mergeCell ref="C8:D8"/>
    <mergeCell ref="H8:I8"/>
    <mergeCell ref="H9:I9"/>
    <mergeCell ref="H10:I10"/>
    <mergeCell ref="O15:Q15"/>
    <mergeCell ref="R15:T15"/>
    <mergeCell ref="U15:W15"/>
    <mergeCell ref="X15:Z15"/>
    <mergeCell ref="H11:I11"/>
    <mergeCell ref="F12:I13"/>
  </mergeCells>
  <conditionalFormatting sqref="H4 H5:I11">
    <cfRule type="cellIs" dxfId="1" priority="1" operator="greaterThan">
      <formula>50000</formula>
    </cfRule>
    <cfRule type="cellIs" dxfId="0" priority="2" operator="lessThanOrEqual">
      <formula>50000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f81485512a14250dd174febd17ef7814">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a09f66bdba9aa3e0f321017bfbed28d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FF29BA-817B-42DA-B9CA-5CB813E1D6C0}"/>
</file>

<file path=customXml/itemProps2.xml><?xml version="1.0" encoding="utf-8"?>
<ds:datastoreItem xmlns:ds="http://schemas.openxmlformats.org/officeDocument/2006/customXml" ds:itemID="{32275719-8E42-4092-BF1F-1A7B1010FF73}"/>
</file>

<file path=customXml/itemProps3.xml><?xml version="1.0" encoding="utf-8"?>
<ds:datastoreItem xmlns:ds="http://schemas.openxmlformats.org/officeDocument/2006/customXml" ds:itemID="{3F3E4155-F12A-4E54-94FB-276B7C26C5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2025-09-09T14:52:22Z</dcterms:created>
  <dcterms:modified xsi:type="dcterms:W3CDTF">2025-10-06T13:58:07Z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SIP_Label_36385424-4abe-4cf8-8898-c76487689253_Enabled">
    <vt:lpwstr>true</vt:lpwstr>
  </property>
  <property fmtid="{D5CDD505-2E9C-101B-9397-08002B2CF9AE}" pid="4" name="MSIP_Label_36385424-4abe-4cf8-8898-c76487689253_SetDate">
    <vt:lpwstr>2025-10-06T07:30:55Z</vt:lpwstr>
  </property>
  <property fmtid="{D5CDD505-2E9C-101B-9397-08002B2CF9AE}" pid="5" name="MSIP_Label_36385424-4abe-4cf8-8898-c76487689253_Method">
    <vt:lpwstr>Standard</vt:lpwstr>
  </property>
  <property fmtid="{D5CDD505-2E9C-101B-9397-08002B2CF9AE}" pid="6" name="MSIP_Label_36385424-4abe-4cf8-8898-c76487689253_Name">
    <vt:lpwstr>Bedrijfsvertrouwelijk</vt:lpwstr>
  </property>
  <property fmtid="{D5CDD505-2E9C-101B-9397-08002B2CF9AE}" pid="7" name="MSIP_Label_36385424-4abe-4cf8-8898-c76487689253_SiteId">
    <vt:lpwstr>d9cef3d2-0eb3-4504-b431-80c617bfc930</vt:lpwstr>
  </property>
  <property fmtid="{D5CDD505-2E9C-101B-9397-08002B2CF9AE}" pid="8" name="MSIP_Label_36385424-4abe-4cf8-8898-c76487689253_ActionId">
    <vt:lpwstr>5ea62da6-7b2f-4530-830f-c683b2df22e1</vt:lpwstr>
  </property>
  <property fmtid="{D5CDD505-2E9C-101B-9397-08002B2CF9AE}" pid="9" name="MSIP_Label_36385424-4abe-4cf8-8898-c76487689253_ContentBits">
    <vt:lpwstr>0</vt:lpwstr>
  </property>
  <property fmtid="{D5CDD505-2E9C-101B-9397-08002B2CF9AE}" pid="10" name="MSIP_Label_36385424-4abe-4cf8-8898-c76487689253_Tag">
    <vt:lpwstr>10, 3, 0, 2</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xd_Signature">
    <vt:bool>false</vt:bool>
  </property>
</Properties>
</file>