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Brand\Europese Aanbestedingen\Scholen\artEZ\NvI\Publiceren bij NvI 1\"/>
    </mc:Choice>
  </mc:AlternateContent>
  <xr:revisionPtr revIDLastSave="0" documentId="13_ncr:1_{63F1F742-F98A-4DA5-88B1-70655A8B6381}" xr6:coauthVersionLast="47" xr6:coauthVersionMax="47" xr10:uidLastSave="{00000000-0000-0000-0000-000000000000}"/>
  <bookViews>
    <workbookView xWindow="-108" yWindow="-108" windowWidth="23256" windowHeight="13896" xr2:uid="{61735FB4-A4DE-42E1-9588-60CFD9B13F09}"/>
  </bookViews>
  <sheets>
    <sheet name="Specificatie" sheetId="1" r:id="rId1"/>
    <sheet name="Verrekening Jaarpremie" sheetId="2" state="hidden" r:id="rId2"/>
    <sheet name="Periodepremies" sheetId="9" state="hidden" r:id="rId3"/>
    <sheet name="Data" sheetId="4" state="hidden" r:id="rId4"/>
  </sheets>
  <definedNames>
    <definedName name="_xlnm._FilterDatabase" localSheetId="0" hidden="1">Specificatie!$A$1:$V$19</definedName>
    <definedName name="_xlnm.Print_Area" localSheetId="0">Specificatie!$A$1:$V$37</definedName>
    <definedName name="Bouwaard">Data!$B$2:$B$6</definedName>
    <definedName name="CAD">Data!$C$2:$C$3</definedName>
    <definedName name="courtage">'Verrekening Jaarpremie'!#REF!</definedName>
    <definedName name="Interest">Data!$A$2:$A$17</definedName>
    <definedName name="Taxatie">Data!$D$2:$D$4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1" l="1"/>
  <c r="J13" i="9" l="1"/>
  <c r="J12" i="9"/>
  <c r="C13" i="9"/>
  <c r="C12" i="9"/>
  <c r="C13" i="2"/>
  <c r="C12" i="2"/>
  <c r="T31" i="1" l="1"/>
  <c r="T32" i="1"/>
  <c r="T29" i="1"/>
  <c r="M31" i="9"/>
  <c r="K30" i="9"/>
  <c r="J30" i="9"/>
  <c r="I30" i="9"/>
  <c r="K29" i="9"/>
  <c r="J29" i="9"/>
  <c r="I29" i="9"/>
  <c r="K28" i="9"/>
  <c r="J28" i="9"/>
  <c r="I28" i="9"/>
  <c r="K27" i="9"/>
  <c r="J27" i="9"/>
  <c r="I27" i="9"/>
  <c r="K26" i="9"/>
  <c r="J26" i="9"/>
  <c r="I26" i="9"/>
  <c r="K25" i="9"/>
  <c r="J25" i="9"/>
  <c r="I25" i="9"/>
  <c r="K24" i="9"/>
  <c r="J24" i="9"/>
  <c r="I24" i="9"/>
  <c r="K23" i="9"/>
  <c r="J23" i="9"/>
  <c r="I23" i="9"/>
  <c r="K22" i="9"/>
  <c r="J22" i="9"/>
  <c r="I22" i="9"/>
  <c r="K21" i="9"/>
  <c r="J21" i="9"/>
  <c r="I21" i="9"/>
  <c r="F31" i="9"/>
  <c r="D30" i="9"/>
  <c r="C30" i="9"/>
  <c r="B30" i="9"/>
  <c r="D29" i="9"/>
  <c r="C29" i="9"/>
  <c r="B29" i="9"/>
  <c r="D28" i="9"/>
  <c r="C28" i="9"/>
  <c r="B28" i="9"/>
  <c r="D27" i="9"/>
  <c r="C27" i="9"/>
  <c r="B27" i="9"/>
  <c r="D26" i="9"/>
  <c r="C26" i="9"/>
  <c r="B26" i="9"/>
  <c r="D25" i="9"/>
  <c r="C25" i="9"/>
  <c r="B25" i="9"/>
  <c r="D24" i="9"/>
  <c r="C24" i="9"/>
  <c r="B24" i="9"/>
  <c r="D23" i="9"/>
  <c r="C23" i="9"/>
  <c r="B23" i="9"/>
  <c r="D22" i="9"/>
  <c r="C22" i="9"/>
  <c r="B22" i="9"/>
  <c r="D21" i="9"/>
  <c r="C21" i="9"/>
  <c r="B21" i="9"/>
  <c r="B18" i="2"/>
  <c r="B19" i="2"/>
  <c r="B20" i="2"/>
  <c r="B21" i="2"/>
  <c r="B22" i="2"/>
  <c r="T34" i="1" l="1"/>
  <c r="T33" i="1"/>
  <c r="K31" i="9"/>
  <c r="D31" i="9"/>
  <c r="T15" i="1"/>
  <c r="T16" i="1"/>
  <c r="T17" i="1"/>
  <c r="T18" i="1"/>
  <c r="T19" i="1"/>
  <c r="D22" i="2"/>
  <c r="D21" i="2"/>
  <c r="D20" i="2"/>
  <c r="D19" i="2"/>
  <c r="D18" i="2"/>
  <c r="C22" i="2"/>
  <c r="C21" i="2"/>
  <c r="C20" i="2"/>
  <c r="C19" i="2"/>
  <c r="C18" i="2"/>
  <c r="U35" i="1" l="1"/>
  <c r="F23" i="2"/>
  <c r="D23" i="2" l="1"/>
  <c r="T21" i="1"/>
  <c r="T25" i="1"/>
  <c r="T26" i="1"/>
  <c r="T24" i="1"/>
  <c r="T20" i="1"/>
  <c r="T28" i="1"/>
  <c r="T22" i="1"/>
  <c r="T23" i="1"/>
  <c r="T14" i="1" l="1"/>
  <c r="T13" i="1"/>
  <c r="T27" i="1" l="1"/>
  <c r="T12" i="1" l="1"/>
  <c r="T35" i="1" l="1"/>
  <c r="E23" i="9" l="1"/>
  <c r="G23" i="9" s="1"/>
  <c r="E20" i="2"/>
  <c r="G20" i="2" s="1"/>
  <c r="L23" i="9"/>
  <c r="N23" i="9" s="1"/>
  <c r="L30" i="9"/>
  <c r="N30" i="9" s="1"/>
  <c r="E30" i="9"/>
  <c r="G30" i="9" s="1"/>
  <c r="E22" i="2"/>
  <c r="G22" i="2" s="1"/>
  <c r="L25" i="9"/>
  <c r="N25" i="9" s="1"/>
  <c r="E25" i="9"/>
  <c r="G25" i="9" s="1"/>
  <c r="E18" i="2"/>
  <c r="L21" i="9"/>
  <c r="E21" i="9"/>
  <c r="L29" i="9"/>
  <c r="N29" i="9" s="1"/>
  <c r="E29" i="9"/>
  <c r="G29" i="9" s="1"/>
  <c r="L26" i="9"/>
  <c r="N26" i="9" s="1"/>
  <c r="E26" i="9"/>
  <c r="G26" i="9" s="1"/>
  <c r="L28" i="9"/>
  <c r="N28" i="9" s="1"/>
  <c r="E28" i="9"/>
  <c r="G28" i="9" s="1"/>
  <c r="E24" i="9"/>
  <c r="G24" i="9" s="1"/>
  <c r="E21" i="2"/>
  <c r="G21" i="2" s="1"/>
  <c r="L24" i="9"/>
  <c r="N24" i="9" s="1"/>
  <c r="E19" i="2"/>
  <c r="G19" i="2" s="1"/>
  <c r="L22" i="9"/>
  <c r="N22" i="9" s="1"/>
  <c r="E22" i="9"/>
  <c r="G22" i="9" s="1"/>
  <c r="L27" i="9"/>
  <c r="N27" i="9" s="1"/>
  <c r="E27" i="9"/>
  <c r="G27" i="9" s="1"/>
  <c r="N21" i="9" l="1"/>
  <c r="N31" i="9" s="1"/>
  <c r="L31" i="9"/>
  <c r="G21" i="9"/>
  <c r="G31" i="9" s="1"/>
  <c r="E31" i="9"/>
  <c r="E23" i="2"/>
  <c r="G18" i="2"/>
  <c r="G23" i="2" s="1"/>
</calcChain>
</file>

<file path=xl/sharedStrings.xml><?xml version="1.0" encoding="utf-8"?>
<sst xmlns="http://schemas.openxmlformats.org/spreadsheetml/2006/main" count="396" uniqueCount="167">
  <si>
    <t>Tot</t>
  </si>
  <si>
    <t>Jaarpremie</t>
  </si>
  <si>
    <t>-</t>
  </si>
  <si>
    <t>Mutaties</t>
  </si>
  <si>
    <t>Situatie voorgaande polis</t>
  </si>
  <si>
    <t>Verzekerde</t>
  </si>
  <si>
    <t>Certificaat</t>
  </si>
  <si>
    <t>Sub</t>
  </si>
  <si>
    <t>Verzekerde interest</t>
  </si>
  <si>
    <t>Bestemming</t>
  </si>
  <si>
    <t>Omschrijving</t>
  </si>
  <si>
    <t>Schadevergoedingstermijn</t>
  </si>
  <si>
    <t>Bouwaard</t>
  </si>
  <si>
    <t>Getaxeerd?</t>
  </si>
  <si>
    <t>Adres</t>
  </si>
  <si>
    <t>Postcode</t>
  </si>
  <si>
    <t>Plaats</t>
  </si>
  <si>
    <t>Land</t>
  </si>
  <si>
    <t>Vorkbedrag</t>
  </si>
  <si>
    <t>Premiegrondslag</t>
  </si>
  <si>
    <t>Verzekerde waarde</t>
  </si>
  <si>
    <t>Index nieuw</t>
  </si>
  <si>
    <t>Verz. Waarde Oud:</t>
  </si>
  <si>
    <t>Index oud</t>
  </si>
  <si>
    <t>Ja/Nee</t>
  </si>
  <si>
    <t>inclusief mutaties</t>
  </si>
  <si>
    <t>Getaxeerd</t>
  </si>
  <si>
    <t>Verzekerde Waarde</t>
  </si>
  <si>
    <t>Total</t>
  </si>
  <si>
    <t>Hide</t>
  </si>
  <si>
    <t>Nee</t>
  </si>
  <si>
    <t xml:space="preserve">Termijn: </t>
  </si>
  <si>
    <t>Datum</t>
  </si>
  <si>
    <t xml:space="preserve">Van </t>
  </si>
  <si>
    <t>Verzekeraar</t>
  </si>
  <si>
    <t>Relatienummer</t>
  </si>
  <si>
    <t>Aandeel</t>
  </si>
  <si>
    <t>Al geboekt met nota</t>
  </si>
  <si>
    <t>Nog te boeken</t>
  </si>
  <si>
    <t>Toeslag Halfjaarpremie</t>
  </si>
  <si>
    <t>Toeslag Kwartaalpremie</t>
  </si>
  <si>
    <t>Halfjaarpremie</t>
  </si>
  <si>
    <t>Kwartaalpremie</t>
  </si>
  <si>
    <t>Interest</t>
  </si>
  <si>
    <t>CAD</t>
  </si>
  <si>
    <t>Taxatie</t>
  </si>
  <si>
    <t>Ja</t>
  </si>
  <si>
    <t>Bedrijfsschade</t>
  </si>
  <si>
    <t>Hout, harde dekking</t>
  </si>
  <si>
    <t>Bedrijfsuitrusting</t>
  </si>
  <si>
    <t>Hout, rieten dekking</t>
  </si>
  <si>
    <t>Bijzondere kosten</t>
  </si>
  <si>
    <t>Steen, harde dekking</t>
  </si>
  <si>
    <t>Exploitatiekosten</t>
  </si>
  <si>
    <t>Steen, rieten dekking</t>
  </si>
  <si>
    <t>Extra kosten</t>
  </si>
  <si>
    <t>Gebouwen</t>
  </si>
  <si>
    <t>Goederen</t>
  </si>
  <si>
    <t>Goederen van derden</t>
  </si>
  <si>
    <t>Huurdersbelang</t>
  </si>
  <si>
    <t>Huurderving</t>
  </si>
  <si>
    <t>Opruimingskosten</t>
  </si>
  <si>
    <t>Overig</t>
  </si>
  <si>
    <t>Reconstructiekosten</t>
  </si>
  <si>
    <t>Woningverbetering</t>
  </si>
  <si>
    <t>Nederland</t>
  </si>
  <si>
    <t>Geen verrekening</t>
  </si>
  <si>
    <t>Hiden indien n.v.t.</t>
  </si>
  <si>
    <t>Landen</t>
  </si>
  <si>
    <t>Andorra</t>
  </si>
  <si>
    <t>Finland</t>
  </si>
  <si>
    <t>Liechtenstein</t>
  </si>
  <si>
    <t>Malta</t>
  </si>
  <si>
    <t>Monaco</t>
  </si>
  <si>
    <t>Montenegro</t>
  </si>
  <si>
    <t>Portugal</t>
  </si>
  <si>
    <t>San Marino</t>
  </si>
  <si>
    <t>Albanië</t>
  </si>
  <si>
    <t>Oostenrijk</t>
  </si>
  <si>
    <t>Wit-Rusland</t>
  </si>
  <si>
    <t>België</t>
  </si>
  <si>
    <t>Bosnië en Herzegovina</t>
  </si>
  <si>
    <t>Bulgarije</t>
  </si>
  <si>
    <t>Kroatië</t>
  </si>
  <si>
    <t>Tsjechië</t>
  </si>
  <si>
    <t>Denemarken</t>
  </si>
  <si>
    <t>Estland</t>
  </si>
  <si>
    <t>Frankrijk</t>
  </si>
  <si>
    <t>Duitsland</t>
  </si>
  <si>
    <t>Griekenland</t>
  </si>
  <si>
    <t>Hongarije</t>
  </si>
  <si>
    <t>Ijsland</t>
  </si>
  <si>
    <t>Ierland</t>
  </si>
  <si>
    <t>Italië</t>
  </si>
  <si>
    <t>Litouwen</t>
  </si>
  <si>
    <t>Letland</t>
  </si>
  <si>
    <t>Luxemburg</t>
  </si>
  <si>
    <t>Moldavië</t>
  </si>
  <si>
    <t>Noord Macedonië</t>
  </si>
  <si>
    <t>Noorwegen</t>
  </si>
  <si>
    <t>Polen</t>
  </si>
  <si>
    <t>Roemenië</t>
  </si>
  <si>
    <t>Rusland</t>
  </si>
  <si>
    <t>Servië</t>
  </si>
  <si>
    <t>Slovakije</t>
  </si>
  <si>
    <t>Slovenië</t>
  </si>
  <si>
    <t>Spanje</t>
  </si>
  <si>
    <t>Zweden</t>
  </si>
  <si>
    <t>Zwitserland</t>
  </si>
  <si>
    <t>Oekraïne</t>
  </si>
  <si>
    <t>Engeland</t>
  </si>
  <si>
    <t>Schotland</t>
  </si>
  <si>
    <t>Indexverschil</t>
  </si>
  <si>
    <t>Stichting Artez</t>
  </si>
  <si>
    <t>Aanhangsel 20.4</t>
  </si>
  <si>
    <t>Opleidingscentrum</t>
  </si>
  <si>
    <t>Rietveldgebouw</t>
  </si>
  <si>
    <t>Midden gebouw</t>
  </si>
  <si>
    <t>Theatrium</t>
  </si>
  <si>
    <t>Gebouw Kraton</t>
  </si>
  <si>
    <t>Gebouw Aki Artez Academie</t>
  </si>
  <si>
    <t>Gebouw Conservatorium</t>
  </si>
  <si>
    <t>Onderlangs 9</t>
  </si>
  <si>
    <t>6812 CE</t>
  </si>
  <si>
    <t>Arnhem</t>
  </si>
  <si>
    <t>Utrechtseweg 85</t>
  </si>
  <si>
    <t>6811 LW</t>
  </si>
  <si>
    <t>Utrechtsestraat 85</t>
  </si>
  <si>
    <t>Oude Kraan 26-34</t>
  </si>
  <si>
    <t>6811 LK</t>
  </si>
  <si>
    <t>Oude Kraan 74 inclusief fundering</t>
  </si>
  <si>
    <t>6811 LL</t>
  </si>
  <si>
    <t>Hulsmaatstraat 35</t>
  </si>
  <si>
    <t>7523 WB</t>
  </si>
  <si>
    <t>Enschede</t>
  </si>
  <si>
    <t>Aan de Stadsmuur 88</t>
  </si>
  <si>
    <t>8011 VD</t>
  </si>
  <si>
    <t>Zwolle</t>
  </si>
  <si>
    <t>Agnietenplaats 2</t>
  </si>
  <si>
    <t>6822 JD</t>
  </si>
  <si>
    <t>Van Essengaarde 10</t>
  </si>
  <si>
    <t>7511 PN</t>
  </si>
  <si>
    <t>Rhijnvis Feithlaan 50 
Bagijneweide 33</t>
  </si>
  <si>
    <t>8021 AM
8021 TA</t>
  </si>
  <si>
    <t>Onderlangs 9, 9A en 9B</t>
  </si>
  <si>
    <t xml:space="preserve">Hanzelaan 95 </t>
  </si>
  <si>
    <t>De verzekerde zaken/belangen zijn tevens verzekerd in de volgende gebouwen:</t>
  </si>
  <si>
    <t>- Bagijnenweide 3 te Zwolle</t>
  </si>
  <si>
    <t>Oude Kraan 26 en 34</t>
  </si>
  <si>
    <t>Bedrijfsuitrusting/huurdersbelang</t>
  </si>
  <si>
    <t>Burgermeester Drijbersingel 25</t>
  </si>
  <si>
    <t>8021 DA</t>
  </si>
  <si>
    <t>Groningensingel 1245</t>
  </si>
  <si>
    <t xml:space="preserve">6835 HZ </t>
  </si>
  <si>
    <t>Velperbuitensingel 16</t>
  </si>
  <si>
    <t xml:space="preserve">6828 CV </t>
  </si>
  <si>
    <t>Klarendalseweg 141</t>
  </si>
  <si>
    <t xml:space="preserve">6822 GG </t>
  </si>
  <si>
    <t>Steen, dakpannen dekking</t>
  </si>
  <si>
    <t>Steen, bitumen dekking</t>
  </si>
  <si>
    <t>Kantoorruimte</t>
  </si>
  <si>
    <t>Utrechtsestraat 67</t>
  </si>
  <si>
    <t xml:space="preserve"> € -   </t>
  </si>
  <si>
    <t xml:space="preserve"> € 196.719.000,00 </t>
  </si>
  <si>
    <t xml:space="preserve"> € 196.724.000,00 </t>
  </si>
  <si>
    <t>Datum taxatie</t>
  </si>
  <si>
    <t xml:space="preserve">n.v.t.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</si>
</sst>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0"/>
    <numFmt numFmtId="165" formatCode="_-* #,##0.00_-;\-* #,##0.00_-;_-* &quot;-&quot;??_-;_-@_-"/>
    <numFmt numFmtId="166" formatCode="_-[$€-2]* #,##0.00_-;\-[$€-2]* #,##0.00_-;_-[$€-2]* &quot;-&quot;??_-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Verdana Pro Cond"/>
      <family val="2"/>
    </font>
    <font>
      <b/>
      <i/>
      <sz val="12"/>
      <color theme="1"/>
      <name val="Verdana Pro Cond"/>
      <family val="2"/>
    </font>
    <font>
      <sz val="10"/>
      <color theme="1"/>
      <name val="Verdana Pro Cond"/>
      <family val="2"/>
    </font>
    <font>
      <i/>
      <sz val="12"/>
      <color theme="1"/>
      <name val="Verdana Pro Cond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5" fillId="0" borderId="0" xfId="0" applyFont="1"/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44" fontId="7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3" borderId="14" xfId="0" applyFont="1" applyFill="1" applyBorder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0" fillId="2" borderId="9" xfId="0" applyFont="1" applyFill="1" applyBorder="1" applyAlignment="1">
      <alignment vertical="top"/>
    </xf>
    <xf numFmtId="0" fontId="9" fillId="3" borderId="7" xfId="0" applyFont="1" applyFill="1" applyBorder="1" applyAlignment="1">
      <alignment vertical="top"/>
    </xf>
    <xf numFmtId="0" fontId="0" fillId="0" borderId="0" xfId="0" quotePrefix="1"/>
    <xf numFmtId="14" fontId="2" fillId="0" borderId="0" xfId="0" applyNumberFormat="1" applyFont="1" applyAlignment="1">
      <alignment vertical="top"/>
    </xf>
    <xf numFmtId="0" fontId="6" fillId="0" borderId="1" xfId="0" applyFont="1" applyBorder="1" applyAlignment="1">
      <alignment vertical="top"/>
    </xf>
    <xf numFmtId="14" fontId="7" fillId="0" borderId="1" xfId="0" applyNumberFormat="1" applyFont="1" applyBorder="1" applyAlignment="1">
      <alignment vertical="top"/>
    </xf>
    <xf numFmtId="0" fontId="10" fillId="2" borderId="7" xfId="0" applyFont="1" applyFill="1" applyBorder="1" applyAlignment="1" applyProtection="1">
      <alignment vertical="top"/>
      <protection locked="0"/>
    </xf>
    <xf numFmtId="0" fontId="10" fillId="2" borderId="11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vertical="top"/>
    </xf>
    <xf numFmtId="0" fontId="10" fillId="2" borderId="23" xfId="0" applyFont="1" applyFill="1" applyBorder="1" applyAlignment="1">
      <alignment vertical="top"/>
    </xf>
    <xf numFmtId="0" fontId="10" fillId="2" borderId="26" xfId="0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44" fontId="7" fillId="0" borderId="1" xfId="2" applyFont="1" applyFill="1" applyBorder="1" applyAlignment="1">
      <alignment vertical="top"/>
    </xf>
    <xf numFmtId="0" fontId="7" fillId="0" borderId="6" xfId="0" applyFont="1" applyBorder="1" applyAlignment="1">
      <alignment vertical="top"/>
    </xf>
    <xf numFmtId="44" fontId="7" fillId="0" borderId="5" xfId="2" applyFont="1" applyFill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11" fillId="3" borderId="7" xfId="0" applyFont="1" applyFill="1" applyBorder="1" applyAlignment="1">
      <alignment vertical="top"/>
    </xf>
    <xf numFmtId="0" fontId="11" fillId="3" borderId="14" xfId="0" applyFont="1" applyFill="1" applyBorder="1" applyAlignment="1">
      <alignment vertical="top"/>
    </xf>
    <xf numFmtId="0" fontId="9" fillId="0" borderId="14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167" fontId="7" fillId="0" borderId="1" xfId="1" applyNumberFormat="1" applyFont="1" applyFill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167" fontId="6" fillId="0" borderId="2" xfId="0" applyNumberFormat="1" applyFont="1" applyBorder="1" applyAlignment="1">
      <alignment vertical="top"/>
    </xf>
    <xf numFmtId="44" fontId="6" fillId="0" borderId="2" xfId="0" applyNumberFormat="1" applyFont="1" applyBorder="1" applyAlignment="1">
      <alignment vertical="top"/>
    </xf>
    <xf numFmtId="0" fontId="11" fillId="0" borderId="1" xfId="0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44" fontId="11" fillId="0" borderId="1" xfId="2" applyFont="1" applyFill="1" applyBorder="1" applyAlignment="1" applyProtection="1">
      <alignment vertical="top"/>
      <protection locked="0"/>
    </xf>
    <xf numFmtId="44" fontId="11" fillId="0" borderId="1" xfId="2" applyFont="1" applyFill="1" applyBorder="1" applyAlignment="1">
      <alignment vertical="top"/>
    </xf>
    <xf numFmtId="44" fontId="11" fillId="0" borderId="1" xfId="0" applyNumberFormat="1" applyFont="1" applyBorder="1" applyAlignment="1" applyProtection="1">
      <alignment vertical="top"/>
      <protection locked="0"/>
    </xf>
    <xf numFmtId="0" fontId="9" fillId="3" borderId="9" xfId="0" applyFont="1" applyFill="1" applyBorder="1" applyAlignment="1">
      <alignment vertical="top"/>
    </xf>
    <xf numFmtId="0" fontId="9" fillId="3" borderId="22" xfId="0" applyFont="1" applyFill="1" applyBorder="1" applyAlignment="1">
      <alignment vertical="top"/>
    </xf>
    <xf numFmtId="44" fontId="11" fillId="0" borderId="28" xfId="0" applyNumberFormat="1" applyFont="1" applyBorder="1" applyAlignment="1" applyProtection="1">
      <alignment vertical="top"/>
      <protection locked="0"/>
    </xf>
    <xf numFmtId="0" fontId="11" fillId="0" borderId="12" xfId="0" applyFont="1" applyBorder="1" applyAlignment="1" applyProtection="1">
      <alignment vertical="top"/>
      <protection locked="0"/>
    </xf>
    <xf numFmtId="44" fontId="11" fillId="0" borderId="20" xfId="0" applyNumberFormat="1" applyFont="1" applyBorder="1" applyAlignment="1">
      <alignment vertical="top"/>
    </xf>
    <xf numFmtId="164" fontId="11" fillId="0" borderId="1" xfId="0" applyNumberFormat="1" applyFont="1" applyBorder="1" applyAlignment="1" applyProtection="1">
      <alignment vertical="top"/>
      <protection locked="0"/>
    </xf>
    <xf numFmtId="164" fontId="11" fillId="0" borderId="1" xfId="0" applyNumberFormat="1" applyFont="1" applyBorder="1" applyAlignment="1" applyProtection="1">
      <alignment horizontal="center" vertical="top"/>
      <protection locked="0"/>
    </xf>
    <xf numFmtId="0" fontId="10" fillId="2" borderId="7" xfId="0" applyFont="1" applyFill="1" applyBorder="1" applyAlignment="1">
      <alignment vertical="top"/>
    </xf>
    <xf numFmtId="0" fontId="2" fillId="6" borderId="0" xfId="0" applyFont="1" applyFill="1" applyAlignment="1">
      <alignment vertical="top"/>
    </xf>
    <xf numFmtId="0" fontId="6" fillId="0" borderId="0" xfId="0" applyFont="1" applyAlignment="1">
      <alignment vertical="top"/>
    </xf>
    <xf numFmtId="14" fontId="7" fillId="0" borderId="0" xfId="0" applyNumberFormat="1" applyFont="1" applyAlignment="1">
      <alignment vertical="top"/>
    </xf>
    <xf numFmtId="9" fontId="7" fillId="0" borderId="1" xfId="0" applyNumberFormat="1" applyFont="1" applyBorder="1" applyAlignment="1">
      <alignment vertical="top"/>
    </xf>
    <xf numFmtId="9" fontId="7" fillId="0" borderId="0" xfId="0" applyNumberFormat="1" applyFont="1" applyAlignment="1">
      <alignment vertical="top"/>
    </xf>
    <xf numFmtId="0" fontId="7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44" fontId="7" fillId="0" borderId="1" xfId="2" applyFont="1" applyFill="1" applyBorder="1" applyAlignment="1">
      <alignment horizontal="left" vertical="top"/>
    </xf>
    <xf numFmtId="44" fontId="7" fillId="0" borderId="5" xfId="2" applyFont="1" applyFill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44" fontId="6" fillId="0" borderId="2" xfId="0" applyNumberFormat="1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13" fillId="0" borderId="0" xfId="0" applyFont="1"/>
    <xf numFmtId="49" fontId="13" fillId="0" borderId="0" xfId="0" applyNumberFormat="1" applyFont="1"/>
    <xf numFmtId="0" fontId="11" fillId="0" borderId="15" xfId="0" applyFont="1" applyBorder="1" applyAlignment="1" applyProtection="1">
      <alignment vertical="top"/>
      <protection locked="0"/>
    </xf>
    <xf numFmtId="44" fontId="11" fillId="0" borderId="0" xfId="2" applyFont="1" applyFill="1" applyBorder="1" applyAlignment="1">
      <alignment vertical="top"/>
    </xf>
    <xf numFmtId="44" fontId="11" fillId="0" borderId="18" xfId="0" applyNumberFormat="1" applyFont="1" applyBorder="1" applyAlignment="1" applyProtection="1">
      <alignment vertical="top"/>
      <protection locked="0"/>
    </xf>
    <xf numFmtId="0" fontId="10" fillId="2" borderId="0" xfId="0" applyFont="1" applyFill="1" applyAlignment="1">
      <alignment vertical="top"/>
    </xf>
    <xf numFmtId="0" fontId="10" fillId="2" borderId="8" xfId="0" applyFont="1" applyFill="1" applyBorder="1" applyAlignment="1">
      <alignment vertical="top"/>
    </xf>
    <xf numFmtId="0" fontId="9" fillId="4" borderId="3" xfId="0" applyFont="1" applyFill="1" applyBorder="1" applyAlignment="1">
      <alignment vertical="top"/>
    </xf>
    <xf numFmtId="0" fontId="9" fillId="4" borderId="3" xfId="0" applyFont="1" applyFill="1" applyBorder="1" applyAlignment="1">
      <alignment vertical="top" wrapText="1"/>
    </xf>
    <xf numFmtId="0" fontId="10" fillId="2" borderId="7" xfId="0" applyFont="1" applyFill="1" applyBorder="1"/>
    <xf numFmtId="0" fontId="10" fillId="2" borderId="0" xfId="0" applyFont="1" applyFill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10" xfId="0" applyFont="1" applyFill="1" applyBorder="1" applyAlignment="1">
      <alignment vertical="top"/>
    </xf>
    <xf numFmtId="0" fontId="10" fillId="2" borderId="11" xfId="0" applyFont="1" applyFill="1" applyBorder="1" applyAlignment="1">
      <alignment vertical="top"/>
    </xf>
    <xf numFmtId="0" fontId="9" fillId="4" borderId="13" xfId="0" applyFont="1" applyFill="1" applyBorder="1" applyAlignment="1" applyProtection="1">
      <alignment vertical="top"/>
      <protection locked="0"/>
    </xf>
    <xf numFmtId="0" fontId="9" fillId="4" borderId="18" xfId="0" applyFont="1" applyFill="1" applyBorder="1" applyAlignment="1" applyProtection="1">
      <alignment vertical="top"/>
      <protection locked="0"/>
    </xf>
    <xf numFmtId="0" fontId="11" fillId="4" borderId="13" xfId="0" applyFont="1" applyFill="1" applyBorder="1" applyAlignment="1" applyProtection="1">
      <alignment vertical="top"/>
      <protection locked="0"/>
    </xf>
    <xf numFmtId="0" fontId="11" fillId="4" borderId="18" xfId="0" applyFont="1" applyFill="1" applyBorder="1" applyAlignment="1" applyProtection="1">
      <alignment vertical="top"/>
      <protection locked="0"/>
    </xf>
    <xf numFmtId="0" fontId="11" fillId="4" borderId="3" xfId="0" applyFont="1" applyFill="1" applyBorder="1" applyAlignment="1">
      <alignment vertical="top"/>
    </xf>
    <xf numFmtId="0" fontId="11" fillId="4" borderId="3" xfId="0" applyFont="1" applyFill="1" applyBorder="1" applyAlignment="1">
      <alignment vertical="top" wrapText="1"/>
    </xf>
    <xf numFmtId="0" fontId="9" fillId="0" borderId="18" xfId="0" applyFont="1" applyBorder="1" applyAlignment="1" applyProtection="1">
      <alignment vertical="top"/>
      <protection locked="0"/>
    </xf>
    <xf numFmtId="0" fontId="9" fillId="0" borderId="3" xfId="0" applyFont="1" applyBorder="1" applyAlignment="1">
      <alignment vertical="top"/>
    </xf>
    <xf numFmtId="0" fontId="9" fillId="0" borderId="3" xfId="0" applyFont="1" applyBorder="1" applyAlignment="1">
      <alignment vertical="top" wrapText="1"/>
    </xf>
    <xf numFmtId="0" fontId="9" fillId="0" borderId="13" xfId="0" applyFont="1" applyBorder="1" applyAlignment="1">
      <alignment vertical="top"/>
    </xf>
    <xf numFmtId="0" fontId="9" fillId="0" borderId="18" xfId="0" applyFont="1" applyBorder="1" applyAlignment="1">
      <alignment vertical="top"/>
    </xf>
    <xf numFmtId="0" fontId="9" fillId="4" borderId="0" xfId="0" applyFont="1" applyFill="1" applyAlignment="1">
      <alignment vertical="top"/>
    </xf>
    <xf numFmtId="0" fontId="11" fillId="4" borderId="0" xfId="0" applyFont="1" applyFill="1" applyAlignment="1">
      <alignment vertical="top"/>
    </xf>
    <xf numFmtId="0" fontId="9" fillId="4" borderId="25" xfId="0" applyFont="1" applyFill="1" applyBorder="1" applyAlignment="1">
      <alignment vertical="top"/>
    </xf>
    <xf numFmtId="0" fontId="9" fillId="5" borderId="14" xfId="0" applyFont="1" applyFill="1" applyBorder="1" applyAlignment="1">
      <alignment vertical="top"/>
    </xf>
    <xf numFmtId="0" fontId="11" fillId="5" borderId="14" xfId="0" applyFont="1" applyFill="1" applyBorder="1" applyAlignment="1">
      <alignment vertical="top"/>
    </xf>
    <xf numFmtId="164" fontId="11" fillId="0" borderId="1" xfId="0" quotePrefix="1" applyNumberFormat="1" applyFont="1" applyBorder="1" applyAlignment="1" applyProtection="1">
      <alignment horizontal="center" vertical="top"/>
      <protection locked="0"/>
    </xf>
    <xf numFmtId="44" fontId="11" fillId="0" borderId="1" xfId="10" applyFont="1" applyFill="1" applyBorder="1" applyAlignment="1" applyProtection="1">
      <alignment vertical="top"/>
      <protection locked="0"/>
    </xf>
    <xf numFmtId="44" fontId="11" fillId="0" borderId="1" xfId="10" applyFont="1" applyFill="1" applyBorder="1" applyAlignment="1">
      <alignment vertical="top"/>
    </xf>
    <xf numFmtId="14" fontId="10" fillId="2" borderId="0" xfId="0" applyNumberFormat="1" applyFont="1" applyFill="1"/>
    <xf numFmtId="14" fontId="10" fillId="2" borderId="0" xfId="0" applyNumberFormat="1" applyFont="1" applyFill="1" applyAlignment="1">
      <alignment vertical="top"/>
    </xf>
    <xf numFmtId="0" fontId="9" fillId="4" borderId="24" xfId="0" applyFont="1" applyFill="1" applyBorder="1" applyAlignment="1" applyProtection="1">
      <alignment vertical="top"/>
      <protection locked="0"/>
    </xf>
    <xf numFmtId="0" fontId="9" fillId="4" borderId="27" xfId="0" applyFont="1" applyFill="1" applyBorder="1" applyAlignment="1" applyProtection="1">
      <alignment vertical="top"/>
      <protection locked="0"/>
    </xf>
    <xf numFmtId="0" fontId="9" fillId="4" borderId="25" xfId="0" applyFont="1" applyFill="1" applyBorder="1" applyAlignment="1">
      <alignment vertical="top" wrapText="1"/>
    </xf>
    <xf numFmtId="0" fontId="9" fillId="4" borderId="10" xfId="0" applyFont="1" applyFill="1" applyBorder="1" applyAlignment="1">
      <alignment vertical="top"/>
    </xf>
    <xf numFmtId="0" fontId="9" fillId="5" borderId="22" xfId="0" applyFont="1" applyFill="1" applyBorder="1" applyAlignment="1">
      <alignment vertical="top"/>
    </xf>
    <xf numFmtId="0" fontId="9" fillId="0" borderId="13" xfId="0" applyFont="1" applyBorder="1" applyAlignment="1" applyProtection="1">
      <alignment vertical="top"/>
      <protection locked="0"/>
    </xf>
    <xf numFmtId="0" fontId="11" fillId="0" borderId="28" xfId="0" applyFont="1" applyBorder="1" applyAlignment="1" applyProtection="1">
      <alignment vertical="top"/>
      <protection locked="0"/>
    </xf>
    <xf numFmtId="0" fontId="11" fillId="0" borderId="29" xfId="0" applyFont="1" applyBorder="1" applyAlignment="1" applyProtection="1">
      <alignment vertical="top"/>
      <protection locked="0"/>
    </xf>
    <xf numFmtId="0" fontId="11" fillId="0" borderId="30" xfId="0" applyFont="1" applyBorder="1" applyAlignment="1" applyProtection="1">
      <alignment horizontal="center" vertical="top"/>
      <protection locked="0"/>
    </xf>
    <xf numFmtId="0" fontId="11" fillId="0" borderId="30" xfId="0" applyFont="1" applyBorder="1" applyAlignment="1" applyProtection="1">
      <alignment vertical="top"/>
      <protection locked="0"/>
    </xf>
    <xf numFmtId="0" fontId="11" fillId="0" borderId="30" xfId="0" applyFont="1" applyBorder="1" applyAlignment="1" applyProtection="1">
      <alignment vertical="top" wrapText="1"/>
      <protection locked="0"/>
    </xf>
    <xf numFmtId="0" fontId="11" fillId="0" borderId="21" xfId="0" applyFont="1" applyBorder="1" applyAlignment="1" applyProtection="1">
      <alignment vertical="top"/>
      <protection locked="0"/>
    </xf>
    <xf numFmtId="3" fontId="10" fillId="2" borderId="0" xfId="0" applyNumberFormat="1" applyFont="1" applyFill="1" applyAlignment="1">
      <alignment vertical="top"/>
    </xf>
    <xf numFmtId="0" fontId="11" fillId="0" borderId="1" xfId="0" applyFont="1" applyBorder="1" applyAlignment="1" applyProtection="1">
      <alignment horizontal="center" vertical="top"/>
      <protection locked="0"/>
    </xf>
    <xf numFmtId="164" fontId="11" fillId="0" borderId="1" xfId="0" applyNumberFormat="1" applyFont="1" applyBorder="1" applyAlignment="1" applyProtection="1">
      <alignment horizontal="left" vertical="top"/>
      <protection locked="0"/>
    </xf>
    <xf numFmtId="0" fontId="11" fillId="0" borderId="1" xfId="0" applyFont="1" applyBorder="1" applyAlignment="1">
      <alignment vertical="top"/>
    </xf>
    <xf numFmtId="0" fontId="9" fillId="5" borderId="9" xfId="0" applyFont="1" applyFill="1" applyBorder="1" applyAlignment="1">
      <alignment vertical="top"/>
    </xf>
    <xf numFmtId="0" fontId="9" fillId="5" borderId="7" xfId="0" applyFont="1" applyFill="1" applyBorder="1" applyAlignment="1">
      <alignment vertical="top"/>
    </xf>
    <xf numFmtId="0" fontId="11" fillId="5" borderId="7" xfId="0" applyFont="1" applyFill="1" applyBorder="1" applyAlignment="1">
      <alignment vertical="top"/>
    </xf>
    <xf numFmtId="0" fontId="9" fillId="5" borderId="3" xfId="0" applyFont="1" applyFill="1" applyBorder="1" applyAlignment="1">
      <alignment vertical="top"/>
    </xf>
    <xf numFmtId="0" fontId="11" fillId="5" borderId="4" xfId="0" applyFont="1" applyFill="1" applyBorder="1" applyAlignment="1">
      <alignment vertical="top"/>
    </xf>
    <xf numFmtId="0" fontId="9" fillId="5" borderId="25" xfId="0" applyFont="1" applyFill="1" applyBorder="1" applyAlignment="1">
      <alignment vertical="top"/>
    </xf>
    <xf numFmtId="0" fontId="11" fillId="0" borderId="18" xfId="0" applyFont="1" applyBorder="1" applyAlignment="1" applyProtection="1">
      <alignment horizontal="center" vertical="top"/>
      <protection locked="0"/>
    </xf>
    <xf numFmtId="0" fontId="11" fillId="0" borderId="3" xfId="0" applyFont="1" applyBorder="1" applyAlignment="1" applyProtection="1">
      <alignment vertical="top"/>
      <protection locked="0"/>
    </xf>
    <xf numFmtId="0" fontId="11" fillId="0" borderId="3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44" fontId="11" fillId="0" borderId="18" xfId="11" applyFont="1" applyFill="1" applyBorder="1" applyAlignment="1" applyProtection="1">
      <alignment vertical="top"/>
      <protection locked="0"/>
    </xf>
    <xf numFmtId="44" fontId="11" fillId="0" borderId="18" xfId="11" applyFont="1" applyFill="1" applyBorder="1" applyAlignment="1">
      <alignment vertical="top"/>
    </xf>
    <xf numFmtId="14" fontId="11" fillId="0" borderId="1" xfId="0" applyNumberFormat="1" applyFont="1" applyBorder="1" applyAlignment="1" applyProtection="1">
      <alignment vertical="top"/>
      <protection locked="0"/>
    </xf>
  </cellXfs>
  <cellStyles count="12">
    <cellStyle name="Comma 2" xfId="6" xr:uid="{0C31A5CA-2788-47F5-8595-86AF3D8D6340}"/>
    <cellStyle name="Currency 2" xfId="11" xr:uid="{5D265D2F-50A0-4C4B-B8FB-E2C45EDA2BF6}"/>
    <cellStyle name="Currency 3" xfId="10" xr:uid="{5DD2E416-DE64-46DB-A933-5F9FCCC44B43}"/>
    <cellStyle name="Euro" xfId="7" xr:uid="{FA1A5A95-47BA-426C-8BF7-4A2E768BBCC7}"/>
    <cellStyle name="Normal 2" xfId="3" xr:uid="{042D0CC4-8D3C-4DBD-B577-B57DA9BD067E}"/>
    <cellStyle name="Normal 3" xfId="5" xr:uid="{2CCB5DFE-C7B7-4BFF-AF96-2AC76775BF9A}"/>
    <cellStyle name="Normal 6" xfId="4" xr:uid="{C724D0DD-173B-44D7-8963-C379B248AB9A}"/>
    <cellStyle name="Percent 2" xfId="8" xr:uid="{79192040-C87C-4346-9B53-9BACCE0E6A89}"/>
    <cellStyle name="Procent" xfId="1" builtinId="5"/>
    <cellStyle name="Procent 2" xfId="9" xr:uid="{1489CFF9-A365-4C1F-8D3B-F1F5EF5090E9}"/>
    <cellStyle name="Standaard" xfId="0" builtinId="0"/>
    <cellStyle name="Valuta" xfId="2" builtinId="4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0.0%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0.0%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0.0%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0.0%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0.0%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7" formatCode="0.0%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numFmt numFmtId="164" formatCode="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Verdana Pro Cond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C9E9E"/>
      <color rgb="FF00CCFF"/>
      <color rgb="FFCCFFFF"/>
      <color rgb="FFBB9DDB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459441</xdr:colOff>
      <xdr:row>0</xdr:row>
      <xdr:rowOff>67236</xdr:rowOff>
    </xdr:from>
    <xdr:to>
      <xdr:col>7</xdr:col>
      <xdr:colOff>532965</xdr:colOff>
      <xdr:row>5</xdr:row>
      <xdr:rowOff>93126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506631AC-6154-73EC-8367-F7961309246A}"/>
            </a:ext>
          </a:extLst>
        </xdr:cNvPr>
        <xdr:cNvGrpSpPr/>
      </xdr:nvGrpSpPr>
      <xdr:grpSpPr>
        <a:xfrm>
          <a:off x="459441" y="67236"/>
          <a:ext cx="5578974" cy="1064115"/>
          <a:chOff x="605117" y="100853"/>
          <a:chExt cx="5434853" cy="104214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492A207-1024-FBEB-B980-391B0E1FD167}"/>
              </a:ext>
            </a:extLst>
          </xdr:cNvPr>
          <xdr:cNvSpPr txBox="1"/>
        </xdr:nvSpPr>
        <xdr:spPr>
          <a:xfrm>
            <a:off x="605117" y="100853"/>
            <a:ext cx="4191001" cy="10421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200" b="1">
                <a:latin typeface="Verdana Pro Cond" panose="020B0606030504040204" pitchFamily="34" charset="0"/>
              </a:rPr>
              <a:t>Specificatie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Polisnummer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Verzekeringsnemer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NAB-nummer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Behorende bij</a:t>
            </a:r>
          </a:p>
          <a:p>
            <a:endParaRPr lang="nl-NL" sz="1200" b="1">
              <a:latin typeface="Verdana Pro Cond" panose="020B0606030504040204" pitchFamily="34" charset="0"/>
            </a:endParaRPr>
          </a:p>
        </xdr:txBody>
      </xdr:sp>
      <xdr:sp macro="" textlink="#REF!">
        <xdr:nvSpPr>
          <xdr:cNvPr id="7" name="TextBox 6">
            <a:extLst>
              <a:ext uri="{FF2B5EF4-FFF2-40B4-BE49-F238E27FC236}">
                <a16:creationId xmlns:a16="http://schemas.microsoft.com/office/drawing/2014/main" id="{9E84F944-7E99-82E1-772E-CF0D2A9DA650}"/>
              </a:ext>
            </a:extLst>
          </xdr:cNvPr>
          <xdr:cNvSpPr txBox="1"/>
        </xdr:nvSpPr>
        <xdr:spPr>
          <a:xfrm>
            <a:off x="2555968" y="257735"/>
            <a:ext cx="1937590" cy="272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DA1972E4-8F39-4C34-8422-CD7DF975DDDA}" type="TxLink">
              <a:rPr lang="en-US" sz="1100" b="0" i="0" u="none" strike="noStrike">
                <a:solidFill>
                  <a:srgbClr val="000000"/>
                </a:solidFill>
                <a:latin typeface="Verdana Pro Cond"/>
              </a:rPr>
              <a:pPr/>
              <a:t>B0100108270</a:t>
            </a:fld>
            <a:endParaRPr lang="nl-NL" sz="1100"/>
          </a:p>
        </xdr:txBody>
      </xdr:sp>
      <xdr:sp macro="" textlink="#REF!">
        <xdr:nvSpPr>
          <xdr:cNvPr id="8" name="TextBox 7">
            <a:extLst>
              <a:ext uri="{FF2B5EF4-FFF2-40B4-BE49-F238E27FC236}">
                <a16:creationId xmlns:a16="http://schemas.microsoft.com/office/drawing/2014/main" id="{752D5BD6-251D-4108-B613-39B53F158BC0}"/>
              </a:ext>
            </a:extLst>
          </xdr:cNvPr>
          <xdr:cNvSpPr txBox="1"/>
        </xdr:nvSpPr>
        <xdr:spPr>
          <a:xfrm>
            <a:off x="2555968" y="448235"/>
            <a:ext cx="3484002" cy="272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6D7C8A43-37BF-4653-A4CA-AD31247A0C8E}" type="TxLink">
              <a:rPr lang="en-US" sz="1100" b="0" i="0" u="none" strike="noStrike">
                <a:solidFill>
                  <a:srgbClr val="000000"/>
                </a:solidFill>
                <a:latin typeface="Verdana Pro Cond"/>
              </a:rPr>
              <a:pPr/>
              <a:t>Stichting Artez</a:t>
            </a:fld>
            <a:endParaRPr lang="nl-NL" sz="1100"/>
          </a:p>
        </xdr:txBody>
      </xdr:sp>
      <xdr:sp macro="" textlink="#REF!">
        <xdr:nvSpPr>
          <xdr:cNvPr id="9" name="TextBox 8">
            <a:extLst>
              <a:ext uri="{FF2B5EF4-FFF2-40B4-BE49-F238E27FC236}">
                <a16:creationId xmlns:a16="http://schemas.microsoft.com/office/drawing/2014/main" id="{24323582-12C8-49F3-AF43-8308884A722C}"/>
              </a:ext>
            </a:extLst>
          </xdr:cNvPr>
          <xdr:cNvSpPr txBox="1"/>
        </xdr:nvSpPr>
        <xdr:spPr>
          <a:xfrm>
            <a:off x="2555968" y="638735"/>
            <a:ext cx="1825532" cy="272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3F56A4ED-1716-42AF-8F93-A6F52784B762}" type="TxLink">
              <a:rPr lang="en-US" sz="1100" b="0" i="0" u="none" strike="noStrike">
                <a:solidFill>
                  <a:srgbClr val="000000"/>
                </a:solidFill>
                <a:latin typeface="Verdana Pro Cond"/>
              </a:rPr>
              <a:pPr/>
              <a:t>125479408</a:t>
            </a:fld>
            <a:endParaRPr lang="nl-NL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95250</xdr:colOff>
      <xdr:row>0</xdr:row>
      <xdr:rowOff>85725</xdr:rowOff>
    </xdr:from>
    <xdr:to>
      <xdr:col>2</xdr:col>
      <xdr:colOff>365025</xdr:colOff>
      <xdr:row>2</xdr:row>
      <xdr:rowOff>34309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CBEB55-CD71-4B6E-9E07-21C2B509E4E1}"/>
            </a:ext>
          </a:extLst>
        </xdr:cNvPr>
        <xdr:cNvSpPr txBox="1"/>
      </xdr:nvSpPr>
      <xdr:spPr>
        <a:xfrm>
          <a:off x="285750" y="85725"/>
          <a:ext cx="2136675" cy="3105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>
              <a:solidFill>
                <a:schemeClr val="bg1"/>
              </a:solidFill>
              <a:latin typeface="Verdana Pro Cond" panose="020B0606030504040204" pitchFamily="34" charset="0"/>
            </a:rPr>
            <a:t>Verrekening jaarpremie</a:t>
          </a:r>
        </a:p>
      </xdr:txBody>
    </xdr:sp>
    <xdr:clientData/>
  </xdr:twoCellAnchor>
  <xdr:twoCellAnchor editAs="absolute">
    <xdr:from>
      <xdr:col>1</xdr:col>
      <xdr:colOff>142875</xdr:colOff>
      <xdr:row>3</xdr:row>
      <xdr:rowOff>95250</xdr:rowOff>
    </xdr:from>
    <xdr:to>
      <xdr:col>5</xdr:col>
      <xdr:colOff>847725</xdr:colOff>
      <xdr:row>10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69526B5-0381-44F8-AE07-0A7E573BE958}"/>
            </a:ext>
          </a:extLst>
        </xdr:cNvPr>
        <xdr:cNvGrpSpPr/>
      </xdr:nvGrpSpPr>
      <xdr:grpSpPr>
        <a:xfrm>
          <a:off x="340995" y="621030"/>
          <a:ext cx="6267450" cy="1131570"/>
          <a:chOff x="537882" y="33617"/>
          <a:chExt cx="6105525" cy="1214563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F0F80AC-D6EF-B0BA-EC75-A97B9F5E6EE2}"/>
              </a:ext>
            </a:extLst>
          </xdr:cNvPr>
          <xdr:cNvSpPr txBox="1"/>
        </xdr:nvSpPr>
        <xdr:spPr>
          <a:xfrm>
            <a:off x="537882" y="33617"/>
            <a:ext cx="4191001" cy="12145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200" b="1">
                <a:latin typeface="Verdana Pro Cond" panose="020B0606030504040204" pitchFamily="34" charset="0"/>
              </a:rPr>
              <a:t>Specificatie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Polisnummer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Verzekeringsnemer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VNAB-nummer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Behorende bij</a:t>
            </a:r>
          </a:p>
        </xdr:txBody>
      </xdr:sp>
      <xdr:sp macro="" textlink="#REF!">
        <xdr:nvSpPr>
          <xdr:cNvPr id="5" name="TextBox 4">
            <a:extLst>
              <a:ext uri="{FF2B5EF4-FFF2-40B4-BE49-F238E27FC236}">
                <a16:creationId xmlns:a16="http://schemas.microsoft.com/office/drawing/2014/main" id="{CCB7AC02-9EB3-AC18-0ACD-810FDAC1717D}"/>
              </a:ext>
            </a:extLst>
          </xdr:cNvPr>
          <xdr:cNvSpPr txBox="1"/>
        </xdr:nvSpPr>
        <xdr:spPr>
          <a:xfrm>
            <a:off x="2488732" y="190500"/>
            <a:ext cx="2525899" cy="272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F3BAE749-C890-48C7-A258-AF23C9DA5653}" type="TxLink">
              <a:rPr lang="en-US" sz="1100" b="0" i="0" u="none" strike="noStrike">
                <a:solidFill>
                  <a:srgbClr val="000000"/>
                </a:solidFill>
                <a:latin typeface="Verdana Pro Cond"/>
              </a:rPr>
              <a:pPr/>
              <a:t>B0100108270</a:t>
            </a:fld>
            <a:endParaRPr lang="nl-NL" sz="1100"/>
          </a:p>
        </xdr:txBody>
      </xdr:sp>
      <xdr:sp macro="" textlink="#REF!">
        <xdr:nvSpPr>
          <xdr:cNvPr id="6" name="TextBox 5">
            <a:extLst>
              <a:ext uri="{FF2B5EF4-FFF2-40B4-BE49-F238E27FC236}">
                <a16:creationId xmlns:a16="http://schemas.microsoft.com/office/drawing/2014/main" id="{FD4F93F4-942E-B5AA-10FE-DDF24894C0CA}"/>
              </a:ext>
            </a:extLst>
          </xdr:cNvPr>
          <xdr:cNvSpPr txBox="1"/>
        </xdr:nvSpPr>
        <xdr:spPr>
          <a:xfrm>
            <a:off x="2488733" y="381000"/>
            <a:ext cx="4154674" cy="272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FD1EA519-EE1D-42FB-A5ED-74279204F079}" type="TxLink">
              <a:rPr lang="en-US" sz="1100" b="0" i="0" u="none" strike="noStrike">
                <a:solidFill>
                  <a:srgbClr val="000000"/>
                </a:solidFill>
                <a:latin typeface="Verdana Pro Cond"/>
              </a:rPr>
              <a:pPr/>
              <a:t>Stichting Artez</a:t>
            </a:fld>
            <a:endParaRPr lang="nl-NL" sz="1100"/>
          </a:p>
        </xdr:txBody>
      </xdr:sp>
      <xdr:sp macro="" textlink="#REF!">
        <xdr:nvSpPr>
          <xdr:cNvPr id="7" name="TextBox 6">
            <a:extLst>
              <a:ext uri="{FF2B5EF4-FFF2-40B4-BE49-F238E27FC236}">
                <a16:creationId xmlns:a16="http://schemas.microsoft.com/office/drawing/2014/main" id="{3013DD1F-9ADC-B2E0-8615-1F7D11323A29}"/>
              </a:ext>
            </a:extLst>
          </xdr:cNvPr>
          <xdr:cNvSpPr txBox="1"/>
        </xdr:nvSpPr>
        <xdr:spPr>
          <a:xfrm>
            <a:off x="2488732" y="571500"/>
            <a:ext cx="2049649" cy="272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899E5BEF-6633-4041-BFC1-4BE1D22C2332}" type="TxLink">
              <a:rPr lang="en-US" sz="1100" b="0" i="0" u="none" strike="noStrike">
                <a:solidFill>
                  <a:srgbClr val="000000"/>
                </a:solidFill>
                <a:latin typeface="Verdana Pro Cond"/>
              </a:rPr>
              <a:pPr/>
              <a:t>125479408</a:t>
            </a:fld>
            <a:endParaRPr lang="nl-NL" sz="1100"/>
          </a:p>
        </xdr:txBody>
      </xdr:sp>
      <xdr:sp macro="" textlink="#REF!">
        <xdr:nvSpPr>
          <xdr:cNvPr id="8" name="TextBox 7">
            <a:extLst>
              <a:ext uri="{FF2B5EF4-FFF2-40B4-BE49-F238E27FC236}">
                <a16:creationId xmlns:a16="http://schemas.microsoft.com/office/drawing/2014/main" id="{F6A8CA44-96C4-7720-9DFE-6854491CABB8}"/>
              </a:ext>
            </a:extLst>
          </xdr:cNvPr>
          <xdr:cNvSpPr txBox="1"/>
        </xdr:nvSpPr>
        <xdr:spPr>
          <a:xfrm>
            <a:off x="2488733" y="762000"/>
            <a:ext cx="3973699" cy="272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9D7C8829-8708-4DEE-84D4-32AD0B21CE77}" type="TxLink">
              <a:rPr lang="en-US" sz="1100" b="0" i="0" u="none" strike="noStrike">
                <a:solidFill>
                  <a:srgbClr val="000000"/>
                </a:solidFill>
                <a:latin typeface="Verdana Pro Cond"/>
              </a:rPr>
              <a:pPr/>
              <a:t>Aanhangsel 20.7</a:t>
            </a:fld>
            <a:endParaRPr lang="nl-NL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142875</xdr:colOff>
      <xdr:row>3</xdr:row>
      <xdr:rowOff>95250</xdr:rowOff>
    </xdr:from>
    <xdr:to>
      <xdr:col>5</xdr:col>
      <xdr:colOff>1371600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6B299CE-76B6-402C-A81B-8D698B58BEBB}"/>
            </a:ext>
          </a:extLst>
        </xdr:cNvPr>
        <xdr:cNvGrpSpPr/>
      </xdr:nvGrpSpPr>
      <xdr:grpSpPr>
        <a:xfrm>
          <a:off x="340995" y="621030"/>
          <a:ext cx="6844665" cy="1131570"/>
          <a:chOff x="537882" y="33617"/>
          <a:chExt cx="6686550" cy="1214563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3D1D1DA-471A-0D4A-962A-9240F08AFC0A}"/>
              </a:ext>
            </a:extLst>
          </xdr:cNvPr>
          <xdr:cNvSpPr txBox="1"/>
        </xdr:nvSpPr>
        <xdr:spPr>
          <a:xfrm>
            <a:off x="537882" y="33617"/>
            <a:ext cx="4191001" cy="12145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nl-NL" sz="1200" b="1">
                <a:latin typeface="Verdana Pro Cond" panose="020B0606030504040204" pitchFamily="34" charset="0"/>
              </a:rPr>
              <a:t>Specificatie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Polisnummer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Verzekeringsnemer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VNAB-nummer</a:t>
            </a:r>
          </a:p>
          <a:p>
            <a:r>
              <a:rPr lang="nl-NL" sz="1200" b="1">
                <a:latin typeface="Verdana Pro Cond" panose="020B0606030504040204" pitchFamily="34" charset="0"/>
              </a:rPr>
              <a:t>Behorende bij</a:t>
            </a:r>
          </a:p>
        </xdr:txBody>
      </xdr:sp>
      <xdr:sp macro="" textlink="#REF!">
        <xdr:nvSpPr>
          <xdr:cNvPr id="4" name="TextBox 3">
            <a:extLst>
              <a:ext uri="{FF2B5EF4-FFF2-40B4-BE49-F238E27FC236}">
                <a16:creationId xmlns:a16="http://schemas.microsoft.com/office/drawing/2014/main" id="{4D5C02CC-F15B-E43E-2C67-609280D90704}"/>
              </a:ext>
            </a:extLst>
          </xdr:cNvPr>
          <xdr:cNvSpPr txBox="1"/>
        </xdr:nvSpPr>
        <xdr:spPr>
          <a:xfrm>
            <a:off x="2488733" y="190500"/>
            <a:ext cx="2154424" cy="272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85594A76-5ACF-4262-8241-25ACB833F4E3}" type="TxLink">
              <a:rPr lang="en-US" sz="1100" b="0" i="0" u="none" strike="noStrike">
                <a:solidFill>
                  <a:srgbClr val="000000"/>
                </a:solidFill>
                <a:latin typeface="Verdana Pro Cond"/>
              </a:rPr>
              <a:pPr/>
              <a:t>B0100108270</a:t>
            </a:fld>
            <a:endParaRPr lang="nl-NL" sz="1100"/>
          </a:p>
        </xdr:txBody>
      </xdr:sp>
      <xdr:sp macro="" textlink="#REF!">
        <xdr:nvSpPr>
          <xdr:cNvPr id="5" name="TextBox 4">
            <a:extLst>
              <a:ext uri="{FF2B5EF4-FFF2-40B4-BE49-F238E27FC236}">
                <a16:creationId xmlns:a16="http://schemas.microsoft.com/office/drawing/2014/main" id="{1CB44D91-34D7-6FCA-0779-035407003116}"/>
              </a:ext>
            </a:extLst>
          </xdr:cNvPr>
          <xdr:cNvSpPr txBox="1"/>
        </xdr:nvSpPr>
        <xdr:spPr>
          <a:xfrm>
            <a:off x="2488733" y="381000"/>
            <a:ext cx="4735699" cy="272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83F89AC7-3B0B-4984-A509-E887C9F7F2AA}" type="TxLink">
              <a:rPr lang="en-US" sz="1100" b="0" i="0" u="none" strike="noStrike">
                <a:solidFill>
                  <a:srgbClr val="000000"/>
                </a:solidFill>
                <a:latin typeface="Verdana Pro Cond"/>
              </a:rPr>
              <a:pPr/>
              <a:t>Stichting Artez</a:t>
            </a:fld>
            <a:endParaRPr lang="nl-NL" sz="1100"/>
          </a:p>
        </xdr:txBody>
      </xdr:sp>
      <xdr:sp macro="" textlink="#REF!">
        <xdr:nvSpPr>
          <xdr:cNvPr id="6" name="TextBox 5">
            <a:extLst>
              <a:ext uri="{FF2B5EF4-FFF2-40B4-BE49-F238E27FC236}">
                <a16:creationId xmlns:a16="http://schemas.microsoft.com/office/drawing/2014/main" id="{A65D482B-D141-9286-9EFA-ADF8A1F4C225}"/>
              </a:ext>
            </a:extLst>
          </xdr:cNvPr>
          <xdr:cNvSpPr txBox="1"/>
        </xdr:nvSpPr>
        <xdr:spPr>
          <a:xfrm>
            <a:off x="2488733" y="571500"/>
            <a:ext cx="1906774" cy="272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4CF4E456-6EE1-4EBF-9F1D-F9BD0A05FDE6}" type="TxLink">
              <a:rPr lang="en-US" sz="1100" b="0" i="0" u="none" strike="noStrike">
                <a:solidFill>
                  <a:srgbClr val="000000"/>
                </a:solidFill>
                <a:latin typeface="Verdana Pro Cond"/>
              </a:rPr>
              <a:pPr/>
              <a:t>125479408</a:t>
            </a:fld>
            <a:endParaRPr lang="nl-NL" sz="1100"/>
          </a:p>
        </xdr:txBody>
      </xdr:sp>
      <xdr:sp macro="" textlink="#REF!">
        <xdr:nvSpPr>
          <xdr:cNvPr id="7" name="TextBox 6">
            <a:extLst>
              <a:ext uri="{FF2B5EF4-FFF2-40B4-BE49-F238E27FC236}">
                <a16:creationId xmlns:a16="http://schemas.microsoft.com/office/drawing/2014/main" id="{1E13D6FB-135C-2128-81B8-36DF32ADD6FF}"/>
              </a:ext>
            </a:extLst>
          </xdr:cNvPr>
          <xdr:cNvSpPr txBox="1"/>
        </xdr:nvSpPr>
        <xdr:spPr>
          <a:xfrm>
            <a:off x="2488733" y="762000"/>
            <a:ext cx="4097524" cy="2720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1FCBF941-F404-40E7-8BD9-8B6DF7517D81}" type="TxLink">
              <a:rPr lang="en-US" sz="1100" b="0" i="0" u="none" strike="noStrike">
                <a:solidFill>
                  <a:srgbClr val="000000"/>
                </a:solidFill>
                <a:latin typeface="Verdana Pro Cond"/>
              </a:rPr>
              <a:pPr/>
              <a:t>Aanhangsel 20.7</a:t>
            </a:fld>
            <a:endParaRPr lang="nl-NL" sz="1100"/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F08A8D-44F3-42E9-86BB-A1C00B8314DE}" name="Table3" displayName="Table3" ref="A11:V35" totalsRowCount="1" headerRowDxfId="97" dataDxfId="96" tableBorderDxfId="95">
  <autoFilter ref="A11:V34" xr:uid="{6AF08A8D-44F3-42E9-86BB-A1C00B8314DE}"/>
  <tableColumns count="22">
    <tableColumn id="1" xr3:uid="{5DA535AD-6ED3-4B58-8975-8C5347AA9B78}" name="Verzekerde" totalsRowLabel="Total" dataDxfId="94" totalsRowDxfId="21"/>
    <tableColumn id="35" xr3:uid="{3D66882E-214F-4E51-B263-D2DDB4FF2D3B}" name="Certificaat" dataDxfId="93" totalsRowDxfId="20"/>
    <tableColumn id="3" xr3:uid="{46AEA6C0-3771-4B9F-84B0-D1E6E51ED86B}" name="Sub" dataDxfId="92" totalsRowDxfId="19"/>
    <tableColumn id="4" xr3:uid="{9A2B1A2F-6CEB-4F18-A492-54E11736E5C9}" name="Verzekerde interest" dataDxfId="91" totalsRowDxfId="18"/>
    <tableColumn id="5" xr3:uid="{9D760F86-9046-48BB-BD35-80C0CB1AAC94}" name="Bestemming" dataDxfId="90" totalsRowDxfId="17"/>
    <tableColumn id="6" xr3:uid="{AEF7AB71-63FB-4DF7-B373-C23684BDD59F}" name="Omschrijving" dataDxfId="89" totalsRowDxfId="16"/>
    <tableColumn id="2" xr3:uid="{C3F0919A-0C23-4F94-A553-C9326C2AE775}" name="Schadevergoedingstermijn" dataDxfId="88" totalsRowDxfId="15"/>
    <tableColumn id="7" xr3:uid="{80DF863E-C676-467C-9B7F-AEA9BF31EF53}" name="Bouwaard" dataDxfId="87" totalsRowDxfId="14"/>
    <tableColumn id="8" xr3:uid="{A5E447C2-3EF1-4784-8BC8-25520EDB2C61}" name="Getaxeerd" dataDxfId="86" totalsRowDxfId="13"/>
    <tableColumn id="9" xr3:uid="{2BB5FCC7-E4B5-4101-9145-D022303A7004}" name="Datum taxatie" dataDxfId="23" totalsRowDxfId="12"/>
    <tableColumn id="11" xr3:uid="{C537EE58-8FE5-4DC9-B6BF-0D07D6D61AD7}" name="Adres" dataDxfId="22" totalsRowDxfId="11"/>
    <tableColumn id="12" xr3:uid="{339D09B0-2AF5-4303-A5A6-02DD7DB5395D}" name="Postcode" dataDxfId="85" totalsRowDxfId="10"/>
    <tableColumn id="13" xr3:uid="{2B053CF8-65C3-49C4-9661-3DB2CB0CC34A}" name="Plaats" dataDxfId="84" totalsRowDxfId="9"/>
    <tableColumn id="27" xr3:uid="{A0A1AC25-82A1-4637-B86F-C639D75A706C}" name="Land" dataDxfId="83" totalsRowDxfId="8"/>
    <tableColumn id="14" xr3:uid="{6CE5D940-A92A-4A0C-8BD6-B0E3A0EE3390}" name="Vorkbedrag" totalsRowLabel=" € -   " dataDxfId="82" totalsRowDxfId="7"/>
    <tableColumn id="15" xr3:uid="{2658B486-6155-457E-A473-050992C9D06B}" name="Premiegrondslag" totalsRowLabel=" € 196.719.000,00 " dataDxfId="81" totalsRowDxfId="6"/>
    <tableColumn id="42" xr3:uid="{816DA6C3-7E7D-47F5-B4C4-3A636F8A5E87}" name="Indexverschil" dataDxfId="80" totalsRowDxfId="5"/>
    <tableColumn id="16" xr3:uid="{25E13C69-EE0B-496F-B0A6-615909375448}" name="Verzekerde Waarde" totalsRowLabel=" € 196.724.000,00 " dataDxfId="79" totalsRowDxfId="4"/>
    <tableColumn id="17" xr3:uid="{04C7BDE1-9D3C-4EC4-ADBC-51DCF266AA22}" name="Index nieuw" dataDxfId="78" totalsRowDxfId="3"/>
    <tableColumn id="18" xr3:uid="{448DB753-00BC-43DE-A940-D7A40A6DC875}" name="Mutaties" totalsRowFunction="sum" dataDxfId="77" totalsRowDxfId="2">
      <calculatedColumnFormula>U12+SUMIF(#REF!,Table3[[#This Row],[Sub]],#REF!)</calculatedColumnFormula>
    </tableColumn>
    <tableColumn id="19" xr3:uid="{E2C7CD13-246E-4279-9E08-71DF2DD4543D}" name="Verz. Waarde Oud:" totalsRowFunction="sum" dataDxfId="76" totalsRowDxfId="1"/>
    <tableColumn id="20" xr3:uid="{127805A0-511B-445D-9C56-BF76B0B74610}" name="Index oud" dataDxfId="75" totalsRowDxfId="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AAA2467-2CCA-4AC8-98AF-8599DE482937}" name="Table1" displayName="Table1" ref="B17:G23" totalsRowCount="1" headerRowDxfId="74" totalsRowDxfId="71" headerRowBorderDxfId="73" tableBorderDxfId="72" totalsRowBorderDxfId="70">
  <autoFilter ref="B17:G22" xr:uid="{9AAA2467-2CCA-4AC8-98AF-8599DE482937}"/>
  <tableColumns count="6">
    <tableColumn id="1" xr3:uid="{6686A93B-508A-4DCB-AAE3-4A9321E67559}" name="Verzekeraar" totalsRowLabel="Total" dataDxfId="69" totalsRowDxfId="68"/>
    <tableColumn id="2" xr3:uid="{97D40347-3AE7-4F1C-A7E9-4053C5E0ECFD}" name="Relatienummer" dataDxfId="67" totalsRowDxfId="66"/>
    <tableColumn id="3" xr3:uid="{E1D84ECA-B8DF-442A-9ED1-7EC144A6C221}" name="Aandeel" totalsRowFunction="sum" dataDxfId="65" totalsRowDxfId="64"/>
    <tableColumn id="4" xr3:uid="{9AE70F38-5F7F-4A1E-ADE9-B1F86CFFDB82}" name="Jaarpremie" totalsRowFunction="sum" dataDxfId="63" totalsRowDxfId="62">
      <calculatedColumnFormula>SUMIF(Table3[Certificaat],$C$15,#REF!)</calculatedColumnFormula>
    </tableColumn>
    <tableColumn id="5" xr3:uid="{C8DC530D-196F-4F06-AA42-3AEF531238CD}" name="Al geboekt met nota" totalsRowFunction="sum" dataDxfId="61" totalsRowDxfId="60"/>
    <tableColumn id="6" xr3:uid="{48EDC8E9-7E64-461B-9FAC-FB0E9553B711}" name="Nog te boeken" totalsRowFunction="sum" dataDxfId="59" totalsRowDxfId="58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F09D482-7FF4-4B82-9893-A82457CC9711}" name="Table16" displayName="Table16" ref="B20:G31" totalsRowCount="1" headerRowDxfId="57" totalsRowDxfId="54" headerRowBorderDxfId="56" tableBorderDxfId="55" totalsRowBorderDxfId="53">
  <autoFilter ref="B20:G30" xr:uid="{2F09D482-7FF4-4B82-9893-A82457CC9711}"/>
  <tableColumns count="6">
    <tableColumn id="1" xr3:uid="{57399E92-A439-4F80-8151-EEAC89C5AA9E}" name="Verzekeraar" totalsRowLabel="Total" dataDxfId="52" totalsRowDxfId="51"/>
    <tableColumn id="2" xr3:uid="{7667408E-3305-4AA9-8514-BF5F6E6E9254}" name="Relatienummer" dataDxfId="50" totalsRowDxfId="49"/>
    <tableColumn id="3" xr3:uid="{0A91A042-6031-4F1F-A610-E37F859A551A}" name="Aandeel" totalsRowFunction="sum" dataDxfId="48" totalsRowDxfId="47"/>
    <tableColumn id="4" xr3:uid="{D04928FD-CD87-4203-AA4C-7E163A1277B8}" name="Halfjaarpremie" totalsRowFunction="sum" dataDxfId="46" totalsRowDxfId="45">
      <calculatedColumnFormula>ROUND((SUMIF(Table3[Certificaat],$C$18,#REF!))/2*(1+$C$14),2)</calculatedColumnFormula>
    </tableColumn>
    <tableColumn id="5" xr3:uid="{A3BA8807-6B81-4FA2-BA69-EE76F22614ED}" name="Al geboekt met nota" totalsRowFunction="sum" dataDxfId="44" totalsRowDxfId="43"/>
    <tableColumn id="6" xr3:uid="{9AF90E3C-6A93-4D11-AFDD-20D99DB08287}" name="Nog te boeken" totalsRowFunction="sum" dataDxfId="42" totalsRowDxfId="41">
      <calculatedColumnFormula>E21-F21</calculatedColumnFormula>
    </tableColumn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670DAAC-F4D1-4AE3-893E-5734AB69FC89}" name="Table168" displayName="Table168" ref="I20:N31" totalsRowCount="1" headerRowDxfId="40" totalsRowDxfId="37" headerRowBorderDxfId="39" tableBorderDxfId="38" totalsRowBorderDxfId="36">
  <autoFilter ref="I20:N30" xr:uid="{1670DAAC-F4D1-4AE3-893E-5734AB69FC89}"/>
  <tableColumns count="6">
    <tableColumn id="1" xr3:uid="{DBF99BF3-418C-491C-A330-4805BFF944D3}" name="Verzekeraar" totalsRowLabel="Total" dataDxfId="35" totalsRowDxfId="34"/>
    <tableColumn id="2" xr3:uid="{1F2F4EB7-1ADE-41CA-8059-A62FF9719B1A}" name="Relatienummer" dataDxfId="33" totalsRowDxfId="32"/>
    <tableColumn id="3" xr3:uid="{C56EAEDD-A639-4AA2-8494-B9F180F84B6E}" name="Aandeel" totalsRowFunction="sum" dataDxfId="31" totalsRowDxfId="30"/>
    <tableColumn id="4" xr3:uid="{BFB9337F-D7A7-4D53-8B3D-24524B887CF2}" name="Kwartaalpremie" totalsRowFunction="sum" dataDxfId="29" totalsRowDxfId="28">
      <calculatedColumnFormula>ROUND((SUMIF(Table3[Certificaat],$J$18,#REF!))/4*(1+$J$14),2)</calculatedColumnFormula>
    </tableColumn>
    <tableColumn id="5" xr3:uid="{B0213C23-B439-468B-85A2-0E087D6813CE}" name="Al geboekt met nota" totalsRowFunction="sum" dataDxfId="27" totalsRowDxfId="26"/>
    <tableColumn id="6" xr3:uid="{A4BA6C86-0430-4D98-BA3D-CBF045E9C40D}" name="Nog te boeken" totalsRowFunction="sum" dataDxfId="25" totalsRowDxfId="24">
      <calculatedColumnFormula>L21-M21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EB097-44BC-46C9-9D12-97A11A00B2C3}">
  <sheetPr codeName="Sheet2">
    <pageSetUpPr fitToPage="1"/>
  </sheetPr>
  <dimension ref="A1:V38"/>
  <sheetViews>
    <sheetView showGridLines="0" tabSelected="1" topLeftCell="L1" zoomScale="80" zoomScaleNormal="80" workbookViewId="0">
      <pane ySplit="11" topLeftCell="A12" activePane="bottomLeft" state="frozen"/>
      <selection activeCell="E23" sqref="E23"/>
      <selection pane="bottomLeft" activeCell="AB34" sqref="AB34"/>
    </sheetView>
  </sheetViews>
  <sheetFormatPr defaultColWidth="16" defaultRowHeight="12.6" x14ac:dyDescent="0.3"/>
  <cols>
    <col min="1" max="1" width="14.109375" style="7" customWidth="1"/>
    <col min="2" max="2" width="23.44140625" style="7" hidden="1" customWidth="1"/>
    <col min="3" max="3" width="7.5546875" style="10" bestFit="1" customWidth="1"/>
    <col min="4" max="4" width="21.44140625" style="10" bestFit="1" customWidth="1"/>
    <col min="5" max="6" width="18.6640625" style="10" customWidth="1"/>
    <col min="7" max="7" width="28.44140625" style="10" hidden="1" customWidth="1"/>
    <col min="8" max="8" width="22.33203125" style="10" customWidth="1"/>
    <col min="9" max="9" width="13.33203125" style="10" customWidth="1"/>
    <col min="10" max="10" width="16.33203125" style="10" customWidth="1"/>
    <col min="11" max="11" width="18.6640625" style="7" customWidth="1"/>
    <col min="12" max="12" width="16.5546875" style="7" customWidth="1"/>
    <col min="13" max="13" width="18.6640625" style="7" customWidth="1"/>
    <col min="14" max="14" width="18.6640625" style="7" hidden="1" customWidth="1"/>
    <col min="15" max="15" width="15.33203125" style="7" hidden="1" customWidth="1"/>
    <col min="16" max="17" width="20.88671875" style="7" hidden="1" customWidth="1"/>
    <col min="18" max="18" width="23.6640625" style="7" customWidth="1"/>
    <col min="19" max="19" width="16" style="7" customWidth="1"/>
    <col min="20" max="20" width="24.88671875" style="7" hidden="1" customWidth="1"/>
    <col min="21" max="21" width="26.5546875" style="7" hidden="1" customWidth="1"/>
    <col min="22" max="22" width="18.33203125" style="11" hidden="1" customWidth="1"/>
    <col min="23" max="23" width="0" style="7" hidden="1" customWidth="1"/>
    <col min="24" max="16384" width="16" style="7"/>
  </cols>
  <sheetData>
    <row r="1" spans="1:22" s="6" customFormat="1" ht="15.75" customHeight="1" x14ac:dyDescent="0.3">
      <c r="A1" s="78"/>
      <c r="B1" s="79"/>
      <c r="C1" s="79"/>
      <c r="D1" s="79"/>
      <c r="E1" s="79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  <c r="T1" s="22" t="s">
        <v>3</v>
      </c>
      <c r="U1" s="12" t="s">
        <v>4</v>
      </c>
      <c r="V1" s="19"/>
    </row>
    <row r="2" spans="1:22" s="6" customFormat="1" ht="16.2" x14ac:dyDescent="0.3">
      <c r="A2" s="76"/>
      <c r="B2" s="77"/>
      <c r="C2" s="72"/>
      <c r="D2" s="77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  <c r="T2" s="23"/>
      <c r="U2" s="18" t="s">
        <v>114</v>
      </c>
      <c r="V2" s="20"/>
    </row>
    <row r="3" spans="1:22" s="6" customFormat="1" ht="16.2" x14ac:dyDescent="0.3">
      <c r="A3" s="76"/>
      <c r="B3" s="77"/>
      <c r="C3" s="72"/>
      <c r="D3" s="77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/>
      <c r="T3" s="23"/>
      <c r="U3" s="21"/>
      <c r="V3" s="20"/>
    </row>
    <row r="4" spans="1:22" s="6" customFormat="1" ht="16.2" x14ac:dyDescent="0.3">
      <c r="A4" s="76"/>
      <c r="B4" s="77"/>
      <c r="C4" s="72"/>
      <c r="D4" s="77"/>
      <c r="E4" s="115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  <c r="T4" s="23"/>
      <c r="U4" s="21"/>
      <c r="V4" s="20"/>
    </row>
    <row r="5" spans="1:22" s="6" customFormat="1" ht="16.2" x14ac:dyDescent="0.3">
      <c r="A5" s="76"/>
      <c r="B5" s="101"/>
      <c r="C5" s="102"/>
      <c r="D5" s="101"/>
      <c r="E5" s="102"/>
      <c r="F5" s="102"/>
      <c r="G5" s="102"/>
      <c r="H5" s="102"/>
      <c r="I5" s="72"/>
      <c r="J5" s="72"/>
      <c r="K5" s="102"/>
      <c r="L5" s="102"/>
      <c r="M5" s="102"/>
      <c r="N5" s="72"/>
      <c r="O5" s="72"/>
      <c r="P5" s="72"/>
      <c r="Q5" s="72"/>
      <c r="R5" s="72"/>
      <c r="S5" s="73"/>
      <c r="T5" s="23"/>
      <c r="U5" s="21"/>
      <c r="V5" s="20"/>
    </row>
    <row r="6" spans="1:22" s="6" customFormat="1" ht="16.8" thickBot="1" x14ac:dyDescent="0.35">
      <c r="A6" s="76"/>
      <c r="B6" s="101"/>
      <c r="C6" s="102"/>
      <c r="D6" s="101"/>
      <c r="E6" s="102"/>
      <c r="F6" s="102"/>
      <c r="G6" s="102"/>
      <c r="H6" s="102"/>
      <c r="I6" s="72"/>
      <c r="J6" s="72"/>
      <c r="K6" s="102"/>
      <c r="L6" s="102"/>
      <c r="M6" s="102"/>
      <c r="N6" s="72"/>
      <c r="O6" s="72"/>
      <c r="P6" s="72"/>
      <c r="Q6" s="72"/>
      <c r="R6" s="72"/>
      <c r="S6" s="73"/>
      <c r="T6" s="53"/>
      <c r="U6" s="21"/>
      <c r="V6" s="20"/>
    </row>
    <row r="7" spans="1:22" s="8" customFormat="1" x14ac:dyDescent="0.3">
      <c r="A7" s="103" t="s">
        <v>5</v>
      </c>
      <c r="B7" s="104" t="s">
        <v>6</v>
      </c>
      <c r="C7" s="95" t="s">
        <v>7</v>
      </c>
      <c r="D7" s="95" t="s">
        <v>8</v>
      </c>
      <c r="E7" s="95" t="s">
        <v>9</v>
      </c>
      <c r="F7" s="105" t="s">
        <v>10</v>
      </c>
      <c r="G7" s="105" t="s">
        <v>11</v>
      </c>
      <c r="H7" s="105" t="s">
        <v>12</v>
      </c>
      <c r="I7" s="105" t="s">
        <v>13</v>
      </c>
      <c r="J7" s="105"/>
      <c r="K7" s="105" t="s">
        <v>14</v>
      </c>
      <c r="L7" s="95" t="s">
        <v>15</v>
      </c>
      <c r="M7" s="95" t="s">
        <v>16</v>
      </c>
      <c r="N7" s="106" t="s">
        <v>17</v>
      </c>
      <c r="O7" s="119" t="s">
        <v>18</v>
      </c>
      <c r="P7" s="124" t="s">
        <v>19</v>
      </c>
      <c r="Q7" s="124" t="s">
        <v>112</v>
      </c>
      <c r="R7" s="124" t="s">
        <v>20</v>
      </c>
      <c r="S7" s="107" t="s">
        <v>21</v>
      </c>
      <c r="T7" s="46" t="s">
        <v>20</v>
      </c>
      <c r="U7" s="46" t="s">
        <v>22</v>
      </c>
      <c r="V7" s="47" t="s">
        <v>23</v>
      </c>
    </row>
    <row r="8" spans="1:22" s="8" customFormat="1" x14ac:dyDescent="0.3">
      <c r="A8" s="82"/>
      <c r="B8" s="83"/>
      <c r="C8" s="74"/>
      <c r="D8" s="74"/>
      <c r="E8" s="74"/>
      <c r="F8" s="75"/>
      <c r="G8" s="75"/>
      <c r="H8" s="75"/>
      <c r="I8" s="75" t="s">
        <v>24</v>
      </c>
      <c r="J8" s="75"/>
      <c r="K8" s="75"/>
      <c r="L8" s="74"/>
      <c r="M8" s="74"/>
      <c r="N8" s="93"/>
      <c r="O8" s="120"/>
      <c r="P8" s="122"/>
      <c r="Q8" s="122"/>
      <c r="R8" s="122"/>
      <c r="S8" s="96"/>
      <c r="T8" s="13" t="s">
        <v>25</v>
      </c>
      <c r="U8" s="13"/>
      <c r="V8" s="9"/>
    </row>
    <row r="9" spans="1:22" s="8" customFormat="1" x14ac:dyDescent="0.3">
      <c r="A9" s="82"/>
      <c r="B9" s="83"/>
      <c r="C9" s="74"/>
      <c r="D9" s="74"/>
      <c r="E9" s="74"/>
      <c r="F9" s="75"/>
      <c r="G9" s="75"/>
      <c r="H9" s="75"/>
      <c r="I9" s="75"/>
      <c r="J9" s="75"/>
      <c r="K9" s="75"/>
      <c r="L9" s="74"/>
      <c r="M9" s="74"/>
      <c r="N9" s="93"/>
      <c r="O9" s="120"/>
      <c r="P9" s="122"/>
      <c r="Q9" s="122"/>
      <c r="R9" s="122"/>
      <c r="S9" s="96"/>
      <c r="T9" s="13"/>
      <c r="U9" s="13"/>
      <c r="V9" s="9"/>
    </row>
    <row r="10" spans="1:22" x14ac:dyDescent="0.3">
      <c r="A10" s="84"/>
      <c r="B10" s="85"/>
      <c r="C10" s="86"/>
      <c r="D10" s="86"/>
      <c r="E10" s="86"/>
      <c r="F10" s="87"/>
      <c r="G10" s="87"/>
      <c r="H10" s="87"/>
      <c r="I10" s="87"/>
      <c r="J10" s="87"/>
      <c r="K10" s="87"/>
      <c r="L10" s="86"/>
      <c r="M10" s="86"/>
      <c r="N10" s="94"/>
      <c r="O10" s="121"/>
      <c r="P10" s="123"/>
      <c r="Q10" s="123"/>
      <c r="R10" s="123"/>
      <c r="S10" s="97"/>
      <c r="T10" s="31"/>
      <c r="U10" s="31"/>
      <c r="V10" s="32"/>
    </row>
    <row r="11" spans="1:22" ht="15" customHeight="1" x14ac:dyDescent="0.3">
      <c r="A11" s="108" t="s">
        <v>5</v>
      </c>
      <c r="B11" s="88" t="s">
        <v>6</v>
      </c>
      <c r="C11" s="89" t="s">
        <v>7</v>
      </c>
      <c r="D11" s="89" t="s">
        <v>8</v>
      </c>
      <c r="E11" s="89" t="s">
        <v>9</v>
      </c>
      <c r="F11" s="90" t="s">
        <v>10</v>
      </c>
      <c r="G11" s="90" t="s">
        <v>11</v>
      </c>
      <c r="H11" s="90" t="s">
        <v>12</v>
      </c>
      <c r="I11" s="90" t="s">
        <v>26</v>
      </c>
      <c r="J11" s="90" t="s">
        <v>165</v>
      </c>
      <c r="K11" s="90" t="s">
        <v>14</v>
      </c>
      <c r="L11" s="89" t="s">
        <v>15</v>
      </c>
      <c r="M11" s="89" t="s">
        <v>16</v>
      </c>
      <c r="N11" s="8" t="s">
        <v>17</v>
      </c>
      <c r="O11" s="91" t="s">
        <v>18</v>
      </c>
      <c r="P11" s="33" t="s">
        <v>19</v>
      </c>
      <c r="Q11" s="8" t="s">
        <v>112</v>
      </c>
      <c r="R11" s="92" t="s">
        <v>27</v>
      </c>
      <c r="S11" s="33" t="s">
        <v>21</v>
      </c>
      <c r="T11" s="34" t="s">
        <v>3</v>
      </c>
      <c r="U11" s="35" t="s">
        <v>22</v>
      </c>
      <c r="V11" s="33" t="s">
        <v>23</v>
      </c>
    </row>
    <row r="12" spans="1:22" ht="13.5" customHeight="1" x14ac:dyDescent="0.3">
      <c r="A12" s="117" t="s">
        <v>113</v>
      </c>
      <c r="B12" s="116">
        <v>0</v>
      </c>
      <c r="C12" s="98">
        <v>1</v>
      </c>
      <c r="D12" s="41" t="s">
        <v>56</v>
      </c>
      <c r="E12" s="118" t="s">
        <v>115</v>
      </c>
      <c r="F12" s="118" t="s">
        <v>116</v>
      </c>
      <c r="G12" s="42"/>
      <c r="H12" s="42" t="s">
        <v>2</v>
      </c>
      <c r="I12" s="42" t="s">
        <v>46</v>
      </c>
      <c r="J12" s="131">
        <v>45809</v>
      </c>
      <c r="K12" s="42" t="s">
        <v>122</v>
      </c>
      <c r="L12" s="41" t="s">
        <v>123</v>
      </c>
      <c r="M12" s="41" t="s">
        <v>124</v>
      </c>
      <c r="N12" s="41" t="s">
        <v>65</v>
      </c>
      <c r="O12" s="99">
        <v>0</v>
      </c>
      <c r="P12" s="100">
        <v>22719000</v>
      </c>
      <c r="Q12" s="100">
        <v>852000</v>
      </c>
      <c r="R12" s="100">
        <v>22719000</v>
      </c>
      <c r="S12" s="41">
        <v>133.4</v>
      </c>
      <c r="T12" s="44" t="e">
        <f>U12+SUMIF(#REF!,Table3[[#This Row],[Sub]],#REF!)</f>
        <v>#REF!</v>
      </c>
      <c r="U12" s="45">
        <v>21867000</v>
      </c>
      <c r="V12" s="41">
        <v>128.4</v>
      </c>
    </row>
    <row r="13" spans="1:22" ht="13.5" customHeight="1" x14ac:dyDescent="0.3">
      <c r="A13" s="117" t="s">
        <v>113</v>
      </c>
      <c r="B13" s="116">
        <v>0</v>
      </c>
      <c r="C13" s="98">
        <v>2</v>
      </c>
      <c r="D13" s="41" t="s">
        <v>56</v>
      </c>
      <c r="E13" s="41" t="s">
        <v>115</v>
      </c>
      <c r="F13" s="42" t="s">
        <v>117</v>
      </c>
      <c r="G13" s="42"/>
      <c r="H13" s="42" t="s">
        <v>2</v>
      </c>
      <c r="I13" s="42" t="s">
        <v>46</v>
      </c>
      <c r="J13" s="131" t="s">
        <v>166</v>
      </c>
      <c r="K13" s="42" t="s">
        <v>125</v>
      </c>
      <c r="L13" s="41" t="s">
        <v>126</v>
      </c>
      <c r="M13" s="41" t="s">
        <v>124</v>
      </c>
      <c r="N13" s="41" t="s">
        <v>65</v>
      </c>
      <c r="O13" s="99">
        <v>0</v>
      </c>
      <c r="P13" s="100">
        <v>10136000</v>
      </c>
      <c r="Q13" s="100">
        <v>380000</v>
      </c>
      <c r="R13" s="100">
        <v>10136000</v>
      </c>
      <c r="S13" s="41">
        <v>133.4</v>
      </c>
      <c r="T13" s="44" t="e">
        <f>U13+SUMIF(#REF!,Table3[[#This Row],[Sub]],#REF!)</f>
        <v>#REF!</v>
      </c>
      <c r="U13" s="45">
        <v>9756000</v>
      </c>
      <c r="V13" s="41">
        <v>128.4</v>
      </c>
    </row>
    <row r="14" spans="1:22" ht="13.5" customHeight="1" x14ac:dyDescent="0.3">
      <c r="A14" s="117" t="s">
        <v>113</v>
      </c>
      <c r="B14" s="116">
        <v>0</v>
      </c>
      <c r="C14" s="98">
        <v>3</v>
      </c>
      <c r="D14" s="41" t="s">
        <v>56</v>
      </c>
      <c r="E14" s="41" t="s">
        <v>115</v>
      </c>
      <c r="F14" s="42" t="s">
        <v>118</v>
      </c>
      <c r="G14" s="42"/>
      <c r="H14" s="42" t="s">
        <v>2</v>
      </c>
      <c r="I14" s="42" t="s">
        <v>46</v>
      </c>
      <c r="J14" s="131">
        <v>45809</v>
      </c>
      <c r="K14" s="42" t="s">
        <v>122</v>
      </c>
      <c r="L14" s="41" t="s">
        <v>123</v>
      </c>
      <c r="M14" s="41" t="s">
        <v>124</v>
      </c>
      <c r="N14" s="41" t="s">
        <v>65</v>
      </c>
      <c r="O14" s="99">
        <v>0</v>
      </c>
      <c r="P14" s="100">
        <v>35418000</v>
      </c>
      <c r="Q14" s="100">
        <v>1328000</v>
      </c>
      <c r="R14" s="100">
        <v>35418000</v>
      </c>
      <c r="S14" s="41">
        <v>133.4</v>
      </c>
      <c r="T14" s="44" t="e">
        <f>U14+SUMIF(#REF!,Table3[[#This Row],[Sub]],#REF!)</f>
        <v>#REF!</v>
      </c>
      <c r="U14" s="45">
        <v>34090000</v>
      </c>
      <c r="V14" s="41">
        <v>128.4</v>
      </c>
    </row>
    <row r="15" spans="1:22" ht="13.5" customHeight="1" x14ac:dyDescent="0.3">
      <c r="A15" s="117" t="s">
        <v>113</v>
      </c>
      <c r="B15" s="116">
        <v>0</v>
      </c>
      <c r="C15" s="98">
        <v>4</v>
      </c>
      <c r="D15" s="41" t="s">
        <v>56</v>
      </c>
      <c r="E15" s="41" t="s">
        <v>115</v>
      </c>
      <c r="F15" s="42" t="s">
        <v>119</v>
      </c>
      <c r="G15" s="42"/>
      <c r="H15" s="42" t="s">
        <v>2</v>
      </c>
      <c r="I15" s="42" t="s">
        <v>46</v>
      </c>
      <c r="J15" s="131">
        <v>45809</v>
      </c>
      <c r="K15" s="42" t="s">
        <v>127</v>
      </c>
      <c r="L15" s="41" t="s">
        <v>126</v>
      </c>
      <c r="M15" s="41" t="s">
        <v>124</v>
      </c>
      <c r="N15" s="41" t="s">
        <v>65</v>
      </c>
      <c r="O15" s="99">
        <v>0</v>
      </c>
      <c r="P15" s="100">
        <v>16983000</v>
      </c>
      <c r="Q15" s="100">
        <v>637000</v>
      </c>
      <c r="R15" s="100">
        <v>16983000</v>
      </c>
      <c r="S15" s="41">
        <v>133.4</v>
      </c>
      <c r="T15" s="44" t="e">
        <f>U15+SUMIF(#REF!,Table3[[#This Row],[Sub]],#REF!)</f>
        <v>#REF!</v>
      </c>
      <c r="U15" s="45">
        <v>16346000</v>
      </c>
      <c r="V15" s="41">
        <v>128.4</v>
      </c>
    </row>
    <row r="16" spans="1:22" ht="13.5" customHeight="1" x14ac:dyDescent="0.3">
      <c r="A16" s="117" t="s">
        <v>113</v>
      </c>
      <c r="B16" s="116">
        <v>0</v>
      </c>
      <c r="C16" s="98">
        <v>5</v>
      </c>
      <c r="D16" s="41" t="s">
        <v>56</v>
      </c>
      <c r="E16" s="41" t="s">
        <v>115</v>
      </c>
      <c r="F16" s="42"/>
      <c r="G16" s="42"/>
      <c r="H16" s="42" t="s">
        <v>2</v>
      </c>
      <c r="I16" s="42" t="s">
        <v>46</v>
      </c>
      <c r="J16" s="131">
        <v>45809</v>
      </c>
      <c r="K16" s="42" t="s">
        <v>128</v>
      </c>
      <c r="L16" s="41" t="s">
        <v>129</v>
      </c>
      <c r="M16" s="41" t="s">
        <v>124</v>
      </c>
      <c r="N16" s="41" t="s">
        <v>65</v>
      </c>
      <c r="O16" s="99">
        <v>0</v>
      </c>
      <c r="P16" s="100">
        <v>8354000</v>
      </c>
      <c r="Q16" s="100">
        <v>314000</v>
      </c>
      <c r="R16" s="100">
        <v>8354000</v>
      </c>
      <c r="S16" s="41">
        <v>133.4</v>
      </c>
      <c r="T16" s="44" t="e">
        <f>U16+SUMIF(#REF!,Table3[[#This Row],[Sub]],#REF!)</f>
        <v>#REF!</v>
      </c>
      <c r="U16" s="45">
        <v>8040000</v>
      </c>
      <c r="V16" s="41">
        <v>128.4</v>
      </c>
    </row>
    <row r="17" spans="1:22" ht="13.5" customHeight="1" x14ac:dyDescent="0.3">
      <c r="A17" s="117" t="s">
        <v>113</v>
      </c>
      <c r="B17" s="116">
        <v>0</v>
      </c>
      <c r="C17" s="98">
        <v>6</v>
      </c>
      <c r="D17" s="41" t="s">
        <v>56</v>
      </c>
      <c r="E17" s="41" t="s">
        <v>115</v>
      </c>
      <c r="F17" s="42"/>
      <c r="G17" s="42"/>
      <c r="H17" s="42" t="s">
        <v>2</v>
      </c>
      <c r="I17" s="42" t="s">
        <v>46</v>
      </c>
      <c r="J17" s="131">
        <v>45809</v>
      </c>
      <c r="K17" s="42" t="s">
        <v>130</v>
      </c>
      <c r="L17" s="41" t="s">
        <v>131</v>
      </c>
      <c r="M17" s="41" t="s">
        <v>124</v>
      </c>
      <c r="N17" s="41" t="s">
        <v>65</v>
      </c>
      <c r="O17" s="99">
        <v>0</v>
      </c>
      <c r="P17" s="100">
        <v>13458000</v>
      </c>
      <c r="Q17" s="100">
        <v>505000</v>
      </c>
      <c r="R17" s="100">
        <v>13458000</v>
      </c>
      <c r="S17" s="41">
        <v>133.4</v>
      </c>
      <c r="T17" s="44" t="e">
        <f>U17+SUMIF(#REF!,Table3[[#This Row],[Sub]],#REF!)</f>
        <v>#REF!</v>
      </c>
      <c r="U17" s="45">
        <v>12953000</v>
      </c>
      <c r="V17" s="41">
        <v>128.4</v>
      </c>
    </row>
    <row r="18" spans="1:22" ht="13.5" customHeight="1" x14ac:dyDescent="0.3">
      <c r="A18" s="117" t="s">
        <v>113</v>
      </c>
      <c r="B18" s="116">
        <v>0</v>
      </c>
      <c r="C18" s="98">
        <v>7</v>
      </c>
      <c r="D18" s="41" t="s">
        <v>56</v>
      </c>
      <c r="E18" s="41" t="s">
        <v>115</v>
      </c>
      <c r="F18" s="42" t="s">
        <v>120</v>
      </c>
      <c r="G18" s="42"/>
      <c r="H18" s="42" t="s">
        <v>2</v>
      </c>
      <c r="I18" s="42" t="s">
        <v>46</v>
      </c>
      <c r="J18" s="131">
        <v>45809</v>
      </c>
      <c r="K18" s="42" t="s">
        <v>132</v>
      </c>
      <c r="L18" s="41" t="s">
        <v>133</v>
      </c>
      <c r="M18" s="41" t="s">
        <v>134</v>
      </c>
      <c r="N18" s="41" t="s">
        <v>65</v>
      </c>
      <c r="O18" s="99">
        <v>0</v>
      </c>
      <c r="P18" s="100">
        <v>17944000</v>
      </c>
      <c r="Q18" s="100">
        <v>673000</v>
      </c>
      <c r="R18" s="100">
        <v>17944000</v>
      </c>
      <c r="S18" s="41">
        <v>133.4</v>
      </c>
      <c r="T18" s="44" t="e">
        <f>U18+SUMIF(#REF!,Table3[[#This Row],[Sub]],#REF!)</f>
        <v>#REF!</v>
      </c>
      <c r="U18" s="45">
        <v>17271000</v>
      </c>
      <c r="V18" s="41">
        <v>128.4</v>
      </c>
    </row>
    <row r="19" spans="1:22" ht="13.5" customHeight="1" x14ac:dyDescent="0.3">
      <c r="A19" s="117" t="s">
        <v>113</v>
      </c>
      <c r="B19" s="116">
        <v>0</v>
      </c>
      <c r="C19" s="98">
        <v>8</v>
      </c>
      <c r="D19" s="41" t="s">
        <v>56</v>
      </c>
      <c r="E19" s="41" t="s">
        <v>115</v>
      </c>
      <c r="F19" s="42" t="s">
        <v>121</v>
      </c>
      <c r="G19" s="42"/>
      <c r="H19" s="42" t="s">
        <v>2</v>
      </c>
      <c r="I19" s="42" t="s">
        <v>46</v>
      </c>
      <c r="J19" s="131">
        <v>45809</v>
      </c>
      <c r="K19" s="42" t="s">
        <v>135</v>
      </c>
      <c r="L19" s="41" t="s">
        <v>136</v>
      </c>
      <c r="M19" s="41" t="s">
        <v>137</v>
      </c>
      <c r="N19" s="41" t="s">
        <v>65</v>
      </c>
      <c r="O19" s="99">
        <v>0</v>
      </c>
      <c r="P19" s="100">
        <v>25506000</v>
      </c>
      <c r="Q19" s="100">
        <v>956000</v>
      </c>
      <c r="R19" s="100">
        <v>25506000</v>
      </c>
      <c r="S19" s="41">
        <v>133.4</v>
      </c>
      <c r="T19" s="44" t="e">
        <f>U19+SUMIF(#REF!,Table3[[#This Row],[Sub]],#REF!)</f>
        <v>#REF!</v>
      </c>
      <c r="U19" s="45">
        <v>24550000</v>
      </c>
      <c r="V19" s="41">
        <v>128.4</v>
      </c>
    </row>
    <row r="20" spans="1:22" ht="13.5" customHeight="1" x14ac:dyDescent="0.3">
      <c r="A20" s="117" t="s">
        <v>113</v>
      </c>
      <c r="B20" s="116">
        <v>0</v>
      </c>
      <c r="C20" s="98">
        <v>9</v>
      </c>
      <c r="D20" s="41" t="s">
        <v>49</v>
      </c>
      <c r="E20" s="41" t="s">
        <v>115</v>
      </c>
      <c r="F20" s="42"/>
      <c r="G20" s="42"/>
      <c r="H20" s="42" t="s">
        <v>2</v>
      </c>
      <c r="I20" s="42" t="s">
        <v>46</v>
      </c>
      <c r="J20" s="131">
        <v>45809</v>
      </c>
      <c r="K20" s="42" t="s">
        <v>144</v>
      </c>
      <c r="L20" s="41" t="s">
        <v>123</v>
      </c>
      <c r="M20" s="41" t="s">
        <v>124</v>
      </c>
      <c r="N20" s="41" t="s">
        <v>65</v>
      </c>
      <c r="O20" s="99">
        <v>0</v>
      </c>
      <c r="P20" s="100">
        <v>17669000</v>
      </c>
      <c r="Q20" s="100">
        <v>709000</v>
      </c>
      <c r="R20" s="100">
        <v>17669000</v>
      </c>
      <c r="S20" s="41">
        <v>129.6</v>
      </c>
      <c r="T20" s="44" t="e">
        <f>U20+SUMIF(#REF!,Table3[[#This Row],[Sub]],#REF!)</f>
        <v>#REF!</v>
      </c>
      <c r="U20" s="45">
        <v>16960000</v>
      </c>
      <c r="V20" s="41">
        <v>124.4</v>
      </c>
    </row>
    <row r="21" spans="1:22" ht="13.5" customHeight="1" x14ac:dyDescent="0.3">
      <c r="A21" s="117" t="s">
        <v>113</v>
      </c>
      <c r="B21" s="116">
        <v>0</v>
      </c>
      <c r="C21" s="98">
        <v>10</v>
      </c>
      <c r="D21" s="41" t="s">
        <v>49</v>
      </c>
      <c r="E21" s="41" t="s">
        <v>115</v>
      </c>
      <c r="F21" s="42" t="s">
        <v>119</v>
      </c>
      <c r="G21" s="42"/>
      <c r="H21" s="42" t="s">
        <v>2</v>
      </c>
      <c r="I21" s="42" t="s">
        <v>46</v>
      </c>
      <c r="J21" s="131">
        <v>45809</v>
      </c>
      <c r="K21" s="42" t="s">
        <v>127</v>
      </c>
      <c r="L21" s="41" t="s">
        <v>126</v>
      </c>
      <c r="M21" s="41" t="s">
        <v>124</v>
      </c>
      <c r="N21" s="41" t="s">
        <v>65</v>
      </c>
      <c r="O21" s="99">
        <v>0</v>
      </c>
      <c r="P21" s="100">
        <v>6561000</v>
      </c>
      <c r="Q21" s="100">
        <v>264000</v>
      </c>
      <c r="R21" s="100">
        <v>6561000</v>
      </c>
      <c r="S21" s="41">
        <v>129.6</v>
      </c>
      <c r="T21" s="44" t="e">
        <f>U21+SUMIF(#REF!,Table3[[#This Row],[Sub]],#REF!)</f>
        <v>#REF!</v>
      </c>
      <c r="U21" s="45">
        <v>6297000</v>
      </c>
      <c r="V21" s="41">
        <v>124.4</v>
      </c>
    </row>
    <row r="22" spans="1:22" ht="13.5" customHeight="1" x14ac:dyDescent="0.3">
      <c r="A22" s="117" t="s">
        <v>113</v>
      </c>
      <c r="B22" s="116">
        <v>0</v>
      </c>
      <c r="C22" s="98">
        <v>11</v>
      </c>
      <c r="D22" s="41" t="s">
        <v>49</v>
      </c>
      <c r="E22" s="41" t="s">
        <v>115</v>
      </c>
      <c r="F22" s="42"/>
      <c r="G22" s="42"/>
      <c r="H22" s="42" t="s">
        <v>2</v>
      </c>
      <c r="I22" s="42" t="s">
        <v>46</v>
      </c>
      <c r="J22" s="131">
        <v>45809</v>
      </c>
      <c r="K22" s="42" t="s">
        <v>148</v>
      </c>
      <c r="L22" s="41" t="s">
        <v>129</v>
      </c>
      <c r="M22" s="41" t="s">
        <v>124</v>
      </c>
      <c r="N22" s="41" t="s">
        <v>65</v>
      </c>
      <c r="O22" s="99">
        <v>0</v>
      </c>
      <c r="P22" s="100">
        <v>3969000</v>
      </c>
      <c r="Q22" s="100">
        <v>160000</v>
      </c>
      <c r="R22" s="100">
        <v>3969000</v>
      </c>
      <c r="S22" s="41">
        <v>129.6</v>
      </c>
      <c r="T22" s="44" t="e">
        <f>U22+SUMIF(#REF!,Table3[[#This Row],[Sub]],#REF!)</f>
        <v>#REF!</v>
      </c>
      <c r="U22" s="45">
        <v>3809000</v>
      </c>
      <c r="V22" s="41">
        <v>124.4</v>
      </c>
    </row>
    <row r="23" spans="1:22" ht="13.5" customHeight="1" x14ac:dyDescent="0.3">
      <c r="A23" s="117" t="s">
        <v>113</v>
      </c>
      <c r="B23" s="116">
        <v>0</v>
      </c>
      <c r="C23" s="98">
        <v>12</v>
      </c>
      <c r="D23" s="41" t="s">
        <v>49</v>
      </c>
      <c r="E23" s="41" t="s">
        <v>115</v>
      </c>
      <c r="F23" s="42"/>
      <c r="G23" s="42"/>
      <c r="H23" s="42" t="s">
        <v>2</v>
      </c>
      <c r="I23" s="42" t="s">
        <v>46</v>
      </c>
      <c r="J23" s="131">
        <v>45809</v>
      </c>
      <c r="K23" s="42" t="s">
        <v>130</v>
      </c>
      <c r="L23" s="41" t="s">
        <v>131</v>
      </c>
      <c r="M23" s="41" t="s">
        <v>124</v>
      </c>
      <c r="N23" s="41" t="s">
        <v>65</v>
      </c>
      <c r="O23" s="99">
        <v>0</v>
      </c>
      <c r="P23" s="100">
        <v>593000</v>
      </c>
      <c r="Q23" s="100">
        <v>24000</v>
      </c>
      <c r="R23" s="100">
        <v>593000</v>
      </c>
      <c r="S23" s="41">
        <v>129.6</v>
      </c>
      <c r="T23" s="44" t="e">
        <f>U23+SUMIF(#REF!,Table3[[#This Row],[Sub]],#REF!)</f>
        <v>#REF!</v>
      </c>
      <c r="U23" s="45">
        <v>569000</v>
      </c>
      <c r="V23" s="41">
        <v>124.4</v>
      </c>
    </row>
    <row r="24" spans="1:22" ht="13.5" customHeight="1" x14ac:dyDescent="0.3">
      <c r="A24" s="117" t="s">
        <v>113</v>
      </c>
      <c r="B24" s="116">
        <v>0</v>
      </c>
      <c r="C24" s="98">
        <v>13</v>
      </c>
      <c r="D24" s="41" t="s">
        <v>149</v>
      </c>
      <c r="E24" s="41" t="s">
        <v>115</v>
      </c>
      <c r="F24" s="42"/>
      <c r="G24" s="42"/>
      <c r="H24" s="42" t="s">
        <v>2</v>
      </c>
      <c r="I24" s="42" t="s">
        <v>46</v>
      </c>
      <c r="J24" s="131">
        <v>45809</v>
      </c>
      <c r="K24" s="42" t="s">
        <v>138</v>
      </c>
      <c r="L24" s="41" t="s">
        <v>139</v>
      </c>
      <c r="M24" s="41" t="s">
        <v>124</v>
      </c>
      <c r="N24" s="41" t="s">
        <v>65</v>
      </c>
      <c r="O24" s="99">
        <v>0</v>
      </c>
      <c r="P24" s="100">
        <v>0</v>
      </c>
      <c r="Q24" s="100">
        <v>0</v>
      </c>
      <c r="R24" s="100">
        <v>0</v>
      </c>
      <c r="S24" s="41">
        <v>129.6</v>
      </c>
      <c r="T24" s="44" t="e">
        <f>U24+SUMIF(#REF!,Table3[[#This Row],[Sub]],#REF!)</f>
        <v>#REF!</v>
      </c>
      <c r="U24" s="45">
        <v>559000</v>
      </c>
      <c r="V24" s="41">
        <v>124.4</v>
      </c>
    </row>
    <row r="25" spans="1:22" ht="13.5" customHeight="1" x14ac:dyDescent="0.3">
      <c r="A25" s="117" t="s">
        <v>113</v>
      </c>
      <c r="B25" s="116">
        <v>0</v>
      </c>
      <c r="C25" s="98">
        <v>14</v>
      </c>
      <c r="D25" s="41" t="s">
        <v>149</v>
      </c>
      <c r="E25" s="41" t="s">
        <v>115</v>
      </c>
      <c r="F25" s="42"/>
      <c r="G25" s="42"/>
      <c r="H25" s="42" t="s">
        <v>2</v>
      </c>
      <c r="I25" s="42" t="s">
        <v>46</v>
      </c>
      <c r="J25" s="131">
        <v>45809</v>
      </c>
      <c r="K25" s="42" t="s">
        <v>140</v>
      </c>
      <c r="L25" s="41" t="s">
        <v>141</v>
      </c>
      <c r="M25" s="41" t="s">
        <v>134</v>
      </c>
      <c r="N25" s="41" t="s">
        <v>65</v>
      </c>
      <c r="O25" s="99">
        <v>0</v>
      </c>
      <c r="P25" s="100">
        <v>0</v>
      </c>
      <c r="Q25" s="100">
        <v>0</v>
      </c>
      <c r="R25" s="100">
        <v>0</v>
      </c>
      <c r="S25" s="41">
        <v>129.6</v>
      </c>
      <c r="T25" s="44" t="e">
        <f>U25+SUMIF(#REF!,Table3[[#This Row],[Sub]],#REF!)</f>
        <v>#REF!</v>
      </c>
      <c r="U25" s="45">
        <v>11171000</v>
      </c>
      <c r="V25" s="41">
        <v>124.4</v>
      </c>
    </row>
    <row r="26" spans="1:22" ht="13.5" customHeight="1" x14ac:dyDescent="0.3">
      <c r="A26" s="117" t="s">
        <v>113</v>
      </c>
      <c r="B26" s="116">
        <v>0</v>
      </c>
      <c r="C26" s="98">
        <v>15</v>
      </c>
      <c r="D26" s="41" t="s">
        <v>49</v>
      </c>
      <c r="E26" s="41" t="s">
        <v>115</v>
      </c>
      <c r="F26" s="42" t="s">
        <v>120</v>
      </c>
      <c r="G26" s="42"/>
      <c r="H26" s="42" t="s">
        <v>2</v>
      </c>
      <c r="I26" s="42" t="s">
        <v>46</v>
      </c>
      <c r="J26" s="131">
        <v>45809</v>
      </c>
      <c r="K26" s="42" t="s">
        <v>132</v>
      </c>
      <c r="L26" s="41" t="s">
        <v>133</v>
      </c>
      <c r="M26" s="41" t="s">
        <v>134</v>
      </c>
      <c r="N26" s="41" t="s">
        <v>65</v>
      </c>
      <c r="O26" s="99">
        <v>0</v>
      </c>
      <c r="P26" s="100">
        <v>7460000</v>
      </c>
      <c r="Q26" s="100">
        <v>300000</v>
      </c>
      <c r="R26" s="100">
        <v>7460000</v>
      </c>
      <c r="S26" s="41">
        <v>129.6</v>
      </c>
      <c r="T26" s="44" t="e">
        <f>U26+SUMIF(#REF!,Table3[[#This Row],[Sub]],#REF!)</f>
        <v>#REF!</v>
      </c>
      <c r="U26" s="45">
        <v>7160000</v>
      </c>
      <c r="V26" s="41">
        <v>124.4</v>
      </c>
    </row>
    <row r="27" spans="1:22" ht="13.5" customHeight="1" x14ac:dyDescent="0.3">
      <c r="A27" s="117" t="s">
        <v>113</v>
      </c>
      <c r="B27" s="116">
        <v>0</v>
      </c>
      <c r="C27" s="98">
        <v>16</v>
      </c>
      <c r="D27" s="41" t="s">
        <v>49</v>
      </c>
      <c r="E27" s="41" t="s">
        <v>115</v>
      </c>
      <c r="F27" s="42"/>
      <c r="G27" s="42"/>
      <c r="H27" s="42" t="s">
        <v>2</v>
      </c>
      <c r="I27" s="42" t="s">
        <v>46</v>
      </c>
      <c r="J27" s="131">
        <v>45809</v>
      </c>
      <c r="K27" s="42" t="s">
        <v>135</v>
      </c>
      <c r="L27" s="41" t="s">
        <v>136</v>
      </c>
      <c r="M27" s="41" t="s">
        <v>137</v>
      </c>
      <c r="N27" s="41" t="s">
        <v>65</v>
      </c>
      <c r="O27" s="99">
        <v>0</v>
      </c>
      <c r="P27" s="100">
        <v>9840000</v>
      </c>
      <c r="Q27" s="100">
        <v>395000</v>
      </c>
      <c r="R27" s="100">
        <v>9840000</v>
      </c>
      <c r="S27" s="41">
        <v>129.6</v>
      </c>
      <c r="T27" s="44" t="e">
        <f>U27+SUMIF(#REF!,Table3[[#This Row],[Sub]],#REF!)</f>
        <v>#REF!</v>
      </c>
      <c r="U27" s="45">
        <v>9445000</v>
      </c>
      <c r="V27" s="41">
        <v>124.4</v>
      </c>
    </row>
    <row r="28" spans="1:22" ht="25.2" x14ac:dyDescent="0.3">
      <c r="A28" s="117" t="s">
        <v>113</v>
      </c>
      <c r="B28" s="116">
        <v>0</v>
      </c>
      <c r="C28" s="98">
        <v>17</v>
      </c>
      <c r="D28" s="41" t="s">
        <v>149</v>
      </c>
      <c r="E28" s="41" t="s">
        <v>115</v>
      </c>
      <c r="F28" s="42"/>
      <c r="G28" s="42"/>
      <c r="H28" s="42" t="s">
        <v>2</v>
      </c>
      <c r="I28" s="42" t="s">
        <v>46</v>
      </c>
      <c r="J28" s="131">
        <v>45809</v>
      </c>
      <c r="K28" s="42" t="s">
        <v>142</v>
      </c>
      <c r="L28" s="42" t="s">
        <v>143</v>
      </c>
      <c r="M28" s="41" t="s">
        <v>137</v>
      </c>
      <c r="N28" s="41" t="s">
        <v>65</v>
      </c>
      <c r="O28" s="99">
        <v>0</v>
      </c>
      <c r="P28" s="100">
        <v>0</v>
      </c>
      <c r="Q28" s="100">
        <v>0</v>
      </c>
      <c r="R28" s="100">
        <v>0</v>
      </c>
      <c r="S28" s="41">
        <v>129.6</v>
      </c>
      <c r="T28" s="44" t="e">
        <f>U28+SUMIF(#REF!,Table3[[#This Row],[Sub]],#REF!)</f>
        <v>#REF!</v>
      </c>
      <c r="U28" s="45">
        <v>14522000</v>
      </c>
      <c r="V28" s="41">
        <v>124.4</v>
      </c>
    </row>
    <row r="29" spans="1:22" ht="13.5" customHeight="1" x14ac:dyDescent="0.3">
      <c r="A29" s="117" t="s">
        <v>113</v>
      </c>
      <c r="B29" s="116">
        <v>0</v>
      </c>
      <c r="C29" s="98">
        <v>18</v>
      </c>
      <c r="D29" s="41" t="s">
        <v>49</v>
      </c>
      <c r="E29" s="41"/>
      <c r="F29" s="42"/>
      <c r="G29" s="42"/>
      <c r="H29" s="42" t="s">
        <v>2</v>
      </c>
      <c r="I29" s="42" t="s">
        <v>30</v>
      </c>
      <c r="J29" s="131" t="s">
        <v>166</v>
      </c>
      <c r="K29" s="42" t="s">
        <v>145</v>
      </c>
      <c r="L29" s="41"/>
      <c r="M29" s="41" t="s">
        <v>137</v>
      </c>
      <c r="N29" s="41" t="s">
        <v>65</v>
      </c>
      <c r="O29" s="99">
        <v>0</v>
      </c>
      <c r="P29" s="100">
        <v>19000</v>
      </c>
      <c r="Q29" s="100">
        <v>1594</v>
      </c>
      <c r="R29" s="100">
        <v>19000</v>
      </c>
      <c r="S29" s="41">
        <v>129.6</v>
      </c>
      <c r="T29" s="44" t="e">
        <f>U29+SUMIF(#REF!,Table3[[#This Row],[Sub]],#REF!)</f>
        <v>#REF!</v>
      </c>
      <c r="U29" s="45">
        <v>17406</v>
      </c>
      <c r="V29" s="41">
        <v>124.4</v>
      </c>
    </row>
    <row r="30" spans="1:22" ht="13.5" customHeight="1" x14ac:dyDescent="0.3">
      <c r="A30" s="117" t="s">
        <v>113</v>
      </c>
      <c r="B30" s="116">
        <v>0</v>
      </c>
      <c r="C30" s="98">
        <v>19</v>
      </c>
      <c r="D30" s="41" t="s">
        <v>49</v>
      </c>
      <c r="E30" s="41"/>
      <c r="F30" s="42"/>
      <c r="G30" s="42"/>
      <c r="H30" s="42" t="s">
        <v>52</v>
      </c>
      <c r="I30" s="42" t="s">
        <v>30</v>
      </c>
      <c r="J30" s="131" t="s">
        <v>166</v>
      </c>
      <c r="K30" s="42" t="s">
        <v>150</v>
      </c>
      <c r="L30" s="41" t="s">
        <v>151</v>
      </c>
      <c r="M30" s="41" t="s">
        <v>137</v>
      </c>
      <c r="N30" s="41" t="s">
        <v>65</v>
      </c>
      <c r="O30" s="99">
        <v>0</v>
      </c>
      <c r="P30" s="100">
        <v>25000</v>
      </c>
      <c r="Q30" s="100">
        <v>0</v>
      </c>
      <c r="R30" s="100">
        <v>25000</v>
      </c>
      <c r="S30" s="41">
        <v>129.6</v>
      </c>
      <c r="T30" s="44" t="e">
        <f>U30+SUMIF(#REF!,Table3[[#This Row],[Sub]],#REF!)</f>
        <v>#REF!</v>
      </c>
      <c r="U30" s="45">
        <v>25000</v>
      </c>
      <c r="V30" s="41">
        <v>129.6</v>
      </c>
    </row>
    <row r="31" spans="1:22" x14ac:dyDescent="0.3">
      <c r="A31" s="117" t="s">
        <v>113</v>
      </c>
      <c r="B31" s="116">
        <v>0</v>
      </c>
      <c r="C31" s="98">
        <v>20</v>
      </c>
      <c r="D31" s="41" t="s">
        <v>49</v>
      </c>
      <c r="E31" s="41"/>
      <c r="F31" s="42"/>
      <c r="G31" s="42"/>
      <c r="H31" s="42" t="s">
        <v>159</v>
      </c>
      <c r="I31" s="42" t="s">
        <v>30</v>
      </c>
      <c r="J31" s="131" t="s">
        <v>166</v>
      </c>
      <c r="K31" s="42" t="s">
        <v>152</v>
      </c>
      <c r="L31" s="41" t="s">
        <v>153</v>
      </c>
      <c r="M31" s="41" t="s">
        <v>124</v>
      </c>
      <c r="N31" s="41" t="s">
        <v>65</v>
      </c>
      <c r="O31" s="99">
        <v>0</v>
      </c>
      <c r="P31" s="100">
        <v>15000</v>
      </c>
      <c r="Q31" s="100">
        <v>0</v>
      </c>
      <c r="R31" s="100">
        <v>15000</v>
      </c>
      <c r="S31" s="41">
        <v>129.6</v>
      </c>
      <c r="T31" s="44" t="e">
        <f>U31+SUMIF(#REF!,Table3[[#This Row],[Sub]],#REF!)</f>
        <v>#REF!</v>
      </c>
      <c r="U31" s="45">
        <v>0</v>
      </c>
      <c r="V31" s="41">
        <v>129.6</v>
      </c>
    </row>
    <row r="32" spans="1:22" x14ac:dyDescent="0.3">
      <c r="A32" s="117" t="s">
        <v>113</v>
      </c>
      <c r="B32" s="116">
        <v>0</v>
      </c>
      <c r="C32" s="98">
        <v>21</v>
      </c>
      <c r="D32" s="41" t="s">
        <v>49</v>
      </c>
      <c r="E32" s="41"/>
      <c r="F32" s="42"/>
      <c r="G32" s="42"/>
      <c r="H32" s="42" t="s">
        <v>159</v>
      </c>
      <c r="I32" s="42" t="s">
        <v>30</v>
      </c>
      <c r="J32" s="131" t="s">
        <v>166</v>
      </c>
      <c r="K32" s="42" t="s">
        <v>154</v>
      </c>
      <c r="L32" s="41" t="s">
        <v>155</v>
      </c>
      <c r="M32" s="41" t="s">
        <v>124</v>
      </c>
      <c r="N32" s="41" t="s">
        <v>65</v>
      </c>
      <c r="O32" s="99">
        <v>0</v>
      </c>
      <c r="P32" s="100">
        <v>25000</v>
      </c>
      <c r="Q32" s="100">
        <v>0</v>
      </c>
      <c r="R32" s="100">
        <v>25000</v>
      </c>
      <c r="S32" s="41">
        <v>129.6</v>
      </c>
      <c r="T32" s="44" t="e">
        <f>U32+SUMIF(#REF!,Table3[[#This Row],[Sub]],#REF!)</f>
        <v>#REF!</v>
      </c>
      <c r="U32" s="45">
        <v>0</v>
      </c>
      <c r="V32" s="41">
        <v>129.6</v>
      </c>
    </row>
    <row r="33" spans="1:22" ht="25.2" x14ac:dyDescent="0.3">
      <c r="A33" s="117" t="s">
        <v>113</v>
      </c>
      <c r="B33" s="116">
        <v>0</v>
      </c>
      <c r="C33" s="98">
        <v>22</v>
      </c>
      <c r="D33" s="41" t="s">
        <v>49</v>
      </c>
      <c r="E33" s="41"/>
      <c r="F33" s="42"/>
      <c r="G33" s="42"/>
      <c r="H33" s="42" t="s">
        <v>158</v>
      </c>
      <c r="I33" s="42" t="s">
        <v>30</v>
      </c>
      <c r="J33" s="131" t="s">
        <v>166</v>
      </c>
      <c r="K33" s="42" t="s">
        <v>156</v>
      </c>
      <c r="L33" s="41" t="s">
        <v>157</v>
      </c>
      <c r="M33" s="41" t="s">
        <v>124</v>
      </c>
      <c r="N33" s="41" t="s">
        <v>65</v>
      </c>
      <c r="O33" s="99">
        <v>0</v>
      </c>
      <c r="P33" s="100">
        <v>25000</v>
      </c>
      <c r="Q33" s="100">
        <v>0</v>
      </c>
      <c r="R33" s="100">
        <v>25000</v>
      </c>
      <c r="S33" s="41">
        <v>129.6</v>
      </c>
      <c r="T33" s="44" t="e">
        <f>U33+SUMIF(#REF!,Table3[[#This Row],[Sub]],#REF!)</f>
        <v>#REF!</v>
      </c>
      <c r="U33" s="45">
        <v>0</v>
      </c>
      <c r="V33" s="41">
        <v>129.6</v>
      </c>
    </row>
    <row r="34" spans="1:22" x14ac:dyDescent="0.3">
      <c r="A34" s="117" t="s">
        <v>113</v>
      </c>
      <c r="B34" s="125"/>
      <c r="C34" s="98">
        <v>23</v>
      </c>
      <c r="D34" s="126" t="s">
        <v>49</v>
      </c>
      <c r="E34" s="126" t="s">
        <v>160</v>
      </c>
      <c r="F34" s="127"/>
      <c r="G34" s="127"/>
      <c r="H34" s="127"/>
      <c r="I34" s="127" t="s">
        <v>30</v>
      </c>
      <c r="J34" s="131" t="s">
        <v>166</v>
      </c>
      <c r="K34" s="42" t="s">
        <v>161</v>
      </c>
      <c r="L34" s="126" t="s">
        <v>126</v>
      </c>
      <c r="M34" s="126" t="s">
        <v>124</v>
      </c>
      <c r="N34" s="128" t="s">
        <v>65</v>
      </c>
      <c r="O34" s="129"/>
      <c r="P34" s="130"/>
      <c r="Q34" s="100">
        <v>0</v>
      </c>
      <c r="R34" s="130">
        <v>5000</v>
      </c>
      <c r="S34" s="69">
        <v>129.6</v>
      </c>
      <c r="T34" s="70" t="e">
        <f>U34+SUMIF(#REF!,Table3[[#This Row],[Sub]],#REF!)</f>
        <v>#REF!</v>
      </c>
      <c r="U34" s="71"/>
      <c r="V34" s="69"/>
    </row>
    <row r="35" spans="1:22" ht="13.2" thickBot="1" x14ac:dyDescent="0.35">
      <c r="A35" s="109" t="s">
        <v>28</v>
      </c>
      <c r="B35" s="110"/>
      <c r="C35" s="111"/>
      <c r="D35" s="112"/>
      <c r="E35" s="112"/>
      <c r="F35" s="113"/>
      <c r="G35" s="113"/>
      <c r="H35" s="113"/>
      <c r="I35" s="113"/>
      <c r="J35" s="113"/>
      <c r="K35" s="113"/>
      <c r="L35" s="112"/>
      <c r="M35" s="112"/>
      <c r="N35" s="114"/>
      <c r="O35" s="48" t="s">
        <v>162</v>
      </c>
      <c r="P35" s="48" t="s">
        <v>163</v>
      </c>
      <c r="Q35" s="48"/>
      <c r="R35" s="48" t="s">
        <v>164</v>
      </c>
      <c r="S35" s="49"/>
      <c r="T35" s="50" t="e">
        <f>SUBTOTAL(109,Table3[Mutaties])</f>
        <v>#REF!</v>
      </c>
      <c r="U35" s="48">
        <f>SUBTOTAL(109,Table3[Verz. Waarde Oud:])</f>
        <v>215407406</v>
      </c>
      <c r="V35" s="49"/>
    </row>
    <row r="36" spans="1:22" ht="15" x14ac:dyDescent="0.25">
      <c r="K36" s="67" t="s">
        <v>146</v>
      </c>
    </row>
    <row r="37" spans="1:22" ht="15" x14ac:dyDescent="0.25">
      <c r="K37" s="68" t="s">
        <v>147</v>
      </c>
    </row>
    <row r="38" spans="1:22" hidden="1" x14ac:dyDescent="0.3">
      <c r="A38" s="51"/>
      <c r="B38" s="41" t="s">
        <v>29</v>
      </c>
      <c r="C38" s="52"/>
      <c r="D38" s="41"/>
      <c r="E38" s="41"/>
      <c r="F38" s="42"/>
      <c r="G38" s="42"/>
      <c r="H38" s="42" t="s">
        <v>67</v>
      </c>
      <c r="I38" s="42"/>
      <c r="J38" s="42"/>
      <c r="K38" s="42"/>
      <c r="L38" s="41"/>
      <c r="M38" s="41"/>
      <c r="N38" s="41"/>
      <c r="O38" s="43" t="s">
        <v>67</v>
      </c>
      <c r="P38" s="43" t="s">
        <v>67</v>
      </c>
      <c r="Q38" s="43"/>
      <c r="R38" s="44"/>
      <c r="S38" s="41"/>
      <c r="T38" s="44" t="s">
        <v>29</v>
      </c>
      <c r="U38" s="45" t="s">
        <v>29</v>
      </c>
      <c r="V38" s="41" t="s">
        <v>29</v>
      </c>
    </row>
  </sheetData>
  <sheetProtection formatCells="0" formatRows="0" insertRows="0" deleteRows="0"/>
  <phoneticPr fontId="4" type="noConversion"/>
  <dataValidations count="3">
    <dataValidation type="list" allowBlank="1" showInputMessage="1" showErrorMessage="1" sqref="D38 D12:D34" xr:uid="{01120292-CFD5-4024-9285-AB3464112197}">
      <formula1>Interest</formula1>
    </dataValidation>
    <dataValidation type="list" allowBlank="1" showInputMessage="1" showErrorMessage="1" sqref="H12:H34" xr:uid="{A46D4949-E34B-4AC6-B17A-C4158B4C1F1F}">
      <formula1>Bouwaard</formula1>
    </dataValidation>
    <dataValidation type="list" allowBlank="1" showInputMessage="1" showErrorMessage="1" sqref="I12:I34" xr:uid="{A2AA30C1-EDD4-4BB8-9B89-7DAD80FA1F1F}">
      <formula1>Taxatie</formula1>
    </dataValidation>
  </dataValidations>
  <pageMargins left="0.25" right="0.25" top="0.75" bottom="0.75" header="0.3" footer="0.3"/>
  <pageSetup paperSize="9" scale="62" orientation="landscape" horizontalDpi="1200" verticalDpi="1200" r:id="rId1"/>
  <headerFooter>
    <oddFooter>&amp;L&amp;F
Uniek nr e-ABS XXXXXXXXXXXXXXXXXXX</oddFooter>
  </headerFooter>
  <colBreaks count="2" manualBreakCount="2">
    <brk id="8" max="34" man="1"/>
    <brk id="19" max="34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A3D92D-0871-4732-AF85-BF26B941C2EE}">
          <x14:formula1>
            <xm:f>Data!$E$2:$E$45</xm:f>
          </x14:formula1>
          <xm:sqref>N12:N34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2096-F122-4979-B8DD-F18F20F45C12}">
  <sheetPr codeName="Sheet5"/>
  <dimension ref="A1:J23"/>
  <sheetViews>
    <sheetView showGridLines="0" zoomScaleNormal="100" workbookViewId="0">
      <selection activeCell="C12" sqref="C12"/>
    </sheetView>
  </sheetViews>
  <sheetFormatPr defaultColWidth="23.109375" defaultRowHeight="13.8" x14ac:dyDescent="0.3"/>
  <cols>
    <col min="1" max="1" width="2.88671875" style="3" customWidth="1"/>
    <col min="2" max="2" width="28" style="3" bestFit="1" customWidth="1"/>
    <col min="3" max="3" width="18.44140625" style="3" customWidth="1"/>
    <col min="4" max="5" width="17.33203125" style="3" bestFit="1" customWidth="1"/>
    <col min="6" max="6" width="23.109375" style="3" customWidth="1"/>
    <col min="7" max="7" width="18" style="3" customWidth="1"/>
    <col min="8" max="9" width="17.33203125" style="3" bestFit="1" customWidth="1"/>
    <col min="10" max="13" width="23.109375" style="3" customWidth="1"/>
    <col min="14" max="16384" width="23.109375" style="3"/>
  </cols>
  <sheetData>
    <row r="1" spans="1:10" s="2" customFormat="1" x14ac:dyDescent="0.3">
      <c r="A1" s="54"/>
      <c r="B1" s="54"/>
      <c r="C1" s="54"/>
      <c r="D1" s="54"/>
      <c r="E1" s="54"/>
      <c r="F1" s="54"/>
      <c r="G1" s="54"/>
      <c r="H1" s="54"/>
    </row>
    <row r="2" spans="1:10" s="2" customFormat="1" x14ac:dyDescent="0.3">
      <c r="A2" s="54"/>
      <c r="B2" s="54"/>
      <c r="C2" s="54"/>
      <c r="D2" s="54"/>
      <c r="E2" s="54"/>
      <c r="F2" s="54"/>
      <c r="G2" s="54"/>
      <c r="H2" s="54"/>
    </row>
    <row r="3" spans="1:10" s="2" customFormat="1" x14ac:dyDescent="0.3">
      <c r="A3" s="54"/>
      <c r="B3" s="54"/>
      <c r="C3" s="54"/>
      <c r="D3" s="54"/>
      <c r="E3" s="54"/>
      <c r="F3" s="54"/>
      <c r="G3" s="54"/>
      <c r="H3" s="54"/>
    </row>
    <row r="4" spans="1:10" x14ac:dyDescent="0.3">
      <c r="B4" s="2"/>
      <c r="C4" s="2"/>
    </row>
    <row r="5" spans="1:10" x14ac:dyDescent="0.3">
      <c r="B5" s="2"/>
      <c r="C5" s="2"/>
    </row>
    <row r="6" spans="1:10" x14ac:dyDescent="0.3">
      <c r="B6" s="2"/>
      <c r="C6" s="2"/>
    </row>
    <row r="7" spans="1:10" x14ac:dyDescent="0.3">
      <c r="B7" s="2"/>
      <c r="C7" s="2"/>
    </row>
    <row r="8" spans="1:10" x14ac:dyDescent="0.3">
      <c r="B8" s="2"/>
      <c r="C8" s="2"/>
    </row>
    <row r="9" spans="1:10" x14ac:dyDescent="0.3">
      <c r="B9" s="2"/>
      <c r="C9" s="2"/>
    </row>
    <row r="10" spans="1:10" x14ac:dyDescent="0.3">
      <c r="B10" s="2"/>
      <c r="C10" s="2"/>
    </row>
    <row r="11" spans="1:10" x14ac:dyDescent="0.3">
      <c r="B11" s="4" t="s">
        <v>31</v>
      </c>
      <c r="C11" s="4" t="s">
        <v>32</v>
      </c>
      <c r="D11" s="15"/>
      <c r="E11" s="15"/>
    </row>
    <row r="12" spans="1:10" x14ac:dyDescent="0.3">
      <c r="B12" s="16" t="s">
        <v>33</v>
      </c>
      <c r="C12" s="17" t="e">
        <f>#REF!</f>
        <v>#REF!</v>
      </c>
    </row>
    <row r="13" spans="1:10" x14ac:dyDescent="0.3">
      <c r="B13" s="16" t="s">
        <v>0</v>
      </c>
      <c r="C13" s="17" t="e">
        <f>#REF!</f>
        <v>#REF!</v>
      </c>
    </row>
    <row r="15" spans="1:10" x14ac:dyDescent="0.3">
      <c r="B15" s="3" t="s">
        <v>6</v>
      </c>
      <c r="C15" s="3">
        <v>0</v>
      </c>
      <c r="J15" s="5"/>
    </row>
    <row r="16" spans="1:10" x14ac:dyDescent="0.3">
      <c r="B16" s="3" t="s">
        <v>17</v>
      </c>
      <c r="C16" s="66" t="s">
        <v>65</v>
      </c>
      <c r="J16" s="5"/>
    </row>
    <row r="17" spans="2:7" x14ac:dyDescent="0.3">
      <c r="B17" s="28" t="s">
        <v>34</v>
      </c>
      <c r="C17" s="29" t="s">
        <v>35</v>
      </c>
      <c r="D17" s="29" t="s">
        <v>36</v>
      </c>
      <c r="E17" s="29" t="s">
        <v>1</v>
      </c>
      <c r="F17" s="29" t="s">
        <v>37</v>
      </c>
      <c r="G17" s="30" t="s">
        <v>38</v>
      </c>
    </row>
    <row r="18" spans="2:7" x14ac:dyDescent="0.3">
      <c r="B18" s="26" t="e">
        <f>Specificatie!#REF!</f>
        <v>#REF!</v>
      </c>
      <c r="C18" s="24" t="e">
        <f>Specificatie!#REF!</f>
        <v>#REF!</v>
      </c>
      <c r="D18" s="36" t="e">
        <f>Specificatie!#REF!</f>
        <v>#REF!</v>
      </c>
      <c r="E18" s="25" t="e">
        <f>SUMIFS(#REF!,Table3[Certificaat],$C15,Table3[Land],$C16)</f>
        <v>#REF!</v>
      </c>
      <c r="F18" s="25">
        <v>0</v>
      </c>
      <c r="G18" s="27" t="e">
        <f>E18-F18</f>
        <v>#REF!</v>
      </c>
    </row>
    <row r="19" spans="2:7" x14ac:dyDescent="0.3">
      <c r="B19" s="26" t="e">
        <f>Specificatie!#REF!</f>
        <v>#REF!</v>
      </c>
      <c r="C19" s="24" t="e">
        <f>Specificatie!#REF!</f>
        <v>#REF!</v>
      </c>
      <c r="D19" s="36" t="e">
        <f>Specificatie!#REF!</f>
        <v>#REF!</v>
      </c>
      <c r="E19" s="25" t="e">
        <f>SUMIFS(#REF!,Table3[Certificaat],$C15,Table3[Land],$C16)</f>
        <v>#REF!</v>
      </c>
      <c r="F19" s="25">
        <v>0</v>
      </c>
      <c r="G19" s="27" t="e">
        <f t="shared" ref="G19:G22" si="0">E19-F19</f>
        <v>#REF!</v>
      </c>
    </row>
    <row r="20" spans="2:7" x14ac:dyDescent="0.3">
      <c r="B20" s="26" t="e">
        <f>Specificatie!#REF!</f>
        <v>#REF!</v>
      </c>
      <c r="C20" s="24" t="e">
        <f>Specificatie!#REF!</f>
        <v>#REF!</v>
      </c>
      <c r="D20" s="36" t="e">
        <f>Specificatie!#REF!</f>
        <v>#REF!</v>
      </c>
      <c r="E20" s="25" t="e">
        <f>SUMIFS(#REF!,Table3[Certificaat],$C15,Table3[Land],$C16)</f>
        <v>#REF!</v>
      </c>
      <c r="F20" s="25">
        <v>0</v>
      </c>
      <c r="G20" s="27" t="e">
        <f t="shared" si="0"/>
        <v>#REF!</v>
      </c>
    </row>
    <row r="21" spans="2:7" x14ac:dyDescent="0.3">
      <c r="B21" s="26" t="e">
        <f>Specificatie!#REF!</f>
        <v>#REF!</v>
      </c>
      <c r="C21" s="24" t="e">
        <f>Specificatie!#REF!</f>
        <v>#REF!</v>
      </c>
      <c r="D21" s="36" t="e">
        <f>Specificatie!#REF!</f>
        <v>#REF!</v>
      </c>
      <c r="E21" s="25" t="e">
        <f>SUMIFS(#REF!,Table3[Certificaat],$C15,Table3[Land],$C16)</f>
        <v>#REF!</v>
      </c>
      <c r="F21" s="25">
        <v>0</v>
      </c>
      <c r="G21" s="27" t="e">
        <f t="shared" si="0"/>
        <v>#REF!</v>
      </c>
    </row>
    <row r="22" spans="2:7" x14ac:dyDescent="0.3">
      <c r="B22" s="26" t="e">
        <f>Specificatie!#REF!</f>
        <v>#REF!</v>
      </c>
      <c r="C22" s="24" t="e">
        <f>Specificatie!#REF!</f>
        <v>#REF!</v>
      </c>
      <c r="D22" s="36" t="e">
        <f>Specificatie!#REF!</f>
        <v>#REF!</v>
      </c>
      <c r="E22" s="25" t="e">
        <f>SUMIFS(#REF!,Table3[Certificaat],$C15,Table3[Land],$C16)</f>
        <v>#REF!</v>
      </c>
      <c r="F22" s="25">
        <v>0</v>
      </c>
      <c r="G22" s="27" t="e">
        <f t="shared" si="0"/>
        <v>#REF!</v>
      </c>
    </row>
    <row r="23" spans="2:7" x14ac:dyDescent="0.3">
      <c r="B23" s="37" t="s">
        <v>28</v>
      </c>
      <c r="C23" s="38"/>
      <c r="D23" s="39" t="e">
        <f>SUBTOTAL(109,Table1[Aandeel])</f>
        <v>#REF!</v>
      </c>
      <c r="E23" s="40" t="e">
        <f>SUBTOTAL(109,Table1[Jaarpremie])</f>
        <v>#REF!</v>
      </c>
      <c r="F23" s="40">
        <f>SUBTOTAL(109,Table1[Al geboekt met nota])</f>
        <v>0</v>
      </c>
      <c r="G23" s="40" t="e">
        <f>SUBTOTAL(109,Table1[Nog te boeken])</f>
        <v>#REF!</v>
      </c>
    </row>
  </sheetData>
  <pageMargins left="0.25" right="0.25" top="0.75" bottom="0.75" header="0.3" footer="0.3"/>
  <pageSetup paperSize="9" orientation="landscape" horizontalDpi="1200" verticalDpi="1200" r:id="rId1"/>
  <headerFooter>
    <oddFooter>&amp;L&amp;F
Uniek nr e-ABS XXXXXXXXXXXXXXXXXXX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8F23-86BA-4A95-9878-170F65C7146E}">
  <dimension ref="A1:N31"/>
  <sheetViews>
    <sheetView showGridLines="0" topLeftCell="B7" zoomScaleNormal="100" workbookViewId="0">
      <selection activeCell="J39" sqref="J39"/>
    </sheetView>
  </sheetViews>
  <sheetFormatPr defaultColWidth="23.109375" defaultRowHeight="13.8" x14ac:dyDescent="0.3"/>
  <cols>
    <col min="1" max="1" width="2.88671875" style="3" customWidth="1"/>
    <col min="2" max="2" width="28" style="3" bestFit="1" customWidth="1"/>
    <col min="3" max="3" width="18.44140625" style="3" customWidth="1"/>
    <col min="4" max="4" width="17.33203125" style="3" bestFit="1" customWidth="1"/>
    <col min="5" max="5" width="18.109375" style="3" bestFit="1" customWidth="1"/>
    <col min="6" max="6" width="23.109375" style="3"/>
    <col min="7" max="7" width="18" style="3" customWidth="1"/>
    <col min="8" max="8" width="4.33203125" style="3" customWidth="1"/>
    <col min="9" max="9" width="26" style="3" bestFit="1" customWidth="1"/>
    <col min="10" max="16384" width="23.109375" style="3"/>
  </cols>
  <sheetData>
    <row r="1" spans="1:14" s="2" customFormat="1" x14ac:dyDescent="0.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2" customForma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s="2" customForma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x14ac:dyDescent="0.3">
      <c r="B4" s="2"/>
      <c r="C4" s="2"/>
    </row>
    <row r="5" spans="1:14" x14ac:dyDescent="0.3">
      <c r="B5" s="2"/>
      <c r="C5" s="2"/>
    </row>
    <row r="6" spans="1:14" x14ac:dyDescent="0.3">
      <c r="B6" s="2"/>
      <c r="C6" s="2"/>
    </row>
    <row r="7" spans="1:14" x14ac:dyDescent="0.3">
      <c r="B7" s="2"/>
      <c r="C7" s="2"/>
    </row>
    <row r="8" spans="1:14" x14ac:dyDescent="0.3">
      <c r="B8" s="2"/>
      <c r="C8" s="2"/>
    </row>
    <row r="9" spans="1:14" x14ac:dyDescent="0.3">
      <c r="B9" s="2"/>
      <c r="C9" s="2"/>
    </row>
    <row r="10" spans="1:14" x14ac:dyDescent="0.3">
      <c r="B10" s="2"/>
      <c r="C10" s="2"/>
    </row>
    <row r="11" spans="1:14" x14ac:dyDescent="0.3">
      <c r="B11" s="4" t="s">
        <v>31</v>
      </c>
      <c r="C11" s="4" t="s">
        <v>32</v>
      </c>
      <c r="D11" s="15"/>
      <c r="E11" s="15"/>
      <c r="I11" s="4" t="s">
        <v>31</v>
      </c>
      <c r="J11" s="4" t="s">
        <v>32</v>
      </c>
    </row>
    <row r="12" spans="1:14" x14ac:dyDescent="0.3">
      <c r="B12" s="16" t="s">
        <v>33</v>
      </c>
      <c r="C12" s="17" t="e">
        <f>#REF!</f>
        <v>#REF!</v>
      </c>
      <c r="I12" s="16" t="s">
        <v>33</v>
      </c>
      <c r="J12" s="17" t="e">
        <f>#REF!</f>
        <v>#REF!</v>
      </c>
    </row>
    <row r="13" spans="1:14" x14ac:dyDescent="0.3">
      <c r="B13" s="16" t="s">
        <v>0</v>
      </c>
      <c r="C13" s="17" t="e">
        <f>#REF!</f>
        <v>#REF!</v>
      </c>
      <c r="I13" s="16" t="s">
        <v>0</v>
      </c>
      <c r="J13" s="17" t="e">
        <f>#REF!</f>
        <v>#REF!</v>
      </c>
    </row>
    <row r="14" spans="1:14" x14ac:dyDescent="0.3">
      <c r="B14" s="16" t="s">
        <v>39</v>
      </c>
      <c r="C14" s="57">
        <v>0.03</v>
      </c>
      <c r="I14" s="16" t="s">
        <v>40</v>
      </c>
      <c r="J14" s="57">
        <v>0.05</v>
      </c>
    </row>
    <row r="15" spans="1:14" x14ac:dyDescent="0.3">
      <c r="B15" s="55"/>
      <c r="C15" s="58"/>
    </row>
    <row r="16" spans="1:14" x14ac:dyDescent="0.3">
      <c r="B16" s="55"/>
      <c r="C16" s="56"/>
    </row>
    <row r="18" spans="2:14" x14ac:dyDescent="0.3">
      <c r="B18" s="3" t="s">
        <v>6</v>
      </c>
      <c r="C18" s="3">
        <v>0</v>
      </c>
      <c r="I18" s="3" t="s">
        <v>6</v>
      </c>
      <c r="J18" s="3">
        <v>0</v>
      </c>
    </row>
    <row r="19" spans="2:14" x14ac:dyDescent="0.3">
      <c r="B19" s="3" t="s">
        <v>17</v>
      </c>
      <c r="C19" s="66" t="s">
        <v>65</v>
      </c>
      <c r="I19" s="3" t="s">
        <v>17</v>
      </c>
      <c r="J19" s="66" t="s">
        <v>65</v>
      </c>
    </row>
    <row r="20" spans="2:14" x14ac:dyDescent="0.3">
      <c r="B20" s="28" t="s">
        <v>34</v>
      </c>
      <c r="C20" s="29" t="s">
        <v>35</v>
      </c>
      <c r="D20" s="29" t="s">
        <v>36</v>
      </c>
      <c r="E20" s="29" t="s">
        <v>41</v>
      </c>
      <c r="F20" s="29" t="s">
        <v>37</v>
      </c>
      <c r="G20" s="30" t="s">
        <v>38</v>
      </c>
      <c r="I20" s="28" t="s">
        <v>34</v>
      </c>
      <c r="J20" s="29" t="s">
        <v>35</v>
      </c>
      <c r="K20" s="29" t="s">
        <v>36</v>
      </c>
      <c r="L20" s="29" t="s">
        <v>42</v>
      </c>
      <c r="M20" s="29" t="s">
        <v>37</v>
      </c>
      <c r="N20" s="30" t="s">
        <v>38</v>
      </c>
    </row>
    <row r="21" spans="2:14" x14ac:dyDescent="0.3">
      <c r="B21" s="59" t="e">
        <f>Specificatie!#REF!</f>
        <v>#REF!</v>
      </c>
      <c r="C21" s="60" t="e">
        <f>Specificatie!#REF!</f>
        <v>#REF!</v>
      </c>
      <c r="D21" s="36" t="e">
        <f>Specificatie!#REF!</f>
        <v>#REF!</v>
      </c>
      <c r="E21" s="61" t="e">
        <f>ROUND(SUMIFS(#REF!,Table3[Certificaat],$C$18,Table3[Land],$C$19)/2*(1+$C$14),2)</f>
        <v>#REF!</v>
      </c>
      <c r="F21" s="61">
        <v>0</v>
      </c>
      <c r="G21" s="62" t="e">
        <f t="shared" ref="G21:G30" si="0">E21-F21</f>
        <v>#REF!</v>
      </c>
      <c r="I21" s="59" t="e">
        <f>Specificatie!#REF!</f>
        <v>#REF!</v>
      </c>
      <c r="J21" s="60" t="e">
        <f>Specificatie!#REF!</f>
        <v>#REF!</v>
      </c>
      <c r="K21" s="36" t="e">
        <f>Specificatie!#REF!</f>
        <v>#REF!</v>
      </c>
      <c r="L21" s="61" t="e">
        <f>ROUND(SUMIFS(#REF!,Table3[Certificaat],$J$18,Table3[Land],$J$19)/4*(1+$J$14),2)</f>
        <v>#REF!</v>
      </c>
      <c r="M21" s="61">
        <v>0</v>
      </c>
      <c r="N21" s="62" t="e">
        <f t="shared" ref="N21:N30" si="1">L21-M21</f>
        <v>#REF!</v>
      </c>
    </row>
    <row r="22" spans="2:14" x14ac:dyDescent="0.3">
      <c r="B22" s="59" t="e">
        <f>Specificatie!#REF!</f>
        <v>#REF!</v>
      </c>
      <c r="C22" s="60" t="e">
        <f>Specificatie!#REF!</f>
        <v>#REF!</v>
      </c>
      <c r="D22" s="36" t="e">
        <f>Specificatie!#REF!</f>
        <v>#REF!</v>
      </c>
      <c r="E22" s="61" t="e">
        <f>ROUND(SUMIFS(#REF!,Table3[Certificaat],$C$18,Table3[Land],$C$19)/2*(1+$C$14),2)</f>
        <v>#REF!</v>
      </c>
      <c r="F22" s="61">
        <v>0</v>
      </c>
      <c r="G22" s="62" t="e">
        <f t="shared" si="0"/>
        <v>#REF!</v>
      </c>
      <c r="I22" s="59" t="e">
        <f>Specificatie!#REF!</f>
        <v>#REF!</v>
      </c>
      <c r="J22" s="60" t="e">
        <f>Specificatie!#REF!</f>
        <v>#REF!</v>
      </c>
      <c r="K22" s="36" t="e">
        <f>Specificatie!#REF!</f>
        <v>#REF!</v>
      </c>
      <c r="L22" s="61" t="e">
        <f>ROUND(SUMIFS(#REF!,Table3[Certificaat],$J$18,Table3[Land],$J$19)/4*(1+$J$14),2)</f>
        <v>#REF!</v>
      </c>
      <c r="M22" s="61">
        <v>0</v>
      </c>
      <c r="N22" s="62" t="e">
        <f t="shared" si="1"/>
        <v>#REF!</v>
      </c>
    </row>
    <row r="23" spans="2:14" x14ac:dyDescent="0.3">
      <c r="B23" s="59" t="e">
        <f>Specificatie!#REF!</f>
        <v>#REF!</v>
      </c>
      <c r="C23" s="60" t="e">
        <f>Specificatie!#REF!</f>
        <v>#REF!</v>
      </c>
      <c r="D23" s="36" t="e">
        <f>Specificatie!#REF!</f>
        <v>#REF!</v>
      </c>
      <c r="E23" s="61" t="e">
        <f>ROUND(SUMIFS(#REF!,Table3[Certificaat],$C$18,Table3[Land],$C$19)/2*(1+$C$14),2)</f>
        <v>#REF!</v>
      </c>
      <c r="F23" s="61">
        <v>0</v>
      </c>
      <c r="G23" s="62" t="e">
        <f t="shared" si="0"/>
        <v>#REF!</v>
      </c>
      <c r="I23" s="59" t="e">
        <f>Specificatie!#REF!</f>
        <v>#REF!</v>
      </c>
      <c r="J23" s="60" t="e">
        <f>Specificatie!#REF!</f>
        <v>#REF!</v>
      </c>
      <c r="K23" s="36" t="e">
        <f>Specificatie!#REF!</f>
        <v>#REF!</v>
      </c>
      <c r="L23" s="61" t="e">
        <f>ROUND(SUMIFS(#REF!,Table3[Certificaat],$J$18,Table3[Land],$J$19)/4*(1+$J$14),2)</f>
        <v>#REF!</v>
      </c>
      <c r="M23" s="61">
        <v>0</v>
      </c>
      <c r="N23" s="62" t="e">
        <f t="shared" si="1"/>
        <v>#REF!</v>
      </c>
    </row>
    <row r="24" spans="2:14" x14ac:dyDescent="0.3">
      <c r="B24" s="59" t="e">
        <f>Specificatie!#REF!</f>
        <v>#REF!</v>
      </c>
      <c r="C24" s="60" t="e">
        <f>Specificatie!#REF!</f>
        <v>#REF!</v>
      </c>
      <c r="D24" s="36" t="e">
        <f>Specificatie!#REF!</f>
        <v>#REF!</v>
      </c>
      <c r="E24" s="61" t="e">
        <f>ROUND(SUMIFS(#REF!,Table3[Certificaat],$C$18,Table3[Land],$C$19)/2*(1+$C$14),2)</f>
        <v>#REF!</v>
      </c>
      <c r="F24" s="61">
        <v>0</v>
      </c>
      <c r="G24" s="62" t="e">
        <f t="shared" si="0"/>
        <v>#REF!</v>
      </c>
      <c r="I24" s="59" t="e">
        <f>Specificatie!#REF!</f>
        <v>#REF!</v>
      </c>
      <c r="J24" s="60" t="e">
        <f>Specificatie!#REF!</f>
        <v>#REF!</v>
      </c>
      <c r="K24" s="36" t="e">
        <f>Specificatie!#REF!</f>
        <v>#REF!</v>
      </c>
      <c r="L24" s="61" t="e">
        <f>ROUND(SUMIFS(#REF!,Table3[Certificaat],$J$18,Table3[Land],$J$19)/4*(1+$J$14),2)</f>
        <v>#REF!</v>
      </c>
      <c r="M24" s="61">
        <v>0</v>
      </c>
      <c r="N24" s="62" t="e">
        <f t="shared" si="1"/>
        <v>#REF!</v>
      </c>
    </row>
    <row r="25" spans="2:14" x14ac:dyDescent="0.3">
      <c r="B25" s="59" t="e">
        <f>Specificatie!#REF!</f>
        <v>#REF!</v>
      </c>
      <c r="C25" s="60" t="e">
        <f>Specificatie!#REF!</f>
        <v>#REF!</v>
      </c>
      <c r="D25" s="36" t="e">
        <f>Specificatie!#REF!</f>
        <v>#REF!</v>
      </c>
      <c r="E25" s="61" t="e">
        <f>ROUND(SUMIFS(#REF!,Table3[Certificaat],$C$18,Table3[Land],$C$19)/2*(1+$C$14),2)</f>
        <v>#REF!</v>
      </c>
      <c r="F25" s="61">
        <v>0</v>
      </c>
      <c r="G25" s="62" t="e">
        <f t="shared" si="0"/>
        <v>#REF!</v>
      </c>
      <c r="I25" s="59" t="e">
        <f>Specificatie!#REF!</f>
        <v>#REF!</v>
      </c>
      <c r="J25" s="60" t="e">
        <f>Specificatie!#REF!</f>
        <v>#REF!</v>
      </c>
      <c r="K25" s="36" t="e">
        <f>Specificatie!#REF!</f>
        <v>#REF!</v>
      </c>
      <c r="L25" s="61" t="e">
        <f>ROUND(SUMIFS(#REF!,Table3[Certificaat],$J$18,Table3[Land],$J$19)/4*(1+$J$14),2)</f>
        <v>#REF!</v>
      </c>
      <c r="M25" s="61">
        <v>0</v>
      </c>
      <c r="N25" s="62" t="e">
        <f t="shared" si="1"/>
        <v>#REF!</v>
      </c>
    </row>
    <row r="26" spans="2:14" hidden="1" x14ac:dyDescent="0.3">
      <c r="B26" s="59" t="e">
        <f>Specificatie!#REF!</f>
        <v>#REF!</v>
      </c>
      <c r="C26" s="60" t="e">
        <f>Specificatie!#REF!</f>
        <v>#REF!</v>
      </c>
      <c r="D26" s="36" t="e">
        <f>Specificatie!#REF!</f>
        <v>#REF!</v>
      </c>
      <c r="E26" s="61" t="e">
        <f>ROUND(SUMIFS(#REF!,Table3[Certificaat],$C$18,Table3[Land],$C$19)/2*(1+$C$14),2)</f>
        <v>#REF!</v>
      </c>
      <c r="F26" s="61">
        <v>0</v>
      </c>
      <c r="G26" s="62" t="e">
        <f t="shared" si="0"/>
        <v>#REF!</v>
      </c>
      <c r="I26" s="59" t="e">
        <f>Specificatie!#REF!</f>
        <v>#REF!</v>
      </c>
      <c r="J26" s="60" t="e">
        <f>Specificatie!#REF!</f>
        <v>#REF!</v>
      </c>
      <c r="K26" s="36" t="e">
        <f>Specificatie!#REF!</f>
        <v>#REF!</v>
      </c>
      <c r="L26" s="61" t="e">
        <f>ROUND(SUMIFS(#REF!,Table3[Certificaat],$J$18,Table3[Land],$J$19)/4*(1+$J$14),2)</f>
        <v>#REF!</v>
      </c>
      <c r="M26" s="61">
        <v>0</v>
      </c>
      <c r="N26" s="62" t="e">
        <f t="shared" si="1"/>
        <v>#REF!</v>
      </c>
    </row>
    <row r="27" spans="2:14" hidden="1" x14ac:dyDescent="0.3">
      <c r="B27" s="59" t="e">
        <f>Specificatie!#REF!</f>
        <v>#REF!</v>
      </c>
      <c r="C27" s="60" t="e">
        <f>Specificatie!#REF!</f>
        <v>#REF!</v>
      </c>
      <c r="D27" s="36" t="e">
        <f>Specificatie!#REF!</f>
        <v>#REF!</v>
      </c>
      <c r="E27" s="61" t="e">
        <f>ROUND(SUMIFS(#REF!,Table3[Certificaat],$C$18,Table3[Land],$C$19)/2*(1+$C$14),2)</f>
        <v>#REF!</v>
      </c>
      <c r="F27" s="61">
        <v>0</v>
      </c>
      <c r="G27" s="62" t="e">
        <f t="shared" si="0"/>
        <v>#REF!</v>
      </c>
      <c r="I27" s="59" t="e">
        <f>Specificatie!#REF!</f>
        <v>#REF!</v>
      </c>
      <c r="J27" s="60" t="e">
        <f>Specificatie!#REF!</f>
        <v>#REF!</v>
      </c>
      <c r="K27" s="36" t="e">
        <f>Specificatie!#REF!</f>
        <v>#REF!</v>
      </c>
      <c r="L27" s="61" t="e">
        <f>ROUND(SUMIFS(#REF!,Table3[Certificaat],$J$18,Table3[Land],$J$19)/4*(1+$J$14),2)</f>
        <v>#REF!</v>
      </c>
      <c r="M27" s="61">
        <v>0</v>
      </c>
      <c r="N27" s="62" t="e">
        <f t="shared" si="1"/>
        <v>#REF!</v>
      </c>
    </row>
    <row r="28" spans="2:14" hidden="1" x14ac:dyDescent="0.3">
      <c r="B28" s="59" t="e">
        <f>Specificatie!#REF!</f>
        <v>#REF!</v>
      </c>
      <c r="C28" s="60" t="e">
        <f>Specificatie!#REF!</f>
        <v>#REF!</v>
      </c>
      <c r="D28" s="36" t="e">
        <f>Specificatie!#REF!</f>
        <v>#REF!</v>
      </c>
      <c r="E28" s="61" t="e">
        <f>ROUND(SUMIFS(#REF!,Table3[Certificaat],$C$18,Table3[Land],$C$19)/2*(1+$C$14),2)</f>
        <v>#REF!</v>
      </c>
      <c r="F28" s="61">
        <v>0</v>
      </c>
      <c r="G28" s="62" t="e">
        <f t="shared" si="0"/>
        <v>#REF!</v>
      </c>
      <c r="I28" s="59" t="e">
        <f>Specificatie!#REF!</f>
        <v>#REF!</v>
      </c>
      <c r="J28" s="60" t="e">
        <f>Specificatie!#REF!</f>
        <v>#REF!</v>
      </c>
      <c r="K28" s="36" t="e">
        <f>Specificatie!#REF!</f>
        <v>#REF!</v>
      </c>
      <c r="L28" s="61" t="e">
        <f>ROUND(SUMIFS(#REF!,Table3[Certificaat],$J$18,Table3[Land],$J$19)/4*(1+$J$14),2)</f>
        <v>#REF!</v>
      </c>
      <c r="M28" s="61">
        <v>0</v>
      </c>
      <c r="N28" s="62" t="e">
        <f t="shared" si="1"/>
        <v>#REF!</v>
      </c>
    </row>
    <row r="29" spans="2:14" hidden="1" x14ac:dyDescent="0.3">
      <c r="B29" s="59" t="e">
        <f>Specificatie!#REF!</f>
        <v>#REF!</v>
      </c>
      <c r="C29" s="60" t="e">
        <f>Specificatie!#REF!</f>
        <v>#REF!</v>
      </c>
      <c r="D29" s="36" t="e">
        <f>Specificatie!#REF!</f>
        <v>#REF!</v>
      </c>
      <c r="E29" s="61" t="e">
        <f>ROUND(SUMIFS(#REF!,Table3[Certificaat],$C$18,Table3[Land],$C$19)/2*(1+$C$14),2)</f>
        <v>#REF!</v>
      </c>
      <c r="F29" s="61">
        <v>0</v>
      </c>
      <c r="G29" s="62" t="e">
        <f t="shared" si="0"/>
        <v>#REF!</v>
      </c>
      <c r="I29" s="59" t="e">
        <f>Specificatie!#REF!</f>
        <v>#REF!</v>
      </c>
      <c r="J29" s="60" t="e">
        <f>Specificatie!#REF!</f>
        <v>#REF!</v>
      </c>
      <c r="K29" s="36" t="e">
        <f>Specificatie!#REF!</f>
        <v>#REF!</v>
      </c>
      <c r="L29" s="61" t="e">
        <f>ROUND(SUMIFS(#REF!,Table3[Certificaat],$J$18,Table3[Land],$J$19)/4*(1+$J$14),2)</f>
        <v>#REF!</v>
      </c>
      <c r="M29" s="61">
        <v>0</v>
      </c>
      <c r="N29" s="62" t="e">
        <f t="shared" si="1"/>
        <v>#REF!</v>
      </c>
    </row>
    <row r="30" spans="2:14" hidden="1" x14ac:dyDescent="0.3">
      <c r="B30" s="59" t="e">
        <f>Specificatie!#REF!</f>
        <v>#REF!</v>
      </c>
      <c r="C30" s="60" t="e">
        <f>Specificatie!#REF!</f>
        <v>#REF!</v>
      </c>
      <c r="D30" s="36" t="e">
        <f>Specificatie!#REF!</f>
        <v>#REF!</v>
      </c>
      <c r="E30" s="61" t="e">
        <f>ROUND(SUMIFS(#REF!,Table3[Certificaat],$C$18,Table3[Land],$C$19)/2*(1+$C$14),2)</f>
        <v>#REF!</v>
      </c>
      <c r="F30" s="61">
        <v>0</v>
      </c>
      <c r="G30" s="62" t="e">
        <f t="shared" si="0"/>
        <v>#REF!</v>
      </c>
      <c r="I30" s="59" t="e">
        <f>Specificatie!#REF!</f>
        <v>#REF!</v>
      </c>
      <c r="J30" s="60" t="e">
        <f>Specificatie!#REF!</f>
        <v>#REF!</v>
      </c>
      <c r="K30" s="36" t="e">
        <f>Specificatie!#REF!</f>
        <v>#REF!</v>
      </c>
      <c r="L30" s="61" t="e">
        <f>ROUND(SUMIFS(#REF!,Table3[Certificaat],$J$18,Table3[Land],$J$19)/4*(1+$J$14),2)</f>
        <v>#REF!</v>
      </c>
      <c r="M30" s="61">
        <v>0</v>
      </c>
      <c r="N30" s="62" t="e">
        <f t="shared" si="1"/>
        <v>#REF!</v>
      </c>
    </row>
    <row r="31" spans="2:14" x14ac:dyDescent="0.3">
      <c r="B31" s="63" t="s">
        <v>28</v>
      </c>
      <c r="C31" s="64"/>
      <c r="D31" s="39" t="e">
        <f>SUBTOTAL(109,Table16[Aandeel])</f>
        <v>#REF!</v>
      </c>
      <c r="E31" s="65" t="e">
        <f>SUBTOTAL(109,Table16[Halfjaarpremie])</f>
        <v>#REF!</v>
      </c>
      <c r="F31" s="65">
        <f>SUBTOTAL(109,Table16[Al geboekt met nota])</f>
        <v>0</v>
      </c>
      <c r="G31" s="65" t="e">
        <f>SUBTOTAL(109,Table16[Nog te boeken])</f>
        <v>#REF!</v>
      </c>
      <c r="I31" s="63" t="s">
        <v>28</v>
      </c>
      <c r="J31" s="64"/>
      <c r="K31" s="39" t="e">
        <f>SUBTOTAL(109,Table168[Aandeel])</f>
        <v>#REF!</v>
      </c>
      <c r="L31" s="65" t="e">
        <f>SUBTOTAL(109,Table168[Kwartaalpremie])</f>
        <v>#REF!</v>
      </c>
      <c r="M31" s="65">
        <f>SUBTOTAL(109,Table168[Al geboekt met nota])</f>
        <v>0</v>
      </c>
      <c r="N31" s="65" t="e">
        <f>SUBTOTAL(109,Table168[Nog te boeken])</f>
        <v>#REF!</v>
      </c>
    </row>
  </sheetData>
  <pageMargins left="0.25" right="0.25" top="0.75" bottom="0.75" header="0.3" footer="0.3"/>
  <pageSetup paperSize="9" fitToWidth="2" fitToHeight="0" orientation="landscape" horizontalDpi="1200" verticalDpi="1200" r:id="rId1"/>
  <headerFooter>
    <oddFooter>&amp;L&amp;F
Uniek nr e-ABS XXXXXXXXXXXXXXXXXXX</oddFooter>
  </headerFooter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A4A44-A812-4F49-957D-CE376EF762B5}">
  <sheetPr codeName="Sheet7"/>
  <dimension ref="A1:E45"/>
  <sheetViews>
    <sheetView showGridLines="0" topLeftCell="A18" workbookViewId="0">
      <selection activeCell="B4" sqref="B4:E45"/>
    </sheetView>
  </sheetViews>
  <sheetFormatPr defaultRowHeight="14.4" x14ac:dyDescent="0.3"/>
  <cols>
    <col min="1" max="1" width="32" bestFit="1" customWidth="1"/>
    <col min="2" max="2" width="20.33203125" bestFit="1" customWidth="1"/>
    <col min="3" max="3" width="17" bestFit="1" customWidth="1"/>
    <col min="5" max="5" width="20.44140625" bestFit="1" customWidth="1"/>
  </cols>
  <sheetData>
    <row r="1" spans="1:5" x14ac:dyDescent="0.3">
      <c r="A1" s="1" t="s">
        <v>43</v>
      </c>
      <c r="B1" s="1" t="s">
        <v>12</v>
      </c>
      <c r="C1" s="1" t="s">
        <v>44</v>
      </c>
      <c r="D1" s="1" t="s">
        <v>45</v>
      </c>
      <c r="E1" s="1" t="s">
        <v>68</v>
      </c>
    </row>
    <row r="2" spans="1:5" x14ac:dyDescent="0.3">
      <c r="A2" s="14" t="s">
        <v>2</v>
      </c>
      <c r="B2" s="14" t="s">
        <v>2</v>
      </c>
      <c r="C2" t="s">
        <v>46</v>
      </c>
      <c r="D2" s="14" t="s">
        <v>2</v>
      </c>
      <c r="E2" t="s">
        <v>77</v>
      </c>
    </row>
    <row r="3" spans="1:5" x14ac:dyDescent="0.3">
      <c r="A3" t="s">
        <v>47</v>
      </c>
      <c r="B3" t="s">
        <v>48</v>
      </c>
      <c r="C3" t="s">
        <v>30</v>
      </c>
      <c r="D3" t="s">
        <v>46</v>
      </c>
      <c r="E3" t="s">
        <v>69</v>
      </c>
    </row>
    <row r="4" spans="1:5" x14ac:dyDescent="0.3">
      <c r="A4" t="s">
        <v>49</v>
      </c>
      <c r="B4" t="s">
        <v>50</v>
      </c>
      <c r="C4" t="s">
        <v>66</v>
      </c>
      <c r="D4" t="s">
        <v>30</v>
      </c>
      <c r="E4" t="s">
        <v>80</v>
      </c>
    </row>
    <row r="5" spans="1:5" x14ac:dyDescent="0.3">
      <c r="A5" t="s">
        <v>149</v>
      </c>
      <c r="B5" t="s">
        <v>52</v>
      </c>
      <c r="E5" t="s">
        <v>81</v>
      </c>
    </row>
    <row r="6" spans="1:5" x14ac:dyDescent="0.3">
      <c r="A6" t="s">
        <v>51</v>
      </c>
      <c r="B6" t="s">
        <v>54</v>
      </c>
      <c r="E6" t="s">
        <v>82</v>
      </c>
    </row>
    <row r="7" spans="1:5" x14ac:dyDescent="0.3">
      <c r="A7" t="s">
        <v>53</v>
      </c>
      <c r="E7" t="s">
        <v>85</v>
      </c>
    </row>
    <row r="8" spans="1:5" x14ac:dyDescent="0.3">
      <c r="A8" t="s">
        <v>55</v>
      </c>
      <c r="E8" t="s">
        <v>88</v>
      </c>
    </row>
    <row r="9" spans="1:5" x14ac:dyDescent="0.3">
      <c r="A9" t="s">
        <v>56</v>
      </c>
      <c r="E9" t="s">
        <v>110</v>
      </c>
    </row>
    <row r="10" spans="1:5" x14ac:dyDescent="0.3">
      <c r="A10" t="s">
        <v>57</v>
      </c>
      <c r="E10" t="s">
        <v>86</v>
      </c>
    </row>
    <row r="11" spans="1:5" x14ac:dyDescent="0.3">
      <c r="A11" t="s">
        <v>58</v>
      </c>
      <c r="E11" t="s">
        <v>70</v>
      </c>
    </row>
    <row r="12" spans="1:5" x14ac:dyDescent="0.3">
      <c r="A12" t="s">
        <v>59</v>
      </c>
      <c r="E12" t="s">
        <v>87</v>
      </c>
    </row>
    <row r="13" spans="1:5" x14ac:dyDescent="0.3">
      <c r="A13" t="s">
        <v>60</v>
      </c>
      <c r="E13" t="s">
        <v>89</v>
      </c>
    </row>
    <row r="14" spans="1:5" x14ac:dyDescent="0.3">
      <c r="A14" t="s">
        <v>61</v>
      </c>
      <c r="E14" t="s">
        <v>90</v>
      </c>
    </row>
    <row r="15" spans="1:5" x14ac:dyDescent="0.3">
      <c r="A15" t="s">
        <v>62</v>
      </c>
      <c r="E15" t="s">
        <v>92</v>
      </c>
    </row>
    <row r="16" spans="1:5" x14ac:dyDescent="0.3">
      <c r="A16" t="s">
        <v>63</v>
      </c>
      <c r="E16" t="s">
        <v>91</v>
      </c>
    </row>
    <row r="17" spans="1:5" x14ac:dyDescent="0.3">
      <c r="A17" t="s">
        <v>64</v>
      </c>
      <c r="E17" t="s">
        <v>93</v>
      </c>
    </row>
    <row r="18" spans="1:5" x14ac:dyDescent="0.3">
      <c r="E18" t="s">
        <v>83</v>
      </c>
    </row>
    <row r="19" spans="1:5" x14ac:dyDescent="0.3">
      <c r="E19" t="s">
        <v>95</v>
      </c>
    </row>
    <row r="20" spans="1:5" x14ac:dyDescent="0.3">
      <c r="E20" t="s">
        <v>71</v>
      </c>
    </row>
    <row r="21" spans="1:5" x14ac:dyDescent="0.3">
      <c r="E21" t="s">
        <v>94</v>
      </c>
    </row>
    <row r="22" spans="1:5" x14ac:dyDescent="0.3">
      <c r="E22" t="s">
        <v>96</v>
      </c>
    </row>
    <row r="23" spans="1:5" x14ac:dyDescent="0.3">
      <c r="E23" t="s">
        <v>72</v>
      </c>
    </row>
    <row r="24" spans="1:5" x14ac:dyDescent="0.3">
      <c r="E24" t="s">
        <v>97</v>
      </c>
    </row>
    <row r="25" spans="1:5" x14ac:dyDescent="0.3">
      <c r="E25" t="s">
        <v>73</v>
      </c>
    </row>
    <row r="26" spans="1:5" x14ac:dyDescent="0.3">
      <c r="E26" t="s">
        <v>74</v>
      </c>
    </row>
    <row r="27" spans="1:5" x14ac:dyDescent="0.3">
      <c r="E27" t="s">
        <v>65</v>
      </c>
    </row>
    <row r="28" spans="1:5" x14ac:dyDescent="0.3">
      <c r="E28" t="s">
        <v>98</v>
      </c>
    </row>
    <row r="29" spans="1:5" x14ac:dyDescent="0.3">
      <c r="E29" t="s">
        <v>99</v>
      </c>
    </row>
    <row r="30" spans="1:5" x14ac:dyDescent="0.3">
      <c r="E30" t="s">
        <v>109</v>
      </c>
    </row>
    <row r="31" spans="1:5" x14ac:dyDescent="0.3">
      <c r="E31" t="s">
        <v>78</v>
      </c>
    </row>
    <row r="32" spans="1:5" x14ac:dyDescent="0.3">
      <c r="E32" t="s">
        <v>100</v>
      </c>
    </row>
    <row r="33" spans="5:5" x14ac:dyDescent="0.3">
      <c r="E33" t="s">
        <v>75</v>
      </c>
    </row>
    <row r="34" spans="5:5" x14ac:dyDescent="0.3">
      <c r="E34" t="s">
        <v>101</v>
      </c>
    </row>
    <row r="35" spans="5:5" x14ac:dyDescent="0.3">
      <c r="E35" t="s">
        <v>102</v>
      </c>
    </row>
    <row r="36" spans="5:5" x14ac:dyDescent="0.3">
      <c r="E36" t="s">
        <v>76</v>
      </c>
    </row>
    <row r="37" spans="5:5" x14ac:dyDescent="0.3">
      <c r="E37" t="s">
        <v>111</v>
      </c>
    </row>
    <row r="38" spans="5:5" x14ac:dyDescent="0.3">
      <c r="E38" t="s">
        <v>103</v>
      </c>
    </row>
    <row r="39" spans="5:5" x14ac:dyDescent="0.3">
      <c r="E39" t="s">
        <v>104</v>
      </c>
    </row>
    <row r="40" spans="5:5" x14ac:dyDescent="0.3">
      <c r="E40" t="s">
        <v>105</v>
      </c>
    </row>
    <row r="41" spans="5:5" x14ac:dyDescent="0.3">
      <c r="E41" t="s">
        <v>106</v>
      </c>
    </row>
    <row r="42" spans="5:5" x14ac:dyDescent="0.3">
      <c r="E42" t="s">
        <v>84</v>
      </c>
    </row>
    <row r="43" spans="5:5" x14ac:dyDescent="0.3">
      <c r="E43" t="s">
        <v>79</v>
      </c>
    </row>
    <row r="44" spans="5:5" x14ac:dyDescent="0.3">
      <c r="E44" t="s">
        <v>107</v>
      </c>
    </row>
    <row r="45" spans="5:5" x14ac:dyDescent="0.3">
      <c r="E45" t="s">
        <v>108</v>
      </c>
    </row>
  </sheetData>
  <sortState xmlns:xlrd2="http://schemas.microsoft.com/office/spreadsheetml/2017/richdata2" ref="E2:E46">
    <sortCondition ref="E2:E46"/>
  </sortState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titus xmlns="http://schemas.titus.com/TitusProperties/">
  <TitusGUID xmlns="">ac0764d0-85ad-4dcd-9dc6-94b2da698142</TitusGUID>
  <TitusMetadata xmlns="">eyJucyI6Imh0dHA6XC9cL3d3dy50aXR1cy5jb21cL25zXC9BT04iLCJwcm9wcyI6W3sibiI6IkFvbkNsYXNzaWZpY2F0aW9uIiwidmFscyI6W3sidmFsdWUiOiJBRENfY2xhc3NfMjAwIn1dfSx7Im4iOiJBb25SZXN0cmljdGVkIiwidmFscyI6W119LHsibiI6IkFvblZpc3VhbE1hcmtpbmdzIiwidmFscyI6W119XX0=</TitusMetadata>
</titu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362D23840384AA44F195D95F9E0FB" ma:contentTypeVersion="11" ma:contentTypeDescription="Create a new document." ma:contentTypeScope="" ma:versionID="e0ff0fec7fafa95136ba1e7a5d245ade">
  <xsd:schema xmlns:xsd="http://www.w3.org/2001/XMLSchema" xmlns:xs="http://www.w3.org/2001/XMLSchema" xmlns:p="http://schemas.microsoft.com/office/2006/metadata/properties" xmlns:ns2="38304d66-90c6-4335-b1c9-5b3984399988" xmlns:ns3="41d8d177-be5a-477d-be00-e01547a293a3" targetNamespace="http://schemas.microsoft.com/office/2006/metadata/properties" ma:root="true" ma:fieldsID="0bf139f20d98ee3fefa08b4ab3bdb790" ns2:_="" ns3:_="">
    <xsd:import namespace="38304d66-90c6-4335-b1c9-5b3984399988"/>
    <xsd:import namespace="41d8d177-be5a-477d-be00-e01547a293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04d66-90c6-4335-b1c9-5b3984399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fdf30fe-1347-464b-aacb-c31a0be7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d177-be5a-477d-be00-e01547a293a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941151a-63b3-4332-b62e-f2b7c2e016f0}" ma:internalName="TaxCatchAll" ma:showField="CatchAllData" ma:web="41d8d177-be5a-477d-be00-e01547a293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304d66-90c6-4335-b1c9-5b3984399988">
      <Terms xmlns="http://schemas.microsoft.com/office/infopath/2007/PartnerControls"/>
    </lcf76f155ced4ddcb4097134ff3c332f>
    <TaxCatchAll xmlns="41d8d177-be5a-477d-be00-e01547a293a3" xsi:nil="true"/>
  </documentManagement>
</p:properties>
</file>

<file path=customXml/itemProps1.xml><?xml version="1.0" encoding="utf-8"?>
<ds:datastoreItem xmlns:ds="http://schemas.openxmlformats.org/officeDocument/2006/customXml" ds:itemID="{23660EFD-BAD1-45BA-A5A7-E63F0EBBA27E}">
  <ds:schemaRefs>
    <ds:schemaRef ds:uri="http://schemas.titus.com/TitusProperties/"/>
    <ds:schemaRef ds:uri=""/>
  </ds:schemaRefs>
</ds:datastoreItem>
</file>

<file path=customXml/itemProps2.xml><?xml version="1.0" encoding="utf-8"?>
<ds:datastoreItem xmlns:ds="http://schemas.openxmlformats.org/officeDocument/2006/customXml" ds:itemID="{5CFFE8C2-F124-4030-8699-1ACED8FF7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304d66-90c6-4335-b1c9-5b3984399988"/>
    <ds:schemaRef ds:uri="41d8d177-be5a-477d-be00-e01547a293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E56B9C-DAB9-4075-8DE6-12EF5B4A860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A3C7FDF-D4C7-40F7-8F63-C8D7D6EC81B0}">
  <ds:schemaRefs>
    <ds:schemaRef ds:uri="http://schemas.microsoft.com/office/2006/metadata/properties"/>
    <ds:schemaRef ds:uri="http://schemas.microsoft.com/office/infopath/2007/PartnerControls"/>
    <ds:schemaRef ds:uri="38304d66-90c6-4335-b1c9-5b3984399988"/>
    <ds:schemaRef ds:uri="41d8d177-be5a-477d-be00-e01547a293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Specificatie</vt:lpstr>
      <vt:lpstr>Verrekening Jaarpremie</vt:lpstr>
      <vt:lpstr>Periodepremies</vt:lpstr>
      <vt:lpstr>Data</vt:lpstr>
      <vt:lpstr>Specificatie!Afdrukbereik</vt:lpstr>
      <vt:lpstr>Bouwaard</vt:lpstr>
      <vt:lpstr>CAD</vt:lpstr>
      <vt:lpstr>Interest</vt:lpstr>
      <vt:lpstr>Taxatie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van Doornewaard</dc:creator>
  <cp:keywords/>
  <dc:description/>
  <cp:lastModifiedBy>Kimberley Kole-Dijkstra</cp:lastModifiedBy>
  <cp:revision/>
  <cp:lastPrinted>2025-09-08T09:19:35Z</cp:lastPrinted>
  <dcterms:created xsi:type="dcterms:W3CDTF">2019-07-21T11:45:44Z</dcterms:created>
  <dcterms:modified xsi:type="dcterms:W3CDTF">2025-09-25T10:03:32Z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0x010100072362D23840384AA44F195D95F9E0FB</vt:lpwstr>
  </property>
  <property fmtid="{D5CDD505-2E9C-101B-9397-08002B2CF9AE}" pid="3" name="TitusGUID">
    <vt:lpwstr>ac0764d0-85ad-4dcd-9dc6-94b2da698142</vt:lpwstr>
  </property>
  <property fmtid="{D5CDD505-2E9C-101B-9397-08002B2CF9AE}" pid="4" name="AonClassification">
    <vt:lpwstr>ADC_class_200</vt:lpwstr>
  </property>
  <property fmtid="{D5CDD505-2E9C-101B-9397-08002B2CF9AE}" pid="5" name="MediaServiceImageTags">
    <vt:lpwstr/>
  </property>
  <property fmtid="{D5CDD505-2E9C-101B-9397-08002B2CF9AE}" pid="6" name="MSIP_Label_9043f10a-881e-4653-a55e-02ca2cc829dc_Enabled">
    <vt:lpwstr>true</vt:lpwstr>
  </property>
  <property fmtid="{D5CDD505-2E9C-101B-9397-08002B2CF9AE}" pid="7" name="MSIP_Label_9043f10a-881e-4653-a55e-02ca2cc829dc_SetDate">
    <vt:lpwstr>2023-11-30T10:34:29Z</vt:lpwstr>
  </property>
  <property fmtid="{D5CDD505-2E9C-101B-9397-08002B2CF9AE}" pid="8" name="MSIP_Label_9043f10a-881e-4653-a55e-02ca2cc829dc_Method">
    <vt:lpwstr>Standard</vt:lpwstr>
  </property>
  <property fmtid="{D5CDD505-2E9C-101B-9397-08002B2CF9AE}" pid="9" name="MSIP_Label_9043f10a-881e-4653-a55e-02ca2cc829dc_Name">
    <vt:lpwstr>ADC_class_200</vt:lpwstr>
  </property>
  <property fmtid="{D5CDD505-2E9C-101B-9397-08002B2CF9AE}" pid="10" name="MSIP_Label_9043f10a-881e-4653-a55e-02ca2cc829dc_SiteId">
    <vt:lpwstr>94cfddbc-0627-494a-ad7a-29aea3aea832</vt:lpwstr>
  </property>
  <property fmtid="{D5CDD505-2E9C-101B-9397-08002B2CF9AE}" pid="11" name="MSIP_Label_9043f10a-881e-4653-a55e-02ca2cc829dc_ActionId">
    <vt:lpwstr>f9fb043e-8b2f-4a1a-b568-d4f7248f2ce9</vt:lpwstr>
  </property>
  <property fmtid="{D5CDD505-2E9C-101B-9397-08002B2CF9AE}" pid="12" name="MSIP_Label_9043f10a-881e-4653-a55e-02ca2cc829dc_ContentBits">
    <vt:lpwstr>0</vt:lpwstr>
  </property>
</Properties>
</file>