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-my.sharepoint.com/personal/ruth_van_daalen_schouwen-duiveland_nl/Documents/Ruth/AA AANBESTEDING 2025 Brandverz/"/>
    </mc:Choice>
  </mc:AlternateContent>
  <xr:revisionPtr revIDLastSave="0" documentId="8_{43F57C21-E99F-4766-91FE-0A34C7729C88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General Info" sheetId="1" state="hidden" r:id="rId1"/>
    <sheet name="Polisblad" sheetId="4" state="hidden" r:id="rId2"/>
    <sheet name="Stand 01-01-2025" sheetId="2" r:id="rId3"/>
  </sheets>
  <definedNames>
    <definedName name="_xlnm.Print_Area" localSheetId="0">'General Info'!$A$3:$D$21</definedName>
    <definedName name="_xlnm.Print_Area" localSheetId="1">Polisblad!$A$1:$L$26</definedName>
    <definedName name="_xlnm.Print_Area" localSheetId="2">'Stand 01-01-2025'!$A$1:$M$232</definedName>
    <definedName name="_xlnm.Print_Titles" localSheetId="2">'Stand 01-01-2025'!$1:$7</definedName>
    <definedName name="afrdoor">'General Info'!#REF!</definedName>
    <definedName name="afrind">'General Info'!$B$22</definedName>
    <definedName name="cad">'Stand 01-01-2025'!$AC$232</definedName>
    <definedName name="df">'Stand 01-01-2025'!#REF!</definedName>
    <definedName name="Eurokoers">'General Info'!#REF!</definedName>
    <definedName name="ign">'General Info'!$C$5</definedName>
    <definedName name="igo">'General Info'!$C$6</definedName>
    <definedName name="iin">'General Info'!$C$9</definedName>
    <definedName name="iio">'General Info'!$C$10</definedName>
    <definedName name="index">'Stand 01-01-2025'!$Y$232</definedName>
    <definedName name="perc">#REF!</definedName>
    <definedName name="premie2005">'General Info'!#REF!</definedName>
    <definedName name="premie2008">'General Info'!#REF!</definedName>
    <definedName name="premieAVD">'General Info'!#REF!</definedName>
    <definedName name="premieGMB">'General Info'!#REF!</definedName>
    <definedName name="premieoud">'General Info'!#REF!</definedName>
    <definedName name="premieOWS">'General Info'!#REF!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K14" i="4"/>
  <c r="J14" i="4"/>
  <c r="F11" i="4" l="1"/>
  <c r="F10" i="4"/>
  <c r="F13" i="4"/>
  <c r="F6" i="4"/>
  <c r="F7" i="4"/>
  <c r="Q226" i="2" l="1"/>
  <c r="Q224" i="2"/>
  <c r="Q223" i="2"/>
  <c r="Q221" i="2"/>
  <c r="Q218" i="2"/>
  <c r="Q216" i="2"/>
  <c r="Q215" i="2"/>
  <c r="Q213" i="2"/>
  <c r="Q210" i="2"/>
  <c r="Q208" i="2"/>
  <c r="Q205" i="2"/>
  <c r="Q202" i="2"/>
  <c r="Q200" i="2"/>
  <c r="Q197" i="2"/>
  <c r="Q194" i="2"/>
  <c r="Q192" i="2"/>
  <c r="Q189" i="2"/>
  <c r="P229" i="2"/>
  <c r="Q186" i="2"/>
  <c r="Q184" i="2"/>
  <c r="Q172" i="2"/>
  <c r="Q164" i="2"/>
  <c r="Q160" i="2"/>
  <c r="Q156" i="2"/>
  <c r="Q148" i="2"/>
  <c r="Q140" i="2"/>
  <c r="Q132" i="2"/>
  <c r="Q124" i="2"/>
  <c r="Q120" i="2"/>
  <c r="Q116" i="2"/>
  <c r="Q112" i="2"/>
  <c r="Q108" i="2"/>
  <c r="Q100" i="2"/>
  <c r="Q92" i="2"/>
  <c r="Q88" i="2"/>
  <c r="Q84" i="2"/>
  <c r="Q80" i="2"/>
  <c r="Q76" i="2"/>
  <c r="Q68" i="2"/>
  <c r="Q64" i="2"/>
  <c r="Q60" i="2"/>
  <c r="Q52" i="2"/>
  <c r="Q44" i="2"/>
  <c r="Q40" i="2"/>
  <c r="Q36" i="2"/>
  <c r="Q32" i="2"/>
  <c r="Q28" i="2"/>
  <c r="Q20" i="2"/>
  <c r="Q12" i="2"/>
  <c r="AB181" i="2"/>
  <c r="AB229" i="2"/>
  <c r="Z9" i="2"/>
  <c r="U228" i="2"/>
  <c r="U227" i="2"/>
  <c r="U226" i="2"/>
  <c r="U225" i="2"/>
  <c r="U224" i="2"/>
  <c r="U223" i="2"/>
  <c r="U222" i="2"/>
  <c r="U221" i="2"/>
  <c r="U220" i="2"/>
  <c r="U219" i="2"/>
  <c r="U218" i="2"/>
  <c r="U217" i="2"/>
  <c r="U216" i="2"/>
  <c r="U215" i="2"/>
  <c r="U214" i="2"/>
  <c r="U213" i="2"/>
  <c r="U212" i="2"/>
  <c r="U211" i="2"/>
  <c r="U210" i="2"/>
  <c r="U209" i="2"/>
  <c r="U208" i="2"/>
  <c r="U207" i="2"/>
  <c r="U206" i="2"/>
  <c r="U205" i="2"/>
  <c r="U204" i="2"/>
  <c r="U203" i="2"/>
  <c r="U202" i="2"/>
  <c r="U201" i="2"/>
  <c r="U200" i="2"/>
  <c r="U199" i="2"/>
  <c r="U198" i="2"/>
  <c r="U197" i="2"/>
  <c r="U196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9" i="2"/>
  <c r="Q228" i="2"/>
  <c r="Q227" i="2"/>
  <c r="Q225" i="2"/>
  <c r="Q222" i="2"/>
  <c r="Q220" i="2"/>
  <c r="Q219" i="2"/>
  <c r="Q217" i="2"/>
  <c r="Q214" i="2"/>
  <c r="Q212" i="2"/>
  <c r="Q211" i="2"/>
  <c r="Q209" i="2"/>
  <c r="Q206" i="2"/>
  <c r="Q204" i="2"/>
  <c r="Q203" i="2"/>
  <c r="Q201" i="2"/>
  <c r="Q198" i="2"/>
  <c r="Q196" i="2"/>
  <c r="Q195" i="2"/>
  <c r="Q193" i="2"/>
  <c r="Q190" i="2"/>
  <c r="Q188" i="2"/>
  <c r="Q187" i="2"/>
  <c r="Q185" i="2"/>
  <c r="Q10" i="2"/>
  <c r="Q11" i="2"/>
  <c r="Q13" i="2"/>
  <c r="Q14" i="2"/>
  <c r="Q15" i="2"/>
  <c r="Q17" i="2"/>
  <c r="Q18" i="2"/>
  <c r="Q19" i="2"/>
  <c r="Q21" i="2"/>
  <c r="Q22" i="2"/>
  <c r="Q23" i="2"/>
  <c r="Q25" i="2"/>
  <c r="Q26" i="2"/>
  <c r="Q27" i="2"/>
  <c r="Q29" i="2"/>
  <c r="Q30" i="2"/>
  <c r="Q31" i="2"/>
  <c r="Q33" i="2"/>
  <c r="Q34" i="2"/>
  <c r="Q35" i="2"/>
  <c r="Q37" i="2"/>
  <c r="Q38" i="2"/>
  <c r="Q39" i="2"/>
  <c r="Q41" i="2"/>
  <c r="Q42" i="2"/>
  <c r="Q43" i="2"/>
  <c r="Q45" i="2"/>
  <c r="Q46" i="2"/>
  <c r="Q47" i="2"/>
  <c r="Q49" i="2"/>
  <c r="Q50" i="2"/>
  <c r="Q51" i="2"/>
  <c r="Q53" i="2"/>
  <c r="Q54" i="2"/>
  <c r="Q55" i="2"/>
  <c r="Q57" i="2"/>
  <c r="Q58" i="2"/>
  <c r="Q59" i="2"/>
  <c r="Q61" i="2"/>
  <c r="Q62" i="2"/>
  <c r="Q63" i="2"/>
  <c r="Q65" i="2"/>
  <c r="Q66" i="2"/>
  <c r="Q67" i="2"/>
  <c r="Q69" i="2"/>
  <c r="Q70" i="2"/>
  <c r="Q71" i="2"/>
  <c r="Q73" i="2"/>
  <c r="Q74" i="2"/>
  <c r="Q75" i="2"/>
  <c r="Q77" i="2"/>
  <c r="Q78" i="2"/>
  <c r="Q79" i="2"/>
  <c r="Q81" i="2"/>
  <c r="Q82" i="2"/>
  <c r="Q83" i="2"/>
  <c r="Q85" i="2"/>
  <c r="Q86" i="2"/>
  <c r="Q87" i="2"/>
  <c r="Q89" i="2"/>
  <c r="Q90" i="2"/>
  <c r="Q91" i="2"/>
  <c r="Q93" i="2"/>
  <c r="Q94" i="2"/>
  <c r="Q95" i="2"/>
  <c r="Q97" i="2"/>
  <c r="Q98" i="2"/>
  <c r="Q99" i="2"/>
  <c r="Q101" i="2"/>
  <c r="Q102" i="2"/>
  <c r="Q103" i="2"/>
  <c r="Q105" i="2"/>
  <c r="Q106" i="2"/>
  <c r="Q107" i="2"/>
  <c r="Q109" i="2"/>
  <c r="Q110" i="2"/>
  <c r="Q111" i="2"/>
  <c r="Q113" i="2"/>
  <c r="Q114" i="2"/>
  <c r="Q115" i="2"/>
  <c r="Q117" i="2"/>
  <c r="Q118" i="2"/>
  <c r="Q119" i="2"/>
  <c r="Q121" i="2"/>
  <c r="Q122" i="2"/>
  <c r="Q123" i="2"/>
  <c r="Q125" i="2"/>
  <c r="Q126" i="2"/>
  <c r="Q127" i="2"/>
  <c r="Q129" i="2"/>
  <c r="Q130" i="2"/>
  <c r="Q131" i="2"/>
  <c r="Q133" i="2"/>
  <c r="Q134" i="2"/>
  <c r="Q135" i="2"/>
  <c r="Q137" i="2"/>
  <c r="Q138" i="2"/>
  <c r="Q139" i="2"/>
  <c r="Q141" i="2"/>
  <c r="Q142" i="2"/>
  <c r="Q143" i="2"/>
  <c r="Q145" i="2"/>
  <c r="Q146" i="2"/>
  <c r="Q147" i="2"/>
  <c r="Q149" i="2"/>
  <c r="Q150" i="2"/>
  <c r="Q151" i="2"/>
  <c r="Q153" i="2"/>
  <c r="Q154" i="2"/>
  <c r="Q155" i="2"/>
  <c r="Q157" i="2"/>
  <c r="Q158" i="2"/>
  <c r="Q159" i="2"/>
  <c r="Q161" i="2"/>
  <c r="Q162" i="2"/>
  <c r="Q163" i="2"/>
  <c r="Q165" i="2"/>
  <c r="Q166" i="2"/>
  <c r="Q167" i="2"/>
  <c r="Q169" i="2"/>
  <c r="Q170" i="2"/>
  <c r="Q171" i="2"/>
  <c r="Q173" i="2"/>
  <c r="Q174" i="2"/>
  <c r="Q175" i="2"/>
  <c r="Q177" i="2"/>
  <c r="Q178" i="2"/>
  <c r="Q179" i="2"/>
  <c r="Q9" i="2"/>
  <c r="T181" i="2"/>
  <c r="T229" i="2"/>
  <c r="P181" i="2"/>
  <c r="S229" i="2"/>
  <c r="R229" i="2"/>
  <c r="S181" i="2"/>
  <c r="R181" i="2"/>
  <c r="B22" i="1"/>
  <c r="L225" i="2" s="1"/>
  <c r="AA9" i="2"/>
  <c r="L88" i="2" l="1"/>
  <c r="L9" i="2"/>
  <c r="L173" i="2"/>
  <c r="L104" i="2"/>
  <c r="L201" i="2"/>
  <c r="L153" i="2"/>
  <c r="K161" i="2"/>
  <c r="L134" i="2"/>
  <c r="L145" i="2"/>
  <c r="L118" i="2"/>
  <c r="L166" i="2"/>
  <c r="L74" i="2"/>
  <c r="W74" i="2" s="1"/>
  <c r="L176" i="2"/>
  <c r="L162" i="2"/>
  <c r="K149" i="2"/>
  <c r="L124" i="2"/>
  <c r="L94" i="2"/>
  <c r="K80" i="2"/>
  <c r="L174" i="2"/>
  <c r="K169" i="2"/>
  <c r="K162" i="2"/>
  <c r="K156" i="2"/>
  <c r="L148" i="2"/>
  <c r="L138" i="2"/>
  <c r="L122" i="2"/>
  <c r="W122" i="2" s="1"/>
  <c r="L108" i="2"/>
  <c r="L92" i="2"/>
  <c r="L78" i="2"/>
  <c r="L185" i="2"/>
  <c r="K24" i="2"/>
  <c r="K56" i="2"/>
  <c r="K152" i="2"/>
  <c r="M152" i="2" s="1"/>
  <c r="K178" i="2"/>
  <c r="L169" i="2"/>
  <c r="L156" i="2"/>
  <c r="L140" i="2"/>
  <c r="W140" i="2" s="1"/>
  <c r="L110" i="2"/>
  <c r="K40" i="2"/>
  <c r="K9" i="2"/>
  <c r="K174" i="2"/>
  <c r="L168" i="2"/>
  <c r="L161" i="2"/>
  <c r="L154" i="2"/>
  <c r="L146" i="2"/>
  <c r="L136" i="2"/>
  <c r="W136" i="2" s="1"/>
  <c r="L120" i="2"/>
  <c r="W120" i="2" s="1"/>
  <c r="L106" i="2"/>
  <c r="L90" i="2"/>
  <c r="L76" i="2"/>
  <c r="L193" i="2"/>
  <c r="L197" i="2"/>
  <c r="W197" i="2" s="1"/>
  <c r="K96" i="2"/>
  <c r="K128" i="2"/>
  <c r="V128" i="2" s="1"/>
  <c r="L221" i="2"/>
  <c r="L178" i="2"/>
  <c r="K173" i="2"/>
  <c r="K166" i="2"/>
  <c r="L160" i="2"/>
  <c r="K153" i="2"/>
  <c r="K145" i="2"/>
  <c r="M145" i="2" s="1"/>
  <c r="L132" i="2"/>
  <c r="L116" i="2"/>
  <c r="W116" i="2" s="1"/>
  <c r="L102" i="2"/>
  <c r="L86" i="2"/>
  <c r="L72" i="2"/>
  <c r="L205" i="2"/>
  <c r="L189" i="2"/>
  <c r="K72" i="2"/>
  <c r="K104" i="2"/>
  <c r="K136" i="2"/>
  <c r="K168" i="2"/>
  <c r="L213" i="2"/>
  <c r="L165" i="2"/>
  <c r="L144" i="2"/>
  <c r="L114" i="2"/>
  <c r="L84" i="2"/>
  <c r="L68" i="2"/>
  <c r="W68" i="2" s="1"/>
  <c r="L177" i="2"/>
  <c r="L170" i="2"/>
  <c r="K165" i="2"/>
  <c r="L157" i="2"/>
  <c r="L150" i="2"/>
  <c r="W150" i="2" s="1"/>
  <c r="L142" i="2"/>
  <c r="L128" i="2"/>
  <c r="L112" i="2"/>
  <c r="L98" i="2"/>
  <c r="L82" i="2"/>
  <c r="K68" i="2"/>
  <c r="L217" i="2"/>
  <c r="L172" i="2"/>
  <c r="L158" i="2"/>
  <c r="L152" i="2"/>
  <c r="L130" i="2"/>
  <c r="L100" i="2"/>
  <c r="L209" i="2"/>
  <c r="K177" i="2"/>
  <c r="K170" i="2"/>
  <c r="L164" i="2"/>
  <c r="K157" i="2"/>
  <c r="L149" i="2"/>
  <c r="L141" i="2"/>
  <c r="L126" i="2"/>
  <c r="K112" i="2"/>
  <c r="L96" i="2"/>
  <c r="L80" i="2"/>
  <c r="W80" i="2" s="1"/>
  <c r="L64" i="2"/>
  <c r="K226" i="2"/>
  <c r="K16" i="2"/>
  <c r="K48" i="2"/>
  <c r="K144" i="2"/>
  <c r="M144" i="2" s="1"/>
  <c r="K176" i="2"/>
  <c r="AB232" i="2"/>
  <c r="Q191" i="2"/>
  <c r="Q199" i="2"/>
  <c r="Q207" i="2"/>
  <c r="P232" i="2"/>
  <c r="AC9" i="2"/>
  <c r="K172" i="2"/>
  <c r="K132" i="2"/>
  <c r="K100" i="2"/>
  <c r="K36" i="2"/>
  <c r="K148" i="2"/>
  <c r="M148" i="2" s="1"/>
  <c r="K120" i="2"/>
  <c r="M120" i="2" s="1"/>
  <c r="K88" i="2"/>
  <c r="M88" i="2" s="1"/>
  <c r="K64" i="2"/>
  <c r="M64" i="2" s="1"/>
  <c r="K32" i="2"/>
  <c r="K160" i="2"/>
  <c r="K140" i="2"/>
  <c r="M140" i="2" s="1"/>
  <c r="K108" i="2"/>
  <c r="K76" i="2"/>
  <c r="M76" i="2" s="1"/>
  <c r="K60" i="2"/>
  <c r="K28" i="2"/>
  <c r="Q176" i="2"/>
  <c r="Q168" i="2"/>
  <c r="Q152" i="2"/>
  <c r="Q144" i="2"/>
  <c r="Q136" i="2"/>
  <c r="Q128" i="2"/>
  <c r="Q104" i="2"/>
  <c r="Q96" i="2"/>
  <c r="Q72" i="2"/>
  <c r="Q56" i="2"/>
  <c r="Q48" i="2"/>
  <c r="Q24" i="2"/>
  <c r="Q16" i="2"/>
  <c r="K164" i="2"/>
  <c r="K116" i="2"/>
  <c r="K84" i="2"/>
  <c r="K52" i="2"/>
  <c r="K20" i="2"/>
  <c r="K124" i="2"/>
  <c r="K92" i="2"/>
  <c r="K44" i="2"/>
  <c r="K12" i="2"/>
  <c r="L179" i="2"/>
  <c r="L175" i="2"/>
  <c r="L171" i="2"/>
  <c r="W171" i="2" s="1"/>
  <c r="L167" i="2"/>
  <c r="L163" i="2"/>
  <c r="L159" i="2"/>
  <c r="L155" i="2"/>
  <c r="L151" i="2"/>
  <c r="L147" i="2"/>
  <c r="L143" i="2"/>
  <c r="L139" i="2"/>
  <c r="L135" i="2"/>
  <c r="L131" i="2"/>
  <c r="L127" i="2"/>
  <c r="L123" i="2"/>
  <c r="L119" i="2"/>
  <c r="L115" i="2"/>
  <c r="L111" i="2"/>
  <c r="L107" i="2"/>
  <c r="L103" i="2"/>
  <c r="L99" i="2"/>
  <c r="L95" i="2"/>
  <c r="W95" i="2" s="1"/>
  <c r="L91" i="2"/>
  <c r="L87" i="2"/>
  <c r="L83" i="2"/>
  <c r="L79" i="2"/>
  <c r="L75" i="2"/>
  <c r="W75" i="2" s="1"/>
  <c r="L71" i="2"/>
  <c r="L67" i="2"/>
  <c r="L63" i="2"/>
  <c r="L59" i="2"/>
  <c r="L55" i="2"/>
  <c r="L51" i="2"/>
  <c r="L47" i="2"/>
  <c r="L43" i="2"/>
  <c r="L39" i="2"/>
  <c r="L35" i="2"/>
  <c r="W35" i="2" s="1"/>
  <c r="L31" i="2"/>
  <c r="L27" i="2"/>
  <c r="W27" i="2" s="1"/>
  <c r="L23" i="2"/>
  <c r="W23" i="2" s="1"/>
  <c r="L19" i="2"/>
  <c r="L15" i="2"/>
  <c r="L11" i="2"/>
  <c r="K186" i="2"/>
  <c r="K190" i="2"/>
  <c r="K194" i="2"/>
  <c r="K198" i="2"/>
  <c r="K202" i="2"/>
  <c r="K206" i="2"/>
  <c r="K210" i="2"/>
  <c r="K214" i="2"/>
  <c r="K218" i="2"/>
  <c r="K222" i="2"/>
  <c r="L226" i="2"/>
  <c r="K179" i="2"/>
  <c r="K175" i="2"/>
  <c r="K171" i="2"/>
  <c r="K167" i="2"/>
  <c r="M167" i="2" s="1"/>
  <c r="K163" i="2"/>
  <c r="K159" i="2"/>
  <c r="K155" i="2"/>
  <c r="K151" i="2"/>
  <c r="M151" i="2" s="1"/>
  <c r="K147" i="2"/>
  <c r="K143" i="2"/>
  <c r="K139" i="2"/>
  <c r="K135" i="2"/>
  <c r="K131" i="2"/>
  <c r="K127" i="2"/>
  <c r="K123" i="2"/>
  <c r="K119" i="2"/>
  <c r="K115" i="2"/>
  <c r="K111" i="2"/>
  <c r="K107" i="2"/>
  <c r="M107" i="2" s="1"/>
  <c r="K103" i="2"/>
  <c r="M103" i="2" s="1"/>
  <c r="K99" i="2"/>
  <c r="K95" i="2"/>
  <c r="K91" i="2"/>
  <c r="K87" i="2"/>
  <c r="K83" i="2"/>
  <c r="K79" i="2"/>
  <c r="K75" i="2"/>
  <c r="K71" i="2"/>
  <c r="K67" i="2"/>
  <c r="K63" i="2"/>
  <c r="K59" i="2"/>
  <c r="M59" i="2" s="1"/>
  <c r="K55" i="2"/>
  <c r="M55" i="2" s="1"/>
  <c r="K51" i="2"/>
  <c r="M51" i="2" s="1"/>
  <c r="K47" i="2"/>
  <c r="K43" i="2"/>
  <c r="K39" i="2"/>
  <c r="M39" i="2" s="1"/>
  <c r="K35" i="2"/>
  <c r="K31" i="2"/>
  <c r="K27" i="2"/>
  <c r="K23" i="2"/>
  <c r="K19" i="2"/>
  <c r="K15" i="2"/>
  <c r="K11" i="2"/>
  <c r="M11" i="2" s="1"/>
  <c r="L186" i="2"/>
  <c r="L190" i="2"/>
  <c r="L194" i="2"/>
  <c r="L198" i="2"/>
  <c r="L202" i="2"/>
  <c r="L206" i="2"/>
  <c r="L210" i="2"/>
  <c r="L214" i="2"/>
  <c r="L218" i="2"/>
  <c r="W218" i="2" s="1"/>
  <c r="K223" i="2"/>
  <c r="K227" i="2"/>
  <c r="L70" i="2"/>
  <c r="W70" i="2" s="1"/>
  <c r="L66" i="2"/>
  <c r="L62" i="2"/>
  <c r="L58" i="2"/>
  <c r="L54" i="2"/>
  <c r="W54" i="2" s="1"/>
  <c r="L50" i="2"/>
  <c r="L46" i="2"/>
  <c r="L42" i="2"/>
  <c r="L38" i="2"/>
  <c r="L34" i="2"/>
  <c r="L30" i="2"/>
  <c r="L26" i="2"/>
  <c r="W26" i="2" s="1"/>
  <c r="L22" i="2"/>
  <c r="W22" i="2" s="1"/>
  <c r="L18" i="2"/>
  <c r="L14" i="2"/>
  <c r="W14" i="2" s="1"/>
  <c r="L10" i="2"/>
  <c r="K187" i="2"/>
  <c r="K191" i="2"/>
  <c r="K195" i="2"/>
  <c r="K199" i="2"/>
  <c r="K203" i="2"/>
  <c r="K207" i="2"/>
  <c r="K211" i="2"/>
  <c r="K215" i="2"/>
  <c r="K219" i="2"/>
  <c r="L223" i="2"/>
  <c r="L227" i="2"/>
  <c r="K158" i="2"/>
  <c r="K154" i="2"/>
  <c r="K150" i="2"/>
  <c r="M150" i="2" s="1"/>
  <c r="K146" i="2"/>
  <c r="K142" i="2"/>
  <c r="M142" i="2" s="1"/>
  <c r="K138" i="2"/>
  <c r="K134" i="2"/>
  <c r="M134" i="2" s="1"/>
  <c r="K130" i="2"/>
  <c r="M130" i="2" s="1"/>
  <c r="K126" i="2"/>
  <c r="M126" i="2" s="1"/>
  <c r="K122" i="2"/>
  <c r="K118" i="2"/>
  <c r="M118" i="2" s="1"/>
  <c r="K114" i="2"/>
  <c r="M114" i="2" s="1"/>
  <c r="K110" i="2"/>
  <c r="M110" i="2" s="1"/>
  <c r="K106" i="2"/>
  <c r="M106" i="2" s="1"/>
  <c r="K102" i="2"/>
  <c r="M102" i="2" s="1"/>
  <c r="K98" i="2"/>
  <c r="K94" i="2"/>
  <c r="M94" i="2" s="1"/>
  <c r="K90" i="2"/>
  <c r="K86" i="2"/>
  <c r="K82" i="2"/>
  <c r="M82" i="2" s="1"/>
  <c r="K78" i="2"/>
  <c r="M78" i="2" s="1"/>
  <c r="K74" i="2"/>
  <c r="K70" i="2"/>
  <c r="K66" i="2"/>
  <c r="K62" i="2"/>
  <c r="K58" i="2"/>
  <c r="K54" i="2"/>
  <c r="K50" i="2"/>
  <c r="K46" i="2"/>
  <c r="K42" i="2"/>
  <c r="M42" i="2" s="1"/>
  <c r="K38" i="2"/>
  <c r="M38" i="2" s="1"/>
  <c r="K34" i="2"/>
  <c r="K30" i="2"/>
  <c r="K26" i="2"/>
  <c r="K22" i="2"/>
  <c r="K18" i="2"/>
  <c r="K14" i="2"/>
  <c r="K10" i="2"/>
  <c r="L187" i="2"/>
  <c r="L191" i="2"/>
  <c r="L195" i="2"/>
  <c r="W195" i="2" s="1"/>
  <c r="L199" i="2"/>
  <c r="L203" i="2"/>
  <c r="L207" i="2"/>
  <c r="L211" i="2"/>
  <c r="L215" i="2"/>
  <c r="L219" i="2"/>
  <c r="K224" i="2"/>
  <c r="K228" i="2"/>
  <c r="L137" i="2"/>
  <c r="L133" i="2"/>
  <c r="L129" i="2"/>
  <c r="L125" i="2"/>
  <c r="L121" i="2"/>
  <c r="L117" i="2"/>
  <c r="W117" i="2" s="1"/>
  <c r="L113" i="2"/>
  <c r="W113" i="2" s="1"/>
  <c r="L109" i="2"/>
  <c r="L105" i="2"/>
  <c r="L101" i="2"/>
  <c r="L97" i="2"/>
  <c r="L93" i="2"/>
  <c r="W93" i="2" s="1"/>
  <c r="L89" i="2"/>
  <c r="L85" i="2"/>
  <c r="L81" i="2"/>
  <c r="L77" i="2"/>
  <c r="L73" i="2"/>
  <c r="L69" i="2"/>
  <c r="L65" i="2"/>
  <c r="L61" i="2"/>
  <c r="W61" i="2" s="1"/>
  <c r="L57" i="2"/>
  <c r="L53" i="2"/>
  <c r="L49" i="2"/>
  <c r="W49" i="2" s="1"/>
  <c r="L45" i="2"/>
  <c r="L41" i="2"/>
  <c r="L37" i="2"/>
  <c r="L33" i="2"/>
  <c r="L29" i="2"/>
  <c r="L25" i="2"/>
  <c r="L21" i="2"/>
  <c r="L17" i="2"/>
  <c r="L13" i="2"/>
  <c r="K184" i="2"/>
  <c r="K188" i="2"/>
  <c r="K192" i="2"/>
  <c r="K196" i="2"/>
  <c r="K200" i="2"/>
  <c r="K204" i="2"/>
  <c r="K208" i="2"/>
  <c r="K212" i="2"/>
  <c r="K216" i="2"/>
  <c r="K220" i="2"/>
  <c r="L224" i="2"/>
  <c r="L228" i="2"/>
  <c r="K141" i="2"/>
  <c r="M141" i="2" s="1"/>
  <c r="K137" i="2"/>
  <c r="M137" i="2" s="1"/>
  <c r="K133" i="2"/>
  <c r="K129" i="2"/>
  <c r="M129" i="2" s="1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M65" i="2" s="1"/>
  <c r="K61" i="2"/>
  <c r="M61" i="2" s="1"/>
  <c r="K57" i="2"/>
  <c r="K53" i="2"/>
  <c r="K49" i="2"/>
  <c r="K45" i="2"/>
  <c r="K41" i="2"/>
  <c r="K37" i="2"/>
  <c r="K33" i="2"/>
  <c r="K29" i="2"/>
  <c r="K25" i="2"/>
  <c r="K21" i="2"/>
  <c r="K17" i="2"/>
  <c r="K13" i="2"/>
  <c r="L184" i="2"/>
  <c r="L188" i="2"/>
  <c r="W188" i="2" s="1"/>
  <c r="L192" i="2"/>
  <c r="L196" i="2"/>
  <c r="L200" i="2"/>
  <c r="W200" i="2" s="1"/>
  <c r="L204" i="2"/>
  <c r="L208" i="2"/>
  <c r="W208" i="2" s="1"/>
  <c r="L212" i="2"/>
  <c r="L216" i="2"/>
  <c r="L220" i="2"/>
  <c r="K225" i="2"/>
  <c r="M225" i="2" s="1"/>
  <c r="L222" i="2"/>
  <c r="L60" i="2"/>
  <c r="L56" i="2"/>
  <c r="L52" i="2"/>
  <c r="L48" i="2"/>
  <c r="L44" i="2"/>
  <c r="L40" i="2"/>
  <c r="L36" i="2"/>
  <c r="L32" i="2"/>
  <c r="L28" i="2"/>
  <c r="L24" i="2"/>
  <c r="L20" i="2"/>
  <c r="L16" i="2"/>
  <c r="L12" i="2"/>
  <c r="K185" i="2"/>
  <c r="K189" i="2"/>
  <c r="K193" i="2"/>
  <c r="M193" i="2" s="1"/>
  <c r="K197" i="2"/>
  <c r="M197" i="2" s="1"/>
  <c r="K201" i="2"/>
  <c r="M201" i="2" s="1"/>
  <c r="K205" i="2"/>
  <c r="M205" i="2" s="1"/>
  <c r="K209" i="2"/>
  <c r="M209" i="2" s="1"/>
  <c r="K213" i="2"/>
  <c r="M213" i="2" s="1"/>
  <c r="K217" i="2"/>
  <c r="M217" i="2" s="1"/>
  <c r="K221" i="2"/>
  <c r="M221" i="2" s="1"/>
  <c r="T232" i="2"/>
  <c r="U181" i="2"/>
  <c r="U229" i="2"/>
  <c r="E13" i="4"/>
  <c r="G13" i="4" s="1"/>
  <c r="O181" i="2"/>
  <c r="N181" i="2"/>
  <c r="AA171" i="2"/>
  <c r="AA172" i="2"/>
  <c r="AA173" i="2"/>
  <c r="AA174" i="2"/>
  <c r="AA175" i="2"/>
  <c r="AA176" i="2"/>
  <c r="AA177" i="2"/>
  <c r="AA178" i="2"/>
  <c r="AA179" i="2"/>
  <c r="Z171" i="2"/>
  <c r="Z172" i="2"/>
  <c r="Z173" i="2"/>
  <c r="Z174" i="2"/>
  <c r="Z175" i="2"/>
  <c r="Z176" i="2"/>
  <c r="Z177" i="2"/>
  <c r="Z178" i="2"/>
  <c r="Z179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149" i="2"/>
  <c r="AA150" i="2"/>
  <c r="AA151" i="2"/>
  <c r="AA10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Z10" i="2"/>
  <c r="Z11" i="2"/>
  <c r="AC11" i="2" s="1"/>
  <c r="Z12" i="2"/>
  <c r="AC12" i="2" s="1"/>
  <c r="Z13" i="2"/>
  <c r="AC13" i="2" s="1"/>
  <c r="Z14" i="2"/>
  <c r="Z15" i="2"/>
  <c r="Z16" i="2"/>
  <c r="Z17" i="2"/>
  <c r="Z18" i="2"/>
  <c r="Z19" i="2"/>
  <c r="Z20" i="2"/>
  <c r="Z21" i="2"/>
  <c r="Z22" i="2"/>
  <c r="Z23" i="2"/>
  <c r="Z24" i="2"/>
  <c r="AC24" i="2" s="1"/>
  <c r="Z25" i="2"/>
  <c r="AC25" i="2" s="1"/>
  <c r="Z26" i="2"/>
  <c r="AC26" i="2" s="1"/>
  <c r="Z27" i="2"/>
  <c r="Z28" i="2"/>
  <c r="AC28" i="2" s="1"/>
  <c r="Z29" i="2"/>
  <c r="AC29" i="2" s="1"/>
  <c r="Z30" i="2"/>
  <c r="Z31" i="2"/>
  <c r="Z32" i="2"/>
  <c r="Z33" i="2"/>
  <c r="Z34" i="2"/>
  <c r="Z35" i="2"/>
  <c r="Z36" i="2"/>
  <c r="Z37" i="2"/>
  <c r="Z38" i="2"/>
  <c r="AC38" i="2" s="1"/>
  <c r="Z39" i="2"/>
  <c r="AC39" i="2" s="1"/>
  <c r="Z40" i="2"/>
  <c r="AC40" i="2" s="1"/>
  <c r="Z41" i="2"/>
  <c r="AC41" i="2" s="1"/>
  <c r="Z42" i="2"/>
  <c r="AC42" i="2" s="1"/>
  <c r="Z43" i="2"/>
  <c r="Z44" i="2"/>
  <c r="Z45" i="2"/>
  <c r="AC45" i="2" s="1"/>
  <c r="Z46" i="2"/>
  <c r="Z47" i="2"/>
  <c r="Z48" i="2"/>
  <c r="Z49" i="2"/>
  <c r="Z50" i="2"/>
  <c r="Z51" i="2"/>
  <c r="Z52" i="2"/>
  <c r="Z53" i="2"/>
  <c r="Z54" i="2"/>
  <c r="Z55" i="2"/>
  <c r="AC55" i="2" s="1"/>
  <c r="Z56" i="2"/>
  <c r="AC56" i="2" s="1"/>
  <c r="Z57" i="2"/>
  <c r="AC57" i="2" s="1"/>
  <c r="Z58" i="2"/>
  <c r="Z59" i="2"/>
  <c r="Z60" i="2"/>
  <c r="Z61" i="2"/>
  <c r="Z62" i="2"/>
  <c r="Z63" i="2"/>
  <c r="Z64" i="2"/>
  <c r="Z65" i="2"/>
  <c r="Z66" i="2"/>
  <c r="Z67" i="2"/>
  <c r="Z68" i="2"/>
  <c r="Z69" i="2"/>
  <c r="AC69" i="2" s="1"/>
  <c r="Z70" i="2"/>
  <c r="AC70" i="2" s="1"/>
  <c r="Z71" i="2"/>
  <c r="AC71" i="2" s="1"/>
  <c r="Z72" i="2"/>
  <c r="Z73" i="2"/>
  <c r="AC73" i="2" s="1"/>
  <c r="Z74" i="2"/>
  <c r="Z75" i="2"/>
  <c r="Z76" i="2"/>
  <c r="Z77" i="2"/>
  <c r="Z78" i="2"/>
  <c r="Z79" i="2"/>
  <c r="Z80" i="2"/>
  <c r="Z81" i="2"/>
  <c r="Z82" i="2"/>
  <c r="Z83" i="2"/>
  <c r="Z84" i="2"/>
  <c r="Z85" i="2"/>
  <c r="AC85" i="2" s="1"/>
  <c r="Z86" i="2"/>
  <c r="AC86" i="2" s="1"/>
  <c r="Z87" i="2"/>
  <c r="AC87" i="2" s="1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AC108" i="2" s="1"/>
  <c r="Z109" i="2"/>
  <c r="AC109" i="2" s="1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AC122" i="2" s="1"/>
  <c r="Z123" i="2"/>
  <c r="Z124" i="2"/>
  <c r="AC124" i="2" s="1"/>
  <c r="Z125" i="2"/>
  <c r="AC125" i="2" s="1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84" i="2"/>
  <c r="O229" i="2"/>
  <c r="D11" i="4"/>
  <c r="C10" i="4"/>
  <c r="D7" i="4"/>
  <c r="C6" i="4"/>
  <c r="A3" i="4"/>
  <c r="A2" i="4"/>
  <c r="V162" i="2"/>
  <c r="M101" i="2" l="1"/>
  <c r="M147" i="2"/>
  <c r="M41" i="2"/>
  <c r="M105" i="2"/>
  <c r="M68" i="2"/>
  <c r="M173" i="2"/>
  <c r="M45" i="2"/>
  <c r="M109" i="2"/>
  <c r="M91" i="2"/>
  <c r="M155" i="2"/>
  <c r="M132" i="2"/>
  <c r="M172" i="2"/>
  <c r="AC101" i="2"/>
  <c r="M72" i="2"/>
  <c r="M157" i="2"/>
  <c r="AC123" i="2"/>
  <c r="AC43" i="2"/>
  <c r="AC27" i="2"/>
  <c r="M158" i="2"/>
  <c r="M47" i="2"/>
  <c r="M165" i="2"/>
  <c r="M123" i="2"/>
  <c r="M81" i="2"/>
  <c r="M46" i="2"/>
  <c r="M17" i="2"/>
  <c r="AC53" i="2"/>
  <c r="AC68" i="2"/>
  <c r="AC84" i="2"/>
  <c r="AC52" i="2"/>
  <c r="AC115" i="2"/>
  <c r="AC99" i="2"/>
  <c r="AC83" i="2"/>
  <c r="AC67" i="2"/>
  <c r="M97" i="2"/>
  <c r="M166" i="2"/>
  <c r="AC98" i="2"/>
  <c r="AC113" i="2"/>
  <c r="AC17" i="2"/>
  <c r="M191" i="2"/>
  <c r="AC114" i="2"/>
  <c r="AC97" i="2"/>
  <c r="AC80" i="2"/>
  <c r="AC128" i="2"/>
  <c r="AC112" i="2"/>
  <c r="AC96" i="2"/>
  <c r="AC127" i="2"/>
  <c r="AC111" i="2"/>
  <c r="AC95" i="2"/>
  <c r="AC31" i="2"/>
  <c r="M49" i="2"/>
  <c r="M113" i="2"/>
  <c r="M136" i="2"/>
  <c r="AC82" i="2"/>
  <c r="AC81" i="2"/>
  <c r="AC126" i="2"/>
  <c r="AC110" i="2"/>
  <c r="AC94" i="2"/>
  <c r="AC14" i="2"/>
  <c r="M104" i="2"/>
  <c r="AC100" i="2"/>
  <c r="AC129" i="2"/>
  <c r="M22" i="2"/>
  <c r="M26" i="2"/>
  <c r="M171" i="2"/>
  <c r="M111" i="2"/>
  <c r="M115" i="2"/>
  <c r="AC15" i="2"/>
  <c r="M204" i="2"/>
  <c r="M9" i="2"/>
  <c r="AC121" i="2"/>
  <c r="AC23" i="2"/>
  <c r="M23" i="2"/>
  <c r="AC120" i="2"/>
  <c r="AC92" i="2"/>
  <c r="AC50" i="2"/>
  <c r="AC22" i="2"/>
  <c r="M13" i="2"/>
  <c r="M69" i="2"/>
  <c r="M125" i="2"/>
  <c r="M27" i="2"/>
  <c r="M83" i="2"/>
  <c r="M139" i="2"/>
  <c r="M15" i="2"/>
  <c r="M92" i="2"/>
  <c r="M200" i="2"/>
  <c r="M98" i="2"/>
  <c r="AC93" i="2"/>
  <c r="AC65" i="2"/>
  <c r="AC37" i="2"/>
  <c r="M79" i="2"/>
  <c r="AC106" i="2"/>
  <c r="AC78" i="2"/>
  <c r="AC64" i="2"/>
  <c r="AC36" i="2"/>
  <c r="AC119" i="2"/>
  <c r="AC105" i="2"/>
  <c r="AC91" i="2"/>
  <c r="AC77" i="2"/>
  <c r="AC63" i="2"/>
  <c r="AC35" i="2"/>
  <c r="AC21" i="2"/>
  <c r="M189" i="2"/>
  <c r="M54" i="2"/>
  <c r="M87" i="2"/>
  <c r="M143" i="2"/>
  <c r="M84" i="2"/>
  <c r="M100" i="2"/>
  <c r="M71" i="2"/>
  <c r="M154" i="2"/>
  <c r="M19" i="2"/>
  <c r="AC107" i="2"/>
  <c r="AC79" i="2"/>
  <c r="AC51" i="2"/>
  <c r="M135" i="2"/>
  <c r="AC118" i="2"/>
  <c r="AC104" i="2"/>
  <c r="AC90" i="2"/>
  <c r="AC76" i="2"/>
  <c r="AC62" i="2"/>
  <c r="AC48" i="2"/>
  <c r="AC34" i="2"/>
  <c r="AC20" i="2"/>
  <c r="M185" i="2"/>
  <c r="M77" i="2"/>
  <c r="M133" i="2"/>
  <c r="M58" i="2"/>
  <c r="M116" i="2"/>
  <c r="M162" i="2"/>
  <c r="AC103" i="2"/>
  <c r="AC89" i="2"/>
  <c r="AC61" i="2"/>
  <c r="AC47" i="2"/>
  <c r="AC33" i="2"/>
  <c r="AC19" i="2"/>
  <c r="M62" i="2"/>
  <c r="M164" i="2"/>
  <c r="AC116" i="2"/>
  <c r="AC102" i="2"/>
  <c r="AC88" i="2"/>
  <c r="AC74" i="2"/>
  <c r="AC60" i="2"/>
  <c r="AC46" i="2"/>
  <c r="AC32" i="2"/>
  <c r="AC18" i="2"/>
  <c r="M29" i="2"/>
  <c r="M10" i="2"/>
  <c r="M122" i="2"/>
  <c r="M112" i="2"/>
  <c r="M119" i="2"/>
  <c r="M33" i="2"/>
  <c r="M146" i="2"/>
  <c r="AC117" i="2"/>
  <c r="AC75" i="2"/>
  <c r="M14" i="2"/>
  <c r="M70" i="2"/>
  <c r="M194" i="2"/>
  <c r="AC72" i="2"/>
  <c r="AC58" i="2"/>
  <c r="AC44" i="2"/>
  <c r="AC30" i="2"/>
  <c r="AC16" i="2"/>
  <c r="M93" i="2"/>
  <c r="M18" i="2"/>
  <c r="M74" i="2"/>
  <c r="M190" i="2"/>
  <c r="M108" i="2"/>
  <c r="M153" i="2"/>
  <c r="M160" i="2"/>
  <c r="M168" i="2"/>
  <c r="M138" i="2"/>
  <c r="M219" i="2"/>
  <c r="M187" i="2"/>
  <c r="M222" i="2"/>
  <c r="M124" i="2"/>
  <c r="M56" i="2"/>
  <c r="M149" i="2"/>
  <c r="M161" i="2"/>
  <c r="M196" i="2"/>
  <c r="M215" i="2"/>
  <c r="M31" i="2"/>
  <c r="M63" i="2"/>
  <c r="M95" i="2"/>
  <c r="M127" i="2"/>
  <c r="M159" i="2"/>
  <c r="M218" i="2"/>
  <c r="M186" i="2"/>
  <c r="M20" i="2"/>
  <c r="M32" i="2"/>
  <c r="M40" i="2"/>
  <c r="M24" i="2"/>
  <c r="V156" i="2"/>
  <c r="M156" i="2"/>
  <c r="M21" i="2"/>
  <c r="M53" i="2"/>
  <c r="M85" i="2"/>
  <c r="V117" i="2"/>
  <c r="Y117" i="2" s="1"/>
  <c r="M117" i="2"/>
  <c r="M192" i="2"/>
  <c r="V50" i="2"/>
  <c r="M50" i="2"/>
  <c r="M211" i="2"/>
  <c r="M35" i="2"/>
  <c r="M67" i="2"/>
  <c r="M99" i="2"/>
  <c r="M131" i="2"/>
  <c r="M163" i="2"/>
  <c r="M214" i="2"/>
  <c r="V52" i="2"/>
  <c r="M52" i="2"/>
  <c r="M48" i="2"/>
  <c r="M128" i="2"/>
  <c r="M25" i="2"/>
  <c r="M57" i="2"/>
  <c r="M89" i="2"/>
  <c r="M121" i="2"/>
  <c r="M220" i="2"/>
  <c r="M188" i="2"/>
  <c r="M86" i="2"/>
  <c r="M207" i="2"/>
  <c r="M210" i="2"/>
  <c r="M28" i="2"/>
  <c r="M16" i="2"/>
  <c r="M96" i="2"/>
  <c r="M169" i="2"/>
  <c r="M216" i="2"/>
  <c r="M184" i="2"/>
  <c r="M90" i="2"/>
  <c r="M203" i="2"/>
  <c r="V43" i="2"/>
  <c r="M43" i="2"/>
  <c r="V75" i="2"/>
  <c r="Y75" i="2" s="1"/>
  <c r="M75" i="2"/>
  <c r="M206" i="2"/>
  <c r="M60" i="2"/>
  <c r="M212" i="2"/>
  <c r="V30" i="2"/>
  <c r="M30" i="2"/>
  <c r="M199" i="2"/>
  <c r="M202" i="2"/>
  <c r="M12" i="2"/>
  <c r="M80" i="2"/>
  <c r="V73" i="2"/>
  <c r="M73" i="2"/>
  <c r="V37" i="2"/>
  <c r="M37" i="2"/>
  <c r="M208" i="2"/>
  <c r="M34" i="2"/>
  <c r="M66" i="2"/>
  <c r="M195" i="2"/>
  <c r="M198" i="2"/>
  <c r="V44" i="2"/>
  <c r="M44" i="2"/>
  <c r="M36" i="2"/>
  <c r="M170" i="2"/>
  <c r="AC59" i="2"/>
  <c r="M176" i="2"/>
  <c r="M177" i="2"/>
  <c r="M174" i="2"/>
  <c r="M226" i="2"/>
  <c r="M178" i="2"/>
  <c r="V145" i="2"/>
  <c r="V96" i="2"/>
  <c r="AC173" i="2"/>
  <c r="AC10" i="2"/>
  <c r="AC54" i="2"/>
  <c r="AC176" i="2"/>
  <c r="V78" i="2"/>
  <c r="AC149" i="2"/>
  <c r="AC49" i="2"/>
  <c r="W28" i="2"/>
  <c r="AC178" i="2"/>
  <c r="V140" i="2"/>
  <c r="Y140" i="2" s="1"/>
  <c r="W135" i="2"/>
  <c r="V94" i="2"/>
  <c r="W40" i="2"/>
  <c r="M227" i="2"/>
  <c r="U232" i="2"/>
  <c r="E20" i="4" s="1"/>
  <c r="M224" i="2"/>
  <c r="AC151" i="2"/>
  <c r="AC165" i="2"/>
  <c r="AC157" i="2"/>
  <c r="AC172" i="2"/>
  <c r="AC141" i="2"/>
  <c r="AC66" i="2"/>
  <c r="AC133" i="2"/>
  <c r="AC174" i="2"/>
  <c r="Q181" i="2"/>
  <c r="AC148" i="2"/>
  <c r="AC140" i="2"/>
  <c r="AC132" i="2"/>
  <c r="AC179" i="2"/>
  <c r="AC171" i="2"/>
  <c r="M175" i="2"/>
  <c r="AC167" i="2"/>
  <c r="AC159" i="2"/>
  <c r="V155" i="2"/>
  <c r="V154" i="2"/>
  <c r="AC150" i="2"/>
  <c r="V122" i="2"/>
  <c r="Y122" i="2" s="1"/>
  <c r="V81" i="2"/>
  <c r="M223" i="2"/>
  <c r="V77" i="2"/>
  <c r="V22" i="2"/>
  <c r="Y22" i="2" s="1"/>
  <c r="W79" i="2"/>
  <c r="W219" i="2"/>
  <c r="M228" i="2"/>
  <c r="M179" i="2"/>
  <c r="V141" i="2"/>
  <c r="AC164" i="2"/>
  <c r="AC156" i="2"/>
  <c r="AC163" i="2"/>
  <c r="AC155" i="2"/>
  <c r="AC147" i="2"/>
  <c r="AC139" i="2"/>
  <c r="AC131" i="2"/>
  <c r="AC170" i="2"/>
  <c r="AC162" i="2"/>
  <c r="AC154" i="2"/>
  <c r="AC146" i="2"/>
  <c r="AC138" i="2"/>
  <c r="AC130" i="2"/>
  <c r="AC169" i="2"/>
  <c r="AC161" i="2"/>
  <c r="AC153" i="2"/>
  <c r="AC145" i="2"/>
  <c r="AC137" i="2"/>
  <c r="AC168" i="2"/>
  <c r="AC160" i="2"/>
  <c r="AC152" i="2"/>
  <c r="AC144" i="2"/>
  <c r="AC136" i="2"/>
  <c r="AC177" i="2"/>
  <c r="AC143" i="2"/>
  <c r="AC135" i="2"/>
  <c r="AC166" i="2"/>
  <c r="AC158" i="2"/>
  <c r="AC142" i="2"/>
  <c r="AC134" i="2"/>
  <c r="AC175" i="2"/>
  <c r="O232" i="2"/>
  <c r="V177" i="2"/>
  <c r="V173" i="2"/>
  <c r="W178" i="2"/>
  <c r="W174" i="2"/>
  <c r="V176" i="2"/>
  <c r="V172" i="2"/>
  <c r="W177" i="2"/>
  <c r="W173" i="2"/>
  <c r="Z181" i="2"/>
  <c r="V179" i="2"/>
  <c r="V175" i="2"/>
  <c r="W176" i="2"/>
  <c r="W172" i="2"/>
  <c r="V178" i="2"/>
  <c r="V174" i="2"/>
  <c r="W179" i="2"/>
  <c r="W175" i="2"/>
  <c r="AA181" i="2"/>
  <c r="S232" i="2"/>
  <c r="W43" i="2"/>
  <c r="Y43" i="2" s="1"/>
  <c r="W207" i="2"/>
  <c r="W77" i="2"/>
  <c r="AA229" i="2"/>
  <c r="R232" i="2"/>
  <c r="V167" i="2"/>
  <c r="W144" i="2"/>
  <c r="V161" i="2"/>
  <c r="V169" i="2"/>
  <c r="W124" i="2"/>
  <c r="V39" i="2"/>
  <c r="V17" i="2"/>
  <c r="W132" i="2"/>
  <c r="W56" i="2"/>
  <c r="W45" i="2"/>
  <c r="W91" i="2"/>
  <c r="W194" i="2"/>
  <c r="W119" i="2"/>
  <c r="W76" i="2"/>
  <c r="W217" i="2"/>
  <c r="W165" i="2"/>
  <c r="W130" i="2"/>
  <c r="W51" i="2"/>
  <c r="W211" i="2"/>
  <c r="W46" i="2"/>
  <c r="W92" i="2"/>
  <c r="V62" i="2"/>
  <c r="W115" i="2"/>
  <c r="W151" i="2"/>
  <c r="W21" i="2"/>
  <c r="W199" i="2"/>
  <c r="W34" i="2"/>
  <c r="W121" i="2"/>
  <c r="W98" i="2"/>
  <c r="W10" i="2"/>
  <c r="W71" i="2"/>
  <c r="V164" i="2"/>
  <c r="W162" i="2"/>
  <c r="Y162" i="2" s="1"/>
  <c r="W184" i="2"/>
  <c r="V136" i="2"/>
  <c r="Y136" i="2" s="1"/>
  <c r="W160" i="2"/>
  <c r="W170" i="2"/>
  <c r="V146" i="2"/>
  <c r="W168" i="2"/>
  <c r="W192" i="2"/>
  <c r="W212" i="2"/>
  <c r="V133" i="2"/>
  <c r="W47" i="2"/>
  <c r="W82" i="2"/>
  <c r="V61" i="2"/>
  <c r="Y61" i="2" s="1"/>
  <c r="V48" i="2"/>
  <c r="W24" i="2"/>
  <c r="V27" i="2"/>
  <c r="Y27" i="2" s="1"/>
  <c r="W88" i="2"/>
  <c r="W87" i="2"/>
  <c r="V119" i="2"/>
  <c r="W86" i="2"/>
  <c r="W104" i="2"/>
  <c r="V142" i="2"/>
  <c r="W204" i="2"/>
  <c r="W15" i="2"/>
  <c r="W58" i="2"/>
  <c r="W108" i="2"/>
  <c r="W190" i="2"/>
  <c r="W83" i="2"/>
  <c r="W103" i="2"/>
  <c r="V158" i="2"/>
  <c r="W166" i="2"/>
  <c r="V165" i="2"/>
  <c r="W139" i="2"/>
  <c r="W138" i="2"/>
  <c r="W59" i="2"/>
  <c r="W205" i="2"/>
  <c r="W225" i="2"/>
  <c r="W16" i="2"/>
  <c r="V147" i="2"/>
  <c r="V144" i="2"/>
  <c r="W131" i="2"/>
  <c r="W147" i="2"/>
  <c r="W19" i="2"/>
  <c r="W57" i="2"/>
  <c r="W145" i="2"/>
  <c r="W111" i="2"/>
  <c r="W90" i="2"/>
  <c r="W202" i="2"/>
  <c r="V120" i="2"/>
  <c r="Y120" i="2" s="1"/>
  <c r="W148" i="2"/>
  <c r="W226" i="2"/>
  <c r="W227" i="2"/>
  <c r="V102" i="2"/>
  <c r="V33" i="2"/>
  <c r="W55" i="2"/>
  <c r="V19" i="2"/>
  <c r="V54" i="2"/>
  <c r="Y54" i="2" s="1"/>
  <c r="W31" i="2"/>
  <c r="W163" i="2"/>
  <c r="W41" i="2"/>
  <c r="W85" i="2"/>
  <c r="W213" i="2"/>
  <c r="W161" i="2"/>
  <c r="W134" i="2"/>
  <c r="W196" i="2"/>
  <c r="W193" i="2"/>
  <c r="W100" i="2"/>
  <c r="W118" i="2"/>
  <c r="V28" i="2"/>
  <c r="V116" i="2"/>
  <c r="Y116" i="2" s="1"/>
  <c r="W78" i="2"/>
  <c r="W97" i="2"/>
  <c r="W109" i="2"/>
  <c r="V125" i="2"/>
  <c r="W157" i="2"/>
  <c r="W64" i="2"/>
  <c r="W107" i="2"/>
  <c r="W127" i="2"/>
  <c r="W11" i="2"/>
  <c r="W167" i="2"/>
  <c r="W72" i="2"/>
  <c r="W129" i="2"/>
  <c r="W216" i="2"/>
  <c r="W215" i="2"/>
  <c r="V14" i="2"/>
  <c r="Y14" i="2" s="1"/>
  <c r="W142" i="2"/>
  <c r="V166" i="2"/>
  <c r="W33" i="2"/>
  <c r="W67" i="2"/>
  <c r="W222" i="2"/>
  <c r="W39" i="2"/>
  <c r="W203" i="2"/>
  <c r="W36" i="2"/>
  <c r="V36" i="2"/>
  <c r="W125" i="2"/>
  <c r="V107" i="2"/>
  <c r="V149" i="2"/>
  <c r="V118" i="2"/>
  <c r="V88" i="2"/>
  <c r="V40" i="2"/>
  <c r="W128" i="2"/>
  <c r="Y128" i="2" s="1"/>
  <c r="W66" i="2"/>
  <c r="W38" i="2"/>
  <c r="W69" i="2"/>
  <c r="W164" i="2"/>
  <c r="W133" i="2"/>
  <c r="W169" i="2"/>
  <c r="W220" i="2"/>
  <c r="W201" i="2"/>
  <c r="W187" i="2"/>
  <c r="W223" i="2"/>
  <c r="W143" i="2"/>
  <c r="W30" i="2"/>
  <c r="Y30" i="2" s="1"/>
  <c r="W137" i="2"/>
  <c r="W110" i="2"/>
  <c r="W65" i="2"/>
  <c r="W191" i="2"/>
  <c r="W32" i="2"/>
  <c r="W99" i="2"/>
  <c r="W158" i="2"/>
  <c r="W20" i="2"/>
  <c r="W42" i="2"/>
  <c r="W141" i="2"/>
  <c r="W25" i="2"/>
  <c r="W63" i="2"/>
  <c r="W185" i="2"/>
  <c r="W156" i="2"/>
  <c r="W153" i="2"/>
  <c r="W214" i="2"/>
  <c r="W29" i="2"/>
  <c r="W12" i="2"/>
  <c r="W84" i="2"/>
  <c r="W112" i="2"/>
  <c r="V58" i="2"/>
  <c r="W149" i="2"/>
  <c r="W101" i="2"/>
  <c r="V51" i="2"/>
  <c r="V105" i="2"/>
  <c r="W123" i="2"/>
  <c r="V18" i="2"/>
  <c r="W48" i="2"/>
  <c r="W18" i="2"/>
  <c r="W81" i="2"/>
  <c r="W53" i="2"/>
  <c r="W13" i="2"/>
  <c r="W186" i="2"/>
  <c r="V13" i="2"/>
  <c r="W159" i="2"/>
  <c r="W210" i="2"/>
  <c r="W60" i="2"/>
  <c r="V106" i="2"/>
  <c r="V21" i="2"/>
  <c r="V83" i="2"/>
  <c r="W89" i="2"/>
  <c r="W126" i="2"/>
  <c r="W44" i="2"/>
  <c r="W221" i="2"/>
  <c r="W152" i="2"/>
  <c r="W114" i="2"/>
  <c r="W62" i="2"/>
  <c r="V56" i="2"/>
  <c r="V110" i="2"/>
  <c r="W106" i="2"/>
  <c r="W146" i="2"/>
  <c r="W209" i="2"/>
  <c r="W224" i="2"/>
  <c r="W17" i="2"/>
  <c r="W206" i="2"/>
  <c r="V84" i="2"/>
  <c r="V109" i="2"/>
  <c r="V59" i="2"/>
  <c r="V12" i="2"/>
  <c r="M181" i="2" l="1"/>
  <c r="Y145" i="2"/>
  <c r="Y156" i="2"/>
  <c r="Y44" i="2"/>
  <c r="M229" i="2"/>
  <c r="Y78" i="2"/>
  <c r="Y40" i="2"/>
  <c r="Y28" i="2"/>
  <c r="Y141" i="2"/>
  <c r="Y77" i="2"/>
  <c r="Y81" i="2"/>
  <c r="Y178" i="2"/>
  <c r="Y173" i="2"/>
  <c r="Y174" i="2"/>
  <c r="Y177" i="2"/>
  <c r="Y176" i="2"/>
  <c r="Y59" i="2"/>
  <c r="Y125" i="2"/>
  <c r="V171" i="2"/>
  <c r="Y171" i="2" s="1"/>
  <c r="Y179" i="2"/>
  <c r="Y109" i="2"/>
  <c r="V35" i="2"/>
  <c r="Y35" i="2" s="1"/>
  <c r="Y107" i="2"/>
  <c r="Y118" i="2"/>
  <c r="Y172" i="2"/>
  <c r="Y175" i="2"/>
  <c r="V99" i="2"/>
  <c r="Y99" i="2" s="1"/>
  <c r="Y62" i="2"/>
  <c r="Y158" i="2"/>
  <c r="Y19" i="2"/>
  <c r="Y39" i="2"/>
  <c r="Y119" i="2"/>
  <c r="W9" i="2"/>
  <c r="L181" i="2"/>
  <c r="E7" i="4" s="1"/>
  <c r="G7" i="4" s="1"/>
  <c r="Y83" i="2"/>
  <c r="K181" i="2"/>
  <c r="E6" i="4" s="1"/>
  <c r="G6" i="4" s="1"/>
  <c r="Y21" i="2"/>
  <c r="Y48" i="2"/>
  <c r="Y33" i="2"/>
  <c r="Y169" i="2"/>
  <c r="AC181" i="2"/>
  <c r="V57" i="2"/>
  <c r="Y57" i="2" s="1"/>
  <c r="Y58" i="2"/>
  <c r="Y146" i="2"/>
  <c r="L229" i="2"/>
  <c r="E11" i="4" s="1"/>
  <c r="G11" i="4" s="1"/>
  <c r="Y165" i="2"/>
  <c r="AA232" i="2"/>
  <c r="V150" i="2"/>
  <c r="Y150" i="2" s="1"/>
  <c r="Y12" i="2"/>
  <c r="Y88" i="2"/>
  <c r="Y106" i="2"/>
  <c r="Y166" i="2"/>
  <c r="Y17" i="2"/>
  <c r="Y56" i="2"/>
  <c r="K229" i="2"/>
  <c r="E10" i="4" s="1"/>
  <c r="G10" i="4" s="1"/>
  <c r="Y36" i="2"/>
  <c r="Y142" i="2"/>
  <c r="V123" i="2"/>
  <c r="Y123" i="2" s="1"/>
  <c r="Y147" i="2"/>
  <c r="Y18" i="2"/>
  <c r="V115" i="2"/>
  <c r="Y115" i="2" s="1"/>
  <c r="V9" i="2"/>
  <c r="V129" i="2"/>
  <c r="Y129" i="2" s="1"/>
  <c r="V53" i="2"/>
  <c r="Y53" i="2" s="1"/>
  <c r="V41" i="2"/>
  <c r="Y41" i="2" s="1"/>
  <c r="V68" i="2"/>
  <c r="Y68" i="2" s="1"/>
  <c r="V69" i="2"/>
  <c r="Y69" i="2" s="1"/>
  <c r="V66" i="2"/>
  <c r="Y66" i="2" s="1"/>
  <c r="W189" i="2"/>
  <c r="V74" i="2"/>
  <c r="Y74" i="2" s="1"/>
  <c r="V91" i="2"/>
  <c r="Y91" i="2" s="1"/>
  <c r="V113" i="2"/>
  <c r="Y113" i="2" s="1"/>
  <c r="V152" i="2"/>
  <c r="Y152" i="2" s="1"/>
  <c r="V45" i="2"/>
  <c r="Y45" i="2" s="1"/>
  <c r="Y164" i="2"/>
  <c r="V86" i="2"/>
  <c r="Y86" i="2" s="1"/>
  <c r="V138" i="2"/>
  <c r="Y138" i="2" s="1"/>
  <c r="V101" i="2"/>
  <c r="Y101" i="2" s="1"/>
  <c r="V97" i="2"/>
  <c r="Y97" i="2" s="1"/>
  <c r="V47" i="2"/>
  <c r="Y47" i="2" s="1"/>
  <c r="V135" i="2"/>
  <c r="Y135" i="2" s="1"/>
  <c r="W228" i="2"/>
  <c r="V139" i="2"/>
  <c r="Y139" i="2" s="1"/>
  <c r="V79" i="2"/>
  <c r="Y79" i="2" s="1"/>
  <c r="V64" i="2"/>
  <c r="Y64" i="2" s="1"/>
  <c r="V157" i="2"/>
  <c r="Y157" i="2" s="1"/>
  <c r="V90" i="2"/>
  <c r="Y90" i="2" s="1"/>
  <c r="V42" i="2"/>
  <c r="Y42" i="2" s="1"/>
  <c r="V85" i="2"/>
  <c r="Y85" i="2" s="1"/>
  <c r="Y51" i="2"/>
  <c r="Y110" i="2"/>
  <c r="Y133" i="2"/>
  <c r="Y84" i="2"/>
  <c r="V67" i="2"/>
  <c r="Y67" i="2" s="1"/>
  <c r="W154" i="2"/>
  <c r="Y154" i="2" s="1"/>
  <c r="Y13" i="2"/>
  <c r="V126" i="2"/>
  <c r="Y126" i="2" s="1"/>
  <c r="V20" i="2"/>
  <c r="Y20" i="2" s="1"/>
  <c r="V159" i="2"/>
  <c r="Y159" i="2" s="1"/>
  <c r="V46" i="2"/>
  <c r="Y46" i="2" s="1"/>
  <c r="V31" i="2"/>
  <c r="Y31" i="2" s="1"/>
  <c r="V76" i="2"/>
  <c r="Y76" i="2" s="1"/>
  <c r="W96" i="2"/>
  <c r="Y96" i="2" s="1"/>
  <c r="V108" i="2"/>
  <c r="Y108" i="2" s="1"/>
  <c r="V160" i="2"/>
  <c r="Y160" i="2" s="1"/>
  <c r="V65" i="2"/>
  <c r="Y65" i="2" s="1"/>
  <c r="V95" i="2"/>
  <c r="Y95" i="2" s="1"/>
  <c r="Y161" i="2"/>
  <c r="V137" i="2"/>
  <c r="Y137" i="2" s="1"/>
  <c r="V127" i="2"/>
  <c r="Y127" i="2" s="1"/>
  <c r="V32" i="2"/>
  <c r="Y32" i="2" s="1"/>
  <c r="W52" i="2"/>
  <c r="Y52" i="2" s="1"/>
  <c r="V26" i="2"/>
  <c r="Y26" i="2" s="1"/>
  <c r="V114" i="2"/>
  <c r="Y114" i="2" s="1"/>
  <c r="V143" i="2"/>
  <c r="Y143" i="2" s="1"/>
  <c r="V92" i="2"/>
  <c r="Y92" i="2" s="1"/>
  <c r="V163" i="2"/>
  <c r="Y163" i="2" s="1"/>
  <c r="V71" i="2"/>
  <c r="Y71" i="2" s="1"/>
  <c r="V16" i="2"/>
  <c r="Y16" i="2" s="1"/>
  <c r="V93" i="2"/>
  <c r="Y93" i="2" s="1"/>
  <c r="V49" i="2"/>
  <c r="Y49" i="2" s="1"/>
  <c r="V104" i="2"/>
  <c r="Y104" i="2" s="1"/>
  <c r="Y144" i="2"/>
  <c r="V60" i="2"/>
  <c r="Y60" i="2" s="1"/>
  <c r="V131" i="2"/>
  <c r="Y131" i="2" s="1"/>
  <c r="V148" i="2"/>
  <c r="Y148" i="2" s="1"/>
  <c r="V82" i="2"/>
  <c r="Y82" i="2" s="1"/>
  <c r="W102" i="2"/>
  <c r="Y102" i="2" s="1"/>
  <c r="V63" i="2"/>
  <c r="Y63" i="2" s="1"/>
  <c r="V168" i="2"/>
  <c r="Y168" i="2" s="1"/>
  <c r="V10" i="2"/>
  <c r="Y10" i="2" s="1"/>
  <c r="V98" i="2"/>
  <c r="Y98" i="2" s="1"/>
  <c r="V89" i="2"/>
  <c r="Y89" i="2" s="1"/>
  <c r="V132" i="2"/>
  <c r="Y132" i="2" s="1"/>
  <c r="V15" i="2"/>
  <c r="Y15" i="2" s="1"/>
  <c r="V34" i="2"/>
  <c r="Y34" i="2" s="1"/>
  <c r="V24" i="2"/>
  <c r="Y24" i="2" s="1"/>
  <c r="V29" i="2"/>
  <c r="Y29" i="2" s="1"/>
  <c r="V100" i="2"/>
  <c r="Y100" i="2" s="1"/>
  <c r="V112" i="2"/>
  <c r="Y112" i="2" s="1"/>
  <c r="V25" i="2"/>
  <c r="Y25" i="2" s="1"/>
  <c r="V11" i="2"/>
  <c r="Y11" i="2" s="1"/>
  <c r="V151" i="2"/>
  <c r="Y151" i="2" s="1"/>
  <c r="V103" i="2"/>
  <c r="Y103" i="2" s="1"/>
  <c r="W50" i="2"/>
  <c r="Y50" i="2" s="1"/>
  <c r="V87" i="2"/>
  <c r="Y87" i="2" s="1"/>
  <c r="V38" i="2"/>
  <c r="Y38" i="2" s="1"/>
  <c r="V124" i="2"/>
  <c r="Y124" i="2" s="1"/>
  <c r="V55" i="2"/>
  <c r="Y55" i="2" s="1"/>
  <c r="W37" i="2"/>
  <c r="Y37" i="2" s="1"/>
  <c r="V70" i="2"/>
  <c r="Y70" i="2" s="1"/>
  <c r="Y149" i="2"/>
  <c r="W105" i="2"/>
  <c r="Y105" i="2" s="1"/>
  <c r="W94" i="2"/>
  <c r="Y94" i="2" s="1"/>
  <c r="V153" i="2"/>
  <c r="Y153" i="2" s="1"/>
  <c r="Y167" i="2"/>
  <c r="V121" i="2"/>
  <c r="Y121" i="2" s="1"/>
  <c r="V80" i="2"/>
  <c r="Y80" i="2" s="1"/>
  <c r="W198" i="2"/>
  <c r="W73" i="2"/>
  <c r="Y73" i="2" s="1"/>
  <c r="V72" i="2"/>
  <c r="Y72" i="2" s="1"/>
  <c r="W155" i="2"/>
  <c r="Y155" i="2" s="1"/>
  <c r="V23" i="2"/>
  <c r="Y23" i="2" s="1"/>
  <c r="V130" i="2"/>
  <c r="Y130" i="2" s="1"/>
  <c r="V111" i="2"/>
  <c r="Y111" i="2" s="1"/>
  <c r="V170" i="2"/>
  <c r="Y170" i="2" s="1"/>
  <c r="V134" i="2"/>
  <c r="Y134" i="2" s="1"/>
  <c r="M232" i="2" l="1"/>
  <c r="G15" i="4"/>
  <c r="Y9" i="2"/>
  <c r="Y181" i="2" s="1"/>
  <c r="E15" i="4"/>
  <c r="W181" i="2"/>
  <c r="V181" i="2"/>
  <c r="W229" i="2"/>
  <c r="K232" i="2"/>
  <c r="L232" i="2"/>
  <c r="L9" i="4" l="1"/>
  <c r="L10" i="4"/>
  <c r="L11" i="4"/>
  <c r="L12" i="4"/>
  <c r="L8" i="4"/>
  <c r="W232" i="2"/>
  <c r="L14" i="4" l="1"/>
  <c r="N229" i="2"/>
  <c r="N232" i="2" s="1"/>
  <c r="V184" i="2"/>
  <c r="Y184" i="2" s="1"/>
  <c r="V228" i="2"/>
  <c r="Y228" i="2" s="1"/>
  <c r="V198" i="2"/>
  <c r="Y198" i="2" s="1"/>
  <c r="V189" i="2"/>
  <c r="Y189" i="2" s="1"/>
  <c r="V223" i="2"/>
  <c r="Y223" i="2" s="1"/>
  <c r="V187" i="2"/>
  <c r="Y187" i="2" s="1"/>
  <c r="V224" i="2"/>
  <c r="Y224" i="2" s="1"/>
  <c r="V192" i="2"/>
  <c r="Y192" i="2" s="1"/>
  <c r="V206" i="2"/>
  <c r="Y206" i="2" s="1"/>
  <c r="V227" i="2"/>
  <c r="Y227" i="2" s="1"/>
  <c r="V205" i="2"/>
  <c r="Y205" i="2" s="1"/>
  <c r="V191" i="2"/>
  <c r="Y191" i="2" s="1"/>
  <c r="V214" i="2"/>
  <c r="Y214" i="2" s="1"/>
  <c r="V207" i="2"/>
  <c r="Y207" i="2" s="1"/>
  <c r="V226" i="2"/>
  <c r="Y226" i="2" s="1"/>
  <c r="V222" i="2"/>
  <c r="Y222" i="2" s="1"/>
  <c r="V213" i="2"/>
  <c r="Y213" i="2" s="1"/>
  <c r="V209" i="2"/>
  <c r="Y209" i="2" s="1"/>
  <c r="V210" i="2"/>
  <c r="Y210" i="2" s="1"/>
  <c r="V185" i="2"/>
  <c r="Y185" i="2" s="1"/>
  <c r="V215" i="2"/>
  <c r="Y215" i="2" s="1"/>
  <c r="V188" i="2"/>
  <c r="Y188" i="2" s="1"/>
  <c r="Z184" i="2"/>
  <c r="AC184" i="2" s="1"/>
  <c r="Z192" i="2"/>
  <c r="AC192" i="2" s="1"/>
  <c r="Z223" i="2"/>
  <c r="AC223" i="2" s="1"/>
  <c r="V208" i="2"/>
  <c r="Y208" i="2" s="1"/>
  <c r="Z208" i="2"/>
  <c r="AC208" i="2" s="1"/>
  <c r="Z222" i="2"/>
  <c r="AC222" i="2" s="1"/>
  <c r="Z224" i="2"/>
  <c r="AC224" i="2" s="1"/>
  <c r="Z207" i="2"/>
  <c r="AC207" i="2" s="1"/>
  <c r="Z206" i="2"/>
  <c r="AC206" i="2" s="1"/>
  <c r="Z189" i="2"/>
  <c r="AC189" i="2" s="1"/>
  <c r="Z228" i="2"/>
  <c r="AC228" i="2" s="1"/>
  <c r="V220" i="2"/>
  <c r="Y220" i="2" s="1"/>
  <c r="Z220" i="2"/>
  <c r="AC220" i="2" s="1"/>
  <c r="V212" i="2"/>
  <c r="Y212" i="2" s="1"/>
  <c r="Z212" i="2"/>
  <c r="AC212" i="2" s="1"/>
  <c r="V204" i="2"/>
  <c r="Y204" i="2" s="1"/>
  <c r="Z204" i="2"/>
  <c r="AC204" i="2" s="1"/>
  <c r="V196" i="2"/>
  <c r="Y196" i="2" s="1"/>
  <c r="Z196" i="2"/>
  <c r="AC196" i="2" s="1"/>
  <c r="Z188" i="2"/>
  <c r="AC188" i="2" s="1"/>
  <c r="Z215" i="2"/>
  <c r="AC215" i="2" s="1"/>
  <c r="Z198" i="2"/>
  <c r="AC198" i="2" s="1"/>
  <c r="Z213" i="2"/>
  <c r="AC213" i="2" s="1"/>
  <c r="V195" i="2"/>
  <c r="Y195" i="2" s="1"/>
  <c r="Z195" i="2"/>
  <c r="AC195" i="2" s="1"/>
  <c r="V200" i="2"/>
  <c r="Y200" i="2" s="1"/>
  <c r="Z200" i="2"/>
  <c r="AC200" i="2" s="1"/>
  <c r="Z191" i="2"/>
  <c r="AC191" i="2" s="1"/>
  <c r="V190" i="2"/>
  <c r="Y190" i="2" s="1"/>
  <c r="Z190" i="2"/>
  <c r="AC190" i="2" s="1"/>
  <c r="Z205" i="2"/>
  <c r="AC205" i="2" s="1"/>
  <c r="V219" i="2"/>
  <c r="Y219" i="2" s="1"/>
  <c r="Z219" i="2"/>
  <c r="AC219" i="2" s="1"/>
  <c r="V203" i="2"/>
  <c r="Y203" i="2" s="1"/>
  <c r="Z203" i="2"/>
  <c r="AC203" i="2" s="1"/>
  <c r="Z226" i="2"/>
  <c r="AC226" i="2" s="1"/>
  <c r="V218" i="2"/>
  <c r="Y218" i="2" s="1"/>
  <c r="Z218" i="2"/>
  <c r="AC218" i="2" s="1"/>
  <c r="Z210" i="2"/>
  <c r="AC210" i="2" s="1"/>
  <c r="V202" i="2"/>
  <c r="Y202" i="2" s="1"/>
  <c r="Z202" i="2"/>
  <c r="AC202" i="2" s="1"/>
  <c r="V194" i="2"/>
  <c r="Y194" i="2" s="1"/>
  <c r="Z194" i="2"/>
  <c r="AC194" i="2" s="1"/>
  <c r="V186" i="2"/>
  <c r="Y186" i="2" s="1"/>
  <c r="Z186" i="2"/>
  <c r="AC186" i="2" s="1"/>
  <c r="V216" i="2"/>
  <c r="Y216" i="2" s="1"/>
  <c r="Z216" i="2"/>
  <c r="AC216" i="2" s="1"/>
  <c r="V199" i="2"/>
  <c r="Y199" i="2" s="1"/>
  <c r="Z199" i="2"/>
  <c r="AC199" i="2" s="1"/>
  <c r="Z214" i="2"/>
  <c r="AC214" i="2" s="1"/>
  <c r="V221" i="2"/>
  <c r="Y221" i="2" s="1"/>
  <c r="Z221" i="2"/>
  <c r="AC221" i="2" s="1"/>
  <c r="V197" i="2"/>
  <c r="Y197" i="2" s="1"/>
  <c r="Z197" i="2"/>
  <c r="AC197" i="2" s="1"/>
  <c r="Z227" i="2"/>
  <c r="AC227" i="2" s="1"/>
  <c r="V211" i="2"/>
  <c r="Y211" i="2" s="1"/>
  <c r="Z211" i="2"/>
  <c r="AC211" i="2" s="1"/>
  <c r="Z187" i="2"/>
  <c r="AC187" i="2" s="1"/>
  <c r="V225" i="2"/>
  <c r="Y225" i="2" s="1"/>
  <c r="Z225" i="2"/>
  <c r="AC225" i="2" s="1"/>
  <c r="V217" i="2"/>
  <c r="Y217" i="2" s="1"/>
  <c r="Z217" i="2"/>
  <c r="AC217" i="2" s="1"/>
  <c r="Z209" i="2"/>
  <c r="AC209" i="2" s="1"/>
  <c r="V201" i="2"/>
  <c r="Y201" i="2" s="1"/>
  <c r="Z201" i="2"/>
  <c r="AC201" i="2" s="1"/>
  <c r="V193" i="2"/>
  <c r="Y193" i="2" s="1"/>
  <c r="Z193" i="2"/>
  <c r="AC193" i="2" s="1"/>
  <c r="Z185" i="2"/>
  <c r="AC185" i="2" s="1"/>
  <c r="AC229" i="2" l="1"/>
  <c r="AC232" i="2" s="1"/>
  <c r="E21" i="4" s="1"/>
  <c r="E22" i="4" s="1"/>
  <c r="Z229" i="2"/>
  <c r="Z232" i="2" s="1"/>
  <c r="Q229" i="2"/>
  <c r="Q232" i="2" s="1"/>
  <c r="V229" i="2"/>
  <c r="V232" i="2" s="1"/>
  <c r="Y229" i="2"/>
  <c r="Y232" i="2" s="1"/>
  <c r="E23" i="4" s="1"/>
  <c r="E24" i="4" l="1"/>
</calcChain>
</file>

<file path=xl/sharedStrings.xml><?xml version="1.0" encoding="utf-8"?>
<sst xmlns="http://schemas.openxmlformats.org/spreadsheetml/2006/main" count="1542" uniqueCount="445">
  <si>
    <t>Omschrijving:</t>
  </si>
  <si>
    <t>Gebouwen</t>
  </si>
  <si>
    <t>Inventaris:</t>
  </si>
  <si>
    <t>Totaal</t>
  </si>
  <si>
    <t>Totaal:</t>
  </si>
  <si>
    <t>Eindtotaal:</t>
  </si>
  <si>
    <t>Primair Onderwijs:</t>
  </si>
  <si>
    <t>Gemeentelijk Bezit</t>
  </si>
  <si>
    <t>in EUR:</t>
  </si>
  <si>
    <t>Index-cijfers</t>
  </si>
  <si>
    <t>Afronding index:</t>
  </si>
  <si>
    <t>Instructies:</t>
  </si>
  <si>
    <t>Wijzigingen van bestaande objecten:</t>
  </si>
  <si>
    <t>In de desbetreffende regels alleen de bedragen in de kolommen L t/m P waar nodig overschrijven.</t>
  </si>
  <si>
    <t>Afvoeringen van bestaande objecten</t>
  </si>
  <si>
    <t>In de desbetreffende regels alleen de bedragen in de kolommen L t/m P waar nodig overschrijven met het getal 0.</t>
  </si>
  <si>
    <t>Opname van nieuwe objecten:</t>
  </si>
  <si>
    <t>In deze spreadsheet zijn een aantal reserve regels aangemaakt die beginnen met de omschrijving:</t>
  </si>
  <si>
    <t>"Nieuw". Neem zo'n regel en overschrijf de tekst in de eerste twee kolommen, a en b en vul in de kolommen</t>
  </si>
  <si>
    <t>L t/m P tenslotte de bedragen in.</t>
  </si>
  <si>
    <t>met de nieuwe bedragen. Het mutatieverschil wordt vanzelf berekend.</t>
  </si>
  <si>
    <t xml:space="preserve"> </t>
  </si>
  <si>
    <t xml:space="preserve">Gemeentelijk Bezit: </t>
  </si>
  <si>
    <t>Totaal Gemeentelijk Bezit:</t>
  </si>
  <si>
    <t>TG Gebouwen nieuw</t>
  </si>
  <si>
    <t>TG Gebouwen oud</t>
  </si>
  <si>
    <t>TB Inv nieuw</t>
  </si>
  <si>
    <t>TG</t>
  </si>
  <si>
    <t>TB</t>
  </si>
  <si>
    <t>De regel zelf dient in de spredsheet te blijven staan.</t>
  </si>
  <si>
    <t>Gymzaal</t>
  </si>
  <si>
    <t>Sporthal</t>
  </si>
  <si>
    <t>Rioolgemaal</t>
  </si>
  <si>
    <t>Totaal Primair Onderwijs</t>
  </si>
  <si>
    <t>Inventaris</t>
  </si>
  <si>
    <t>Taxatie gebouwen</t>
  </si>
  <si>
    <t>Taxatie inventaris</t>
  </si>
  <si>
    <t>Gemeente Schouwen-Duiveland</t>
  </si>
  <si>
    <t>Plaats:</t>
  </si>
  <si>
    <t>Burgh-Haamstede</t>
  </si>
  <si>
    <t>Zierikzee</t>
  </si>
  <si>
    <t>Noordgouwe</t>
  </si>
  <si>
    <t>Dreischor</t>
  </si>
  <si>
    <t>Brouwershaven</t>
  </si>
  <si>
    <t>Bruinisse</t>
  </si>
  <si>
    <t>Serooskerke</t>
  </si>
  <si>
    <t>Scharendijke</t>
  </si>
  <si>
    <t>Scharendijke/    Looperskapelle</t>
  </si>
  <si>
    <t>Burgh</t>
  </si>
  <si>
    <t>Kerkwerve</t>
  </si>
  <si>
    <t>Zonnemaire</t>
  </si>
  <si>
    <t>Nieuwerkerk</t>
  </si>
  <si>
    <t>Ouwerkerk</t>
  </si>
  <si>
    <t>Ellemeet</t>
  </si>
  <si>
    <t>Oosterland/    Sirjansland</t>
  </si>
  <si>
    <t>Renesse</t>
  </si>
  <si>
    <t>Noordwelle</t>
  </si>
  <si>
    <t xml:space="preserve">Scharendijke </t>
  </si>
  <si>
    <t>Haamstede</t>
  </si>
  <si>
    <t>Oosterland</t>
  </si>
  <si>
    <t>Diversen</t>
  </si>
  <si>
    <t>Scharendijke (Wilhelminahoeve)</t>
  </si>
  <si>
    <t>Strand Westhoek</t>
  </si>
  <si>
    <t>Westerschouwen</t>
  </si>
  <si>
    <t>Nieuw Haamstede</t>
  </si>
  <si>
    <t xml:space="preserve">Burgh </t>
  </si>
  <si>
    <t>Sirjansland</t>
  </si>
  <si>
    <t>Ooststraat</t>
  </si>
  <si>
    <t>gemaal</t>
  </si>
  <si>
    <t>Straatweg</t>
  </si>
  <si>
    <t>Molenweg 5a</t>
  </si>
  <si>
    <t>Kerkstraat 11</t>
  </si>
  <si>
    <t>Christinastraat/Margrietstraat</t>
  </si>
  <si>
    <t>Phoenixstraat</t>
  </si>
  <si>
    <t>Vrije/ Molenstraat</t>
  </si>
  <si>
    <t>Weelweg</t>
  </si>
  <si>
    <t>Lage Rampertseweg/Lageweg</t>
  </si>
  <si>
    <t>Wellandsweg 8</t>
  </si>
  <si>
    <t>Houten plafond en hardstenen kolommen</t>
  </si>
  <si>
    <t>electronische bilboards (3 stuks)</t>
  </si>
  <si>
    <t>Brandweerkazerne</t>
  </si>
  <si>
    <t>Reinigingsdienst</t>
  </si>
  <si>
    <t>zuiveringinstallatie spartelbadje</t>
  </si>
  <si>
    <t>Tennisvelden</t>
  </si>
  <si>
    <t>dorpskern</t>
  </si>
  <si>
    <t>n.h. kerk</t>
  </si>
  <si>
    <t>n.h. kerk Burgh</t>
  </si>
  <si>
    <t>Geluidscherm, in de buurt van scheepswerven</t>
  </si>
  <si>
    <t>2 praathuisjes</t>
  </si>
  <si>
    <t>Kantoor havenmeester</t>
  </si>
  <si>
    <t>Brandweergarage</t>
  </si>
  <si>
    <t>sportterrein (lichtmasten)</t>
  </si>
  <si>
    <t>jeugdsociëteit Brogum</t>
  </si>
  <si>
    <t>Instructiebad, kleedruimten, kantoor</t>
  </si>
  <si>
    <t>sportcomplex (alleen terreinen, lichtmasten en voetbalkooi)</t>
  </si>
  <si>
    <t>Praathuis</t>
  </si>
  <si>
    <t>peuterspeelzaal</t>
  </si>
  <si>
    <t>Voormalig Maritiem Museum, thans wereldwinkel</t>
  </si>
  <si>
    <t>Korenmolen</t>
  </si>
  <si>
    <t>Molenweg 17 (onofficieel) huisnr betreft de Korenmolen (Aeolus).</t>
  </si>
  <si>
    <t>Markt</t>
  </si>
  <si>
    <t>Ring 49</t>
  </si>
  <si>
    <t>Havenpark</t>
  </si>
  <si>
    <t>Ponton, bunkerplaats voor vuil water en oliehoudend water. (ponton is eigendom van de fa. Bouwman, beheer en onderhoud is voor rekening gemeente)</t>
  </si>
  <si>
    <t>Jachthavenkantoor</t>
  </si>
  <si>
    <t>woning Burgemeester</t>
  </si>
  <si>
    <t>Transformatorhuis</t>
  </si>
  <si>
    <t>ophaalburg</t>
  </si>
  <si>
    <t>Praathuis, veerhuis</t>
  </si>
  <si>
    <t>Cabine-unit reddingsbrigade</t>
  </si>
  <si>
    <t>praathuisje</t>
  </si>
  <si>
    <t>praathuis/bushok</t>
  </si>
  <si>
    <t>Weststraat</t>
  </si>
  <si>
    <t>Burghse Ring</t>
  </si>
  <si>
    <t>Trafo</t>
  </si>
  <si>
    <t>Woning, brandweergarage</t>
  </si>
  <si>
    <t>Peuterspeelzaal</t>
  </si>
  <si>
    <t>Brandweerkazerne en berging</t>
  </si>
  <si>
    <t>Waterzuivering</t>
  </si>
  <si>
    <t>Straalweg</t>
  </si>
  <si>
    <t>Zuidhoek,Grachtweg,Zuidwelle</t>
  </si>
  <si>
    <t>Peuterspeelzaal/ kinderopvang/kinderboerderij</t>
  </si>
  <si>
    <t>Kinderboerderij</t>
  </si>
  <si>
    <t>Gerestaureerde molen</t>
  </si>
  <si>
    <t>Sport-en turnzaal</t>
  </si>
  <si>
    <t>Hertenshelter (hout)</t>
  </si>
  <si>
    <t>Molen Windlust, siermolen</t>
  </si>
  <si>
    <t xml:space="preserve">Gemeentewerkplaats Slingerbos </t>
  </si>
  <si>
    <t xml:space="preserve">Brandweergarage Slingerbos </t>
  </si>
  <si>
    <t>Praathuis/wachtlokaal</t>
  </si>
  <si>
    <t xml:space="preserve">loopsteigers in diverse havens </t>
  </si>
  <si>
    <t>mobiele cabine met buitenbordes. Seizoengebonden. Winterstalling bij gemeente</t>
  </si>
  <si>
    <t>3 brigadeposten en 3 boothuizen op diverse locaties op het strand</t>
  </si>
  <si>
    <t>Haven Zuidzijde 17</t>
  </si>
  <si>
    <t>Luitje 2/ Nieuwe Haven 149</t>
  </si>
  <si>
    <t>drijvend sanitairgebouw in haven, verlengde van het Luitje</t>
  </si>
  <si>
    <t>Rampweg</t>
  </si>
  <si>
    <t>Jan van Renesseweg</t>
  </si>
  <si>
    <t>Noordstraat/Schoolplein</t>
  </si>
  <si>
    <t>Noordstraat (vvvkantoor)</t>
  </si>
  <si>
    <t>Scheldestraat</t>
  </si>
  <si>
    <t>Scholderlaan</t>
  </si>
  <si>
    <t>De Zoom 19 (naast nr. 17, door bzbel is daarom nr. 19 toegekend)</t>
  </si>
  <si>
    <t>uurwerk</t>
  </si>
  <si>
    <t>Torenklok Protestantse kerken in Nederland</t>
  </si>
  <si>
    <t>Toren met luidklok met luidapparatuur en uurwerk met wijzerplaten van de Ned. Herv. Kerk</t>
  </si>
  <si>
    <t>Toren</t>
  </si>
  <si>
    <t>Klok met uurwerk</t>
  </si>
  <si>
    <t>Toren en uurwerk</t>
  </si>
  <si>
    <t>Kerktoren incl. uurwerk/klokken en elektr. luidinstallatie</t>
  </si>
  <si>
    <t>Kerktoren incl. klokken en uurwerk</t>
  </si>
  <si>
    <t>Toren/klok/bliksemafleider</t>
  </si>
  <si>
    <t>Toren (NH Kerk)</t>
  </si>
  <si>
    <t>Toren, Ned. hervormde kerk</t>
  </si>
  <si>
    <t>Toren met uurwerk</t>
  </si>
  <si>
    <t>trafo</t>
  </si>
  <si>
    <t>IJsbaan</t>
  </si>
  <si>
    <t>lichtmasten</t>
  </si>
  <si>
    <t>vrijstaand poortgebouw, zijnde een rijksmonument</t>
  </si>
  <si>
    <t>Gymnastieklokaal "Werve"</t>
  </si>
  <si>
    <t>Adres:</t>
  </si>
  <si>
    <t>Badweg</t>
  </si>
  <si>
    <t>Banninklaan ong</t>
  </si>
  <si>
    <t>Begraafplaats</t>
  </si>
  <si>
    <t>Beurs (onderdeel Havenplein 17)</t>
  </si>
  <si>
    <t>Bilboards</t>
  </si>
  <si>
    <t>Boutlaan 1,3</t>
  </si>
  <si>
    <t>Brouwerijstraat</t>
  </si>
  <si>
    <t>Deltastraat ongen.</t>
  </si>
  <si>
    <t>Dorpsweg 32a</t>
  </si>
  <si>
    <t>Duinwegje 28</t>
  </si>
  <si>
    <t>Elkerzeeseweg 2B</t>
  </si>
  <si>
    <t>Floodlight</t>
  </si>
  <si>
    <t>Geluidscherm</t>
  </si>
  <si>
    <t>Grachtweg</t>
  </si>
  <si>
    <t>Hanenweg</t>
  </si>
  <si>
    <t>Haringvlietplein 2</t>
  </si>
  <si>
    <t>Haven Zuidzijde 25</t>
  </si>
  <si>
    <t xml:space="preserve">Havenkade </t>
  </si>
  <si>
    <t>Havenkade 17</t>
  </si>
  <si>
    <t>Hem 18</t>
  </si>
  <si>
    <t>Hogezoom 141b</t>
  </si>
  <si>
    <t>Hoosjesweg</t>
  </si>
  <si>
    <t>Inlaag 8</t>
  </si>
  <si>
    <t>Juianastraat 16 a</t>
  </si>
  <si>
    <t>Julianastraat 1</t>
  </si>
  <si>
    <t>Julianastraat 46</t>
  </si>
  <si>
    <t>Klinkenstraat 9, weth. van</t>
  </si>
  <si>
    <t>Korenmarkt 3 / Schuitkade</t>
  </si>
  <si>
    <t>Korte Moermondsweg</t>
  </si>
  <si>
    <t>Laan van St. Hilaire 2</t>
  </si>
  <si>
    <t>Lange Blokweg 27a</t>
  </si>
  <si>
    <t>Lange Nobelstraat 25</t>
  </si>
  <si>
    <t>Laone 8</t>
  </si>
  <si>
    <t>Leliendaleweg 13</t>
  </si>
  <si>
    <t xml:space="preserve">Mauritsweg 10 </t>
  </si>
  <si>
    <t>Meelstraat 4-10</t>
  </si>
  <si>
    <t>Mol 25</t>
  </si>
  <si>
    <t>Molendreef 7</t>
  </si>
  <si>
    <t>Molenweg 17</t>
  </si>
  <si>
    <t>Muziektent</t>
  </si>
  <si>
    <t>Nieuwe Haven</t>
  </si>
  <si>
    <t>Nieuwe Schoolstraat 8</t>
  </si>
  <si>
    <t xml:space="preserve">Nobelpoort </t>
  </si>
  <si>
    <t>Noordhavenpoort 2</t>
  </si>
  <si>
    <t>Ockersestraat 6</t>
  </si>
  <si>
    <t>Ockersestraat 7 en 9</t>
  </si>
  <si>
    <t>Oude Haven</t>
  </si>
  <si>
    <t xml:space="preserve">Oudestraat </t>
  </si>
  <si>
    <t>Ouwerkerk (strandje)</t>
  </si>
  <si>
    <t>Pauwstraat</t>
  </si>
  <si>
    <t>Poststraat 2,4</t>
  </si>
  <si>
    <t>praathuis/muur</t>
  </si>
  <si>
    <t>Putmeetweg 11</t>
  </si>
  <si>
    <t>Regenboogstraat 15,17,19</t>
  </si>
  <si>
    <t>Ribesstraat 22</t>
  </si>
  <si>
    <t>Ring 6/7</t>
  </si>
  <si>
    <t>Rioolgemalen</t>
  </si>
  <si>
    <t>Roelandsweg 3/5</t>
  </si>
  <si>
    <t>Scheldestraat 3,7,9</t>
  </si>
  <si>
    <t>Schoolstraat</t>
  </si>
  <si>
    <t xml:space="preserve">Schoolstraat ongen. / Magnoliastraat </t>
  </si>
  <si>
    <t>Schutterstraat, dr. 1a/3</t>
  </si>
  <si>
    <t>Serooskerkseweg     /Scheepswerfstraat</t>
  </si>
  <si>
    <t>Slingerbos</t>
  </si>
  <si>
    <t>Slingerbos 1</t>
  </si>
  <si>
    <t>Slingerbos 1 (a)</t>
  </si>
  <si>
    <t>Slotstraat ong</t>
  </si>
  <si>
    <t>Smidsweg 9</t>
  </si>
  <si>
    <t>Steigers</t>
  </si>
  <si>
    <t>Straalweg/Groeneweg</t>
  </si>
  <si>
    <t>Strandreddingsbrigade Brouwersdam, overgang Scharendijke</t>
  </si>
  <si>
    <t>Strandreddingsbrigade posten (stalen frame met houten rabatdelen)</t>
  </si>
  <si>
    <t xml:space="preserve">Toren </t>
  </si>
  <si>
    <t>Toren, Betlehemplein</t>
  </si>
  <si>
    <t>Toren, Burghse ring 33</t>
  </si>
  <si>
    <t>Toren, Dorpsplein 23</t>
  </si>
  <si>
    <t>Toren, Dorpsring 32-33</t>
  </si>
  <si>
    <t>Toren, Havenplein 17, Gasthuiskerk</t>
  </si>
  <si>
    <t>Toren, Kerklaan 2</t>
  </si>
  <si>
    <t>Toren, Lange Reke 6</t>
  </si>
  <si>
    <t>Toren, Ring</t>
  </si>
  <si>
    <t>Toren, Ring 1</t>
  </si>
  <si>
    <t>Toren, Ring 48</t>
  </si>
  <si>
    <t>Toren, Torenplein 5</t>
  </si>
  <si>
    <t>Toren, Wortmanstraat Dr.</t>
  </si>
  <si>
    <t>Toren, Zeemanstraat, Prof. 2</t>
  </si>
  <si>
    <t>Trambaan</t>
  </si>
  <si>
    <t>Travaille</t>
  </si>
  <si>
    <t xml:space="preserve">Unastraat, </t>
  </si>
  <si>
    <t>Verseputseweg 1</t>
  </si>
  <si>
    <t>Verseputseweg 26/28</t>
  </si>
  <si>
    <t>Weelstraat</t>
  </si>
  <si>
    <t>Weststraat 26</t>
  </si>
  <si>
    <t>Weststraat 26a</t>
  </si>
  <si>
    <t>Wilgenstraat 4</t>
  </si>
  <si>
    <t>Wilhelminaweg 2 en 2a</t>
  </si>
  <si>
    <t xml:space="preserve">Zuidhavenpoort 1 </t>
  </si>
  <si>
    <t xml:space="preserve">Zuidkerkestraat 1 </t>
  </si>
  <si>
    <t>Zuidwellestraat</t>
  </si>
  <si>
    <t>toilet</t>
  </si>
  <si>
    <t>toiletgebouw</t>
  </si>
  <si>
    <t>Reserve</t>
  </si>
  <si>
    <t>cbs Helchersee, incluis 1 noodlokaal</t>
  </si>
  <si>
    <t>Basisschool St. Willibrord</t>
  </si>
  <si>
    <t>Basisschool J.W. van de Doel</t>
  </si>
  <si>
    <t>rijwielstalling</t>
  </si>
  <si>
    <t>bbs Op Dreef</t>
  </si>
  <si>
    <t>obs De Klimop</t>
  </si>
  <si>
    <t>bbs School met de bijbel</t>
  </si>
  <si>
    <t>bbs Pieter van Dijke</t>
  </si>
  <si>
    <t>zie Pauwstraat 30, Springplank</t>
  </si>
  <si>
    <t>bbs Samuel</t>
  </si>
  <si>
    <t>cbs J.L. de Jonge</t>
  </si>
  <si>
    <t>Rijwielstalling</t>
  </si>
  <si>
    <t>cbs ds. J. Bogermanschool</t>
  </si>
  <si>
    <t>Bijlstraat, I.M. v.d., 15</t>
  </si>
  <si>
    <t>Calandweg 1</t>
  </si>
  <si>
    <t>Carlstraat 11</t>
  </si>
  <si>
    <t>Dreef 4</t>
  </si>
  <si>
    <t>Emile Sandstrom (Brede school Noorderpolder)</t>
  </si>
  <si>
    <t xml:space="preserve">Grachtweg 8, </t>
  </si>
  <si>
    <t>Haneweg 5/13</t>
  </si>
  <si>
    <t>Hoge Molenstraat 39</t>
  </si>
  <si>
    <t>Hoge Molenstraat 41</t>
  </si>
  <si>
    <t>Julianastraat 45-47</t>
  </si>
  <si>
    <t>Kabbelaarsbank 2</t>
  </si>
  <si>
    <t>Kaersemakerstraat 27</t>
  </si>
  <si>
    <t>Kerkplein 1</t>
  </si>
  <si>
    <t>Lageweg 13</t>
  </si>
  <si>
    <t>Maurtitsweg 10</t>
  </si>
  <si>
    <t>Molenstraat 46</t>
  </si>
  <si>
    <t>Mulockstraat 42</t>
  </si>
  <si>
    <t>Nieuwe schoolstraat 4-6</t>
  </si>
  <si>
    <t>Raamstraat 3</t>
  </si>
  <si>
    <t>Scheldestraat 6-9</t>
  </si>
  <si>
    <t>Schoolstraat 34</t>
  </si>
  <si>
    <t>Schoolstraat 4-6</t>
  </si>
  <si>
    <t xml:space="preserve">Schuitkade 2 </t>
  </si>
  <si>
    <t>Schutterstraat 1, dr.</t>
  </si>
  <si>
    <t>Stenenpad 3</t>
  </si>
  <si>
    <t>Vijverbergstraat 6</t>
  </si>
  <si>
    <t>Vloedstraat 15</t>
  </si>
  <si>
    <t>Vrije 32</t>
  </si>
  <si>
    <t>Weelstraat 1</t>
  </si>
  <si>
    <t>30-03-2015</t>
  </si>
  <si>
    <t>19-11--04</t>
  </si>
  <si>
    <t>Inbraakinstallatie met doormelding ja/nee</t>
  </si>
  <si>
    <t>Brandmeldinstallatie met doormelding ja/nee</t>
  </si>
  <si>
    <t>Sprinklerinstallatie ja/nee</t>
  </si>
  <si>
    <t>Omheind met hekwerk ja/nee</t>
  </si>
  <si>
    <t>nee</t>
  </si>
  <si>
    <t>ja</t>
  </si>
  <si>
    <t>Verzekeraars</t>
  </si>
  <si>
    <t>16-12-2015</t>
  </si>
  <si>
    <t>Steenweg 19</t>
  </si>
  <si>
    <t>behorende bij Polis No. B0100103389,  ten name van:</t>
  </si>
  <si>
    <t xml:space="preserve">TG Gebouwen </t>
  </si>
  <si>
    <t>TB Inv oud</t>
  </si>
  <si>
    <t>TB inv</t>
  </si>
  <si>
    <t>obs de Stove. Gesloopt.</t>
  </si>
  <si>
    <t>09-03-2015; adminstratieve indexering: 19-06-2018</t>
  </si>
  <si>
    <t>18-02-2015, supplement 09-02-2016; administratieve indexering: 19-06-2018</t>
  </si>
  <si>
    <t xml:space="preserve">Haringvlietplein 1, </t>
  </si>
  <si>
    <t>Zierkzee</t>
  </si>
  <si>
    <t>Kerkstraat 5</t>
  </si>
  <si>
    <t xml:space="preserve">Noordstraat 34-36 </t>
  </si>
  <si>
    <t>08-08-2019</t>
  </si>
  <si>
    <t xml:space="preserve">Toiletgebouw </t>
  </si>
  <si>
    <t>10-09-2019</t>
  </si>
  <si>
    <t>27-03-2019</t>
  </si>
  <si>
    <t>05-04-2019</t>
  </si>
  <si>
    <t>Torenspits</t>
  </si>
  <si>
    <t>voormalig obs  Theo Thijssen, wordt verhuurd aan SMWO</t>
  </si>
  <si>
    <t>Heereweg 15</t>
  </si>
  <si>
    <t>Bogerdweg 1B</t>
  </si>
  <si>
    <t>Dijkweg 27</t>
  </si>
  <si>
    <t>Boutlaan 1A</t>
  </si>
  <si>
    <t>Kapelleweg 7A</t>
  </si>
  <si>
    <t>Oudeweg 4</t>
  </si>
  <si>
    <t>burg. Van Veenstraat 2</t>
  </si>
  <si>
    <t>Oude Lagezoom 6a/b/c</t>
  </si>
  <si>
    <t>Oude Moolweg 18</t>
  </si>
  <si>
    <t>Stapelshofweg/Zille 14</t>
  </si>
  <si>
    <t xml:space="preserve">betreft alleen de lichtmasten, sportvelden </t>
  </si>
  <si>
    <t>Luitje 2a</t>
  </si>
  <si>
    <t>Nieuwe Jachthaven 15</t>
  </si>
  <si>
    <t>Korte Reke 4b</t>
  </si>
  <si>
    <t>Adriaan van de Weydeweg 1b</t>
  </si>
  <si>
    <t>Nieuwe Jachthaven 8-10</t>
  </si>
  <si>
    <t>Strandweg/Vuurtorenpad / Torenweg 75a</t>
  </si>
  <si>
    <t>Toren, Weelweg 1</t>
  </si>
  <si>
    <t xml:space="preserve">Toren, Kerkplein </t>
  </si>
  <si>
    <t>voorm. cbs De Schouw. Verhuurd</t>
  </si>
  <si>
    <t xml:space="preserve">Hoofdpoortstraat, parkeerterrein </t>
  </si>
  <si>
    <t>Den Osse</t>
  </si>
  <si>
    <t>opslag (soepkokerij)   Verkocht, zie mail Erwin d.d. 17-12-2019</t>
  </si>
  <si>
    <t>Berging, VERKOCHT in 2020</t>
  </si>
  <si>
    <t xml:space="preserve">winkel       Verkocht, zie mail Erwin d.d.17-12-2019 </t>
  </si>
  <si>
    <t>Steigers Zierikzee in 2018 overgedragen.</t>
  </si>
  <si>
    <t>Gebouw tbv jeugdactiviteiten, (OBS, zie hieronder).</t>
  </si>
  <si>
    <t>Recreatief Milieucentrum Ecoscope. Diverse gebrukers</t>
  </si>
  <si>
    <t>Burghsluis</t>
  </si>
  <si>
    <t xml:space="preserve">Onderwijs: </t>
  </si>
  <si>
    <t>Kerkweg 6, duiklocatie Den Osse</t>
  </si>
  <si>
    <t>zie Kaersemakerstraat 27. Betreft Theo Thijssenschool (Ruilwinkel)</t>
  </si>
  <si>
    <t>Brede School Noorderpolder opstal via Zeeuwland verzekerd.</t>
  </si>
  <si>
    <t xml:space="preserve"> Betreft uitbreiding op gemeentegrond. Zie mails in map Verzekeringen 2021 / Eigendommen 2021 / Mutaties  </t>
  </si>
  <si>
    <t>17-03-2020</t>
  </si>
  <si>
    <t>26-03-2020</t>
  </si>
  <si>
    <t xml:space="preserve">poortgebouw </t>
  </si>
  <si>
    <t>Noordhavenpoort 1</t>
  </si>
  <si>
    <t>19-03-2020</t>
  </si>
  <si>
    <t>26-05-2021</t>
  </si>
  <si>
    <t>26-03-2018</t>
  </si>
  <si>
    <t xml:space="preserve">voormalig stadhuis, zijnde een Rijksmonument, Stadhuismuseum, Stadhuistoren en bijgebouwen </t>
  </si>
  <si>
    <t>Emile Sandstromweg 6, Theo Thijssen.  (Bijgebouw)</t>
  </si>
  <si>
    <t>obs Duiveland    OBASE</t>
  </si>
  <si>
    <t>obs De Oosterburcht    OBASE</t>
  </si>
  <si>
    <t>obs 't kofschip   OBASE</t>
  </si>
  <si>
    <t>obs De Schoener    OBASE</t>
  </si>
  <si>
    <t>obs Binnen de Veste    OBASE</t>
  </si>
  <si>
    <t>obs 't Stapel'of     OBASE</t>
  </si>
  <si>
    <t>obs De Klimop    OBASE</t>
  </si>
  <si>
    <t xml:space="preserve">Onder de Wieken / De Kirrewei    </t>
  </si>
  <si>
    <t>obs De Meerpaal, incluis 1 noodlokaal    OBASE</t>
  </si>
  <si>
    <t>sportvelden, clubhuis afvoeren, zie  mail erwin d.d.06-11-2021</t>
  </si>
  <si>
    <t xml:space="preserve">voormalig Bibliotheek, verhuurd aan Action, afgewaardeerd van 1.051.000,00 naar 650.000 (in afwachting van 2e fase herontwikkeling) zie mail erwin d.d. 06-11-02021 </t>
  </si>
  <si>
    <t>Woon/winkelpand  Tempeliershuis (verzekerde som afgewaardeerd van 1.833.000,00 naar 1.200.000,00 (traject van verkoop gestart) zie mail erwin d.d. 06-11-2021</t>
  </si>
  <si>
    <t>Opgewaardeerd van 343.000,00 naar 550.000,00 zie mail erwin d.d. 06-11-2021</t>
  </si>
  <si>
    <t>Toiletgebouw</t>
  </si>
  <si>
    <t>Havenpoort toiletgebouw</t>
  </si>
  <si>
    <t>Hatfieldpark toiletgebouw</t>
  </si>
  <si>
    <t>Pand, zie mail Erwin 22-02-2022</t>
  </si>
  <si>
    <t>Haringvlietplein 3</t>
  </si>
  <si>
    <t xml:space="preserve">Industrieweg 17 </t>
  </si>
  <si>
    <t>Gemeentewerkplaats UOR, zie taxatierapport 14-10-2022</t>
  </si>
  <si>
    <t>Gemeentehuis, zie taxatierapport 6-12-2021</t>
  </si>
  <si>
    <t>sportcentrum/zwembad incl. zuiveringsinstallatie, vs excl.BTW, zie taxatierapport 13-01-2022</t>
  </si>
  <si>
    <t xml:space="preserve">Oude complex is gesloopt in 2022. Nieuw complex zie regel 222. </t>
  </si>
  <si>
    <t xml:space="preserve">Hatfieldpark 1 en 2 (Pontes/Pieter Zeeman) </t>
  </si>
  <si>
    <t>in bruik gegeven aan kunstenares</t>
  </si>
  <si>
    <t>Lichtmasten, is verwijderd, zie mail Erwin d.d. 19-10-2022</t>
  </si>
  <si>
    <t>deels verhuurd aan Connection, deels in gebruik als openbaar toilet, zie mail Erwin 19-10-2022</t>
  </si>
  <si>
    <t>voormalig cbs De Zonnewijzer, staat leeg, zie mail Erwin 19-10-2022</t>
  </si>
  <si>
    <t>voorm. obs 't Stoofje   School is gesloten, staat leeg, zie mail Erwin 19-10-2022</t>
  </si>
  <si>
    <t>voorm. obs Duiveland. Staat leeg, zie mail Erwin 19-10-2022</t>
  </si>
  <si>
    <t>Voormalig De Meije, thans in gebruik voor opvang asielzoekers, zie mail Erwin 19-10-2022</t>
  </si>
  <si>
    <t>Voormalige school (Beatrixschool) thans gebruikt door de voedselbank/gymzaal in gebruik voor asielzoekers, zie mail Erwin 19-10-2022</t>
  </si>
  <si>
    <t>Jannewekken 11, Zierikzee</t>
  </si>
  <si>
    <t>Bij school Pontes, zie mail Pontes 10-10-2023</t>
  </si>
  <si>
    <t>Wilhelminaweg 4, verkocht (zie mail Erwin 1-11-2023)</t>
  </si>
  <si>
    <t>Geluidsscherm N59 (zie mail Gerben)</t>
  </si>
  <si>
    <t>Deltastraat 37 (51) zie taxatierapport 6-10-2022</t>
  </si>
  <si>
    <t xml:space="preserve">Hatfieldpark 1,2 en 3 (NIEUWBOUW)   </t>
  </si>
  <si>
    <t xml:space="preserve">Hatfieldpark 1 (bibliotheek), nr. 2 nieuwbouw (Pontes/Pieter Zeeman), nr. 3 nieuwbouw (De Meie).Zie taxatierapport 21-2-2023 </t>
  </si>
  <si>
    <t>Opruimingskosten</t>
  </si>
  <si>
    <t>Stand per 1 januari 2025 (na indexering)</t>
  </si>
  <si>
    <t>Stand per 31 december 2024 (Hier mutaties bijwerken)</t>
  </si>
  <si>
    <t>Stand per 1 januari 2024</t>
  </si>
  <si>
    <t>Mutaties 2024-2025</t>
  </si>
  <si>
    <t>mutaties 2024</t>
  </si>
  <si>
    <t>Index per 1 januari 2025:</t>
  </si>
  <si>
    <t>Stand per 1 januari 2025:</t>
  </si>
  <si>
    <t>Omschrijving</t>
  </si>
  <si>
    <t>Jaar</t>
  </si>
  <si>
    <t>Indexcijfer</t>
  </si>
  <si>
    <t>Premietarieven</t>
  </si>
  <si>
    <t>Premie o/oo:</t>
  </si>
  <si>
    <t>premieGM</t>
  </si>
  <si>
    <t>premieOW</t>
  </si>
  <si>
    <t>Aandeel</t>
  </si>
  <si>
    <t>premie in o/oo</t>
  </si>
  <si>
    <t>premie nominaal</t>
  </si>
  <si>
    <t>Door tussentijds afronden kan dit eindtotaal verschillen van het eindtotaal zoals in de tabel hiernaast. De tabel is hierin leidend</t>
  </si>
  <si>
    <t>Dit is een dooreenpremie gebaseerd op het gewogen premie promillage zoals berekent in het "Polisblad" tabblad.</t>
  </si>
  <si>
    <t>Indexering per 1 januari  2024:</t>
  </si>
  <si>
    <t>Gebouwen:</t>
  </si>
  <si>
    <t>-</t>
  </si>
  <si>
    <t>Bestand d.d. 1 januari 2025</t>
  </si>
  <si>
    <t>Specificatie Polisblad d.d. 1 januari 2025</t>
  </si>
  <si>
    <t>Is er asbest aanwezig</t>
  </si>
  <si>
    <t>Ja</t>
  </si>
  <si>
    <t>Nee</t>
  </si>
  <si>
    <t xml:space="preserve"> 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</si>
</sst>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#,##0.000"/>
    <numFmt numFmtId="166" formatCode="#,##0.0000"/>
    <numFmt numFmtId="167" formatCode="#,##0.00000"/>
    <numFmt numFmtId="168" formatCode="_-[$EUR]\ * #,##0.00_-;_-[$EUR]\ * #,##0.00\-;_-[$EUR]\ * &quot;-&quot;??_-;_-@_-"/>
    <numFmt numFmtId="169" formatCode="_-[$€-413]\ * #,##0.00_-;_-[$€-413]\ * #,##0.00\-;_-[$€-413]\ * &quot;-&quot;??_-;_-@_-"/>
    <numFmt numFmtId="170" formatCode="_-* #,##0.0000_-;\-* #,##0.0000_-;_-* &quot;-&quot;??_-;_-@_-"/>
    <numFmt numFmtId="171" formatCode="_ [$EUR]\ * #,##0.00_ ;_ [$EUR]\ * \-#,##0.00_ ;_ [$EUR]\ * &quot;-&quot;??_ ;_ @_ "/>
    <numFmt numFmtId="172" formatCode="0.0000\ \‰"/>
  </numFmts>
  <fonts count="42">
    <font>
      <sz val="10"/>
      <name val="Times New Roman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2"/>
      <name val="Univers (W1)"/>
      <family val="2"/>
    </font>
    <font>
      <sz val="12"/>
      <name val="Univers (W1)"/>
      <family val="2"/>
    </font>
    <font>
      <b/>
      <i/>
      <sz val="10"/>
      <name val="Univers (W1)"/>
      <family val="2"/>
    </font>
    <font>
      <b/>
      <i/>
      <sz val="18"/>
      <name val="Univers (W1)"/>
      <family val="2"/>
    </font>
    <font>
      <sz val="18"/>
      <name val="Univers (W1)"/>
      <family val="2"/>
    </font>
    <font>
      <sz val="11"/>
      <name val="Univers (W1)"/>
      <family val="2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b/>
      <i/>
      <sz val="10"/>
      <color indexed="8"/>
      <name val="Univers (W1)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2"/>
      <color indexed="10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8"/>
      <name val="Univers (W1)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8"/>
      <name val="Univers (W1)"/>
    </font>
    <font>
      <b/>
      <i/>
      <sz val="8"/>
      <name val="Univers (W1)"/>
    </font>
    <font>
      <sz val="8"/>
      <name val="Univers (W1)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57">
    <xf numFmtId="0" fontId="0" fillId="0" borderId="0" xfId="0"/>
    <xf numFmtId="164" fontId="6" fillId="0" borderId="0" xfId="1" quotePrefix="1" applyFont="1" applyAlignment="1">
      <alignment horizontal="left"/>
    </xf>
    <xf numFmtId="164" fontId="7" fillId="0" borderId="0" xfId="1" quotePrefix="1" applyFont="1" applyAlignment="1">
      <alignment horizontal="left"/>
    </xf>
    <xf numFmtId="4" fontId="5" fillId="0" borderId="0" xfId="1" applyNumberFormat="1" applyFont="1" applyAlignment="1">
      <alignment horizontal="left"/>
    </xf>
    <xf numFmtId="1" fontId="5" fillId="0" borderId="0" xfId="1" applyNumberFormat="1" applyFont="1" applyAlignment="1">
      <alignment horizontal="left"/>
    </xf>
    <xf numFmtId="4" fontId="2" fillId="0" borderId="0" xfId="1" applyNumberFormat="1" applyFont="1" applyAlignment="1">
      <alignment horizontal="left"/>
    </xf>
    <xf numFmtId="1" fontId="2" fillId="0" borderId="0" xfId="1" applyNumberFormat="1" applyFont="1" applyAlignment="1">
      <alignment horizontal="left"/>
    </xf>
    <xf numFmtId="4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left"/>
    </xf>
    <xf numFmtId="3" fontId="9" fillId="0" borderId="0" xfId="0" applyNumberFormat="1" applyFont="1" applyAlignment="1">
      <alignment horizontal="center"/>
    </xf>
    <xf numFmtId="4" fontId="9" fillId="0" borderId="0" xfId="0" applyNumberFormat="1" applyFont="1"/>
    <xf numFmtId="1" fontId="9" fillId="0" borderId="0" xfId="0" applyNumberFormat="1" applyFont="1"/>
    <xf numFmtId="168" fontId="5" fillId="0" borderId="0" xfId="1" applyNumberFormat="1" applyFont="1" applyAlignment="1">
      <alignment horizontal="left"/>
    </xf>
    <xf numFmtId="168" fontId="2" fillId="0" borderId="0" xfId="1" applyNumberFormat="1" applyFont="1" applyAlignment="1">
      <alignment horizontal="left"/>
    </xf>
    <xf numFmtId="168" fontId="8" fillId="0" borderId="0" xfId="1" applyNumberFormat="1" applyFont="1" applyAlignment="1">
      <alignment horizontal="left"/>
    </xf>
    <xf numFmtId="168" fontId="9" fillId="0" borderId="0" xfId="0" applyNumberFormat="1" applyFont="1"/>
    <xf numFmtId="168" fontId="0" fillId="0" borderId="0" xfId="0" applyNumberFormat="1"/>
    <xf numFmtId="164" fontId="14" fillId="0" borderId="0" xfId="1" applyFont="1" applyAlignment="1">
      <alignment vertical="top"/>
    </xf>
    <xf numFmtId="164" fontId="16" fillId="0" borderId="3" xfId="1" applyFont="1" applyFill="1" applyBorder="1" applyAlignment="1">
      <alignment vertical="top"/>
    </xf>
    <xf numFmtId="164" fontId="16" fillId="0" borderId="1" xfId="1" applyFont="1" applyBorder="1" applyAlignment="1">
      <alignment vertical="top"/>
    </xf>
    <xf numFmtId="164" fontId="10" fillId="0" borderId="3" xfId="1" applyFont="1" applyBorder="1" applyAlignment="1">
      <alignment vertical="top"/>
    </xf>
    <xf numFmtId="164" fontId="10" fillId="0" borderId="1" xfId="1" applyFont="1" applyBorder="1" applyAlignment="1">
      <alignment vertical="top"/>
    </xf>
    <xf numFmtId="164" fontId="10" fillId="0" borderId="8" xfId="1" applyFont="1" applyBorder="1" applyAlignment="1">
      <alignment vertical="top" wrapText="1"/>
    </xf>
    <xf numFmtId="164" fontId="21" fillId="0" borderId="9" xfId="1" applyFont="1" applyBorder="1" applyAlignment="1">
      <alignment vertical="top"/>
    </xf>
    <xf numFmtId="164" fontId="21" fillId="0" borderId="8" xfId="1" applyFont="1" applyBorder="1" applyAlignment="1">
      <alignment vertical="top"/>
    </xf>
    <xf numFmtId="164" fontId="21" fillId="0" borderId="1" xfId="1" applyFont="1" applyBorder="1" applyAlignment="1">
      <alignment vertical="top"/>
    </xf>
    <xf numFmtId="164" fontId="14" fillId="0" borderId="0" xfId="1" applyFont="1" applyFill="1" applyAlignment="1">
      <alignment vertical="top"/>
    </xf>
    <xf numFmtId="164" fontId="17" fillId="0" borderId="8" xfId="1" applyFont="1" applyBorder="1" applyAlignment="1">
      <alignment vertical="top" wrapText="1"/>
    </xf>
    <xf numFmtId="164" fontId="14" fillId="0" borderId="0" xfId="1" applyFont="1" applyAlignment="1">
      <alignment horizontal="left" vertical="top"/>
    </xf>
    <xf numFmtId="164" fontId="14" fillId="0" borderId="0" xfId="1" applyFont="1" applyAlignment="1">
      <alignment vertical="top" wrapText="1"/>
    </xf>
    <xf numFmtId="164" fontId="11" fillId="3" borderId="6" xfId="1" quotePrefix="1" applyFont="1" applyFill="1" applyBorder="1" applyAlignment="1">
      <alignment horizontal="center" vertical="top" wrapText="1"/>
    </xf>
    <xf numFmtId="164" fontId="16" fillId="3" borderId="6" xfId="1" applyFont="1" applyFill="1" applyBorder="1" applyAlignment="1">
      <alignment vertical="top"/>
    </xf>
    <xf numFmtId="164" fontId="13" fillId="3" borderId="6" xfId="1" applyFont="1" applyFill="1" applyBorder="1" applyAlignment="1">
      <alignment vertical="top"/>
    </xf>
    <xf numFmtId="164" fontId="14" fillId="3" borderId="6" xfId="1" applyFont="1" applyFill="1" applyBorder="1" applyAlignment="1">
      <alignment vertical="top"/>
    </xf>
    <xf numFmtId="2" fontId="15" fillId="3" borderId="3" xfId="1" quotePrefix="1" applyNumberFormat="1" applyFont="1" applyFill="1" applyBorder="1" applyAlignment="1">
      <alignment horizontal="left" vertical="top"/>
    </xf>
    <xf numFmtId="2" fontId="15" fillId="3" borderId="0" xfId="1" quotePrefix="1" applyNumberFormat="1" applyFont="1" applyFill="1" applyBorder="1" applyAlignment="1">
      <alignment horizontal="left" vertical="top"/>
    </xf>
    <xf numFmtId="164" fontId="14" fillId="3" borderId="0" xfId="1" applyFont="1" applyFill="1" applyBorder="1" applyAlignment="1">
      <alignment vertical="top"/>
    </xf>
    <xf numFmtId="164" fontId="17" fillId="3" borderId="0" xfId="1" applyFont="1" applyFill="1" applyBorder="1" applyAlignment="1">
      <alignment vertical="top"/>
    </xf>
    <xf numFmtId="2" fontId="18" fillId="3" borderId="10" xfId="1" quotePrefix="1" applyNumberFormat="1" applyFont="1" applyFill="1" applyBorder="1" applyAlignment="1">
      <alignment horizontal="left" vertical="top"/>
    </xf>
    <xf numFmtId="164" fontId="18" fillId="3" borderId="11" xfId="1" quotePrefix="1" applyFont="1" applyFill="1" applyBorder="1" applyAlignment="1">
      <alignment horizontal="center" vertical="top" wrapText="1"/>
    </xf>
    <xf numFmtId="164" fontId="19" fillId="3" borderId="11" xfId="1" applyFont="1" applyFill="1" applyBorder="1" applyAlignment="1">
      <alignment vertical="top"/>
    </xf>
    <xf numFmtId="164" fontId="14" fillId="3" borderId="11" xfId="1" applyFont="1" applyFill="1" applyBorder="1" applyAlignment="1">
      <alignment vertical="top"/>
    </xf>
    <xf numFmtId="164" fontId="26" fillId="3" borderId="6" xfId="1" applyFont="1" applyFill="1" applyBorder="1" applyAlignment="1">
      <alignment vertical="top"/>
    </xf>
    <xf numFmtId="164" fontId="26" fillId="3" borderId="0" xfId="1" applyFont="1" applyFill="1" applyBorder="1" applyAlignment="1">
      <alignment vertical="top"/>
    </xf>
    <xf numFmtId="164" fontId="23" fillId="0" borderId="0" xfId="1" applyFont="1" applyAlignment="1">
      <alignment vertical="top"/>
    </xf>
    <xf numFmtId="164" fontId="24" fillId="0" borderId="0" xfId="1" applyFont="1" applyAlignment="1">
      <alignment vertical="top"/>
    </xf>
    <xf numFmtId="164" fontId="25" fillId="0" borderId="0" xfId="1" applyFont="1" applyAlignment="1">
      <alignment vertical="top"/>
    </xf>
    <xf numFmtId="2" fontId="11" fillId="3" borderId="5" xfId="1" applyNumberFormat="1" applyFont="1" applyFill="1" applyBorder="1" applyAlignment="1">
      <alignment horizontal="left" vertical="top"/>
    </xf>
    <xf numFmtId="1" fontId="20" fillId="4" borderId="5" xfId="1" applyNumberFormat="1" applyFont="1" applyFill="1" applyBorder="1" applyAlignment="1">
      <alignment vertical="top"/>
    </xf>
    <xf numFmtId="1" fontId="20" fillId="4" borderId="12" xfId="1" applyNumberFormat="1" applyFont="1" applyFill="1" applyBorder="1" applyAlignment="1">
      <alignment vertical="top"/>
    </xf>
    <xf numFmtId="164" fontId="21" fillId="0" borderId="9" xfId="1" applyFont="1" applyBorder="1" applyAlignment="1">
      <alignment horizontal="left" vertical="top"/>
    </xf>
    <xf numFmtId="164" fontId="21" fillId="0" borderId="9" xfId="1" quotePrefix="1" applyFont="1" applyBorder="1" applyAlignment="1">
      <alignment horizontal="left" vertical="top"/>
    </xf>
    <xf numFmtId="164" fontId="22" fillId="0" borderId="9" xfId="1" applyFont="1" applyBorder="1" applyAlignment="1">
      <alignment horizontal="left" vertical="top"/>
    </xf>
    <xf numFmtId="164" fontId="16" fillId="0" borderId="1" xfId="1" applyFont="1" applyBorder="1" applyAlignment="1" applyProtection="1">
      <alignment vertical="top"/>
      <protection locked="0"/>
    </xf>
    <xf numFmtId="164" fontId="21" fillId="0" borderId="1" xfId="1" applyFont="1" applyBorder="1" applyAlignment="1" applyProtection="1">
      <alignment vertical="top"/>
      <protection locked="0"/>
    </xf>
    <xf numFmtId="164" fontId="10" fillId="0" borderId="1" xfId="1" applyFont="1" applyBorder="1" applyAlignment="1" applyProtection="1">
      <alignment vertical="top"/>
      <protection locked="0"/>
    </xf>
    <xf numFmtId="164" fontId="21" fillId="0" borderId="3" xfId="1" applyFont="1" applyBorder="1" applyAlignment="1">
      <alignment horizontal="left" vertical="top"/>
    </xf>
    <xf numFmtId="49" fontId="11" fillId="3" borderId="6" xfId="1" quotePrefix="1" applyNumberFormat="1" applyFont="1" applyFill="1" applyBorder="1" applyAlignment="1">
      <alignment horizontal="center" vertical="top" wrapText="1"/>
    </xf>
    <xf numFmtId="49" fontId="15" fillId="3" borderId="0" xfId="1" quotePrefix="1" applyNumberFormat="1" applyFont="1" applyFill="1" applyBorder="1" applyAlignment="1">
      <alignment horizontal="left" vertical="top"/>
    </xf>
    <xf numFmtId="49" fontId="18" fillId="3" borderId="11" xfId="1" quotePrefix="1" applyNumberFormat="1" applyFont="1" applyFill="1" applyBorder="1" applyAlignment="1">
      <alignment horizontal="center" vertical="top" wrapText="1"/>
    </xf>
    <xf numFmtId="49" fontId="15" fillId="0" borderId="0" xfId="1" applyNumberFormat="1" applyFont="1" applyBorder="1" applyAlignment="1" applyProtection="1">
      <alignment vertical="top" wrapText="1"/>
      <protection locked="0"/>
    </xf>
    <xf numFmtId="49" fontId="10" fillId="0" borderId="0" xfId="1" applyNumberFormat="1" applyFont="1" applyBorder="1" applyAlignment="1" applyProtection="1">
      <alignment vertical="top" wrapText="1"/>
      <protection locked="0"/>
    </xf>
    <xf numFmtId="49" fontId="10" fillId="0" borderId="8" xfId="1" applyNumberFormat="1" applyFont="1" applyBorder="1" applyAlignment="1">
      <alignment vertical="top" wrapText="1"/>
    </xf>
    <xf numFmtId="49" fontId="10" fillId="0" borderId="0" xfId="1" applyNumberFormat="1" applyFont="1" applyBorder="1" applyAlignment="1">
      <alignment vertical="top" wrapText="1"/>
    </xf>
    <xf numFmtId="49" fontId="10" fillId="0" borderId="2" xfId="1" applyNumberFormat="1" applyFont="1" applyBorder="1" applyAlignment="1">
      <alignment vertical="top" wrapText="1"/>
    </xf>
    <xf numFmtId="49" fontId="14" fillId="0" borderId="0" xfId="1" applyNumberFormat="1" applyFont="1" applyAlignment="1">
      <alignment vertical="top" wrapText="1"/>
    </xf>
    <xf numFmtId="164" fontId="14" fillId="3" borderId="6" xfId="1" applyFont="1" applyFill="1" applyBorder="1" applyAlignment="1" applyProtection="1">
      <alignment vertical="top"/>
    </xf>
    <xf numFmtId="164" fontId="14" fillId="3" borderId="0" xfId="1" applyFont="1" applyFill="1" applyBorder="1" applyAlignment="1" applyProtection="1">
      <alignment vertical="top"/>
    </xf>
    <xf numFmtId="164" fontId="14" fillId="3" borderId="11" xfId="1" applyFont="1" applyFill="1" applyBorder="1" applyAlignment="1" applyProtection="1">
      <alignment vertical="top"/>
    </xf>
    <xf numFmtId="1" fontId="20" fillId="4" borderId="12" xfId="1" applyNumberFormat="1" applyFont="1" applyFill="1" applyBorder="1" applyAlignment="1" applyProtection="1">
      <alignment vertical="top"/>
    </xf>
    <xf numFmtId="164" fontId="10" fillId="0" borderId="1" xfId="1" applyFont="1" applyBorder="1" applyAlignment="1" applyProtection="1">
      <alignment vertical="top"/>
    </xf>
    <xf numFmtId="164" fontId="16" fillId="0" borderId="1" xfId="1" applyFont="1" applyBorder="1" applyAlignment="1" applyProtection="1">
      <alignment vertical="top"/>
    </xf>
    <xf numFmtId="164" fontId="21" fillId="0" borderId="8" xfId="1" applyFont="1" applyBorder="1" applyAlignment="1" applyProtection="1">
      <alignment vertical="top"/>
    </xf>
    <xf numFmtId="164" fontId="21" fillId="0" borderId="1" xfId="1" applyFont="1" applyBorder="1" applyAlignment="1" applyProtection="1">
      <alignment vertical="top"/>
    </xf>
    <xf numFmtId="164" fontId="14" fillId="0" borderId="0" xfId="1" applyFont="1" applyAlignment="1" applyProtection="1">
      <alignment vertical="top"/>
    </xf>
    <xf numFmtId="164" fontId="23" fillId="0" borderId="0" xfId="1" applyFont="1" applyAlignment="1" applyProtection="1">
      <alignment vertical="top"/>
    </xf>
    <xf numFmtId="49" fontId="16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164" fontId="16" fillId="0" borderId="3" xfId="1" quotePrefix="1" applyFont="1" applyFill="1" applyBorder="1" applyAlignment="1" applyProtection="1">
      <alignment horizontal="left" vertical="top"/>
      <protection locked="0"/>
    </xf>
    <xf numFmtId="164" fontId="16" fillId="0" borderId="3" xfId="1" applyFont="1" applyFill="1" applyBorder="1" applyAlignment="1" applyProtection="1">
      <alignment horizontal="left" vertical="top"/>
      <protection locked="0"/>
    </xf>
    <xf numFmtId="164" fontId="10" fillId="0" borderId="0" xfId="1" applyFont="1" applyBorder="1" applyAlignment="1">
      <alignment vertical="top" wrapText="1"/>
    </xf>
    <xf numFmtId="164" fontId="10" fillId="0" borderId="2" xfId="1" applyFont="1" applyBorder="1" applyAlignment="1">
      <alignment vertical="top" wrapText="1"/>
    </xf>
    <xf numFmtId="14" fontId="16" fillId="0" borderId="0" xfId="1" applyNumberFormat="1" applyFont="1" applyFill="1" applyBorder="1" applyAlignment="1" applyProtection="1">
      <alignment horizontal="left" vertical="top" wrapText="1"/>
      <protection locked="0"/>
    </xf>
    <xf numFmtId="164" fontId="15" fillId="0" borderId="3" xfId="1" applyFont="1" applyBorder="1" applyAlignment="1" applyProtection="1">
      <alignment horizontal="left" vertical="top"/>
      <protection locked="0"/>
    </xf>
    <xf numFmtId="164" fontId="27" fillId="0" borderId="3" xfId="1" quotePrefix="1" applyFont="1" applyBorder="1" applyAlignment="1" applyProtection="1">
      <alignment horizontal="left" vertical="top"/>
      <protection locked="0"/>
    </xf>
    <xf numFmtId="164" fontId="28" fillId="0" borderId="3" xfId="1" quotePrefix="1" applyFont="1" applyFill="1" applyBorder="1" applyAlignment="1" applyProtection="1">
      <alignment horizontal="left" vertical="top"/>
      <protection locked="0"/>
    </xf>
    <xf numFmtId="164" fontId="28" fillId="0" borderId="3" xfId="1" applyFont="1" applyFill="1" applyBorder="1" applyAlignment="1" applyProtection="1">
      <alignment horizontal="left" vertical="top"/>
      <protection locked="0"/>
    </xf>
    <xf numFmtId="164" fontId="15" fillId="0" borderId="0" xfId="1" applyFont="1" applyBorder="1" applyAlignment="1" applyProtection="1">
      <alignment vertical="top" wrapText="1"/>
      <protection locked="0"/>
    </xf>
    <xf numFmtId="164" fontId="28" fillId="0" borderId="0" xfId="1" applyFont="1" applyBorder="1" applyAlignment="1" applyProtection="1">
      <alignment vertical="top" wrapText="1"/>
      <protection locked="0"/>
    </xf>
    <xf numFmtId="164" fontId="28" fillId="0" borderId="0" xfId="1" quotePrefix="1" applyFont="1" applyFill="1" applyBorder="1" applyAlignment="1" applyProtection="1">
      <alignment horizontal="left" vertical="top" wrapText="1"/>
      <protection locked="0"/>
    </xf>
    <xf numFmtId="164" fontId="28" fillId="0" borderId="0" xfId="1" applyFont="1" applyFill="1" applyBorder="1" applyAlignment="1" applyProtection="1">
      <alignment horizontal="left" vertical="top" wrapText="1"/>
      <protection locked="0"/>
    </xf>
    <xf numFmtId="164" fontId="28" fillId="0" borderId="3" xfId="1" applyFont="1" applyBorder="1" applyAlignment="1">
      <alignment horizontal="left" vertical="top"/>
    </xf>
    <xf numFmtId="164" fontId="28" fillId="0" borderId="0" xfId="1" applyFont="1" applyBorder="1" applyAlignment="1">
      <alignment vertical="top" wrapText="1"/>
    </xf>
    <xf numFmtId="49" fontId="15" fillId="0" borderId="3" xfId="1" applyNumberFormat="1" applyFont="1" applyBorder="1" applyAlignment="1" applyProtection="1">
      <alignment vertical="top" wrapText="1"/>
      <protection locked="0"/>
    </xf>
    <xf numFmtId="49" fontId="28" fillId="0" borderId="3" xfId="1" applyNumberFormat="1" applyFont="1" applyBorder="1" applyAlignment="1" applyProtection="1">
      <alignment vertical="top" wrapText="1"/>
      <protection locked="0"/>
    </xf>
    <xf numFmtId="49" fontId="28" fillId="0" borderId="3" xfId="1" applyNumberFormat="1" applyFont="1" applyFill="1" applyBorder="1" applyAlignment="1" applyProtection="1">
      <alignment horizontal="left" vertical="top" wrapText="1"/>
      <protection locked="0"/>
    </xf>
    <xf numFmtId="49" fontId="28" fillId="0" borderId="3" xfId="1" quotePrefix="1" applyNumberFormat="1" applyFont="1" applyFill="1" applyBorder="1" applyAlignment="1" applyProtection="1">
      <alignment horizontal="left" vertical="top" wrapText="1"/>
      <protection locked="0"/>
    </xf>
    <xf numFmtId="49" fontId="28" fillId="0" borderId="3" xfId="1" applyNumberFormat="1" applyFont="1" applyBorder="1" applyAlignment="1">
      <alignment vertical="top" wrapText="1"/>
    </xf>
    <xf numFmtId="164" fontId="28" fillId="0" borderId="1" xfId="1" applyFont="1" applyBorder="1" applyAlignment="1" applyProtection="1">
      <alignment vertical="top"/>
      <protection locked="0"/>
    </xf>
    <xf numFmtId="164" fontId="27" fillId="0" borderId="1" xfId="1" applyFont="1" applyBorder="1" applyAlignment="1" applyProtection="1">
      <alignment vertical="top"/>
      <protection locked="0"/>
    </xf>
    <xf numFmtId="164" fontId="16" fillId="0" borderId="0" xfId="1" applyFont="1" applyFill="1" applyBorder="1" applyAlignment="1">
      <alignment vertical="top"/>
    </xf>
    <xf numFmtId="164" fontId="21" fillId="0" borderId="3" xfId="1" applyFont="1" applyBorder="1" applyAlignment="1">
      <alignment vertical="top"/>
    </xf>
    <xf numFmtId="3" fontId="4" fillId="0" borderId="0" xfId="1" quotePrefix="1" applyNumberFormat="1" applyFont="1" applyAlignment="1">
      <alignment horizontal="left"/>
    </xf>
    <xf numFmtId="49" fontId="16" fillId="0" borderId="0" xfId="1" applyNumberFormat="1" applyFont="1" applyFill="1" applyBorder="1" applyAlignment="1" applyProtection="1">
      <alignment horizontal="left" vertical="top" wrapText="1"/>
      <protection locked="0"/>
    </xf>
    <xf numFmtId="164" fontId="16" fillId="0" borderId="0" xfId="1" applyFont="1" applyFill="1" applyBorder="1" applyAlignment="1" applyProtection="1">
      <alignment horizontal="left" vertical="top" wrapText="1"/>
      <protection locked="0"/>
    </xf>
    <xf numFmtId="0" fontId="14" fillId="5" borderId="6" xfId="0" applyFont="1" applyFill="1" applyBorder="1" applyAlignment="1">
      <alignment horizontal="left" vertical="top"/>
    </xf>
    <xf numFmtId="1" fontId="20" fillId="4" borderId="5" xfId="1" applyNumberFormat="1" applyFont="1" applyFill="1" applyBorder="1" applyAlignment="1">
      <alignment vertical="top" wrapText="1"/>
    </xf>
    <xf numFmtId="0" fontId="29" fillId="0" borderId="0" xfId="0" applyFont="1" applyAlignment="1">
      <alignment vertical="top"/>
    </xf>
    <xf numFmtId="169" fontId="30" fillId="0" borderId="2" xfId="0" applyNumberFormat="1" applyFont="1" applyBorder="1" applyAlignment="1">
      <alignment vertical="top"/>
    </xf>
    <xf numFmtId="4" fontId="2" fillId="0" borderId="0" xfId="0" quotePrefix="1" applyNumberFormat="1" applyFont="1" applyAlignment="1">
      <alignment horizontal="left"/>
    </xf>
    <xf numFmtId="1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29" fillId="0" borderId="0" xfId="0" applyFont="1"/>
    <xf numFmtId="168" fontId="29" fillId="0" borderId="0" xfId="0" applyNumberFormat="1" applyFont="1"/>
    <xf numFmtId="4" fontId="30" fillId="0" borderId="0" xfId="0" applyNumberFormat="1" applyFont="1"/>
    <xf numFmtId="3" fontId="29" fillId="0" borderId="0" xfId="0" applyNumberFormat="1" applyFont="1" applyAlignment="1">
      <alignment horizontal="center"/>
    </xf>
    <xf numFmtId="4" fontId="29" fillId="0" borderId="0" xfId="0" applyNumberFormat="1" applyFont="1"/>
    <xf numFmtId="1" fontId="29" fillId="0" borderId="0" xfId="0" applyNumberFormat="1" applyFont="1"/>
    <xf numFmtId="4" fontId="29" fillId="0" borderId="0" xfId="0" quotePrefix="1" applyNumberFormat="1" applyFont="1" applyAlignment="1">
      <alignment horizontal="center"/>
    </xf>
    <xf numFmtId="3" fontId="32" fillId="0" borderId="0" xfId="0" applyNumberFormat="1" applyFont="1"/>
    <xf numFmtId="3" fontId="29" fillId="0" borderId="0" xfId="0" applyNumberFormat="1" applyFont="1"/>
    <xf numFmtId="167" fontId="29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horizontal="center"/>
    </xf>
    <xf numFmtId="1" fontId="30" fillId="0" borderId="0" xfId="0" applyNumberFormat="1" applyFont="1"/>
    <xf numFmtId="4" fontId="29" fillId="0" borderId="0" xfId="0" applyNumberFormat="1" applyFont="1" applyAlignment="1">
      <alignment horizontal="center"/>
    </xf>
    <xf numFmtId="4" fontId="34" fillId="9" borderId="4" xfId="0" applyNumberFormat="1" applyFont="1" applyFill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171" fontId="3" fillId="0" borderId="4" xfId="0" applyNumberFormat="1" applyFont="1" applyBorder="1" applyAlignment="1">
      <alignment vertical="top"/>
    </xf>
    <xf numFmtId="9" fontId="34" fillId="9" borderId="4" xfId="3" applyFont="1" applyFill="1" applyBorder="1" applyAlignment="1">
      <alignment vertical="top"/>
    </xf>
    <xf numFmtId="166" fontId="34" fillId="9" borderId="4" xfId="0" applyNumberFormat="1" applyFont="1" applyFill="1" applyBorder="1" applyAlignment="1">
      <alignment vertical="top"/>
    </xf>
    <xf numFmtId="171" fontId="34" fillId="9" borderId="4" xfId="0" applyNumberFormat="1" applyFont="1" applyFill="1" applyBorder="1" applyAlignment="1">
      <alignment vertical="top"/>
    </xf>
    <xf numFmtId="44" fontId="29" fillId="0" borderId="0" xfId="2" applyFont="1"/>
    <xf numFmtId="44" fontId="30" fillId="0" borderId="2" xfId="2" applyFont="1" applyBorder="1"/>
    <xf numFmtId="44" fontId="29" fillId="0" borderId="21" xfId="2" applyFont="1" applyBorder="1"/>
    <xf numFmtId="44" fontId="33" fillId="0" borderId="2" xfId="2" applyFont="1" applyBorder="1"/>
    <xf numFmtId="44" fontId="29" fillId="0" borderId="0" xfId="2" applyFont="1" applyAlignment="1">
      <alignment horizontal="center"/>
    </xf>
    <xf numFmtId="165" fontId="37" fillId="0" borderId="0" xfId="0" applyNumberFormat="1" applyFont="1" applyAlignment="1">
      <alignment horizontal="left" vertical="top" wrapText="1"/>
    </xf>
    <xf numFmtId="4" fontId="38" fillId="0" borderId="0" xfId="0" applyNumberFormat="1" applyFont="1" applyAlignment="1">
      <alignment vertical="top"/>
    </xf>
    <xf numFmtId="4" fontId="39" fillId="0" borderId="16" xfId="0" applyNumberFormat="1" applyFont="1" applyBorder="1"/>
    <xf numFmtId="1" fontId="39" fillId="0" borderId="16" xfId="0" applyNumberFormat="1" applyFont="1" applyBorder="1"/>
    <xf numFmtId="4" fontId="40" fillId="0" borderId="16" xfId="0" applyNumberFormat="1" applyFont="1" applyBorder="1"/>
    <xf numFmtId="1" fontId="40" fillId="0" borderId="16" xfId="0" applyNumberFormat="1" applyFont="1" applyBorder="1"/>
    <xf numFmtId="4" fontId="40" fillId="0" borderId="0" xfId="0" applyNumberFormat="1" applyFont="1"/>
    <xf numFmtId="1" fontId="40" fillId="0" borderId="0" xfId="0" applyNumberFormat="1" applyFont="1"/>
    <xf numFmtId="0" fontId="39" fillId="0" borderId="13" xfId="0" applyFont="1" applyBorder="1" applyAlignment="1">
      <alignment vertical="top"/>
    </xf>
    <xf numFmtId="0" fontId="39" fillId="0" borderId="19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170" fontId="40" fillId="0" borderId="20" xfId="1" applyNumberFormat="1" applyFont="1" applyBorder="1" applyAlignment="1">
      <alignment vertical="top"/>
    </xf>
    <xf numFmtId="0" fontId="40" fillId="0" borderId="13" xfId="0" applyFont="1" applyBorder="1" applyAlignment="1">
      <alignment horizontal="left" vertical="top"/>
    </xf>
    <xf numFmtId="0" fontId="40" fillId="0" borderId="19" xfId="0" applyFont="1" applyBorder="1" applyAlignment="1">
      <alignment horizontal="right" vertical="top"/>
    </xf>
    <xf numFmtId="164" fontId="14" fillId="0" borderId="3" xfId="1" applyFont="1" applyBorder="1" applyAlignment="1">
      <alignment vertical="top"/>
    </xf>
    <xf numFmtId="164" fontId="14" fillId="0" borderId="3" xfId="1" applyFont="1" applyFill="1" applyBorder="1" applyAlignment="1">
      <alignment vertical="top"/>
    </xf>
    <xf numFmtId="1" fontId="20" fillId="4" borderId="24" xfId="1" applyNumberFormat="1" applyFont="1" applyFill="1" applyBorder="1" applyAlignment="1">
      <alignment vertical="top"/>
    </xf>
    <xf numFmtId="164" fontId="10" fillId="0" borderId="25" xfId="1" applyFont="1" applyBorder="1" applyAlignment="1">
      <alignment vertical="top"/>
    </xf>
    <xf numFmtId="164" fontId="16" fillId="0" borderId="25" xfId="1" applyFont="1" applyFill="1" applyBorder="1" applyAlignment="1">
      <alignment vertical="top"/>
    </xf>
    <xf numFmtId="164" fontId="21" fillId="0" borderId="26" xfId="1" applyFont="1" applyBorder="1" applyAlignment="1">
      <alignment vertical="top"/>
    </xf>
    <xf numFmtId="164" fontId="21" fillId="0" borderId="25" xfId="1" applyFont="1" applyBorder="1" applyAlignment="1">
      <alignment vertical="top"/>
    </xf>
    <xf numFmtId="164" fontId="16" fillId="0" borderId="25" xfId="1" applyFont="1" applyFill="1" applyBorder="1" applyAlignment="1" applyProtection="1">
      <alignment vertical="top"/>
      <protection locked="0"/>
    </xf>
    <xf numFmtId="164" fontId="21" fillId="0" borderId="26" xfId="1" applyFont="1" applyBorder="1" applyAlignment="1" applyProtection="1">
      <alignment vertical="top"/>
    </xf>
    <xf numFmtId="164" fontId="27" fillId="0" borderId="25" xfId="1" applyFont="1" applyBorder="1" applyAlignment="1" applyProtection="1">
      <alignment vertical="top"/>
      <protection locked="0"/>
    </xf>
    <xf numFmtId="164" fontId="28" fillId="0" borderId="25" xfId="1" applyFont="1" applyBorder="1" applyAlignment="1" applyProtection="1">
      <alignment vertical="top"/>
      <protection locked="0"/>
    </xf>
    <xf numFmtId="164" fontId="28" fillId="0" borderId="25" xfId="1" applyFont="1" applyFill="1" applyBorder="1" applyAlignment="1" applyProtection="1">
      <alignment vertical="top"/>
      <protection locked="0"/>
    </xf>
    <xf numFmtId="164" fontId="21" fillId="0" borderId="25" xfId="1" applyFont="1" applyBorder="1" applyAlignment="1" applyProtection="1">
      <alignment vertical="top"/>
    </xf>
    <xf numFmtId="164" fontId="10" fillId="0" borderId="25" xfId="1" applyFont="1" applyBorder="1" applyAlignment="1" applyProtection="1">
      <alignment vertical="top"/>
      <protection locked="0"/>
    </xf>
    <xf numFmtId="164" fontId="21" fillId="0" borderId="25" xfId="1" applyFont="1" applyBorder="1" applyAlignment="1" applyProtection="1">
      <alignment vertical="top"/>
      <protection locked="0"/>
    </xf>
    <xf numFmtId="49" fontId="16" fillId="0" borderId="3" xfId="1" applyNumberFormat="1" applyFont="1" applyFill="1" applyBorder="1" applyAlignment="1" applyProtection="1">
      <alignment horizontal="left" vertical="top" wrapText="1"/>
      <protection locked="0"/>
    </xf>
    <xf numFmtId="49" fontId="10" fillId="0" borderId="9" xfId="1" applyNumberFormat="1" applyFont="1" applyBorder="1" applyAlignment="1">
      <alignment vertical="top" wrapText="1"/>
    </xf>
    <xf numFmtId="49" fontId="10" fillId="0" borderId="27" xfId="1" applyNumberFormat="1" applyFont="1" applyBorder="1" applyAlignment="1">
      <alignment vertical="top" wrapText="1"/>
    </xf>
    <xf numFmtId="49" fontId="10" fillId="0" borderId="3" xfId="1" applyNumberFormat="1" applyFont="1" applyBorder="1" applyAlignment="1">
      <alignment vertical="top" wrapText="1"/>
    </xf>
    <xf numFmtId="164" fontId="28" fillId="0" borderId="20" xfId="1" applyFont="1" applyBorder="1" applyAlignment="1" applyProtection="1">
      <alignment vertical="top" wrapText="1"/>
      <protection locked="0"/>
    </xf>
    <xf numFmtId="164" fontId="28" fillId="0" borderId="20" xfId="1" quotePrefix="1" applyFont="1" applyFill="1" applyBorder="1" applyAlignment="1" applyProtection="1">
      <alignment horizontal="left" vertical="top" wrapText="1"/>
      <protection locked="0"/>
    </xf>
    <xf numFmtId="164" fontId="28" fillId="0" borderId="20" xfId="1" applyFont="1" applyFill="1" applyBorder="1" applyAlignment="1" applyProtection="1">
      <alignment horizontal="left" vertical="top" wrapText="1"/>
      <protection locked="0"/>
    </xf>
    <xf numFmtId="164" fontId="16" fillId="0" borderId="20" xfId="1" applyFont="1" applyFill="1" applyBorder="1" applyAlignment="1" applyProtection="1">
      <alignment horizontal="left" vertical="top" wrapText="1"/>
      <protection locked="0"/>
    </xf>
    <xf numFmtId="164" fontId="28" fillId="0" borderId="28" xfId="1" applyFont="1" applyBorder="1" applyAlignment="1">
      <alignment vertical="top" wrapText="1"/>
    </xf>
    <xf numFmtId="164" fontId="10" fillId="0" borderId="29" xfId="1" applyFont="1" applyBorder="1" applyAlignment="1">
      <alignment vertical="top" wrapText="1"/>
    </xf>
    <xf numFmtId="164" fontId="10" fillId="0" borderId="28" xfId="1" applyFont="1" applyBorder="1" applyAlignment="1">
      <alignment vertical="top" wrapText="1"/>
    </xf>
    <xf numFmtId="164" fontId="10" fillId="0" borderId="19" xfId="1" applyFont="1" applyBorder="1" applyAlignment="1">
      <alignment vertical="top" wrapText="1"/>
    </xf>
    <xf numFmtId="164" fontId="15" fillId="0" borderId="20" xfId="1" applyFont="1" applyBorder="1" applyAlignment="1" applyProtection="1">
      <alignment vertical="top" wrapText="1"/>
      <protection locked="0"/>
    </xf>
    <xf numFmtId="1" fontId="20" fillId="4" borderId="10" xfId="1" applyNumberFormat="1" applyFont="1" applyFill="1" applyBorder="1" applyAlignment="1">
      <alignment vertical="top"/>
    </xf>
    <xf numFmtId="1" fontId="20" fillId="4" borderId="10" xfId="1" applyNumberFormat="1" applyFont="1" applyFill="1" applyBorder="1" applyAlignment="1">
      <alignment vertical="top" wrapText="1"/>
    </xf>
    <xf numFmtId="1" fontId="20" fillId="4" borderId="30" xfId="1" applyNumberFormat="1" applyFont="1" applyFill="1" applyBorder="1" applyAlignment="1">
      <alignment vertical="top"/>
    </xf>
    <xf numFmtId="1" fontId="20" fillId="4" borderId="31" xfId="1" applyNumberFormat="1" applyFont="1" applyFill="1" applyBorder="1" applyAlignment="1">
      <alignment vertical="top"/>
    </xf>
    <xf numFmtId="1" fontId="20" fillId="4" borderId="31" xfId="1" applyNumberFormat="1" applyFont="1" applyFill="1" applyBorder="1" applyAlignment="1" applyProtection="1">
      <alignment vertical="top"/>
    </xf>
    <xf numFmtId="1" fontId="20" fillId="4" borderId="32" xfId="1" applyNumberFormat="1" applyFont="1" applyFill="1" applyBorder="1" applyAlignment="1">
      <alignment vertical="top"/>
    </xf>
    <xf numFmtId="164" fontId="41" fillId="0" borderId="3" xfId="1" quotePrefix="1" applyFont="1" applyFill="1" applyBorder="1" applyAlignment="1" applyProtection="1">
      <alignment horizontal="left" vertical="top"/>
      <protection locked="0"/>
    </xf>
    <xf numFmtId="164" fontId="41" fillId="0" borderId="20" xfId="1" applyFont="1" applyFill="1" applyBorder="1" applyAlignment="1" applyProtection="1">
      <alignment horizontal="left" vertical="top" wrapText="1"/>
      <protection locked="0"/>
    </xf>
    <xf numFmtId="164" fontId="41" fillId="0" borderId="0" xfId="1" applyFont="1" applyFill="1" applyBorder="1" applyAlignment="1" applyProtection="1">
      <alignment horizontal="left" vertical="top" wrapText="1"/>
      <protection locked="0"/>
    </xf>
    <xf numFmtId="49" fontId="41" fillId="0" borderId="3" xfId="1" applyNumberFormat="1" applyFont="1" applyFill="1" applyBorder="1" applyAlignment="1" applyProtection="1">
      <alignment horizontal="left" vertical="top" wrapText="1"/>
      <protection locked="0"/>
    </xf>
    <xf numFmtId="14" fontId="40" fillId="0" borderId="0" xfId="1" applyNumberFormat="1" applyFont="1" applyFill="1" applyBorder="1" applyAlignment="1" applyProtection="1">
      <alignment horizontal="left" vertical="top" wrapText="1"/>
      <protection locked="0"/>
    </xf>
    <xf numFmtId="164" fontId="40" fillId="0" borderId="25" xfId="1" applyFont="1" applyFill="1" applyBorder="1" applyAlignment="1" applyProtection="1">
      <alignment vertical="top"/>
      <protection locked="0"/>
    </xf>
    <xf numFmtId="164" fontId="40" fillId="0" borderId="1" xfId="1" applyFont="1" applyBorder="1" applyAlignment="1" applyProtection="1">
      <alignment vertical="top"/>
      <protection locked="0"/>
    </xf>
    <xf numFmtId="164" fontId="41" fillId="0" borderId="1" xfId="1" applyFont="1" applyBorder="1" applyAlignment="1" applyProtection="1">
      <alignment vertical="top"/>
      <protection locked="0"/>
    </xf>
    <xf numFmtId="164" fontId="40" fillId="0" borderId="1" xfId="1" applyFont="1" applyBorder="1" applyAlignment="1" applyProtection="1">
      <alignment vertical="top"/>
    </xf>
    <xf numFmtId="164" fontId="40" fillId="0" borderId="25" xfId="1" applyFont="1" applyFill="1" applyBorder="1" applyAlignment="1">
      <alignment vertical="top"/>
    </xf>
    <xf numFmtId="164" fontId="40" fillId="0" borderId="1" xfId="1" applyFont="1" applyBorder="1" applyAlignment="1">
      <alignment vertical="top"/>
    </xf>
    <xf numFmtId="164" fontId="40" fillId="0" borderId="3" xfId="1" applyFont="1" applyFill="1" applyBorder="1" applyAlignment="1">
      <alignment vertical="top"/>
    </xf>
    <xf numFmtId="164" fontId="1" fillId="0" borderId="3" xfId="1" applyFont="1" applyFill="1" applyBorder="1" applyAlignment="1">
      <alignment vertical="top"/>
    </xf>
    <xf numFmtId="164" fontId="1" fillId="0" borderId="0" xfId="1" applyFont="1" applyFill="1" applyAlignment="1">
      <alignment vertical="top"/>
    </xf>
    <xf numFmtId="164" fontId="41" fillId="0" borderId="20" xfId="1" quotePrefix="1" applyFont="1" applyFill="1" applyBorder="1" applyAlignment="1" applyProtection="1">
      <alignment horizontal="left" vertical="top" wrapText="1"/>
      <protection locked="0"/>
    </xf>
    <xf numFmtId="164" fontId="41" fillId="0" borderId="0" xfId="1" quotePrefix="1" applyFont="1" applyFill="1" applyBorder="1" applyAlignment="1" applyProtection="1">
      <alignment horizontal="left" vertical="top" wrapText="1"/>
      <protection locked="0"/>
    </xf>
    <xf numFmtId="49" fontId="40" fillId="0" borderId="0" xfId="1" applyNumberFormat="1" applyFont="1" applyFill="1" applyBorder="1" applyAlignment="1" applyProtection="1">
      <alignment horizontal="left" vertical="top" wrapText="1"/>
      <protection locked="0"/>
    </xf>
    <xf numFmtId="164" fontId="41" fillId="0" borderId="25" xfId="1" applyFont="1" applyFill="1" applyBorder="1" applyAlignment="1" applyProtection="1">
      <alignment vertical="top"/>
      <protection locked="0"/>
    </xf>
    <xf numFmtId="164" fontId="1" fillId="0" borderId="3" xfId="1" applyFont="1" applyBorder="1" applyAlignment="1">
      <alignment vertical="top"/>
    </xf>
    <xf numFmtId="164" fontId="1" fillId="0" borderId="0" xfId="1" applyFont="1" applyAlignment="1">
      <alignment vertical="top"/>
    </xf>
    <xf numFmtId="0" fontId="36" fillId="0" borderId="0" xfId="0" applyFont="1"/>
    <xf numFmtId="1" fontId="36" fillId="0" borderId="0" xfId="0" applyNumberFormat="1" applyFont="1"/>
    <xf numFmtId="4" fontId="35" fillId="0" borderId="0" xfId="0" applyNumberFormat="1" applyFont="1"/>
    <xf numFmtId="44" fontId="35" fillId="0" borderId="0" xfId="2" applyFont="1"/>
    <xf numFmtId="172" fontId="35" fillId="0" borderId="0" xfId="0" applyNumberFormat="1" applyFont="1" applyAlignment="1">
      <alignment horizontal="center" vertical="top"/>
    </xf>
    <xf numFmtId="44" fontId="35" fillId="0" borderId="0" xfId="2" applyFont="1" applyAlignment="1">
      <alignment vertical="top"/>
    </xf>
    <xf numFmtId="49" fontId="15" fillId="0" borderId="33" xfId="1" applyNumberFormat="1" applyFont="1" applyBorder="1" applyAlignment="1" applyProtection="1">
      <alignment vertical="top" wrapText="1"/>
      <protection locked="0"/>
    </xf>
    <xf numFmtId="49" fontId="28" fillId="0" borderId="20" xfId="1" applyNumberFormat="1" applyFont="1" applyBorder="1" applyAlignment="1" applyProtection="1">
      <alignment vertical="top" wrapText="1"/>
      <protection locked="0"/>
    </xf>
    <xf numFmtId="49" fontId="28" fillId="0" borderId="20" xfId="1" applyNumberFormat="1" applyFont="1" applyFill="1" applyBorder="1" applyAlignment="1" applyProtection="1">
      <alignment horizontal="left" vertical="top" wrapText="1"/>
      <protection locked="0"/>
    </xf>
    <xf numFmtId="49" fontId="41" fillId="0" borderId="20" xfId="1" applyNumberFormat="1" applyFont="1" applyFill="1" applyBorder="1" applyAlignment="1" applyProtection="1">
      <alignment horizontal="left" vertical="top" wrapText="1"/>
      <protection locked="0"/>
    </xf>
    <xf numFmtId="49" fontId="28" fillId="0" borderId="20" xfId="1" quotePrefix="1" applyNumberFormat="1" applyFont="1" applyFill="1" applyBorder="1" applyAlignment="1" applyProtection="1">
      <alignment horizontal="left" vertical="top" wrapText="1"/>
      <protection locked="0"/>
    </xf>
    <xf numFmtId="49" fontId="16" fillId="0" borderId="20" xfId="1" applyNumberFormat="1" applyFont="1" applyFill="1" applyBorder="1" applyAlignment="1" applyProtection="1">
      <alignment horizontal="left" vertical="top" wrapText="1"/>
      <protection locked="0"/>
    </xf>
    <xf numFmtId="49" fontId="16" fillId="0" borderId="19" xfId="1" applyNumberFormat="1" applyFont="1" applyFill="1" applyBorder="1" applyAlignment="1" applyProtection="1">
      <alignment horizontal="left" vertical="top" wrapText="1"/>
      <protection locked="0"/>
    </xf>
    <xf numFmtId="49" fontId="10" fillId="0" borderId="20" xfId="1" applyNumberFormat="1" applyFont="1" applyBorder="1" applyAlignment="1" applyProtection="1">
      <alignment vertical="top" wrapText="1"/>
      <protection locked="0"/>
    </xf>
    <xf numFmtId="49" fontId="40" fillId="0" borderId="20" xfId="1" applyNumberFormat="1" applyFont="1" applyFill="1" applyBorder="1" applyAlignment="1" applyProtection="1">
      <alignment horizontal="left" vertical="top" wrapText="1"/>
      <protection locked="0"/>
    </xf>
    <xf numFmtId="49" fontId="16" fillId="0" borderId="20" xfId="1" quotePrefix="1" applyNumberFormat="1" applyFont="1" applyFill="1" applyBorder="1" applyAlignment="1" applyProtection="1">
      <alignment horizontal="left" vertical="top" wrapText="1"/>
      <protection locked="0"/>
    </xf>
    <xf numFmtId="49" fontId="16" fillId="0" borderId="7" xfId="1" applyNumberFormat="1" applyFont="1" applyFill="1" applyBorder="1" applyAlignment="1" applyProtection="1">
      <alignment horizontal="left" vertical="top" wrapText="1"/>
      <protection locked="0"/>
    </xf>
    <xf numFmtId="49" fontId="40" fillId="0" borderId="7" xfId="1" applyNumberFormat="1" applyFont="1" applyFill="1" applyBorder="1" applyAlignment="1" applyProtection="1">
      <alignment horizontal="left" vertical="top" wrapText="1"/>
      <protection locked="0"/>
    </xf>
    <xf numFmtId="49" fontId="16" fillId="0" borderId="7" xfId="1" quotePrefix="1" applyNumberFormat="1" applyFont="1" applyFill="1" applyBorder="1" applyAlignment="1" applyProtection="1">
      <alignment horizontal="left" vertical="top" wrapText="1"/>
      <protection locked="0"/>
    </xf>
    <xf numFmtId="49" fontId="16" fillId="0" borderId="14" xfId="1" applyNumberFormat="1" applyFont="1" applyFill="1" applyBorder="1" applyAlignment="1" applyProtection="1">
      <alignment horizontal="left" vertical="top" wrapText="1"/>
      <protection locked="0"/>
    </xf>
    <xf numFmtId="49" fontId="28" fillId="0" borderId="28" xfId="1" applyNumberFormat="1" applyFont="1" applyBorder="1" applyAlignment="1">
      <alignment vertical="top" wrapText="1"/>
    </xf>
    <xf numFmtId="14" fontId="28" fillId="0" borderId="20" xfId="1" applyNumberFormat="1" applyFont="1" applyFill="1" applyBorder="1" applyAlignment="1" applyProtection="1">
      <alignment horizontal="left" vertical="top" wrapText="1"/>
      <protection locked="0"/>
    </xf>
    <xf numFmtId="14" fontId="41" fillId="0" borderId="20" xfId="1" applyNumberFormat="1" applyFont="1" applyFill="1" applyBorder="1" applyAlignment="1" applyProtection="1">
      <alignment horizontal="left" vertical="top" wrapText="1"/>
      <protection locked="0"/>
    </xf>
    <xf numFmtId="164" fontId="15" fillId="0" borderId="34" xfId="1" applyFont="1" applyBorder="1" applyAlignment="1" applyProtection="1">
      <alignment vertical="top" wrapText="1"/>
      <protection locked="0"/>
    </xf>
    <xf numFmtId="164" fontId="28" fillId="0" borderId="7" xfId="1" applyFont="1" applyBorder="1" applyAlignment="1" applyProtection="1">
      <alignment vertical="top" wrapText="1"/>
      <protection locked="0"/>
    </xf>
    <xf numFmtId="164" fontId="28" fillId="0" borderId="7" xfId="1" quotePrefix="1" applyFont="1" applyFill="1" applyBorder="1" applyAlignment="1" applyProtection="1">
      <alignment horizontal="left" vertical="top" wrapText="1"/>
      <protection locked="0"/>
    </xf>
    <xf numFmtId="164" fontId="41" fillId="0" borderId="7" xfId="1" quotePrefix="1" applyFont="1" applyFill="1" applyBorder="1" applyAlignment="1" applyProtection="1">
      <alignment horizontal="left" vertical="top" wrapText="1"/>
      <protection locked="0"/>
    </xf>
    <xf numFmtId="164" fontId="28" fillId="0" borderId="7" xfId="1" applyFont="1" applyFill="1" applyBorder="1" applyAlignment="1" applyProtection="1">
      <alignment horizontal="left" vertical="top" wrapText="1"/>
      <protection locked="0"/>
    </xf>
    <xf numFmtId="164" fontId="10" fillId="0" borderId="35" xfId="1" applyFont="1" applyBorder="1" applyAlignment="1">
      <alignment vertical="top" wrapText="1"/>
    </xf>
    <xf numFmtId="164" fontId="28" fillId="0" borderId="7" xfId="1" applyFont="1" applyBorder="1" applyAlignment="1">
      <alignment vertical="top" wrapText="1"/>
    </xf>
    <xf numFmtId="164" fontId="41" fillId="0" borderId="7" xfId="1" applyFont="1" applyFill="1" applyBorder="1" applyAlignment="1" applyProtection="1">
      <alignment horizontal="left" vertical="top" wrapText="1"/>
      <protection locked="0"/>
    </xf>
    <xf numFmtId="164" fontId="16" fillId="0" borderId="7" xfId="1" applyFont="1" applyFill="1" applyBorder="1" applyAlignment="1" applyProtection="1">
      <alignment horizontal="left" vertical="top" wrapText="1"/>
      <protection locked="0"/>
    </xf>
    <xf numFmtId="164" fontId="10" fillId="0" borderId="7" xfId="1" applyFont="1" applyBorder="1" applyAlignment="1">
      <alignment vertical="top" wrapText="1"/>
    </xf>
    <xf numFmtId="164" fontId="17" fillId="0" borderId="35" xfId="1" applyFont="1" applyBorder="1" applyAlignment="1">
      <alignment vertical="top" wrapText="1"/>
    </xf>
    <xf numFmtId="4" fontId="34" fillId="0" borderId="16" xfId="0" applyNumberFormat="1" applyFont="1" applyBorder="1" applyAlignment="1">
      <alignment horizontal="center"/>
    </xf>
    <xf numFmtId="0" fontId="34" fillId="0" borderId="17" xfId="0" applyFont="1" applyBorder="1" applyAlignment="1">
      <alignment horizontal="center" vertical="top"/>
    </xf>
    <xf numFmtId="0" fontId="34" fillId="0" borderId="18" xfId="0" applyFont="1" applyBorder="1" applyAlignment="1">
      <alignment horizontal="center" vertical="top"/>
    </xf>
    <xf numFmtId="164" fontId="12" fillId="10" borderId="22" xfId="1" applyFont="1" applyFill="1" applyBorder="1" applyAlignment="1">
      <alignment horizontal="center" vertical="top"/>
    </xf>
    <xf numFmtId="164" fontId="12" fillId="10" borderId="23" xfId="1" applyFont="1" applyFill="1" applyBorder="1" applyAlignment="1">
      <alignment horizontal="center" vertical="top"/>
    </xf>
    <xf numFmtId="164" fontId="12" fillId="10" borderId="15" xfId="1" applyFont="1" applyFill="1" applyBorder="1" applyAlignment="1">
      <alignment horizontal="center" vertical="top"/>
    </xf>
    <xf numFmtId="164" fontId="12" fillId="8" borderId="22" xfId="1" applyFont="1" applyFill="1" applyBorder="1" applyAlignment="1">
      <alignment horizontal="center" vertical="top"/>
    </xf>
    <xf numFmtId="164" fontId="12" fillId="8" borderId="23" xfId="1" applyFont="1" applyFill="1" applyBorder="1" applyAlignment="1">
      <alignment horizontal="center" vertical="top"/>
    </xf>
    <xf numFmtId="164" fontId="12" fillId="8" borderId="15" xfId="1" applyFont="1" applyFill="1" applyBorder="1" applyAlignment="1">
      <alignment horizontal="center" vertical="top"/>
    </xf>
    <xf numFmtId="164" fontId="12" fillId="7" borderId="22" xfId="1" applyFont="1" applyFill="1" applyBorder="1" applyAlignment="1">
      <alignment horizontal="center" vertical="top"/>
    </xf>
    <xf numFmtId="164" fontId="12" fillId="7" borderId="23" xfId="1" applyFont="1" applyFill="1" applyBorder="1" applyAlignment="1">
      <alignment horizontal="center" vertical="top"/>
    </xf>
    <xf numFmtId="164" fontId="12" fillId="7" borderId="15" xfId="1" applyFont="1" applyFill="1" applyBorder="1" applyAlignment="1">
      <alignment horizontal="center" vertical="top"/>
    </xf>
    <xf numFmtId="164" fontId="12" fillId="6" borderId="22" xfId="1" applyFont="1" applyFill="1" applyBorder="1" applyAlignment="1">
      <alignment horizontal="center" vertical="top"/>
    </xf>
    <xf numFmtId="164" fontId="12" fillId="6" borderId="23" xfId="1" applyFont="1" applyFill="1" applyBorder="1" applyAlignment="1">
      <alignment horizontal="center" vertical="top"/>
    </xf>
    <xf numFmtId="164" fontId="12" fillId="6" borderId="15" xfId="1" applyFont="1" applyFill="1" applyBorder="1" applyAlignment="1">
      <alignment horizontal="center" vertical="top"/>
    </xf>
    <xf numFmtId="164" fontId="12" fillId="2" borderId="22" xfId="1" applyFont="1" applyFill="1" applyBorder="1" applyAlignment="1">
      <alignment horizontal="center" vertical="top"/>
    </xf>
    <xf numFmtId="164" fontId="12" fillId="2" borderId="23" xfId="1" applyFont="1" applyFill="1" applyBorder="1" applyAlignment="1">
      <alignment horizontal="center" vertical="top"/>
    </xf>
    <xf numFmtId="164" fontId="12" fillId="2" borderId="15" xfId="1" applyFont="1" applyFill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66FFFF"/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7"/>
  <sheetViews>
    <sheetView zoomScaleNormal="100" workbookViewId="0">
      <selection activeCell="F26" sqref="F26"/>
    </sheetView>
  </sheetViews>
  <sheetFormatPr defaultColWidth="9.296875" defaultRowHeight="12.5"/>
  <cols>
    <col min="1" max="1" width="43" style="110" customWidth="1"/>
    <col min="2" max="2" width="14.19921875" style="111" customWidth="1"/>
    <col min="3" max="3" width="20" style="110" customWidth="1"/>
    <col min="4" max="4" width="22.296875" style="110" customWidth="1"/>
    <col min="5" max="103" width="13.69921875" style="110" customWidth="1"/>
    <col min="104" max="16384" width="9.296875" style="110"/>
  </cols>
  <sheetData>
    <row r="1" spans="1:4">
      <c r="A1" s="108"/>
      <c r="B1" s="109"/>
    </row>
    <row r="3" spans="1:4">
      <c r="A3" s="239" t="s">
        <v>9</v>
      </c>
      <c r="B3" s="239"/>
      <c r="C3" s="239"/>
    </row>
    <row r="4" spans="1:4">
      <c r="A4" s="139" t="s">
        <v>424</v>
      </c>
      <c r="B4" s="140" t="s">
        <v>425</v>
      </c>
      <c r="C4" s="139" t="s">
        <v>426</v>
      </c>
    </row>
    <row r="5" spans="1:4">
      <c r="A5" s="141" t="s">
        <v>24</v>
      </c>
      <c r="B5" s="142">
        <v>2025</v>
      </c>
      <c r="C5" s="141">
        <v>133.4</v>
      </c>
      <c r="D5" s="112"/>
    </row>
    <row r="6" spans="1:4">
      <c r="A6" s="141" t="s">
        <v>25</v>
      </c>
      <c r="B6" s="142">
        <v>2024</v>
      </c>
      <c r="C6" s="141">
        <v>128.4</v>
      </c>
      <c r="D6" s="112"/>
    </row>
    <row r="7" spans="1:4" hidden="1">
      <c r="A7" s="141" t="s">
        <v>25</v>
      </c>
      <c r="B7" s="142">
        <v>2018</v>
      </c>
      <c r="C7" s="141">
        <v>123.7</v>
      </c>
      <c r="D7" s="112"/>
    </row>
    <row r="8" spans="1:4" hidden="1">
      <c r="A8" s="141" t="s">
        <v>317</v>
      </c>
      <c r="B8" s="142">
        <v>2017</v>
      </c>
      <c r="C8" s="141">
        <v>121.1</v>
      </c>
      <c r="D8" s="112"/>
    </row>
    <row r="9" spans="1:4">
      <c r="A9" s="141" t="s">
        <v>26</v>
      </c>
      <c r="B9" s="142">
        <v>2025</v>
      </c>
      <c r="C9" s="141">
        <v>129.6</v>
      </c>
      <c r="D9" s="112"/>
    </row>
    <row r="10" spans="1:4">
      <c r="A10" s="141" t="s">
        <v>318</v>
      </c>
      <c r="B10" s="142">
        <v>2024</v>
      </c>
      <c r="C10" s="141">
        <v>124.4</v>
      </c>
      <c r="D10" s="112"/>
    </row>
    <row r="11" spans="1:4" hidden="1">
      <c r="A11" s="143" t="s">
        <v>318</v>
      </c>
      <c r="B11" s="144">
        <v>2018</v>
      </c>
      <c r="C11" s="110">
        <v>116.3</v>
      </c>
      <c r="D11" s="112"/>
    </row>
    <row r="12" spans="1:4" hidden="1">
      <c r="A12" s="143" t="s">
        <v>319</v>
      </c>
      <c r="B12" s="144">
        <v>2015</v>
      </c>
      <c r="C12" s="110">
        <v>114.7</v>
      </c>
      <c r="D12" s="112"/>
    </row>
    <row r="13" spans="1:4">
      <c r="A13" s="143"/>
      <c r="B13" s="143"/>
    </row>
    <row r="14" spans="1:4">
      <c r="A14" s="143"/>
      <c r="B14" s="144"/>
    </row>
    <row r="15" spans="1:4">
      <c r="A15" s="240" t="s">
        <v>427</v>
      </c>
      <c r="B15" s="241"/>
    </row>
    <row r="16" spans="1:4">
      <c r="A16" s="145" t="s">
        <v>0</v>
      </c>
      <c r="B16" s="146" t="s">
        <v>428</v>
      </c>
    </row>
    <row r="17" spans="1:3">
      <c r="A17" s="147" t="s">
        <v>429</v>
      </c>
      <c r="B17" s="148">
        <f>SUMPRODUCT(Polisblad!K8:K12,Polisblad!J8:J12)</f>
        <v>0</v>
      </c>
      <c r="C17" s="138" t="s">
        <v>435</v>
      </c>
    </row>
    <row r="18" spans="1:3">
      <c r="A18" s="147" t="s">
        <v>430</v>
      </c>
      <c r="B18" s="148">
        <f>SUMPRODUCT(Polisblad!K8:K12,Polisblad!J8:J12)</f>
        <v>0</v>
      </c>
    </row>
    <row r="19" spans="1:3">
      <c r="A19" s="149"/>
      <c r="B19" s="150"/>
    </row>
    <row r="20" spans="1:3">
      <c r="A20" s="143"/>
      <c r="B20" s="143"/>
    </row>
    <row r="21" spans="1:3">
      <c r="A21" s="143"/>
      <c r="B21" s="144"/>
    </row>
    <row r="22" spans="1:3">
      <c r="A22" s="143" t="s">
        <v>10</v>
      </c>
      <c r="B22" s="143">
        <f>-3</f>
        <v>-3</v>
      </c>
    </row>
    <row r="23" spans="1:3">
      <c r="A23" s="143"/>
      <c r="B23" s="144"/>
    </row>
    <row r="24" spans="1:3">
      <c r="A24" s="143"/>
      <c r="B24" s="144"/>
    </row>
    <row r="25" spans="1:3">
      <c r="A25" s="143"/>
      <c r="B25" s="144"/>
    </row>
    <row r="26" spans="1:3">
      <c r="A26" s="143"/>
      <c r="B26" s="144"/>
    </row>
    <row r="27" spans="1:3">
      <c r="A27" s="143"/>
      <c r="B27" s="144"/>
    </row>
  </sheetData>
  <sheetProtection algorithmName="SHA-512" hashValue="076OfFKBZDqjri2PgRczwzFsmHEhyQ/J0emImMt/bYIVxG42uQu+0qfyMRXscZU+iQ1B0YR3kzoLK8m2rX3GlQ==" saltValue="gFvKo0SDPLUYJDEEE7wCZw==" spinCount="100000" sheet="1" objects="1" scenarios="1"/>
  <mergeCells count="2">
    <mergeCell ref="A3:C3"/>
    <mergeCell ref="A15:B15"/>
  </mergeCells>
  <phoneticPr fontId="0" type="noConversion"/>
  <printOptions gridLines="1" gridLinesSet="0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>
    <oddHeader>&amp;A</oddHeader>
    <oddFooter xml:space="preserve">&amp;L&amp;F
Uniek nr. e-ABS
XXXXXXXXXXXXXXXXXXX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51"/>
  <sheetViews>
    <sheetView zoomScaleNormal="100" workbookViewId="0">
      <selection activeCell="F26" sqref="F26"/>
    </sheetView>
  </sheetViews>
  <sheetFormatPr defaultRowHeight="13"/>
  <cols>
    <col min="1" max="1" width="7.296875" customWidth="1"/>
    <col min="2" max="2" width="33.296875" customWidth="1"/>
    <col min="3" max="3" width="8.19921875" customWidth="1"/>
    <col min="4" max="4" width="7.796875" customWidth="1"/>
    <col min="5" max="5" width="33.296875" style="16" bestFit="1" customWidth="1"/>
    <col min="6" max="6" width="15" customWidth="1"/>
    <col min="7" max="7" width="28" customWidth="1"/>
    <col min="8" max="8" width="31" customWidth="1"/>
    <col min="9" max="9" width="41.19921875" style="16" bestFit="1" customWidth="1"/>
    <col min="10" max="10" width="8.69921875" bestFit="1" customWidth="1"/>
    <col min="11" max="11" width="14.69921875" bestFit="1" customWidth="1"/>
    <col min="12" max="12" width="16.796875" bestFit="1" customWidth="1"/>
  </cols>
  <sheetData>
    <row r="1" spans="1:12" ht="15.5">
      <c r="A1" s="101" t="s">
        <v>440</v>
      </c>
      <c r="B1" s="3"/>
      <c r="C1" s="4"/>
      <c r="D1" s="4"/>
      <c r="E1" s="12"/>
      <c r="F1" s="3"/>
      <c r="G1" s="3"/>
      <c r="H1" s="3"/>
    </row>
    <row r="2" spans="1:12">
      <c r="A2" s="1" t="str">
        <f>'Stand 01-01-2025'!A2</f>
        <v>behorende bij Polis No. B0100103389,  ten name van:</v>
      </c>
      <c r="B2" s="5"/>
      <c r="C2" s="6"/>
      <c r="D2" s="6"/>
      <c r="E2" s="13"/>
      <c r="F2" s="5"/>
      <c r="G2" s="5"/>
      <c r="H2" s="5"/>
    </row>
    <row r="3" spans="1:12" ht="22.5">
      <c r="A3" s="2" t="str">
        <f>'Stand 01-01-2025'!A3</f>
        <v>Gemeente Schouwen-Duiveland</v>
      </c>
      <c r="B3" s="7"/>
      <c r="C3" s="8"/>
      <c r="D3" s="8"/>
      <c r="E3" s="14"/>
      <c r="F3" s="7"/>
      <c r="G3" s="7"/>
      <c r="H3" s="7"/>
    </row>
    <row r="4" spans="1:12" ht="14">
      <c r="A4" s="9"/>
      <c r="B4" s="10"/>
      <c r="C4" s="11"/>
      <c r="D4" s="11"/>
      <c r="E4" s="15"/>
      <c r="F4" s="10"/>
      <c r="G4" s="10"/>
      <c r="H4" s="10"/>
    </row>
    <row r="5" spans="1:12" s="113" customFormat="1" ht="13.5" thickBot="1">
      <c r="A5" s="120" t="s">
        <v>21</v>
      </c>
      <c r="B5" s="115" t="s">
        <v>7</v>
      </c>
      <c r="C5" s="118" t="s">
        <v>27</v>
      </c>
      <c r="D5" s="118" t="s">
        <v>28</v>
      </c>
      <c r="E5" s="114"/>
      <c r="F5" s="119"/>
      <c r="G5" s="119"/>
      <c r="H5" s="119"/>
      <c r="I5" s="114"/>
    </row>
    <row r="6" spans="1:12" s="113" customFormat="1" ht="13.5" thickBot="1">
      <c r="A6" s="121">
        <v>1</v>
      </c>
      <c r="B6" s="207" t="s">
        <v>1</v>
      </c>
      <c r="C6" s="205">
        <f>ign</f>
        <v>133.4</v>
      </c>
      <c r="D6" s="206"/>
      <c r="E6" s="208">
        <f>'Stand 01-01-2025'!K181</f>
        <v>173348000</v>
      </c>
      <c r="F6" s="209">
        <f>'General Info'!B17</f>
        <v>0</v>
      </c>
      <c r="G6" s="210">
        <f>ROUND(E6*F6/1000,2)</f>
        <v>0</v>
      </c>
      <c r="H6" s="122"/>
      <c r="I6" s="126" t="s">
        <v>313</v>
      </c>
      <c r="J6" s="126" t="s">
        <v>431</v>
      </c>
      <c r="K6" s="126" t="s">
        <v>432</v>
      </c>
      <c r="L6" s="126" t="s">
        <v>433</v>
      </c>
    </row>
    <row r="7" spans="1:12" s="113" customFormat="1" ht="13.5" thickBot="1">
      <c r="A7" s="121"/>
      <c r="B7" s="207" t="s">
        <v>2</v>
      </c>
      <c r="C7" s="206"/>
      <c r="D7" s="205">
        <f>iin</f>
        <v>129.6</v>
      </c>
      <c r="E7" s="208">
        <f>'Stand 01-01-2025'!L181</f>
        <v>11656000</v>
      </c>
      <c r="F7" s="209">
        <f>'General Info'!B17</f>
        <v>0</v>
      </c>
      <c r="G7" s="210">
        <f>ROUND(E7*F7/1000,2)</f>
        <v>0</v>
      </c>
      <c r="H7" s="122"/>
      <c r="I7" s="127"/>
      <c r="J7" s="127"/>
      <c r="K7" s="127"/>
      <c r="L7" s="127"/>
    </row>
    <row r="8" spans="1:12" s="113" customFormat="1" ht="13.5" thickBot="1">
      <c r="A8" s="121"/>
      <c r="B8" s="117"/>
      <c r="C8" s="206"/>
      <c r="D8" s="205"/>
      <c r="E8" s="132"/>
      <c r="F8" s="122"/>
      <c r="G8" s="136"/>
      <c r="H8" s="122"/>
      <c r="I8"/>
      <c r="J8"/>
      <c r="K8"/>
      <c r="L8" s="128" t="e">
        <f>ROUND($E$15*(K8/1000)*J8,2)</f>
        <v>#REF!</v>
      </c>
    </row>
    <row r="9" spans="1:12" s="113" customFormat="1" ht="13.5" thickBot="1">
      <c r="A9" s="121"/>
      <c r="B9" s="115" t="s">
        <v>6</v>
      </c>
      <c r="C9" s="206"/>
      <c r="D9" s="206"/>
      <c r="E9" s="132"/>
      <c r="F9" s="123"/>
      <c r="G9" s="136"/>
      <c r="H9" s="123"/>
      <c r="I9"/>
      <c r="J9"/>
      <c r="K9"/>
      <c r="L9" s="128" t="e">
        <f t="shared" ref="L9:L12" si="0">ROUND($E$15*(K9/1000)*J9,2)</f>
        <v>#REF!</v>
      </c>
    </row>
    <row r="10" spans="1:12" s="113" customFormat="1" ht="13.5" thickBot="1">
      <c r="A10" s="121">
        <v>2</v>
      </c>
      <c r="B10" s="207" t="s">
        <v>1</v>
      </c>
      <c r="C10" s="205">
        <f>ign</f>
        <v>133.4</v>
      </c>
      <c r="D10" s="206"/>
      <c r="E10" s="208">
        <f>'Stand 01-01-2025'!K229</f>
        <v>91846000</v>
      </c>
      <c r="F10" s="209">
        <f>'General Info'!B18</f>
        <v>0</v>
      </c>
      <c r="G10" s="210">
        <f>ROUND(E10*F10/1000,2)</f>
        <v>0</v>
      </c>
      <c r="H10" s="122"/>
      <c r="I10"/>
      <c r="J10"/>
      <c r="K10"/>
      <c r="L10" s="128" t="e">
        <f t="shared" si="0"/>
        <v>#REF!</v>
      </c>
    </row>
    <row r="11" spans="1:12" s="113" customFormat="1" ht="13.5" thickBot="1">
      <c r="A11" s="121"/>
      <c r="B11" s="207" t="s">
        <v>34</v>
      </c>
      <c r="C11" s="206"/>
      <c r="D11" s="205">
        <f>iin</f>
        <v>129.6</v>
      </c>
      <c r="E11" s="208">
        <f>'Stand 01-01-2025'!L229</f>
        <v>16964000</v>
      </c>
      <c r="F11" s="209">
        <f>'General Info'!B18</f>
        <v>0</v>
      </c>
      <c r="G11" s="210">
        <f>ROUND(E11*F11/1000,2)</f>
        <v>0</v>
      </c>
      <c r="H11" s="122"/>
      <c r="I11"/>
      <c r="J11"/>
      <c r="K11"/>
      <c r="L11" s="128" t="e">
        <f t="shared" si="0"/>
        <v>#REF!</v>
      </c>
    </row>
    <row r="12" spans="1:12" s="113" customFormat="1" ht="13.5" thickBot="1">
      <c r="A12" s="121"/>
      <c r="B12" s="117"/>
      <c r="C12" s="118"/>
      <c r="D12" s="118"/>
      <c r="E12" s="132"/>
      <c r="F12" s="123"/>
      <c r="G12" s="136"/>
      <c r="H12" s="123"/>
      <c r="I12"/>
      <c r="J12"/>
      <c r="K12"/>
      <c r="L12" s="128" t="e">
        <f t="shared" si="0"/>
        <v>#REF!</v>
      </c>
    </row>
    <row r="13" spans="1:12" s="113" customFormat="1" ht="13.5" thickBot="1">
      <c r="A13" s="121">
        <v>3</v>
      </c>
      <c r="B13" s="115" t="s">
        <v>416</v>
      </c>
      <c r="C13" s="118"/>
      <c r="D13" s="118"/>
      <c r="E13" s="208" t="e">
        <f>'Stand 01-01-2025'!#REF!</f>
        <v>#REF!</v>
      </c>
      <c r="F13" s="209">
        <f>'General Info'!B17</f>
        <v>0</v>
      </c>
      <c r="G13" s="210" t="e">
        <f>ROUND(E13*F13/1000,2)</f>
        <v>#REF!</v>
      </c>
      <c r="H13" s="123"/>
      <c r="I13" s="127"/>
      <c r="J13" s="127"/>
      <c r="K13" s="127"/>
      <c r="L13" s="127"/>
    </row>
    <row r="14" spans="1:12" s="113" customFormat="1" thickBot="1">
      <c r="A14" s="121"/>
      <c r="B14" s="117"/>
      <c r="C14" s="118"/>
      <c r="D14" s="118"/>
      <c r="E14" s="132"/>
      <c r="F14" s="123"/>
      <c r="G14" s="136"/>
      <c r="H14" s="123"/>
      <c r="I14" s="126" t="s">
        <v>3</v>
      </c>
      <c r="J14" s="129">
        <f>SUM(J8:J13)</f>
        <v>0</v>
      </c>
      <c r="K14" s="130">
        <f>SUMPRODUCT(K8:K12,J8:J12)</f>
        <v>0</v>
      </c>
      <c r="L14" s="131" t="e">
        <f>SUM(L8:L12)</f>
        <v>#REF!</v>
      </c>
    </row>
    <row r="15" spans="1:12" s="113" customFormat="1" ht="13.5" thickBot="1">
      <c r="A15" s="116"/>
      <c r="B15" s="115" t="s">
        <v>4</v>
      </c>
      <c r="C15" s="124"/>
      <c r="D15" s="124"/>
      <c r="E15" s="133" t="e">
        <f>SUM(E6:E13)</f>
        <v>#REF!</v>
      </c>
      <c r="F15" s="125"/>
      <c r="G15" s="107" t="e">
        <f>SUM(G6:G14)</f>
        <v>#REF!</v>
      </c>
      <c r="H15" s="125"/>
      <c r="I15" s="114"/>
    </row>
    <row r="16" spans="1:12" s="113" customFormat="1" ht="40.5" thickTop="1">
      <c r="A16" s="121"/>
      <c r="B16" s="117"/>
      <c r="C16" s="118"/>
      <c r="D16" s="118"/>
      <c r="E16" s="114"/>
      <c r="F16" s="123"/>
      <c r="G16" s="137" t="s">
        <v>434</v>
      </c>
      <c r="H16" s="123"/>
      <c r="I16" s="114"/>
    </row>
    <row r="17" spans="1:9" s="113" customFormat="1" ht="12.5">
      <c r="A17" s="121"/>
      <c r="B17" s="117"/>
      <c r="C17" s="118"/>
      <c r="D17" s="118"/>
      <c r="E17" s="114"/>
      <c r="F17" s="123"/>
      <c r="G17" s="123"/>
      <c r="H17" s="123"/>
      <c r="I17" s="114"/>
    </row>
    <row r="18" spans="1:9" s="113" customFormat="1" ht="12.5">
      <c r="A18" s="121"/>
      <c r="B18" s="117"/>
      <c r="C18" s="118"/>
      <c r="D18" s="118"/>
      <c r="E18" s="114"/>
      <c r="I18" s="114"/>
    </row>
    <row r="19" spans="1:9" s="113" customFormat="1" ht="12.5">
      <c r="A19" s="121"/>
      <c r="B19" s="117"/>
      <c r="C19" s="118"/>
      <c r="D19" s="118"/>
      <c r="E19" s="114"/>
      <c r="F19" s="125"/>
      <c r="G19" s="125"/>
      <c r="H19" s="125"/>
      <c r="I19" s="114"/>
    </row>
    <row r="20" spans="1:9" s="113" customFormat="1" ht="12.5">
      <c r="B20" s="106" t="s">
        <v>419</v>
      </c>
      <c r="E20" s="132" t="e">
        <f>'Stand 01-01-2025'!U232</f>
        <v>#REF!</v>
      </c>
      <c r="I20" s="114"/>
    </row>
    <row r="21" spans="1:9" s="113" customFormat="1" ht="12.5">
      <c r="B21" s="106" t="s">
        <v>421</v>
      </c>
      <c r="E21" s="134" t="e">
        <f>cad</f>
        <v>#REF!</v>
      </c>
      <c r="I21" s="114"/>
    </row>
    <row r="22" spans="1:9" s="113" customFormat="1">
      <c r="B22" s="106" t="s">
        <v>21</v>
      </c>
      <c r="C22" s="115"/>
      <c r="D22" s="115"/>
      <c r="E22" s="132" t="e">
        <f>SUM(E20:E21)</f>
        <v>#REF!</v>
      </c>
      <c r="I22" s="114"/>
    </row>
    <row r="23" spans="1:9" s="113" customFormat="1" ht="12.5">
      <c r="B23" s="106" t="s">
        <v>422</v>
      </c>
      <c r="E23" s="132">
        <f>index</f>
        <v>11199000</v>
      </c>
      <c r="I23" s="114"/>
    </row>
    <row r="24" spans="1:9" s="113" customFormat="1" ht="13.5" thickBot="1">
      <c r="B24" s="106" t="s">
        <v>423</v>
      </c>
      <c r="E24" s="135" t="e">
        <f>SUM(E22:E23)</f>
        <v>#REF!</v>
      </c>
      <c r="I24" s="114"/>
    </row>
    <row r="25" spans="1:9" s="113" customFormat="1" thickTop="1">
      <c r="E25" s="114"/>
      <c r="I25" s="114"/>
    </row>
    <row r="26" spans="1:9" s="113" customFormat="1" ht="12.5">
      <c r="E26" s="114"/>
      <c r="I26" s="114"/>
    </row>
    <row r="27" spans="1:9" s="113" customFormat="1" ht="12.5">
      <c r="E27" s="114"/>
      <c r="I27" s="114"/>
    </row>
    <row r="28" spans="1:9" s="113" customFormat="1" ht="12.5">
      <c r="E28" s="114"/>
      <c r="I28" s="114"/>
    </row>
    <row r="29" spans="1:9" s="113" customFormat="1" ht="12.5">
      <c r="E29" s="114"/>
      <c r="I29" s="114"/>
    </row>
    <row r="30" spans="1:9" s="113" customFormat="1" ht="12.5">
      <c r="E30" s="114"/>
      <c r="I30" s="114"/>
    </row>
    <row r="31" spans="1:9" s="113" customFormat="1" ht="12.5">
      <c r="E31" s="114"/>
      <c r="I31" s="114"/>
    </row>
    <row r="32" spans="1:9" s="113" customFormat="1" ht="12.5">
      <c r="E32" s="114"/>
      <c r="I32" s="114"/>
    </row>
    <row r="33" spans="5:9" s="113" customFormat="1" ht="12.5">
      <c r="E33" s="114"/>
      <c r="I33" s="114"/>
    </row>
    <row r="34" spans="5:9" s="113" customFormat="1" ht="12.5">
      <c r="E34" s="114"/>
      <c r="I34" s="114"/>
    </row>
    <row r="35" spans="5:9" s="113" customFormat="1" ht="12.5">
      <c r="E35" s="114"/>
      <c r="I35" s="114"/>
    </row>
    <row r="36" spans="5:9" s="113" customFormat="1" ht="12.5">
      <c r="E36" s="114"/>
      <c r="I36" s="114"/>
    </row>
    <row r="37" spans="5:9" s="113" customFormat="1" ht="12.5">
      <c r="E37" s="114"/>
      <c r="I37" s="114"/>
    </row>
    <row r="38" spans="5:9" s="113" customFormat="1" ht="12.5">
      <c r="E38" s="114"/>
      <c r="I38" s="114"/>
    </row>
    <row r="39" spans="5:9" s="113" customFormat="1" ht="12.5">
      <c r="E39" s="114"/>
      <c r="I39" s="114"/>
    </row>
    <row r="40" spans="5:9" s="113" customFormat="1" ht="12.5">
      <c r="E40" s="114"/>
      <c r="I40" s="114"/>
    </row>
    <row r="41" spans="5:9" s="113" customFormat="1" ht="12.5">
      <c r="E41" s="114"/>
      <c r="I41" s="114"/>
    </row>
    <row r="42" spans="5:9" s="113" customFormat="1" ht="12.5">
      <c r="E42" s="114"/>
      <c r="I42" s="114"/>
    </row>
    <row r="43" spans="5:9" s="113" customFormat="1" ht="12.5">
      <c r="E43" s="114"/>
      <c r="I43" s="114"/>
    </row>
    <row r="44" spans="5:9" s="113" customFormat="1" ht="12.5">
      <c r="E44" s="114"/>
      <c r="I44" s="114"/>
    </row>
    <row r="45" spans="5:9" s="113" customFormat="1" ht="12.5">
      <c r="E45" s="114"/>
      <c r="I45" s="114"/>
    </row>
    <row r="46" spans="5:9" s="113" customFormat="1" ht="12.5">
      <c r="E46" s="114"/>
      <c r="I46" s="114"/>
    </row>
    <row r="47" spans="5:9" s="113" customFormat="1" ht="12.5">
      <c r="E47" s="114"/>
      <c r="I47" s="114"/>
    </row>
    <row r="48" spans="5:9" s="113" customFormat="1" ht="12.5">
      <c r="E48" s="114"/>
      <c r="I48" s="114"/>
    </row>
    <row r="49" spans="5:9" s="113" customFormat="1" ht="12.5">
      <c r="E49" s="114"/>
      <c r="I49" s="114"/>
    </row>
    <row r="50" spans="5:9" s="113" customFormat="1" ht="12.5">
      <c r="E50" s="114"/>
      <c r="I50" s="114"/>
    </row>
    <row r="51" spans="5:9" s="113" customFormat="1" ht="12.5">
      <c r="E51" s="114"/>
      <c r="I51" s="114"/>
    </row>
  </sheetData>
  <phoneticPr fontId="0" type="noConversion"/>
  <printOptions horizontalCentered="1" gridLines="1" gridLinesSet="0"/>
  <pageMargins left="0.27559055118110237" right="0.19685039370078741" top="0.55118110236220474" bottom="0.98425196850393704" header="0.51181102362204722" footer="0.27559055118110237"/>
  <pageSetup paperSize="9" orientation="landscape" r:id="rId1"/>
  <headerFooter alignWithMargins="0">
    <oddFooter xml:space="preserve">&amp;L&amp;F
Uniek nr. e-ABS
XXXXXXXXXXXXXXXXXXX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H248"/>
  <sheetViews>
    <sheetView showZeros="0" tabSelected="1" zoomScaleNormal="100" workbookViewId="0">
      <pane ySplit="6" topLeftCell="A7" activePane="bottomLeft" state="frozen"/>
      <selection pane="bottomLeft" activeCell="E1" sqref="E1:M1048576"/>
    </sheetView>
  </sheetViews>
  <sheetFormatPr defaultColWidth="9.296875" defaultRowHeight="13"/>
  <cols>
    <col min="1" max="1" width="35.796875" style="17" customWidth="1"/>
    <col min="2" max="2" width="37.19921875" style="29" customWidth="1"/>
    <col min="3" max="4" width="24.69921875" style="29" customWidth="1"/>
    <col min="5" max="6" width="10.5" style="65" hidden="1" customWidth="1"/>
    <col min="7" max="7" width="18.69921875" style="65" hidden="1" customWidth="1"/>
    <col min="8" max="8" width="15.69921875" style="65" hidden="1" customWidth="1"/>
    <col min="9" max="9" width="20.19921875" style="65" hidden="1" customWidth="1"/>
    <col min="10" max="10" width="15.69921875" style="65" hidden="1" customWidth="1"/>
    <col min="11" max="12" width="16.296875" style="17" hidden="1" customWidth="1"/>
    <col min="13" max="13" width="19.296875" style="17" hidden="1" customWidth="1"/>
    <col min="14" max="14" width="18.19921875" style="17" hidden="1" customWidth="1"/>
    <col min="15" max="16" width="24" style="17" hidden="1" customWidth="1"/>
    <col min="17" max="17" width="31" style="74" hidden="1" customWidth="1"/>
    <col min="18" max="18" width="17" style="17" hidden="1" customWidth="1"/>
    <col min="19" max="20" width="19.296875" style="17" hidden="1" customWidth="1"/>
    <col min="21" max="25" width="18.796875" style="17" hidden="1" customWidth="1"/>
    <col min="26" max="26" width="17" style="17" hidden="1" customWidth="1"/>
    <col min="27" max="27" width="15.796875" style="17" hidden="1" customWidth="1"/>
    <col min="28" max="28" width="19" style="17" hidden="1" customWidth="1"/>
    <col min="29" max="29" width="14.796875" style="17" hidden="1" customWidth="1"/>
    <col min="30" max="35" width="9.296875" style="17" customWidth="1"/>
    <col min="36" max="16384" width="9.296875" style="17"/>
  </cols>
  <sheetData>
    <row r="1" spans="1:33" ht="15.5">
      <c r="A1" s="47" t="s">
        <v>439</v>
      </c>
      <c r="B1" s="30"/>
      <c r="C1" s="30"/>
      <c r="D1" s="30"/>
      <c r="E1" s="57"/>
      <c r="F1" s="57"/>
      <c r="G1" s="57"/>
      <c r="H1" s="57"/>
      <c r="I1" s="57"/>
      <c r="J1" s="57"/>
      <c r="K1" s="31"/>
      <c r="L1" s="31"/>
      <c r="M1" s="32"/>
      <c r="N1" s="42"/>
      <c r="O1" s="33"/>
      <c r="P1" s="33"/>
      <c r="Q1" s="6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3" ht="15.5">
      <c r="A2" s="34" t="s">
        <v>316</v>
      </c>
      <c r="B2" s="35"/>
      <c r="C2" s="35"/>
      <c r="D2" s="35"/>
      <c r="E2" s="58"/>
      <c r="F2" s="58"/>
      <c r="G2" s="58"/>
      <c r="H2" s="58"/>
      <c r="I2" s="58"/>
      <c r="J2" s="58"/>
      <c r="K2" s="36"/>
      <c r="L2" s="36"/>
      <c r="M2" s="37"/>
      <c r="N2" s="43"/>
      <c r="O2" s="36"/>
      <c r="P2" s="36"/>
      <c r="Q2" s="67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33" ht="23" thickBot="1">
      <c r="A3" s="38" t="s">
        <v>37</v>
      </c>
      <c r="B3" s="39"/>
      <c r="C3" s="39"/>
      <c r="D3" s="39"/>
      <c r="E3" s="59"/>
      <c r="F3" s="59"/>
      <c r="G3" s="59"/>
      <c r="H3" s="59"/>
      <c r="I3" s="59"/>
      <c r="J3" s="59"/>
      <c r="K3" s="40"/>
      <c r="L3" s="40"/>
      <c r="M3" s="40"/>
      <c r="N3" s="43"/>
      <c r="O3" s="41"/>
      <c r="P3" s="41"/>
      <c r="Q3" s="68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33" ht="16" thickBo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51" t="s">
        <v>417</v>
      </c>
      <c r="L4" s="252"/>
      <c r="M4" s="253"/>
      <c r="N4" s="248" t="s">
        <v>418</v>
      </c>
      <c r="O4" s="249"/>
      <c r="P4" s="249"/>
      <c r="Q4" s="250"/>
      <c r="R4" s="245" t="s">
        <v>419</v>
      </c>
      <c r="S4" s="246"/>
      <c r="T4" s="246"/>
      <c r="U4" s="247"/>
      <c r="V4" s="242" t="s">
        <v>436</v>
      </c>
      <c r="W4" s="243"/>
      <c r="X4" s="243"/>
      <c r="Y4" s="244"/>
      <c r="Z4" s="254" t="s">
        <v>420</v>
      </c>
      <c r="AA4" s="255"/>
      <c r="AB4" s="255"/>
      <c r="AC4" s="256"/>
      <c r="AD4" s="151"/>
    </row>
    <row r="5" spans="1:33" ht="30">
      <c r="A5" s="48" t="s">
        <v>160</v>
      </c>
      <c r="B5" s="48" t="s">
        <v>0</v>
      </c>
      <c r="C5" s="48" t="s">
        <v>38</v>
      </c>
      <c r="D5" s="48" t="s">
        <v>441</v>
      </c>
      <c r="E5" s="105" t="s">
        <v>35</v>
      </c>
      <c r="F5" s="105" t="s">
        <v>36</v>
      </c>
      <c r="G5" s="105" t="s">
        <v>307</v>
      </c>
      <c r="H5" s="105" t="s">
        <v>308</v>
      </c>
      <c r="I5" s="105" t="s">
        <v>309</v>
      </c>
      <c r="J5" s="105" t="s">
        <v>310</v>
      </c>
      <c r="K5" s="48" t="s">
        <v>1</v>
      </c>
      <c r="L5" s="48" t="s">
        <v>2</v>
      </c>
      <c r="M5" s="48" t="s">
        <v>3</v>
      </c>
      <c r="N5" s="153" t="s">
        <v>1</v>
      </c>
      <c r="O5" s="49" t="s">
        <v>2</v>
      </c>
      <c r="P5" s="49" t="s">
        <v>416</v>
      </c>
      <c r="Q5" s="69" t="s">
        <v>3</v>
      </c>
      <c r="R5" s="153" t="s">
        <v>1</v>
      </c>
      <c r="S5" s="49" t="s">
        <v>2</v>
      </c>
      <c r="T5" s="49" t="s">
        <v>416</v>
      </c>
      <c r="U5" s="49" t="s">
        <v>3</v>
      </c>
      <c r="V5" s="153" t="s">
        <v>437</v>
      </c>
      <c r="W5" s="49" t="s">
        <v>2</v>
      </c>
      <c r="X5" s="49" t="s">
        <v>416</v>
      </c>
      <c r="Y5" s="49" t="s">
        <v>3</v>
      </c>
      <c r="Z5" s="48" t="s">
        <v>1</v>
      </c>
      <c r="AA5" s="49" t="s">
        <v>2</v>
      </c>
      <c r="AB5" s="49" t="s">
        <v>416</v>
      </c>
      <c r="AC5" s="49" t="s">
        <v>3</v>
      </c>
      <c r="AD5" s="151"/>
    </row>
    <row r="6" spans="1:33" ht="13.5" thickBot="1">
      <c r="A6" s="179"/>
      <c r="B6" s="179"/>
      <c r="C6" s="179"/>
      <c r="D6" s="179"/>
      <c r="E6" s="179"/>
      <c r="F6" s="179"/>
      <c r="G6" s="179"/>
      <c r="H6" s="180"/>
      <c r="I6" s="179"/>
      <c r="J6" s="179"/>
      <c r="K6" s="179" t="s">
        <v>8</v>
      </c>
      <c r="L6" s="179" t="s">
        <v>8</v>
      </c>
      <c r="M6" s="179" t="s">
        <v>8</v>
      </c>
      <c r="N6" s="181" t="s">
        <v>8</v>
      </c>
      <c r="O6" s="182" t="s">
        <v>8</v>
      </c>
      <c r="P6" s="182" t="s">
        <v>8</v>
      </c>
      <c r="Q6" s="183" t="s">
        <v>8</v>
      </c>
      <c r="R6" s="181" t="s">
        <v>8</v>
      </c>
      <c r="S6" s="182" t="s">
        <v>8</v>
      </c>
      <c r="T6" s="182" t="s">
        <v>8</v>
      </c>
      <c r="U6" s="182" t="s">
        <v>8</v>
      </c>
      <c r="V6" s="181" t="s">
        <v>8</v>
      </c>
      <c r="W6" s="182" t="s">
        <v>8</v>
      </c>
      <c r="X6" s="182" t="s">
        <v>8</v>
      </c>
      <c r="Y6" s="182" t="s">
        <v>8</v>
      </c>
      <c r="Z6" s="179" t="s">
        <v>8</v>
      </c>
      <c r="AA6" s="182" t="s">
        <v>8</v>
      </c>
      <c r="AB6" s="182" t="s">
        <v>8</v>
      </c>
      <c r="AC6" s="184" t="s">
        <v>8</v>
      </c>
      <c r="AD6" s="151"/>
    </row>
    <row r="7" spans="1:33">
      <c r="A7" s="82"/>
      <c r="B7" s="178"/>
      <c r="C7" s="86"/>
      <c r="D7" s="228"/>
      <c r="E7" s="92"/>
      <c r="F7" s="211"/>
      <c r="G7" s="60"/>
      <c r="H7" s="211"/>
      <c r="I7" s="60"/>
      <c r="J7" s="60"/>
      <c r="K7" s="164"/>
      <c r="L7" s="55"/>
      <c r="M7" s="55"/>
      <c r="N7" s="164"/>
      <c r="O7" s="55"/>
      <c r="P7" s="55"/>
      <c r="Q7" s="70"/>
      <c r="R7" s="154"/>
      <c r="S7" s="21"/>
      <c r="T7" s="21"/>
      <c r="U7" s="21"/>
      <c r="V7" s="154"/>
      <c r="W7" s="21"/>
      <c r="X7" s="21"/>
      <c r="Y7" s="21"/>
      <c r="Z7" s="20"/>
      <c r="AA7" s="21"/>
      <c r="AB7" s="21"/>
      <c r="AC7" s="21"/>
      <c r="AD7" s="151"/>
    </row>
    <row r="8" spans="1:33">
      <c r="A8" s="83" t="s">
        <v>22</v>
      </c>
      <c r="B8" s="170"/>
      <c r="C8" s="87"/>
      <c r="D8" s="229"/>
      <c r="E8" s="93"/>
      <c r="F8" s="212"/>
      <c r="G8" s="61"/>
      <c r="H8" s="218"/>
      <c r="I8" s="61"/>
      <c r="J8" s="61"/>
      <c r="K8" s="164"/>
      <c r="L8" s="55"/>
      <c r="M8" s="55"/>
      <c r="N8" s="161"/>
      <c r="O8" s="97"/>
      <c r="P8" s="97"/>
      <c r="Q8" s="70"/>
      <c r="R8" s="154"/>
      <c r="S8" s="21"/>
      <c r="T8" s="21"/>
      <c r="U8" s="21"/>
      <c r="V8" s="154"/>
      <c r="W8" s="21"/>
      <c r="X8" s="21"/>
      <c r="Y8" s="21"/>
      <c r="Z8" s="20"/>
      <c r="AA8" s="21"/>
      <c r="AB8" s="21"/>
      <c r="AC8" s="21"/>
      <c r="AD8" s="151"/>
    </row>
    <row r="9" spans="1:33">
      <c r="A9" s="84" t="s">
        <v>161</v>
      </c>
      <c r="B9" s="171" t="s">
        <v>68</v>
      </c>
      <c r="C9" s="88" t="s">
        <v>39</v>
      </c>
      <c r="D9" s="230" t="s">
        <v>444</v>
      </c>
      <c r="E9" s="94"/>
      <c r="F9" s="213"/>
      <c r="G9" s="102" t="s">
        <v>311</v>
      </c>
      <c r="H9" s="216" t="s">
        <v>311</v>
      </c>
      <c r="I9" s="102"/>
      <c r="J9" s="102" t="s">
        <v>311</v>
      </c>
      <c r="K9" s="158">
        <f t="shared" ref="K9:K40" si="0">ROUNDUP(N9*ign/igo,afrind)</f>
        <v>24000</v>
      </c>
      <c r="L9" s="53">
        <f t="shared" ref="L9:L40" si="1">ROUNDUP(O9*iin/iio,afrind)</f>
        <v>0</v>
      </c>
      <c r="M9" s="53">
        <f>SUM(K9:L9)</f>
        <v>24000</v>
      </c>
      <c r="N9" s="162">
        <v>23000</v>
      </c>
      <c r="O9" s="97">
        <v>0</v>
      </c>
      <c r="P9" s="97">
        <v>0</v>
      </c>
      <c r="Q9" s="71">
        <f>SUM(N9+O9+P9)</f>
        <v>23000</v>
      </c>
      <c r="R9" s="158">
        <v>23000</v>
      </c>
      <c r="S9" s="53">
        <v>0</v>
      </c>
      <c r="T9" s="53">
        <v>0</v>
      </c>
      <c r="U9" s="71">
        <f>SUM(R9+S9+T9)</f>
        <v>23000</v>
      </c>
      <c r="V9" s="155">
        <f t="shared" ref="V9:V40" si="2">K9-N9</f>
        <v>1000</v>
      </c>
      <c r="W9" s="19">
        <f t="shared" ref="W9:W40" si="3">L9-O9</f>
        <v>0</v>
      </c>
      <c r="X9" s="19">
        <v>0</v>
      </c>
      <c r="Y9" s="19">
        <f>SUM(V9:W9)</f>
        <v>1000</v>
      </c>
      <c r="Z9" s="18">
        <f>N9-R9</f>
        <v>0</v>
      </c>
      <c r="AA9" s="19">
        <f>O9-S9</f>
        <v>0</v>
      </c>
      <c r="AB9" s="99"/>
      <c r="AC9" s="19">
        <f>SUM(Z9:AB9)</f>
        <v>0</v>
      </c>
      <c r="AD9" s="151"/>
    </row>
    <row r="10" spans="1:33" ht="20">
      <c r="A10" s="84" t="s">
        <v>162</v>
      </c>
      <c r="B10" s="171" t="s">
        <v>386</v>
      </c>
      <c r="C10" s="88" t="s">
        <v>40</v>
      </c>
      <c r="D10" s="230"/>
      <c r="E10" s="94"/>
      <c r="F10" s="213"/>
      <c r="G10" s="102" t="s">
        <v>311</v>
      </c>
      <c r="H10" s="216" t="s">
        <v>311</v>
      </c>
      <c r="I10" s="102"/>
      <c r="J10" s="102" t="s">
        <v>312</v>
      </c>
      <c r="K10" s="158">
        <f t="shared" si="0"/>
        <v>0</v>
      </c>
      <c r="L10" s="53">
        <f t="shared" si="1"/>
        <v>0</v>
      </c>
      <c r="M10" s="53">
        <f t="shared" ref="M10:M73" si="4">SUM(K10:L10)</f>
        <v>0</v>
      </c>
      <c r="N10" s="162">
        <v>0</v>
      </c>
      <c r="O10" s="97">
        <v>0</v>
      </c>
      <c r="P10" s="97">
        <v>0</v>
      </c>
      <c r="Q10" s="71">
        <f t="shared" ref="Q10:Q73" si="5">SUM(N10+O10+P10)</f>
        <v>0</v>
      </c>
      <c r="R10" s="158">
        <v>0</v>
      </c>
      <c r="S10" s="53">
        <v>0</v>
      </c>
      <c r="T10" s="53">
        <v>0</v>
      </c>
      <c r="U10" s="71">
        <f t="shared" ref="U10:U73" si="6">SUM(R10+S10+T10)</f>
        <v>0</v>
      </c>
      <c r="V10" s="155">
        <f t="shared" si="2"/>
        <v>0</v>
      </c>
      <c r="W10" s="19">
        <f t="shared" si="3"/>
        <v>0</v>
      </c>
      <c r="X10" s="19">
        <v>0</v>
      </c>
      <c r="Y10" s="19">
        <f t="shared" ref="Y10:Y73" si="7">SUM(V10:W10)</f>
        <v>0</v>
      </c>
      <c r="Z10" s="18">
        <f>N10-R10</f>
        <v>0</v>
      </c>
      <c r="AA10" s="19">
        <f>O10-S10</f>
        <v>0</v>
      </c>
      <c r="AB10" s="19"/>
      <c r="AC10" s="19">
        <f t="shared" ref="AC10:AC73" si="8">SUM(Z10:AB10)</f>
        <v>0</v>
      </c>
      <c r="AD10" s="151"/>
    </row>
    <row r="11" spans="1:33">
      <c r="A11" s="84" t="s">
        <v>334</v>
      </c>
      <c r="B11" s="171" t="s">
        <v>163</v>
      </c>
      <c r="C11" s="88" t="s">
        <v>41</v>
      </c>
      <c r="D11" s="230" t="s">
        <v>444</v>
      </c>
      <c r="E11" s="94"/>
      <c r="F11" s="213"/>
      <c r="G11" s="102" t="s">
        <v>311</v>
      </c>
      <c r="H11" s="216" t="s">
        <v>311</v>
      </c>
      <c r="I11" s="102"/>
      <c r="J11" s="102" t="s">
        <v>311</v>
      </c>
      <c r="K11" s="158">
        <f t="shared" si="0"/>
        <v>46000</v>
      </c>
      <c r="L11" s="53">
        <f t="shared" si="1"/>
        <v>0</v>
      </c>
      <c r="M11" s="53">
        <f t="shared" si="4"/>
        <v>46000</v>
      </c>
      <c r="N11" s="162">
        <v>44000</v>
      </c>
      <c r="O11" s="97">
        <v>0</v>
      </c>
      <c r="P11" s="97">
        <v>0</v>
      </c>
      <c r="Q11" s="71">
        <f t="shared" si="5"/>
        <v>44000</v>
      </c>
      <c r="R11" s="158">
        <v>44000</v>
      </c>
      <c r="S11" s="53">
        <v>0</v>
      </c>
      <c r="T11" s="53">
        <v>0</v>
      </c>
      <c r="U11" s="71">
        <f t="shared" si="6"/>
        <v>44000</v>
      </c>
      <c r="V11" s="155">
        <f t="shared" si="2"/>
        <v>2000</v>
      </c>
      <c r="W11" s="19">
        <f t="shared" si="3"/>
        <v>0</v>
      </c>
      <c r="X11" s="19">
        <v>0</v>
      </c>
      <c r="Y11" s="19">
        <f t="shared" si="7"/>
        <v>2000</v>
      </c>
      <c r="Z11" s="18">
        <f t="shared" ref="Z11:Z42" si="9">N11-R11</f>
        <v>0</v>
      </c>
      <c r="AA11" s="19">
        <v>0</v>
      </c>
      <c r="AB11" s="19"/>
      <c r="AC11" s="19">
        <f t="shared" si="8"/>
        <v>0</v>
      </c>
      <c r="AD11" s="151"/>
    </row>
    <row r="12" spans="1:33">
      <c r="A12" s="84" t="s">
        <v>335</v>
      </c>
      <c r="B12" s="171" t="s">
        <v>163</v>
      </c>
      <c r="C12" s="88" t="s">
        <v>42</v>
      </c>
      <c r="D12" s="230" t="s">
        <v>444</v>
      </c>
      <c r="E12" s="94"/>
      <c r="F12" s="213"/>
      <c r="G12" s="102" t="s">
        <v>311</v>
      </c>
      <c r="H12" s="216" t="s">
        <v>311</v>
      </c>
      <c r="I12" s="102"/>
      <c r="J12" s="221" t="s">
        <v>311</v>
      </c>
      <c r="K12" s="158">
        <f t="shared" si="0"/>
        <v>46000</v>
      </c>
      <c r="L12" s="53">
        <f t="shared" si="1"/>
        <v>15000</v>
      </c>
      <c r="M12" s="53">
        <f t="shared" si="4"/>
        <v>61000</v>
      </c>
      <c r="N12" s="162">
        <v>44000</v>
      </c>
      <c r="O12" s="97">
        <v>14000</v>
      </c>
      <c r="P12" s="97">
        <v>0</v>
      </c>
      <c r="Q12" s="71">
        <f t="shared" si="5"/>
        <v>58000</v>
      </c>
      <c r="R12" s="158">
        <v>44000</v>
      </c>
      <c r="S12" s="53">
        <v>14000</v>
      </c>
      <c r="T12" s="53">
        <v>0</v>
      </c>
      <c r="U12" s="71">
        <f t="shared" si="6"/>
        <v>58000</v>
      </c>
      <c r="V12" s="155">
        <f t="shared" si="2"/>
        <v>2000</v>
      </c>
      <c r="W12" s="19">
        <f t="shared" si="3"/>
        <v>1000</v>
      </c>
      <c r="X12" s="19">
        <v>0</v>
      </c>
      <c r="Y12" s="19">
        <f t="shared" si="7"/>
        <v>3000</v>
      </c>
      <c r="Z12" s="18">
        <f t="shared" si="9"/>
        <v>0</v>
      </c>
      <c r="AA12" s="19">
        <f t="shared" ref="AA12:AA43" si="10">O12-S12</f>
        <v>0</v>
      </c>
      <c r="AB12" s="19"/>
      <c r="AC12" s="19">
        <f t="shared" si="8"/>
        <v>0</v>
      </c>
      <c r="AD12" s="151"/>
    </row>
    <row r="13" spans="1:33">
      <c r="A13" s="84" t="s">
        <v>69</v>
      </c>
      <c r="B13" s="171" t="s">
        <v>163</v>
      </c>
      <c r="C13" s="88" t="s">
        <v>43</v>
      </c>
      <c r="D13" s="230" t="s">
        <v>444</v>
      </c>
      <c r="E13" s="94"/>
      <c r="F13" s="213"/>
      <c r="G13" s="102" t="s">
        <v>311</v>
      </c>
      <c r="H13" s="216" t="s">
        <v>311</v>
      </c>
      <c r="I13" s="102"/>
      <c r="J13" s="221" t="s">
        <v>311</v>
      </c>
      <c r="K13" s="158">
        <f t="shared" si="0"/>
        <v>46000</v>
      </c>
      <c r="L13" s="53">
        <f t="shared" si="1"/>
        <v>15000</v>
      </c>
      <c r="M13" s="53">
        <f t="shared" si="4"/>
        <v>61000</v>
      </c>
      <c r="N13" s="162">
        <v>44000</v>
      </c>
      <c r="O13" s="97">
        <v>14000</v>
      </c>
      <c r="P13" s="97">
        <v>0</v>
      </c>
      <c r="Q13" s="71">
        <f t="shared" si="5"/>
        <v>58000</v>
      </c>
      <c r="R13" s="158">
        <v>44000</v>
      </c>
      <c r="S13" s="53">
        <v>14000</v>
      </c>
      <c r="T13" s="53">
        <v>0</v>
      </c>
      <c r="U13" s="71">
        <f t="shared" si="6"/>
        <v>58000</v>
      </c>
      <c r="V13" s="155">
        <f t="shared" si="2"/>
        <v>2000</v>
      </c>
      <c r="W13" s="19">
        <f t="shared" si="3"/>
        <v>1000</v>
      </c>
      <c r="X13" s="19">
        <v>0</v>
      </c>
      <c r="Y13" s="19">
        <f t="shared" si="7"/>
        <v>3000</v>
      </c>
      <c r="Z13" s="18">
        <f t="shared" si="9"/>
        <v>0</v>
      </c>
      <c r="AA13" s="19">
        <f t="shared" si="10"/>
        <v>0</v>
      </c>
      <c r="AB13" s="19"/>
      <c r="AC13" s="19">
        <f t="shared" si="8"/>
        <v>0</v>
      </c>
      <c r="AD13" s="151"/>
    </row>
    <row r="14" spans="1:33">
      <c r="A14" s="84" t="s">
        <v>70</v>
      </c>
      <c r="B14" s="171" t="s">
        <v>163</v>
      </c>
      <c r="C14" s="88" t="s">
        <v>44</v>
      </c>
      <c r="D14" s="230" t="s">
        <v>444</v>
      </c>
      <c r="E14" s="94"/>
      <c r="F14" s="213"/>
      <c r="G14" s="102" t="s">
        <v>311</v>
      </c>
      <c r="H14" s="216" t="s">
        <v>311</v>
      </c>
      <c r="I14" s="102"/>
      <c r="J14" s="221" t="s">
        <v>311</v>
      </c>
      <c r="K14" s="158">
        <f t="shared" si="0"/>
        <v>133000</v>
      </c>
      <c r="L14" s="53">
        <f t="shared" si="1"/>
        <v>0</v>
      </c>
      <c r="M14" s="53">
        <f t="shared" si="4"/>
        <v>133000</v>
      </c>
      <c r="N14" s="162">
        <v>128000</v>
      </c>
      <c r="O14" s="97">
        <v>0</v>
      </c>
      <c r="P14" s="97">
        <v>0</v>
      </c>
      <c r="Q14" s="71">
        <f t="shared" si="5"/>
        <v>128000</v>
      </c>
      <c r="R14" s="158">
        <v>128000</v>
      </c>
      <c r="S14" s="53">
        <v>0</v>
      </c>
      <c r="T14" s="53">
        <v>0</v>
      </c>
      <c r="U14" s="71">
        <f t="shared" si="6"/>
        <v>128000</v>
      </c>
      <c r="V14" s="155">
        <f t="shared" si="2"/>
        <v>5000</v>
      </c>
      <c r="W14" s="19">
        <f t="shared" si="3"/>
        <v>0</v>
      </c>
      <c r="X14" s="19">
        <v>0</v>
      </c>
      <c r="Y14" s="19">
        <f t="shared" si="7"/>
        <v>5000</v>
      </c>
      <c r="Z14" s="18">
        <f t="shared" si="9"/>
        <v>0</v>
      </c>
      <c r="AA14" s="19">
        <f t="shared" si="10"/>
        <v>0</v>
      </c>
      <c r="AB14" s="19"/>
      <c r="AC14" s="19">
        <f t="shared" si="8"/>
        <v>0</v>
      </c>
      <c r="AD14" s="151"/>
    </row>
    <row r="15" spans="1:33">
      <c r="A15" s="84" t="s">
        <v>336</v>
      </c>
      <c r="B15" s="171" t="s">
        <v>163</v>
      </c>
      <c r="C15" s="88" t="s">
        <v>45</v>
      </c>
      <c r="D15" s="230" t="s">
        <v>444</v>
      </c>
      <c r="E15" s="94"/>
      <c r="F15" s="213"/>
      <c r="G15" s="102" t="s">
        <v>311</v>
      </c>
      <c r="H15" s="216" t="s">
        <v>311</v>
      </c>
      <c r="I15" s="102"/>
      <c r="J15" s="221" t="s">
        <v>311</v>
      </c>
      <c r="K15" s="158">
        <f t="shared" si="0"/>
        <v>35000</v>
      </c>
      <c r="L15" s="53">
        <f t="shared" si="1"/>
        <v>0</v>
      </c>
      <c r="M15" s="53">
        <f t="shared" si="4"/>
        <v>35000</v>
      </c>
      <c r="N15" s="162">
        <v>33000</v>
      </c>
      <c r="O15" s="97">
        <v>0</v>
      </c>
      <c r="P15" s="97">
        <v>0</v>
      </c>
      <c r="Q15" s="71">
        <f t="shared" si="5"/>
        <v>33000</v>
      </c>
      <c r="R15" s="158">
        <v>33000</v>
      </c>
      <c r="S15" s="53">
        <v>0</v>
      </c>
      <c r="T15" s="53">
        <v>0</v>
      </c>
      <c r="U15" s="71">
        <f t="shared" si="6"/>
        <v>33000</v>
      </c>
      <c r="V15" s="155">
        <f t="shared" si="2"/>
        <v>2000</v>
      </c>
      <c r="W15" s="19">
        <f t="shared" si="3"/>
        <v>0</v>
      </c>
      <c r="X15" s="19">
        <v>0</v>
      </c>
      <c r="Y15" s="19">
        <f t="shared" si="7"/>
        <v>2000</v>
      </c>
      <c r="Z15" s="18">
        <f t="shared" si="9"/>
        <v>0</v>
      </c>
      <c r="AA15" s="19">
        <f t="shared" si="10"/>
        <v>0</v>
      </c>
      <c r="AB15" s="19"/>
      <c r="AC15" s="19">
        <f t="shared" si="8"/>
        <v>0</v>
      </c>
      <c r="AD15" s="151"/>
    </row>
    <row r="16" spans="1:33">
      <c r="A16" s="84" t="s">
        <v>337</v>
      </c>
      <c r="B16" s="171" t="s">
        <v>163</v>
      </c>
      <c r="C16" s="88" t="s">
        <v>46</v>
      </c>
      <c r="D16" s="230" t="s">
        <v>444</v>
      </c>
      <c r="E16" s="94"/>
      <c r="F16" s="213"/>
      <c r="G16" s="102" t="s">
        <v>311</v>
      </c>
      <c r="H16" s="216" t="s">
        <v>311</v>
      </c>
      <c r="I16" s="102"/>
      <c r="J16" s="221" t="s">
        <v>311</v>
      </c>
      <c r="K16" s="158">
        <f t="shared" si="0"/>
        <v>52000</v>
      </c>
      <c r="L16" s="53">
        <f t="shared" si="1"/>
        <v>0</v>
      </c>
      <c r="M16" s="53">
        <f t="shared" si="4"/>
        <v>52000</v>
      </c>
      <c r="N16" s="162">
        <v>50000</v>
      </c>
      <c r="O16" s="97">
        <v>0</v>
      </c>
      <c r="P16" s="97">
        <v>0</v>
      </c>
      <c r="Q16" s="71">
        <f t="shared" si="5"/>
        <v>50000</v>
      </c>
      <c r="R16" s="158">
        <v>50000</v>
      </c>
      <c r="S16" s="53">
        <v>0</v>
      </c>
      <c r="T16" s="53">
        <v>0</v>
      </c>
      <c r="U16" s="71">
        <f t="shared" si="6"/>
        <v>50000</v>
      </c>
      <c r="V16" s="155">
        <f t="shared" si="2"/>
        <v>2000</v>
      </c>
      <c r="W16" s="19">
        <f t="shared" si="3"/>
        <v>0</v>
      </c>
      <c r="X16" s="19">
        <v>0</v>
      </c>
      <c r="Y16" s="19">
        <f t="shared" si="7"/>
        <v>2000</v>
      </c>
      <c r="Z16" s="18">
        <f t="shared" si="9"/>
        <v>0</v>
      </c>
      <c r="AA16" s="19">
        <f t="shared" si="10"/>
        <v>0</v>
      </c>
      <c r="AB16" s="19"/>
      <c r="AC16" s="19">
        <f t="shared" si="8"/>
        <v>0</v>
      </c>
      <c r="AD16" s="151"/>
      <c r="AG16" s="17" t="s">
        <v>442</v>
      </c>
    </row>
    <row r="17" spans="1:33">
      <c r="A17" s="84" t="s">
        <v>338</v>
      </c>
      <c r="B17" s="171" t="s">
        <v>163</v>
      </c>
      <c r="C17" s="88" t="s">
        <v>47</v>
      </c>
      <c r="D17" s="230" t="s">
        <v>444</v>
      </c>
      <c r="E17" s="94"/>
      <c r="F17" s="213"/>
      <c r="G17" s="102" t="s">
        <v>311</v>
      </c>
      <c r="H17" s="216" t="s">
        <v>311</v>
      </c>
      <c r="I17" s="102"/>
      <c r="J17" s="221" t="s">
        <v>311</v>
      </c>
      <c r="K17" s="158">
        <f t="shared" si="0"/>
        <v>36000</v>
      </c>
      <c r="L17" s="53">
        <f t="shared" si="1"/>
        <v>0</v>
      </c>
      <c r="M17" s="53">
        <f t="shared" si="4"/>
        <v>36000</v>
      </c>
      <c r="N17" s="162">
        <v>34000</v>
      </c>
      <c r="O17" s="97">
        <v>0</v>
      </c>
      <c r="P17" s="97">
        <v>0</v>
      </c>
      <c r="Q17" s="71">
        <f t="shared" si="5"/>
        <v>34000</v>
      </c>
      <c r="R17" s="158">
        <v>34000</v>
      </c>
      <c r="S17" s="53">
        <v>0</v>
      </c>
      <c r="T17" s="53">
        <v>0</v>
      </c>
      <c r="U17" s="71">
        <f t="shared" si="6"/>
        <v>34000</v>
      </c>
      <c r="V17" s="155">
        <f t="shared" si="2"/>
        <v>2000</v>
      </c>
      <c r="W17" s="19">
        <f t="shared" si="3"/>
        <v>0</v>
      </c>
      <c r="X17" s="19">
        <v>0</v>
      </c>
      <c r="Y17" s="19">
        <f t="shared" si="7"/>
        <v>2000</v>
      </c>
      <c r="Z17" s="18">
        <f t="shared" si="9"/>
        <v>0</v>
      </c>
      <c r="AA17" s="19">
        <f t="shared" si="10"/>
        <v>0</v>
      </c>
      <c r="AB17" s="19"/>
      <c r="AC17" s="19">
        <f t="shared" si="8"/>
        <v>0</v>
      </c>
      <c r="AD17" s="151"/>
      <c r="AG17" s="17" t="s">
        <v>443</v>
      </c>
    </row>
    <row r="18" spans="1:33">
      <c r="A18" s="84" t="s">
        <v>71</v>
      </c>
      <c r="B18" s="171" t="s">
        <v>163</v>
      </c>
      <c r="C18" s="88" t="s">
        <v>48</v>
      </c>
      <c r="D18" s="230" t="s">
        <v>444</v>
      </c>
      <c r="E18" s="94"/>
      <c r="F18" s="213"/>
      <c r="G18" s="102" t="s">
        <v>311</v>
      </c>
      <c r="H18" s="216" t="s">
        <v>311</v>
      </c>
      <c r="I18" s="102"/>
      <c r="J18" s="221" t="s">
        <v>311</v>
      </c>
      <c r="K18" s="158">
        <f t="shared" si="0"/>
        <v>24000</v>
      </c>
      <c r="L18" s="53">
        <f t="shared" si="1"/>
        <v>0</v>
      </c>
      <c r="M18" s="53">
        <f t="shared" si="4"/>
        <v>24000</v>
      </c>
      <c r="N18" s="162">
        <v>23000</v>
      </c>
      <c r="O18" s="97">
        <v>0</v>
      </c>
      <c r="P18" s="97">
        <v>0</v>
      </c>
      <c r="Q18" s="71">
        <f t="shared" si="5"/>
        <v>23000</v>
      </c>
      <c r="R18" s="158">
        <v>23000</v>
      </c>
      <c r="S18" s="53">
        <v>0</v>
      </c>
      <c r="T18" s="53">
        <v>0</v>
      </c>
      <c r="U18" s="71">
        <f t="shared" si="6"/>
        <v>23000</v>
      </c>
      <c r="V18" s="155">
        <f t="shared" si="2"/>
        <v>1000</v>
      </c>
      <c r="W18" s="19">
        <f t="shared" si="3"/>
        <v>0</v>
      </c>
      <c r="X18" s="19">
        <v>0</v>
      </c>
      <c r="Y18" s="19">
        <f t="shared" si="7"/>
        <v>1000</v>
      </c>
      <c r="Z18" s="18">
        <f t="shared" si="9"/>
        <v>0</v>
      </c>
      <c r="AA18" s="19">
        <f t="shared" si="10"/>
        <v>0</v>
      </c>
      <c r="AB18" s="19"/>
      <c r="AC18" s="19">
        <f t="shared" si="8"/>
        <v>0</v>
      </c>
      <c r="AD18" s="151"/>
      <c r="AG18" s="17" t="s">
        <v>444</v>
      </c>
    </row>
    <row r="19" spans="1:33">
      <c r="A19" s="84" t="s">
        <v>339</v>
      </c>
      <c r="B19" s="171" t="s">
        <v>163</v>
      </c>
      <c r="C19" s="88" t="s">
        <v>49</v>
      </c>
      <c r="D19" s="230" t="s">
        <v>444</v>
      </c>
      <c r="E19" s="94"/>
      <c r="F19" s="213"/>
      <c r="G19" s="102" t="s">
        <v>311</v>
      </c>
      <c r="H19" s="216" t="s">
        <v>311</v>
      </c>
      <c r="I19" s="102"/>
      <c r="J19" s="221" t="s">
        <v>311</v>
      </c>
      <c r="K19" s="158">
        <f t="shared" si="0"/>
        <v>42000</v>
      </c>
      <c r="L19" s="53">
        <f t="shared" si="1"/>
        <v>0</v>
      </c>
      <c r="M19" s="53">
        <f t="shared" si="4"/>
        <v>42000</v>
      </c>
      <c r="N19" s="162">
        <v>40000</v>
      </c>
      <c r="O19" s="97">
        <v>0</v>
      </c>
      <c r="P19" s="97">
        <v>0</v>
      </c>
      <c r="Q19" s="71">
        <f t="shared" si="5"/>
        <v>40000</v>
      </c>
      <c r="R19" s="158">
        <v>40000</v>
      </c>
      <c r="S19" s="53">
        <v>0</v>
      </c>
      <c r="T19" s="53">
        <v>0</v>
      </c>
      <c r="U19" s="71">
        <f t="shared" si="6"/>
        <v>40000</v>
      </c>
      <c r="V19" s="155">
        <f t="shared" si="2"/>
        <v>2000</v>
      </c>
      <c r="W19" s="19">
        <f t="shared" si="3"/>
        <v>0</v>
      </c>
      <c r="X19" s="19">
        <v>0</v>
      </c>
      <c r="Y19" s="19">
        <f t="shared" si="7"/>
        <v>2000</v>
      </c>
      <c r="Z19" s="18">
        <f t="shared" si="9"/>
        <v>0</v>
      </c>
      <c r="AA19" s="19">
        <f t="shared" si="10"/>
        <v>0</v>
      </c>
      <c r="AB19" s="19"/>
      <c r="AC19" s="19">
        <f t="shared" si="8"/>
        <v>0</v>
      </c>
      <c r="AD19" s="151"/>
    </row>
    <row r="20" spans="1:33">
      <c r="A20" s="84" t="s">
        <v>72</v>
      </c>
      <c r="B20" s="171" t="s">
        <v>163</v>
      </c>
      <c r="C20" s="88" t="s">
        <v>50</v>
      </c>
      <c r="D20" s="230" t="s">
        <v>444</v>
      </c>
      <c r="E20" s="94"/>
      <c r="F20" s="213"/>
      <c r="G20" s="102" t="s">
        <v>311</v>
      </c>
      <c r="H20" s="216" t="s">
        <v>311</v>
      </c>
      <c r="I20" s="102"/>
      <c r="J20" s="221" t="s">
        <v>311</v>
      </c>
      <c r="K20" s="158">
        <f t="shared" si="0"/>
        <v>40000</v>
      </c>
      <c r="L20" s="53">
        <f t="shared" si="1"/>
        <v>0</v>
      </c>
      <c r="M20" s="53">
        <f t="shared" si="4"/>
        <v>40000</v>
      </c>
      <c r="N20" s="162">
        <v>38000</v>
      </c>
      <c r="O20" s="97">
        <v>0</v>
      </c>
      <c r="P20" s="97">
        <v>0</v>
      </c>
      <c r="Q20" s="71">
        <f t="shared" si="5"/>
        <v>38000</v>
      </c>
      <c r="R20" s="158">
        <v>38000</v>
      </c>
      <c r="S20" s="53">
        <v>0</v>
      </c>
      <c r="T20" s="53">
        <v>0</v>
      </c>
      <c r="U20" s="71">
        <f t="shared" si="6"/>
        <v>38000</v>
      </c>
      <c r="V20" s="155">
        <f t="shared" si="2"/>
        <v>2000</v>
      </c>
      <c r="W20" s="19">
        <f t="shared" si="3"/>
        <v>0</v>
      </c>
      <c r="X20" s="19">
        <v>0</v>
      </c>
      <c r="Y20" s="19">
        <f t="shared" si="7"/>
        <v>2000</v>
      </c>
      <c r="Z20" s="18">
        <f t="shared" si="9"/>
        <v>0</v>
      </c>
      <c r="AA20" s="19">
        <f t="shared" si="10"/>
        <v>0</v>
      </c>
      <c r="AB20" s="19"/>
      <c r="AC20" s="19">
        <f t="shared" si="8"/>
        <v>0</v>
      </c>
      <c r="AD20" s="151"/>
    </row>
    <row r="21" spans="1:33">
      <c r="A21" s="84" t="s">
        <v>340</v>
      </c>
      <c r="B21" s="171" t="s">
        <v>163</v>
      </c>
      <c r="C21" s="88" t="s">
        <v>51</v>
      </c>
      <c r="D21" s="230" t="s">
        <v>444</v>
      </c>
      <c r="E21" s="94"/>
      <c r="F21" s="213"/>
      <c r="G21" s="102" t="s">
        <v>311</v>
      </c>
      <c r="H21" s="216" t="s">
        <v>311</v>
      </c>
      <c r="I21" s="102"/>
      <c r="J21" s="221" t="s">
        <v>311</v>
      </c>
      <c r="K21" s="158">
        <f t="shared" si="0"/>
        <v>40000</v>
      </c>
      <c r="L21" s="53">
        <f t="shared" si="1"/>
        <v>0</v>
      </c>
      <c r="M21" s="53">
        <f t="shared" si="4"/>
        <v>40000</v>
      </c>
      <c r="N21" s="162">
        <v>38000</v>
      </c>
      <c r="O21" s="97">
        <v>0</v>
      </c>
      <c r="P21" s="97">
        <v>0</v>
      </c>
      <c r="Q21" s="71">
        <f t="shared" si="5"/>
        <v>38000</v>
      </c>
      <c r="R21" s="158">
        <v>38000</v>
      </c>
      <c r="S21" s="53">
        <v>0</v>
      </c>
      <c r="T21" s="53">
        <v>0</v>
      </c>
      <c r="U21" s="71">
        <f t="shared" si="6"/>
        <v>38000</v>
      </c>
      <c r="V21" s="155">
        <f t="shared" si="2"/>
        <v>2000</v>
      </c>
      <c r="W21" s="19">
        <f t="shared" si="3"/>
        <v>0</v>
      </c>
      <c r="X21" s="19">
        <v>0</v>
      </c>
      <c r="Y21" s="19">
        <f t="shared" si="7"/>
        <v>2000</v>
      </c>
      <c r="Z21" s="18">
        <f t="shared" si="9"/>
        <v>0</v>
      </c>
      <c r="AA21" s="19">
        <f t="shared" si="10"/>
        <v>0</v>
      </c>
      <c r="AB21" s="19"/>
      <c r="AC21" s="19">
        <f t="shared" si="8"/>
        <v>0</v>
      </c>
      <c r="AD21" s="151"/>
    </row>
    <row r="22" spans="1:33">
      <c r="A22" s="84" t="s">
        <v>73</v>
      </c>
      <c r="B22" s="171" t="s">
        <v>163</v>
      </c>
      <c r="C22" s="88" t="s">
        <v>52</v>
      </c>
      <c r="D22" s="230" t="s">
        <v>444</v>
      </c>
      <c r="E22" s="94"/>
      <c r="F22" s="213"/>
      <c r="G22" s="102" t="s">
        <v>311</v>
      </c>
      <c r="H22" s="216" t="s">
        <v>311</v>
      </c>
      <c r="I22" s="102"/>
      <c r="J22" s="221" t="s">
        <v>311</v>
      </c>
      <c r="K22" s="158">
        <f t="shared" si="0"/>
        <v>63000</v>
      </c>
      <c r="L22" s="53">
        <f t="shared" si="1"/>
        <v>0</v>
      </c>
      <c r="M22" s="53">
        <f t="shared" si="4"/>
        <v>63000</v>
      </c>
      <c r="N22" s="162">
        <v>60000</v>
      </c>
      <c r="O22" s="97">
        <v>0</v>
      </c>
      <c r="P22" s="97">
        <v>0</v>
      </c>
      <c r="Q22" s="71">
        <f t="shared" si="5"/>
        <v>60000</v>
      </c>
      <c r="R22" s="158">
        <v>60000</v>
      </c>
      <c r="S22" s="53">
        <v>0</v>
      </c>
      <c r="T22" s="53">
        <v>0</v>
      </c>
      <c r="U22" s="71">
        <f t="shared" si="6"/>
        <v>60000</v>
      </c>
      <c r="V22" s="155">
        <f t="shared" si="2"/>
        <v>3000</v>
      </c>
      <c r="W22" s="19">
        <f t="shared" si="3"/>
        <v>0</v>
      </c>
      <c r="X22" s="19">
        <v>0</v>
      </c>
      <c r="Y22" s="19">
        <f t="shared" si="7"/>
        <v>3000</v>
      </c>
      <c r="Z22" s="18">
        <f t="shared" si="9"/>
        <v>0</v>
      </c>
      <c r="AA22" s="19">
        <f t="shared" si="10"/>
        <v>0</v>
      </c>
      <c r="AB22" s="19"/>
      <c r="AC22" s="19">
        <f t="shared" si="8"/>
        <v>0</v>
      </c>
      <c r="AD22" s="151"/>
    </row>
    <row r="23" spans="1:33">
      <c r="A23" s="84" t="s">
        <v>74</v>
      </c>
      <c r="B23" s="171" t="s">
        <v>163</v>
      </c>
      <c r="C23" s="88" t="s">
        <v>40</v>
      </c>
      <c r="D23" s="230" t="s">
        <v>444</v>
      </c>
      <c r="E23" s="94"/>
      <c r="F23" s="213"/>
      <c r="G23" s="102" t="s">
        <v>311</v>
      </c>
      <c r="H23" s="216" t="s">
        <v>311</v>
      </c>
      <c r="I23" s="102"/>
      <c r="J23" s="221" t="s">
        <v>311</v>
      </c>
      <c r="K23" s="158">
        <f t="shared" si="0"/>
        <v>0</v>
      </c>
      <c r="L23" s="53">
        <f t="shared" si="1"/>
        <v>0</v>
      </c>
      <c r="M23" s="53">
        <f t="shared" si="4"/>
        <v>0</v>
      </c>
      <c r="N23" s="162">
        <v>0</v>
      </c>
      <c r="O23" s="97">
        <v>0</v>
      </c>
      <c r="P23" s="97">
        <v>0</v>
      </c>
      <c r="Q23" s="71">
        <f t="shared" si="5"/>
        <v>0</v>
      </c>
      <c r="R23" s="158">
        <v>0</v>
      </c>
      <c r="S23" s="53">
        <v>0</v>
      </c>
      <c r="T23" s="53">
        <v>0</v>
      </c>
      <c r="U23" s="71">
        <f t="shared" si="6"/>
        <v>0</v>
      </c>
      <c r="V23" s="155">
        <f t="shared" si="2"/>
        <v>0</v>
      </c>
      <c r="W23" s="19">
        <f t="shared" si="3"/>
        <v>0</v>
      </c>
      <c r="X23" s="19">
        <v>0</v>
      </c>
      <c r="Y23" s="19">
        <f t="shared" si="7"/>
        <v>0</v>
      </c>
      <c r="Z23" s="18">
        <f t="shared" si="9"/>
        <v>0</v>
      </c>
      <c r="AA23" s="19">
        <f t="shared" si="10"/>
        <v>0</v>
      </c>
      <c r="AB23" s="19"/>
      <c r="AC23" s="19">
        <f t="shared" si="8"/>
        <v>0</v>
      </c>
      <c r="AD23" s="151"/>
    </row>
    <row r="24" spans="1:33">
      <c r="A24" s="84" t="s">
        <v>75</v>
      </c>
      <c r="B24" s="171" t="s">
        <v>163</v>
      </c>
      <c r="C24" s="88" t="s">
        <v>53</v>
      </c>
      <c r="D24" s="230" t="s">
        <v>444</v>
      </c>
      <c r="E24" s="94"/>
      <c r="F24" s="213"/>
      <c r="G24" s="102" t="s">
        <v>311</v>
      </c>
      <c r="H24" s="216" t="s">
        <v>311</v>
      </c>
      <c r="I24" s="102"/>
      <c r="J24" s="221" t="s">
        <v>311</v>
      </c>
      <c r="K24" s="158">
        <f t="shared" si="0"/>
        <v>35000</v>
      </c>
      <c r="L24" s="53">
        <f t="shared" si="1"/>
        <v>14000</v>
      </c>
      <c r="M24" s="53">
        <f t="shared" si="4"/>
        <v>49000</v>
      </c>
      <c r="N24" s="162">
        <v>33000</v>
      </c>
      <c r="O24" s="97">
        <v>13000</v>
      </c>
      <c r="P24" s="97">
        <v>0</v>
      </c>
      <c r="Q24" s="71">
        <f t="shared" si="5"/>
        <v>46000</v>
      </c>
      <c r="R24" s="158">
        <v>33000</v>
      </c>
      <c r="S24" s="53">
        <v>13000</v>
      </c>
      <c r="T24" s="53">
        <v>0</v>
      </c>
      <c r="U24" s="71">
        <f t="shared" si="6"/>
        <v>46000</v>
      </c>
      <c r="V24" s="155">
        <f t="shared" si="2"/>
        <v>2000</v>
      </c>
      <c r="W24" s="19">
        <f t="shared" si="3"/>
        <v>1000</v>
      </c>
      <c r="X24" s="19">
        <v>0</v>
      </c>
      <c r="Y24" s="19">
        <f t="shared" si="7"/>
        <v>3000</v>
      </c>
      <c r="Z24" s="18">
        <f t="shared" si="9"/>
        <v>0</v>
      </c>
      <c r="AA24" s="19">
        <f t="shared" si="10"/>
        <v>0</v>
      </c>
      <c r="AB24" s="19"/>
      <c r="AC24" s="19">
        <f t="shared" si="8"/>
        <v>0</v>
      </c>
      <c r="AD24" s="151"/>
    </row>
    <row r="25" spans="1:33">
      <c r="A25" s="84" t="s">
        <v>76</v>
      </c>
      <c r="B25" s="171" t="s">
        <v>163</v>
      </c>
      <c r="C25" s="88" t="s">
        <v>54</v>
      </c>
      <c r="D25" s="230" t="s">
        <v>444</v>
      </c>
      <c r="E25" s="94"/>
      <c r="F25" s="213"/>
      <c r="G25" s="102" t="s">
        <v>311</v>
      </c>
      <c r="H25" s="216" t="s">
        <v>311</v>
      </c>
      <c r="I25" s="102"/>
      <c r="J25" s="221" t="s">
        <v>311</v>
      </c>
      <c r="K25" s="158">
        <f t="shared" si="0"/>
        <v>59000</v>
      </c>
      <c r="L25" s="53">
        <f t="shared" si="1"/>
        <v>0</v>
      </c>
      <c r="M25" s="53">
        <f t="shared" si="4"/>
        <v>59000</v>
      </c>
      <c r="N25" s="162">
        <v>56000</v>
      </c>
      <c r="O25" s="97">
        <v>0</v>
      </c>
      <c r="P25" s="97">
        <v>0</v>
      </c>
      <c r="Q25" s="71">
        <f t="shared" si="5"/>
        <v>56000</v>
      </c>
      <c r="R25" s="158">
        <v>56000</v>
      </c>
      <c r="S25" s="53">
        <v>0</v>
      </c>
      <c r="T25" s="53">
        <v>0</v>
      </c>
      <c r="U25" s="71">
        <f t="shared" si="6"/>
        <v>56000</v>
      </c>
      <c r="V25" s="155">
        <f t="shared" si="2"/>
        <v>3000</v>
      </c>
      <c r="W25" s="19">
        <f t="shared" si="3"/>
        <v>0</v>
      </c>
      <c r="X25" s="19">
        <v>0</v>
      </c>
      <c r="Y25" s="19">
        <f t="shared" si="7"/>
        <v>3000</v>
      </c>
      <c r="Z25" s="18">
        <f t="shared" si="9"/>
        <v>0</v>
      </c>
      <c r="AA25" s="19">
        <f t="shared" si="10"/>
        <v>0</v>
      </c>
      <c r="AB25" s="19"/>
      <c r="AC25" s="19">
        <f t="shared" si="8"/>
        <v>0</v>
      </c>
      <c r="AD25" s="151"/>
    </row>
    <row r="26" spans="1:33">
      <c r="A26" s="84" t="s">
        <v>341</v>
      </c>
      <c r="B26" s="171" t="s">
        <v>163</v>
      </c>
      <c r="C26" s="88" t="s">
        <v>39</v>
      </c>
      <c r="D26" s="230" t="s">
        <v>444</v>
      </c>
      <c r="E26" s="94"/>
      <c r="F26" s="213"/>
      <c r="G26" s="102" t="s">
        <v>311</v>
      </c>
      <c r="H26" s="216" t="s">
        <v>311</v>
      </c>
      <c r="I26" s="102"/>
      <c r="J26" s="221" t="s">
        <v>311</v>
      </c>
      <c r="K26" s="158">
        <f t="shared" si="0"/>
        <v>99000</v>
      </c>
      <c r="L26" s="53">
        <f t="shared" si="1"/>
        <v>0</v>
      </c>
      <c r="M26" s="53">
        <f t="shared" si="4"/>
        <v>99000</v>
      </c>
      <c r="N26" s="162">
        <v>95000</v>
      </c>
      <c r="O26" s="97">
        <v>0</v>
      </c>
      <c r="P26" s="97">
        <v>0</v>
      </c>
      <c r="Q26" s="71">
        <f t="shared" si="5"/>
        <v>95000</v>
      </c>
      <c r="R26" s="158">
        <v>95000</v>
      </c>
      <c r="S26" s="53">
        <v>0</v>
      </c>
      <c r="T26" s="53">
        <v>0</v>
      </c>
      <c r="U26" s="71">
        <f t="shared" si="6"/>
        <v>95000</v>
      </c>
      <c r="V26" s="155">
        <f t="shared" si="2"/>
        <v>4000</v>
      </c>
      <c r="W26" s="19">
        <f t="shared" si="3"/>
        <v>0</v>
      </c>
      <c r="X26" s="19">
        <v>0</v>
      </c>
      <c r="Y26" s="19">
        <f t="shared" si="7"/>
        <v>4000</v>
      </c>
      <c r="Z26" s="18">
        <f t="shared" si="9"/>
        <v>0</v>
      </c>
      <c r="AA26" s="19">
        <f t="shared" si="10"/>
        <v>0</v>
      </c>
      <c r="AB26" s="19"/>
      <c r="AC26" s="19">
        <f t="shared" si="8"/>
        <v>0</v>
      </c>
      <c r="AD26" s="151"/>
    </row>
    <row r="27" spans="1:33">
      <c r="A27" s="84" t="s">
        <v>342</v>
      </c>
      <c r="B27" s="171" t="s">
        <v>163</v>
      </c>
      <c r="C27" s="88" t="s">
        <v>55</v>
      </c>
      <c r="D27" s="230" t="s">
        <v>444</v>
      </c>
      <c r="E27" s="94"/>
      <c r="F27" s="213"/>
      <c r="G27" s="102" t="s">
        <v>311</v>
      </c>
      <c r="H27" s="216" t="s">
        <v>311</v>
      </c>
      <c r="I27" s="102"/>
      <c r="J27" s="221" t="s">
        <v>311</v>
      </c>
      <c r="K27" s="158">
        <f t="shared" si="0"/>
        <v>18000</v>
      </c>
      <c r="L27" s="53">
        <f t="shared" si="1"/>
        <v>0</v>
      </c>
      <c r="M27" s="53">
        <f t="shared" si="4"/>
        <v>18000</v>
      </c>
      <c r="N27" s="162">
        <v>17000</v>
      </c>
      <c r="O27" s="97">
        <v>0</v>
      </c>
      <c r="P27" s="97">
        <v>0</v>
      </c>
      <c r="Q27" s="71">
        <f t="shared" si="5"/>
        <v>17000</v>
      </c>
      <c r="R27" s="158">
        <v>17000</v>
      </c>
      <c r="S27" s="53">
        <v>0</v>
      </c>
      <c r="T27" s="53">
        <v>0</v>
      </c>
      <c r="U27" s="71">
        <f t="shared" si="6"/>
        <v>17000</v>
      </c>
      <c r="V27" s="155">
        <f t="shared" si="2"/>
        <v>1000</v>
      </c>
      <c r="W27" s="19">
        <f t="shared" si="3"/>
        <v>0</v>
      </c>
      <c r="X27" s="19">
        <v>0</v>
      </c>
      <c r="Y27" s="19">
        <f t="shared" si="7"/>
        <v>1000</v>
      </c>
      <c r="Z27" s="18">
        <f t="shared" si="9"/>
        <v>0</v>
      </c>
      <c r="AA27" s="19">
        <f t="shared" si="10"/>
        <v>0</v>
      </c>
      <c r="AB27" s="19"/>
      <c r="AC27" s="19">
        <f t="shared" si="8"/>
        <v>0</v>
      </c>
      <c r="AD27" s="151"/>
    </row>
    <row r="28" spans="1:33">
      <c r="A28" s="84" t="s">
        <v>77</v>
      </c>
      <c r="B28" s="171" t="s">
        <v>163</v>
      </c>
      <c r="C28" s="88" t="s">
        <v>56</v>
      </c>
      <c r="D28" s="230" t="s">
        <v>444</v>
      </c>
      <c r="E28" s="94"/>
      <c r="F28" s="213"/>
      <c r="G28" s="102" t="s">
        <v>311</v>
      </c>
      <c r="H28" s="216" t="s">
        <v>311</v>
      </c>
      <c r="I28" s="102"/>
      <c r="J28" s="221" t="s">
        <v>311</v>
      </c>
      <c r="K28" s="158">
        <f t="shared" si="0"/>
        <v>35000</v>
      </c>
      <c r="L28" s="53">
        <f t="shared" si="1"/>
        <v>0</v>
      </c>
      <c r="M28" s="53">
        <f t="shared" si="4"/>
        <v>35000</v>
      </c>
      <c r="N28" s="162">
        <v>33000</v>
      </c>
      <c r="O28" s="97">
        <v>0</v>
      </c>
      <c r="P28" s="97">
        <v>0</v>
      </c>
      <c r="Q28" s="71">
        <f t="shared" si="5"/>
        <v>33000</v>
      </c>
      <c r="R28" s="158">
        <v>33000</v>
      </c>
      <c r="S28" s="53">
        <v>0</v>
      </c>
      <c r="T28" s="53">
        <v>0</v>
      </c>
      <c r="U28" s="71">
        <f t="shared" si="6"/>
        <v>33000</v>
      </c>
      <c r="V28" s="155">
        <f t="shared" si="2"/>
        <v>2000</v>
      </c>
      <c r="W28" s="19">
        <f t="shared" si="3"/>
        <v>0</v>
      </c>
      <c r="X28" s="19">
        <v>0</v>
      </c>
      <c r="Y28" s="19">
        <f t="shared" si="7"/>
        <v>2000</v>
      </c>
      <c r="Z28" s="18">
        <f t="shared" si="9"/>
        <v>0</v>
      </c>
      <c r="AA28" s="19">
        <f t="shared" si="10"/>
        <v>0</v>
      </c>
      <c r="AB28" s="19"/>
      <c r="AC28" s="19">
        <f t="shared" si="8"/>
        <v>0</v>
      </c>
      <c r="AD28" s="151"/>
    </row>
    <row r="29" spans="1:33">
      <c r="A29" s="84" t="s">
        <v>343</v>
      </c>
      <c r="B29" s="171" t="s">
        <v>163</v>
      </c>
      <c r="C29" s="88" t="s">
        <v>40</v>
      </c>
      <c r="D29" s="230" t="s">
        <v>444</v>
      </c>
      <c r="E29" s="94"/>
      <c r="F29" s="213"/>
      <c r="G29" s="102" t="s">
        <v>311</v>
      </c>
      <c r="H29" s="216" t="s">
        <v>311</v>
      </c>
      <c r="I29" s="102"/>
      <c r="J29" s="221" t="s">
        <v>311</v>
      </c>
      <c r="K29" s="158">
        <f t="shared" si="0"/>
        <v>91000</v>
      </c>
      <c r="L29" s="53">
        <f t="shared" si="1"/>
        <v>0</v>
      </c>
      <c r="M29" s="53">
        <f t="shared" si="4"/>
        <v>91000</v>
      </c>
      <c r="N29" s="162">
        <v>87000</v>
      </c>
      <c r="O29" s="97">
        <v>0</v>
      </c>
      <c r="P29" s="97">
        <v>0</v>
      </c>
      <c r="Q29" s="71">
        <f t="shared" si="5"/>
        <v>87000</v>
      </c>
      <c r="R29" s="158">
        <v>87000</v>
      </c>
      <c r="S29" s="53">
        <v>0</v>
      </c>
      <c r="T29" s="53">
        <v>0</v>
      </c>
      <c r="U29" s="71">
        <f t="shared" si="6"/>
        <v>87000</v>
      </c>
      <c r="V29" s="155">
        <f t="shared" si="2"/>
        <v>4000</v>
      </c>
      <c r="W29" s="19">
        <f t="shared" si="3"/>
        <v>0</v>
      </c>
      <c r="X29" s="19">
        <v>0</v>
      </c>
      <c r="Y29" s="19">
        <f t="shared" si="7"/>
        <v>4000</v>
      </c>
      <c r="Z29" s="18">
        <f t="shared" si="9"/>
        <v>0</v>
      </c>
      <c r="AA29" s="19">
        <f t="shared" si="10"/>
        <v>0</v>
      </c>
      <c r="AB29" s="19"/>
      <c r="AC29" s="19">
        <f t="shared" si="8"/>
        <v>0</v>
      </c>
      <c r="AD29" s="151"/>
    </row>
    <row r="30" spans="1:33">
      <c r="A30" s="84" t="s">
        <v>164</v>
      </c>
      <c r="B30" s="171" t="s">
        <v>78</v>
      </c>
      <c r="C30" s="88" t="s">
        <v>40</v>
      </c>
      <c r="D30" s="230" t="s">
        <v>444</v>
      </c>
      <c r="E30" s="94" t="s">
        <v>373</v>
      </c>
      <c r="F30" s="213"/>
      <c r="G30" s="102" t="s">
        <v>311</v>
      </c>
      <c r="H30" s="216" t="s">
        <v>311</v>
      </c>
      <c r="I30" s="102"/>
      <c r="J30" s="221" t="s">
        <v>311</v>
      </c>
      <c r="K30" s="158">
        <f t="shared" si="0"/>
        <v>606000</v>
      </c>
      <c r="L30" s="53">
        <f t="shared" si="1"/>
        <v>0</v>
      </c>
      <c r="M30" s="53">
        <f t="shared" si="4"/>
        <v>606000</v>
      </c>
      <c r="N30" s="162">
        <v>583000</v>
      </c>
      <c r="O30" s="97">
        <v>0</v>
      </c>
      <c r="P30" s="97">
        <v>0</v>
      </c>
      <c r="Q30" s="71">
        <f t="shared" si="5"/>
        <v>583000</v>
      </c>
      <c r="R30" s="158">
        <v>583000</v>
      </c>
      <c r="S30" s="53">
        <v>0</v>
      </c>
      <c r="T30" s="53">
        <v>0</v>
      </c>
      <c r="U30" s="71">
        <f t="shared" si="6"/>
        <v>583000</v>
      </c>
      <c r="V30" s="155">
        <f t="shared" si="2"/>
        <v>23000</v>
      </c>
      <c r="W30" s="19">
        <f t="shared" si="3"/>
        <v>0</v>
      </c>
      <c r="X30" s="19">
        <v>0</v>
      </c>
      <c r="Y30" s="19">
        <f t="shared" si="7"/>
        <v>23000</v>
      </c>
      <c r="Z30" s="18">
        <f t="shared" si="9"/>
        <v>0</v>
      </c>
      <c r="AA30" s="19">
        <f t="shared" si="10"/>
        <v>0</v>
      </c>
      <c r="AB30" s="19"/>
      <c r="AC30" s="19">
        <f t="shared" si="8"/>
        <v>0</v>
      </c>
      <c r="AD30" s="151"/>
    </row>
    <row r="31" spans="1:33">
      <c r="A31" s="84" t="s">
        <v>165</v>
      </c>
      <c r="B31" s="171" t="s">
        <v>79</v>
      </c>
      <c r="C31" s="88" t="s">
        <v>40</v>
      </c>
      <c r="D31" s="230" t="s">
        <v>443</v>
      </c>
      <c r="E31" s="94"/>
      <c r="F31" s="213"/>
      <c r="G31" s="102" t="s">
        <v>311</v>
      </c>
      <c r="H31" s="216" t="s">
        <v>311</v>
      </c>
      <c r="I31" s="102"/>
      <c r="J31" s="221" t="s">
        <v>311</v>
      </c>
      <c r="K31" s="158">
        <f t="shared" si="0"/>
        <v>156000</v>
      </c>
      <c r="L31" s="53">
        <f t="shared" si="1"/>
        <v>0</v>
      </c>
      <c r="M31" s="53">
        <f t="shared" si="4"/>
        <v>156000</v>
      </c>
      <c r="N31" s="162">
        <v>150000</v>
      </c>
      <c r="O31" s="97">
        <v>0</v>
      </c>
      <c r="P31" s="97">
        <v>0</v>
      </c>
      <c r="Q31" s="71">
        <f t="shared" si="5"/>
        <v>150000</v>
      </c>
      <c r="R31" s="158">
        <v>150000</v>
      </c>
      <c r="S31" s="53">
        <v>0</v>
      </c>
      <c r="T31" s="53">
        <v>0</v>
      </c>
      <c r="U31" s="71">
        <f t="shared" si="6"/>
        <v>150000</v>
      </c>
      <c r="V31" s="155">
        <f t="shared" si="2"/>
        <v>6000</v>
      </c>
      <c r="W31" s="19">
        <f t="shared" si="3"/>
        <v>0</v>
      </c>
      <c r="X31" s="19">
        <v>0</v>
      </c>
      <c r="Y31" s="19">
        <f t="shared" si="7"/>
        <v>6000</v>
      </c>
      <c r="Z31" s="18">
        <f t="shared" si="9"/>
        <v>0</v>
      </c>
      <c r="AA31" s="19">
        <f t="shared" si="10"/>
        <v>0</v>
      </c>
      <c r="AB31" s="19"/>
      <c r="AC31" s="19">
        <f t="shared" si="8"/>
        <v>0</v>
      </c>
      <c r="AD31" s="151"/>
    </row>
    <row r="32" spans="1:33">
      <c r="A32" s="84" t="s">
        <v>166</v>
      </c>
      <c r="B32" s="171" t="s">
        <v>80</v>
      </c>
      <c r="C32" s="88" t="s">
        <v>46</v>
      </c>
      <c r="D32" s="230" t="s">
        <v>443</v>
      </c>
      <c r="E32" s="94"/>
      <c r="F32" s="213"/>
      <c r="G32" s="102" t="s">
        <v>311</v>
      </c>
      <c r="H32" s="216" t="s">
        <v>311</v>
      </c>
      <c r="I32" s="102"/>
      <c r="J32" s="221" t="s">
        <v>311</v>
      </c>
      <c r="K32" s="158">
        <f t="shared" si="0"/>
        <v>816000</v>
      </c>
      <c r="L32" s="53">
        <f t="shared" si="1"/>
        <v>0</v>
      </c>
      <c r="M32" s="53">
        <f t="shared" si="4"/>
        <v>816000</v>
      </c>
      <c r="N32" s="162">
        <v>785000</v>
      </c>
      <c r="O32" s="97">
        <v>0</v>
      </c>
      <c r="P32" s="97">
        <v>0</v>
      </c>
      <c r="Q32" s="71">
        <f t="shared" si="5"/>
        <v>785000</v>
      </c>
      <c r="R32" s="158">
        <v>785000</v>
      </c>
      <c r="S32" s="53">
        <v>0</v>
      </c>
      <c r="T32" s="53">
        <v>0</v>
      </c>
      <c r="U32" s="71">
        <f t="shared" si="6"/>
        <v>785000</v>
      </c>
      <c r="V32" s="155">
        <f t="shared" si="2"/>
        <v>31000</v>
      </c>
      <c r="W32" s="19">
        <f t="shared" si="3"/>
        <v>0</v>
      </c>
      <c r="X32" s="19">
        <v>0</v>
      </c>
      <c r="Y32" s="19">
        <f t="shared" si="7"/>
        <v>31000</v>
      </c>
      <c r="Z32" s="18">
        <f t="shared" si="9"/>
        <v>0</v>
      </c>
      <c r="AA32" s="19">
        <f t="shared" si="10"/>
        <v>0</v>
      </c>
      <c r="AB32" s="19"/>
      <c r="AC32" s="19">
        <f t="shared" si="8"/>
        <v>0</v>
      </c>
      <c r="AD32" s="151"/>
    </row>
    <row r="33" spans="1:30">
      <c r="A33" s="84" t="s">
        <v>167</v>
      </c>
      <c r="B33" s="171" t="s">
        <v>68</v>
      </c>
      <c r="C33" s="88" t="s">
        <v>41</v>
      </c>
      <c r="D33" s="230" t="s">
        <v>444</v>
      </c>
      <c r="E33" s="94"/>
      <c r="F33" s="213"/>
      <c r="G33" s="102" t="s">
        <v>311</v>
      </c>
      <c r="H33" s="216" t="s">
        <v>311</v>
      </c>
      <c r="I33" s="102"/>
      <c r="J33" s="221" t="s">
        <v>311</v>
      </c>
      <c r="K33" s="158">
        <f t="shared" si="0"/>
        <v>24000</v>
      </c>
      <c r="L33" s="53">
        <f t="shared" si="1"/>
        <v>0</v>
      </c>
      <c r="M33" s="53">
        <f t="shared" si="4"/>
        <v>24000</v>
      </c>
      <c r="N33" s="162">
        <v>23000</v>
      </c>
      <c r="O33" s="97">
        <v>0</v>
      </c>
      <c r="P33" s="97">
        <v>0</v>
      </c>
      <c r="Q33" s="71">
        <f t="shared" si="5"/>
        <v>23000</v>
      </c>
      <c r="R33" s="158">
        <v>23000</v>
      </c>
      <c r="S33" s="53">
        <v>0</v>
      </c>
      <c r="T33" s="53">
        <v>0</v>
      </c>
      <c r="U33" s="71">
        <f t="shared" si="6"/>
        <v>23000</v>
      </c>
      <c r="V33" s="155">
        <f t="shared" si="2"/>
        <v>1000</v>
      </c>
      <c r="W33" s="19">
        <f t="shared" si="3"/>
        <v>0</v>
      </c>
      <c r="X33" s="19">
        <v>0</v>
      </c>
      <c r="Y33" s="19">
        <f t="shared" si="7"/>
        <v>1000</v>
      </c>
      <c r="Z33" s="18">
        <f t="shared" si="9"/>
        <v>0</v>
      </c>
      <c r="AA33" s="19">
        <f t="shared" si="10"/>
        <v>0</v>
      </c>
      <c r="AB33" s="19"/>
      <c r="AC33" s="19">
        <f t="shared" si="8"/>
        <v>0</v>
      </c>
      <c r="AD33" s="151"/>
    </row>
    <row r="34" spans="1:30">
      <c r="A34" s="84" t="s">
        <v>413</v>
      </c>
      <c r="B34" s="171" t="s">
        <v>81</v>
      </c>
      <c r="C34" s="88" t="s">
        <v>40</v>
      </c>
      <c r="D34" s="230" t="s">
        <v>443</v>
      </c>
      <c r="E34" s="94"/>
      <c r="F34" s="213"/>
      <c r="G34" s="102" t="s">
        <v>311</v>
      </c>
      <c r="H34" s="216" t="s">
        <v>311</v>
      </c>
      <c r="I34" s="102"/>
      <c r="J34" s="221" t="s">
        <v>311</v>
      </c>
      <c r="K34" s="158">
        <f t="shared" si="0"/>
        <v>5488000</v>
      </c>
      <c r="L34" s="53">
        <f t="shared" si="1"/>
        <v>949000</v>
      </c>
      <c r="M34" s="53">
        <f t="shared" si="4"/>
        <v>6437000</v>
      </c>
      <c r="N34" s="162">
        <v>5282000</v>
      </c>
      <c r="O34" s="97">
        <v>910000</v>
      </c>
      <c r="P34" s="97">
        <v>0</v>
      </c>
      <c r="Q34" s="71">
        <f t="shared" si="5"/>
        <v>6192000</v>
      </c>
      <c r="R34" s="158">
        <v>5282000</v>
      </c>
      <c r="S34" s="53">
        <v>910000</v>
      </c>
      <c r="T34" s="53">
        <v>0</v>
      </c>
      <c r="U34" s="71">
        <f t="shared" si="6"/>
        <v>6192000</v>
      </c>
      <c r="V34" s="155">
        <f t="shared" si="2"/>
        <v>206000</v>
      </c>
      <c r="W34" s="19">
        <f t="shared" si="3"/>
        <v>39000</v>
      </c>
      <c r="X34" s="19">
        <v>0</v>
      </c>
      <c r="Y34" s="19">
        <f t="shared" si="7"/>
        <v>245000</v>
      </c>
      <c r="Z34" s="18">
        <f t="shared" si="9"/>
        <v>0</v>
      </c>
      <c r="AA34" s="19">
        <f t="shared" si="10"/>
        <v>0</v>
      </c>
      <c r="AB34" s="19"/>
      <c r="AC34" s="19">
        <f t="shared" si="8"/>
        <v>0</v>
      </c>
      <c r="AD34" s="151"/>
    </row>
    <row r="35" spans="1:30">
      <c r="A35" s="84" t="s">
        <v>168</v>
      </c>
      <c r="B35" s="171" t="s">
        <v>82</v>
      </c>
      <c r="C35" s="88" t="s">
        <v>44</v>
      </c>
      <c r="D35" s="230" t="s">
        <v>444</v>
      </c>
      <c r="E35" s="94"/>
      <c r="F35" s="213"/>
      <c r="G35" s="102" t="s">
        <v>312</v>
      </c>
      <c r="H35" s="216" t="s">
        <v>312</v>
      </c>
      <c r="I35" s="102"/>
      <c r="J35" s="221" t="s">
        <v>312</v>
      </c>
      <c r="K35" s="158">
        <f t="shared" si="0"/>
        <v>199000</v>
      </c>
      <c r="L35" s="53">
        <f t="shared" si="1"/>
        <v>0</v>
      </c>
      <c r="M35" s="53">
        <f t="shared" si="4"/>
        <v>199000</v>
      </c>
      <c r="N35" s="162">
        <v>191000</v>
      </c>
      <c r="O35" s="97">
        <v>0</v>
      </c>
      <c r="P35" s="97">
        <v>0</v>
      </c>
      <c r="Q35" s="71">
        <f t="shared" si="5"/>
        <v>191000</v>
      </c>
      <c r="R35" s="158">
        <v>191000</v>
      </c>
      <c r="S35" s="53">
        <v>0</v>
      </c>
      <c r="T35" s="53">
        <v>0</v>
      </c>
      <c r="U35" s="71">
        <f t="shared" si="6"/>
        <v>191000</v>
      </c>
      <c r="V35" s="155">
        <f t="shared" si="2"/>
        <v>8000</v>
      </c>
      <c r="W35" s="19">
        <f t="shared" si="3"/>
        <v>0</v>
      </c>
      <c r="X35" s="19">
        <v>0</v>
      </c>
      <c r="Y35" s="19">
        <f t="shared" si="7"/>
        <v>8000</v>
      </c>
      <c r="Z35" s="18">
        <f t="shared" si="9"/>
        <v>0</v>
      </c>
      <c r="AA35" s="19">
        <f t="shared" si="10"/>
        <v>0</v>
      </c>
      <c r="AB35" s="19"/>
      <c r="AC35" s="19">
        <f t="shared" si="8"/>
        <v>0</v>
      </c>
      <c r="AD35" s="151"/>
    </row>
    <row r="36" spans="1:30">
      <c r="A36" s="84" t="s">
        <v>169</v>
      </c>
      <c r="B36" s="171" t="s">
        <v>80</v>
      </c>
      <c r="C36" s="88" t="s">
        <v>44</v>
      </c>
      <c r="D36" s="230" t="s">
        <v>444</v>
      </c>
      <c r="E36" s="94"/>
      <c r="F36" s="213"/>
      <c r="G36" s="102" t="s">
        <v>311</v>
      </c>
      <c r="H36" s="216" t="s">
        <v>311</v>
      </c>
      <c r="I36" s="102"/>
      <c r="J36" s="221" t="s">
        <v>311</v>
      </c>
      <c r="K36" s="158">
        <f t="shared" si="0"/>
        <v>915000</v>
      </c>
      <c r="L36" s="53">
        <f t="shared" si="1"/>
        <v>0</v>
      </c>
      <c r="M36" s="53">
        <f t="shared" si="4"/>
        <v>915000</v>
      </c>
      <c r="N36" s="162">
        <v>880000</v>
      </c>
      <c r="O36" s="97">
        <v>0</v>
      </c>
      <c r="P36" s="97">
        <v>0</v>
      </c>
      <c r="Q36" s="71">
        <f t="shared" si="5"/>
        <v>880000</v>
      </c>
      <c r="R36" s="158">
        <v>880000</v>
      </c>
      <c r="S36" s="53">
        <v>0</v>
      </c>
      <c r="T36" s="53">
        <v>0</v>
      </c>
      <c r="U36" s="71">
        <f t="shared" si="6"/>
        <v>880000</v>
      </c>
      <c r="V36" s="155">
        <f t="shared" si="2"/>
        <v>35000</v>
      </c>
      <c r="W36" s="19">
        <f t="shared" si="3"/>
        <v>0</v>
      </c>
      <c r="X36" s="19">
        <v>0</v>
      </c>
      <c r="Y36" s="19">
        <f t="shared" si="7"/>
        <v>35000</v>
      </c>
      <c r="Z36" s="18">
        <f t="shared" si="9"/>
        <v>0</v>
      </c>
      <c r="AA36" s="19">
        <f t="shared" si="10"/>
        <v>0</v>
      </c>
      <c r="AB36" s="19"/>
      <c r="AC36" s="19">
        <f t="shared" si="8"/>
        <v>0</v>
      </c>
      <c r="AD36" s="151"/>
    </row>
    <row r="37" spans="1:30">
      <c r="A37" s="84" t="s">
        <v>170</v>
      </c>
      <c r="B37" s="171" t="s">
        <v>83</v>
      </c>
      <c r="C37" s="88" t="s">
        <v>39</v>
      </c>
      <c r="D37" s="230" t="s">
        <v>444</v>
      </c>
      <c r="E37" s="94"/>
      <c r="F37" s="213"/>
      <c r="G37" s="102" t="s">
        <v>311</v>
      </c>
      <c r="H37" s="216" t="s">
        <v>311</v>
      </c>
      <c r="I37" s="102"/>
      <c r="J37" s="221" t="s">
        <v>311</v>
      </c>
      <c r="K37" s="158">
        <f t="shared" si="0"/>
        <v>0</v>
      </c>
      <c r="L37" s="53">
        <f t="shared" si="1"/>
        <v>0</v>
      </c>
      <c r="M37" s="53">
        <f t="shared" si="4"/>
        <v>0</v>
      </c>
      <c r="N37" s="162">
        <v>0</v>
      </c>
      <c r="O37" s="97">
        <v>0</v>
      </c>
      <c r="P37" s="97">
        <v>0</v>
      </c>
      <c r="Q37" s="71">
        <f t="shared" si="5"/>
        <v>0</v>
      </c>
      <c r="R37" s="158">
        <v>0</v>
      </c>
      <c r="S37" s="53">
        <v>0</v>
      </c>
      <c r="T37" s="53">
        <v>0</v>
      </c>
      <c r="U37" s="71">
        <f t="shared" si="6"/>
        <v>0</v>
      </c>
      <c r="V37" s="155">
        <f t="shared" si="2"/>
        <v>0</v>
      </c>
      <c r="W37" s="19">
        <f t="shared" si="3"/>
        <v>0</v>
      </c>
      <c r="X37" s="19">
        <v>0</v>
      </c>
      <c r="Y37" s="19">
        <f t="shared" si="7"/>
        <v>0</v>
      </c>
      <c r="Z37" s="18">
        <f t="shared" si="9"/>
        <v>0</v>
      </c>
      <c r="AA37" s="19">
        <f t="shared" si="10"/>
        <v>0</v>
      </c>
      <c r="AB37" s="19"/>
      <c r="AC37" s="19">
        <f t="shared" si="8"/>
        <v>0</v>
      </c>
      <c r="AD37" s="151"/>
    </row>
    <row r="38" spans="1:30">
      <c r="A38" s="84" t="s">
        <v>171</v>
      </c>
      <c r="B38" s="171" t="s">
        <v>344</v>
      </c>
      <c r="C38" s="88" t="s">
        <v>57</v>
      </c>
      <c r="D38" s="230" t="s">
        <v>444</v>
      </c>
      <c r="E38" s="94"/>
      <c r="F38" s="213"/>
      <c r="G38" s="102" t="s">
        <v>311</v>
      </c>
      <c r="H38" s="216" t="s">
        <v>311</v>
      </c>
      <c r="I38" s="102"/>
      <c r="J38" s="221" t="s">
        <v>311</v>
      </c>
      <c r="K38" s="158">
        <f t="shared" si="0"/>
        <v>246000</v>
      </c>
      <c r="L38" s="53">
        <f t="shared" si="1"/>
        <v>0</v>
      </c>
      <c r="M38" s="53">
        <f t="shared" si="4"/>
        <v>246000</v>
      </c>
      <c r="N38" s="162">
        <v>236000</v>
      </c>
      <c r="O38" s="97">
        <v>0</v>
      </c>
      <c r="P38" s="97">
        <v>0</v>
      </c>
      <c r="Q38" s="71">
        <f t="shared" si="5"/>
        <v>236000</v>
      </c>
      <c r="R38" s="158">
        <v>236000</v>
      </c>
      <c r="S38" s="53">
        <v>0</v>
      </c>
      <c r="T38" s="53">
        <v>0</v>
      </c>
      <c r="U38" s="71">
        <f t="shared" si="6"/>
        <v>236000</v>
      </c>
      <c r="V38" s="155">
        <f t="shared" si="2"/>
        <v>10000</v>
      </c>
      <c r="W38" s="19">
        <f t="shared" si="3"/>
        <v>0</v>
      </c>
      <c r="X38" s="19">
        <v>0</v>
      </c>
      <c r="Y38" s="19">
        <f t="shared" si="7"/>
        <v>10000</v>
      </c>
      <c r="Z38" s="18">
        <f t="shared" si="9"/>
        <v>0</v>
      </c>
      <c r="AA38" s="19">
        <f t="shared" si="10"/>
        <v>0</v>
      </c>
      <c r="AB38" s="19"/>
      <c r="AC38" s="19">
        <f t="shared" si="8"/>
        <v>0</v>
      </c>
      <c r="AD38" s="151"/>
    </row>
    <row r="39" spans="1:30">
      <c r="A39" s="84" t="s">
        <v>172</v>
      </c>
      <c r="B39" s="171" t="s">
        <v>84</v>
      </c>
      <c r="C39" s="88" t="s">
        <v>55</v>
      </c>
      <c r="D39" s="230" t="s">
        <v>444</v>
      </c>
      <c r="E39" s="94"/>
      <c r="F39" s="213"/>
      <c r="G39" s="102" t="s">
        <v>311</v>
      </c>
      <c r="H39" s="216" t="s">
        <v>311</v>
      </c>
      <c r="I39" s="102"/>
      <c r="J39" s="221" t="s">
        <v>311</v>
      </c>
      <c r="K39" s="158">
        <f t="shared" si="0"/>
        <v>28000</v>
      </c>
      <c r="L39" s="53">
        <f t="shared" si="1"/>
        <v>0</v>
      </c>
      <c r="M39" s="53">
        <f t="shared" si="4"/>
        <v>28000</v>
      </c>
      <c r="N39" s="162">
        <v>26000</v>
      </c>
      <c r="O39" s="97">
        <v>0</v>
      </c>
      <c r="P39" s="97">
        <v>0</v>
      </c>
      <c r="Q39" s="71">
        <f t="shared" si="5"/>
        <v>26000</v>
      </c>
      <c r="R39" s="158">
        <v>26000</v>
      </c>
      <c r="S39" s="53">
        <v>0</v>
      </c>
      <c r="T39" s="53">
        <v>0</v>
      </c>
      <c r="U39" s="71">
        <f t="shared" si="6"/>
        <v>26000</v>
      </c>
      <c r="V39" s="155">
        <f t="shared" si="2"/>
        <v>2000</v>
      </c>
      <c r="W39" s="19">
        <f t="shared" si="3"/>
        <v>0</v>
      </c>
      <c r="X39" s="19">
        <v>0</v>
      </c>
      <c r="Y39" s="19">
        <f t="shared" si="7"/>
        <v>2000</v>
      </c>
      <c r="Z39" s="18">
        <f t="shared" si="9"/>
        <v>0</v>
      </c>
      <c r="AA39" s="19">
        <f t="shared" si="10"/>
        <v>0</v>
      </c>
      <c r="AB39" s="19"/>
      <c r="AC39" s="19">
        <f t="shared" si="8"/>
        <v>0</v>
      </c>
      <c r="AD39" s="151"/>
    </row>
    <row r="40" spans="1:30">
      <c r="A40" s="84" t="s">
        <v>172</v>
      </c>
      <c r="B40" s="171" t="s">
        <v>85</v>
      </c>
      <c r="C40" s="88" t="s">
        <v>55</v>
      </c>
      <c r="D40" s="230" t="s">
        <v>444</v>
      </c>
      <c r="E40" s="94"/>
      <c r="F40" s="213"/>
      <c r="G40" s="102" t="s">
        <v>311</v>
      </c>
      <c r="H40" s="216" t="s">
        <v>311</v>
      </c>
      <c r="I40" s="102"/>
      <c r="J40" s="221" t="s">
        <v>312</v>
      </c>
      <c r="K40" s="158">
        <f t="shared" si="0"/>
        <v>24000</v>
      </c>
      <c r="L40" s="53">
        <f t="shared" si="1"/>
        <v>0</v>
      </c>
      <c r="M40" s="53">
        <f t="shared" si="4"/>
        <v>24000</v>
      </c>
      <c r="N40" s="162">
        <v>23000</v>
      </c>
      <c r="O40" s="97">
        <v>0</v>
      </c>
      <c r="P40" s="97">
        <v>0</v>
      </c>
      <c r="Q40" s="71">
        <f t="shared" si="5"/>
        <v>23000</v>
      </c>
      <c r="R40" s="158">
        <v>23000</v>
      </c>
      <c r="S40" s="53">
        <v>0</v>
      </c>
      <c r="T40" s="53">
        <v>0</v>
      </c>
      <c r="U40" s="71">
        <f t="shared" si="6"/>
        <v>23000</v>
      </c>
      <c r="V40" s="155">
        <f t="shared" si="2"/>
        <v>1000</v>
      </c>
      <c r="W40" s="19">
        <f t="shared" si="3"/>
        <v>0</v>
      </c>
      <c r="X40" s="19">
        <v>0</v>
      </c>
      <c r="Y40" s="19">
        <f t="shared" si="7"/>
        <v>1000</v>
      </c>
      <c r="Z40" s="18">
        <f t="shared" si="9"/>
        <v>0</v>
      </c>
      <c r="AA40" s="19">
        <f t="shared" si="10"/>
        <v>0</v>
      </c>
      <c r="AB40" s="19"/>
      <c r="AC40" s="19">
        <f t="shared" si="8"/>
        <v>0</v>
      </c>
      <c r="AD40" s="151"/>
    </row>
    <row r="41" spans="1:30">
      <c r="A41" s="84" t="s">
        <v>172</v>
      </c>
      <c r="B41" s="171" t="s">
        <v>86</v>
      </c>
      <c r="C41" s="88" t="s">
        <v>39</v>
      </c>
      <c r="D41" s="230" t="s">
        <v>444</v>
      </c>
      <c r="E41" s="94"/>
      <c r="F41" s="213"/>
      <c r="G41" s="102" t="s">
        <v>311</v>
      </c>
      <c r="H41" s="216" t="s">
        <v>311</v>
      </c>
      <c r="I41" s="102"/>
      <c r="J41" s="221" t="s">
        <v>311</v>
      </c>
      <c r="K41" s="158">
        <f t="shared" ref="K41:K72" si="11">ROUNDUP(N41*ign/igo,afrind)</f>
        <v>23000</v>
      </c>
      <c r="L41" s="53">
        <f t="shared" ref="L41:L72" si="12">ROUNDUP(O41*iin/iio,afrind)</f>
        <v>0</v>
      </c>
      <c r="M41" s="53">
        <f t="shared" si="4"/>
        <v>23000</v>
      </c>
      <c r="N41" s="162">
        <v>22000</v>
      </c>
      <c r="O41" s="97">
        <v>0</v>
      </c>
      <c r="P41" s="97">
        <v>0</v>
      </c>
      <c r="Q41" s="71">
        <f t="shared" si="5"/>
        <v>22000</v>
      </c>
      <c r="R41" s="158">
        <v>22000</v>
      </c>
      <c r="S41" s="53">
        <v>0</v>
      </c>
      <c r="T41" s="53">
        <v>0</v>
      </c>
      <c r="U41" s="71">
        <f t="shared" si="6"/>
        <v>22000</v>
      </c>
      <c r="V41" s="155">
        <f t="shared" ref="V41:V72" si="13">K41-N41</f>
        <v>1000</v>
      </c>
      <c r="W41" s="19">
        <f t="shared" ref="W41:W72" si="14">L41-O41</f>
        <v>0</v>
      </c>
      <c r="X41" s="19">
        <v>0</v>
      </c>
      <c r="Y41" s="19">
        <f t="shared" si="7"/>
        <v>1000</v>
      </c>
      <c r="Z41" s="18">
        <f t="shared" si="9"/>
        <v>0</v>
      </c>
      <c r="AA41" s="19">
        <f t="shared" si="10"/>
        <v>0</v>
      </c>
      <c r="AB41" s="19"/>
      <c r="AC41" s="19">
        <f t="shared" si="8"/>
        <v>0</v>
      </c>
      <c r="AD41" s="151"/>
    </row>
    <row r="42" spans="1:30">
      <c r="A42" s="84" t="s">
        <v>173</v>
      </c>
      <c r="B42" s="171" t="s">
        <v>87</v>
      </c>
      <c r="C42" s="88" t="s">
        <v>44</v>
      </c>
      <c r="D42" s="230" t="s">
        <v>444</v>
      </c>
      <c r="E42" s="94"/>
      <c r="F42" s="213"/>
      <c r="G42" s="102" t="s">
        <v>311</v>
      </c>
      <c r="H42" s="216" t="s">
        <v>311</v>
      </c>
      <c r="I42" s="102"/>
      <c r="J42" s="221" t="s">
        <v>311</v>
      </c>
      <c r="K42" s="158">
        <f t="shared" si="11"/>
        <v>350000</v>
      </c>
      <c r="L42" s="53">
        <f t="shared" si="12"/>
        <v>0</v>
      </c>
      <c r="M42" s="53">
        <f t="shared" si="4"/>
        <v>350000</v>
      </c>
      <c r="N42" s="162">
        <v>336000</v>
      </c>
      <c r="O42" s="97">
        <v>0</v>
      </c>
      <c r="P42" s="97">
        <v>0</v>
      </c>
      <c r="Q42" s="71">
        <f t="shared" si="5"/>
        <v>336000</v>
      </c>
      <c r="R42" s="158">
        <v>336000</v>
      </c>
      <c r="S42" s="53">
        <v>0</v>
      </c>
      <c r="T42" s="53">
        <v>0</v>
      </c>
      <c r="U42" s="71">
        <f t="shared" si="6"/>
        <v>336000</v>
      </c>
      <c r="V42" s="155">
        <f t="shared" si="13"/>
        <v>14000</v>
      </c>
      <c r="W42" s="19">
        <f t="shared" si="14"/>
        <v>0</v>
      </c>
      <c r="X42" s="19">
        <v>0</v>
      </c>
      <c r="Y42" s="19">
        <f t="shared" si="7"/>
        <v>14000</v>
      </c>
      <c r="Z42" s="18">
        <f t="shared" si="9"/>
        <v>0</v>
      </c>
      <c r="AA42" s="19">
        <f t="shared" si="10"/>
        <v>0</v>
      </c>
      <c r="AB42" s="19"/>
      <c r="AC42" s="19">
        <f t="shared" si="8"/>
        <v>0</v>
      </c>
      <c r="AD42" s="151"/>
    </row>
    <row r="43" spans="1:30">
      <c r="A43" s="84" t="s">
        <v>174</v>
      </c>
      <c r="B43" s="171" t="s">
        <v>68</v>
      </c>
      <c r="C43" s="88" t="s">
        <v>40</v>
      </c>
      <c r="D43" s="230" t="s">
        <v>444</v>
      </c>
      <c r="E43" s="94"/>
      <c r="F43" s="213"/>
      <c r="G43" s="102" t="s">
        <v>311</v>
      </c>
      <c r="H43" s="216" t="s">
        <v>311</v>
      </c>
      <c r="I43" s="102"/>
      <c r="J43" s="221" t="s">
        <v>311</v>
      </c>
      <c r="K43" s="158">
        <f t="shared" si="11"/>
        <v>124000</v>
      </c>
      <c r="L43" s="53">
        <f t="shared" si="12"/>
        <v>0</v>
      </c>
      <c r="M43" s="53">
        <f t="shared" si="4"/>
        <v>124000</v>
      </c>
      <c r="N43" s="162">
        <v>119000</v>
      </c>
      <c r="O43" s="97">
        <v>0</v>
      </c>
      <c r="P43" s="97">
        <v>0</v>
      </c>
      <c r="Q43" s="71">
        <f t="shared" si="5"/>
        <v>119000</v>
      </c>
      <c r="R43" s="158">
        <v>119000</v>
      </c>
      <c r="S43" s="53">
        <v>0</v>
      </c>
      <c r="T43" s="53">
        <v>0</v>
      </c>
      <c r="U43" s="71">
        <f t="shared" si="6"/>
        <v>119000</v>
      </c>
      <c r="V43" s="155">
        <f t="shared" si="13"/>
        <v>5000</v>
      </c>
      <c r="W43" s="19">
        <f t="shared" si="14"/>
        <v>0</v>
      </c>
      <c r="X43" s="19">
        <v>0</v>
      </c>
      <c r="Y43" s="19">
        <f t="shared" si="7"/>
        <v>5000</v>
      </c>
      <c r="Z43" s="18">
        <f t="shared" ref="Z43:Z74" si="15">N43-R43</f>
        <v>0</v>
      </c>
      <c r="AA43" s="19">
        <f t="shared" si="10"/>
        <v>0</v>
      </c>
      <c r="AB43" s="19"/>
      <c r="AC43" s="19">
        <f t="shared" si="8"/>
        <v>0</v>
      </c>
      <c r="AD43" s="151"/>
    </row>
    <row r="44" spans="1:30">
      <c r="A44" s="84" t="s">
        <v>175</v>
      </c>
      <c r="B44" s="171" t="s">
        <v>68</v>
      </c>
      <c r="C44" s="88" t="s">
        <v>41</v>
      </c>
      <c r="D44" s="230" t="s">
        <v>444</v>
      </c>
      <c r="E44" s="94"/>
      <c r="F44" s="213"/>
      <c r="G44" s="102" t="s">
        <v>311</v>
      </c>
      <c r="H44" s="216" t="s">
        <v>311</v>
      </c>
      <c r="I44" s="102"/>
      <c r="J44" s="221" t="s">
        <v>311</v>
      </c>
      <c r="K44" s="158">
        <f t="shared" si="11"/>
        <v>24000</v>
      </c>
      <c r="L44" s="53">
        <f t="shared" si="12"/>
        <v>0</v>
      </c>
      <c r="M44" s="53">
        <f t="shared" si="4"/>
        <v>24000</v>
      </c>
      <c r="N44" s="162">
        <v>23000</v>
      </c>
      <c r="O44" s="97">
        <v>0</v>
      </c>
      <c r="P44" s="97">
        <v>0</v>
      </c>
      <c r="Q44" s="71">
        <f t="shared" si="5"/>
        <v>23000</v>
      </c>
      <c r="R44" s="158">
        <v>23000</v>
      </c>
      <c r="S44" s="53">
        <v>0</v>
      </c>
      <c r="T44" s="53">
        <v>0</v>
      </c>
      <c r="U44" s="71">
        <f t="shared" si="6"/>
        <v>23000</v>
      </c>
      <c r="V44" s="155">
        <f t="shared" si="13"/>
        <v>1000</v>
      </c>
      <c r="W44" s="19">
        <f t="shared" si="14"/>
        <v>0</v>
      </c>
      <c r="X44" s="19">
        <v>0</v>
      </c>
      <c r="Y44" s="19">
        <f t="shared" si="7"/>
        <v>1000</v>
      </c>
      <c r="Z44" s="18">
        <f t="shared" si="15"/>
        <v>0</v>
      </c>
      <c r="AA44" s="19">
        <f t="shared" ref="AA44:AA75" si="16">O44-S44</f>
        <v>0</v>
      </c>
      <c r="AB44" s="19"/>
      <c r="AC44" s="19">
        <f t="shared" si="8"/>
        <v>0</v>
      </c>
      <c r="AD44" s="151"/>
    </row>
    <row r="45" spans="1:30" ht="40">
      <c r="A45" s="84" t="s">
        <v>176</v>
      </c>
      <c r="B45" s="171" t="s">
        <v>387</v>
      </c>
      <c r="C45" s="88" t="s">
        <v>40</v>
      </c>
      <c r="D45" s="230" t="s">
        <v>444</v>
      </c>
      <c r="E45" s="94"/>
      <c r="F45" s="213"/>
      <c r="G45" s="102" t="s">
        <v>311</v>
      </c>
      <c r="H45" s="216" t="s">
        <v>311</v>
      </c>
      <c r="I45" s="102"/>
      <c r="J45" s="221" t="s">
        <v>311</v>
      </c>
      <c r="K45" s="158">
        <f t="shared" si="11"/>
        <v>805000</v>
      </c>
      <c r="L45" s="53">
        <f t="shared" si="12"/>
        <v>0</v>
      </c>
      <c r="M45" s="53">
        <f t="shared" si="4"/>
        <v>805000</v>
      </c>
      <c r="N45" s="162">
        <v>774000</v>
      </c>
      <c r="O45" s="97">
        <v>0</v>
      </c>
      <c r="P45" s="97">
        <v>0</v>
      </c>
      <c r="Q45" s="71">
        <f t="shared" si="5"/>
        <v>774000</v>
      </c>
      <c r="R45" s="158">
        <v>774000</v>
      </c>
      <c r="S45" s="53">
        <v>0</v>
      </c>
      <c r="T45" s="53">
        <v>0</v>
      </c>
      <c r="U45" s="71">
        <f t="shared" si="6"/>
        <v>774000</v>
      </c>
      <c r="V45" s="155">
        <f t="shared" si="13"/>
        <v>31000</v>
      </c>
      <c r="W45" s="19">
        <f t="shared" si="14"/>
        <v>0</v>
      </c>
      <c r="X45" s="19">
        <v>0</v>
      </c>
      <c r="Y45" s="19">
        <f t="shared" si="7"/>
        <v>31000</v>
      </c>
      <c r="Z45" s="18">
        <f t="shared" si="15"/>
        <v>0</v>
      </c>
      <c r="AA45" s="19">
        <f t="shared" si="16"/>
        <v>0</v>
      </c>
      <c r="AB45" s="19"/>
      <c r="AC45" s="19">
        <f t="shared" si="8"/>
        <v>0</v>
      </c>
      <c r="AD45" s="151"/>
    </row>
    <row r="46" spans="1:30">
      <c r="A46" s="84" t="s">
        <v>177</v>
      </c>
      <c r="B46" s="171" t="s">
        <v>401</v>
      </c>
      <c r="C46" s="88" t="s">
        <v>43</v>
      </c>
      <c r="D46" s="230" t="s">
        <v>444</v>
      </c>
      <c r="E46" s="94"/>
      <c r="F46" s="213"/>
      <c r="G46" s="102" t="s">
        <v>311</v>
      </c>
      <c r="H46" s="216" t="s">
        <v>311</v>
      </c>
      <c r="I46" s="102"/>
      <c r="J46" s="221" t="s">
        <v>311</v>
      </c>
      <c r="K46" s="158">
        <f t="shared" si="11"/>
        <v>439000</v>
      </c>
      <c r="L46" s="53">
        <f t="shared" si="12"/>
        <v>0</v>
      </c>
      <c r="M46" s="53">
        <f t="shared" si="4"/>
        <v>439000</v>
      </c>
      <c r="N46" s="162">
        <v>422000</v>
      </c>
      <c r="O46" s="97">
        <v>0</v>
      </c>
      <c r="P46" s="97">
        <v>0</v>
      </c>
      <c r="Q46" s="71">
        <f t="shared" si="5"/>
        <v>422000</v>
      </c>
      <c r="R46" s="158">
        <v>422000</v>
      </c>
      <c r="S46" s="53">
        <v>0</v>
      </c>
      <c r="T46" s="53">
        <v>0</v>
      </c>
      <c r="U46" s="71">
        <f t="shared" si="6"/>
        <v>422000</v>
      </c>
      <c r="V46" s="155">
        <f t="shared" si="13"/>
        <v>17000</v>
      </c>
      <c r="W46" s="19">
        <f t="shared" si="14"/>
        <v>0</v>
      </c>
      <c r="X46" s="19">
        <v>0</v>
      </c>
      <c r="Y46" s="19">
        <f t="shared" si="7"/>
        <v>17000</v>
      </c>
      <c r="Z46" s="18">
        <f t="shared" si="15"/>
        <v>0</v>
      </c>
      <c r="AA46" s="19">
        <f t="shared" si="16"/>
        <v>0</v>
      </c>
      <c r="AB46" s="19"/>
      <c r="AC46" s="19">
        <f t="shared" si="8"/>
        <v>0</v>
      </c>
      <c r="AD46" s="151"/>
    </row>
    <row r="47" spans="1:30">
      <c r="A47" s="84" t="s">
        <v>178</v>
      </c>
      <c r="B47" s="171" t="s">
        <v>88</v>
      </c>
      <c r="C47" s="88" t="s">
        <v>44</v>
      </c>
      <c r="D47" s="230" t="s">
        <v>444</v>
      </c>
      <c r="E47" s="94"/>
      <c r="F47" s="213"/>
      <c r="G47" s="102" t="s">
        <v>311</v>
      </c>
      <c r="H47" s="216" t="s">
        <v>311</v>
      </c>
      <c r="I47" s="102"/>
      <c r="J47" s="221" t="s">
        <v>311</v>
      </c>
      <c r="K47" s="158">
        <f t="shared" si="11"/>
        <v>23000</v>
      </c>
      <c r="L47" s="53">
        <f t="shared" si="12"/>
        <v>0</v>
      </c>
      <c r="M47" s="53">
        <f t="shared" si="4"/>
        <v>23000</v>
      </c>
      <c r="N47" s="162">
        <v>22000</v>
      </c>
      <c r="O47" s="97">
        <v>0</v>
      </c>
      <c r="P47" s="97">
        <v>0</v>
      </c>
      <c r="Q47" s="71">
        <f t="shared" si="5"/>
        <v>22000</v>
      </c>
      <c r="R47" s="158">
        <v>22000</v>
      </c>
      <c r="S47" s="53">
        <v>0</v>
      </c>
      <c r="T47" s="53">
        <v>0</v>
      </c>
      <c r="U47" s="71">
        <f t="shared" si="6"/>
        <v>22000</v>
      </c>
      <c r="V47" s="155">
        <f t="shared" si="13"/>
        <v>1000</v>
      </c>
      <c r="W47" s="19">
        <f t="shared" si="14"/>
        <v>0</v>
      </c>
      <c r="X47" s="19">
        <v>0</v>
      </c>
      <c r="Y47" s="19">
        <f t="shared" si="7"/>
        <v>1000</v>
      </c>
      <c r="Z47" s="18">
        <f t="shared" si="15"/>
        <v>0</v>
      </c>
      <c r="AA47" s="19">
        <f t="shared" si="16"/>
        <v>0</v>
      </c>
      <c r="AB47" s="19"/>
      <c r="AC47" s="19">
        <f t="shared" si="8"/>
        <v>0</v>
      </c>
      <c r="AD47" s="151"/>
    </row>
    <row r="48" spans="1:30">
      <c r="A48" s="84" t="s">
        <v>179</v>
      </c>
      <c r="B48" s="171" t="s">
        <v>89</v>
      </c>
      <c r="C48" s="88" t="s">
        <v>44</v>
      </c>
      <c r="D48" s="230" t="s">
        <v>444</v>
      </c>
      <c r="E48" s="94"/>
      <c r="F48" s="213"/>
      <c r="G48" s="102" t="s">
        <v>311</v>
      </c>
      <c r="H48" s="216" t="s">
        <v>311</v>
      </c>
      <c r="I48" s="102"/>
      <c r="J48" s="221" t="s">
        <v>311</v>
      </c>
      <c r="K48" s="158">
        <f t="shared" si="11"/>
        <v>136000</v>
      </c>
      <c r="L48" s="53">
        <f t="shared" si="12"/>
        <v>62000</v>
      </c>
      <c r="M48" s="53">
        <f t="shared" si="4"/>
        <v>198000</v>
      </c>
      <c r="N48" s="162">
        <v>130000</v>
      </c>
      <c r="O48" s="97">
        <v>59000</v>
      </c>
      <c r="P48" s="97">
        <v>0</v>
      </c>
      <c r="Q48" s="71">
        <f t="shared" si="5"/>
        <v>189000</v>
      </c>
      <c r="R48" s="158">
        <v>130000</v>
      </c>
      <c r="S48" s="53">
        <v>59000</v>
      </c>
      <c r="T48" s="53">
        <v>0</v>
      </c>
      <c r="U48" s="71">
        <f t="shared" si="6"/>
        <v>189000</v>
      </c>
      <c r="V48" s="155">
        <f t="shared" si="13"/>
        <v>6000</v>
      </c>
      <c r="W48" s="19">
        <f t="shared" si="14"/>
        <v>3000</v>
      </c>
      <c r="X48" s="19">
        <v>0</v>
      </c>
      <c r="Y48" s="19">
        <f t="shared" si="7"/>
        <v>9000</v>
      </c>
      <c r="Z48" s="18">
        <f t="shared" si="15"/>
        <v>0</v>
      </c>
      <c r="AA48" s="19">
        <f t="shared" si="16"/>
        <v>0</v>
      </c>
      <c r="AB48" s="19"/>
      <c r="AC48" s="19">
        <f t="shared" si="8"/>
        <v>0</v>
      </c>
      <c r="AD48" s="151"/>
    </row>
    <row r="49" spans="1:30" ht="20">
      <c r="A49" s="84" t="s">
        <v>180</v>
      </c>
      <c r="B49" s="171" t="s">
        <v>356</v>
      </c>
      <c r="C49" s="88" t="s">
        <v>40</v>
      </c>
      <c r="D49" s="230" t="s">
        <v>444</v>
      </c>
      <c r="E49" s="94"/>
      <c r="F49" s="213"/>
      <c r="G49" s="102" t="s">
        <v>311</v>
      </c>
      <c r="H49" s="216" t="s">
        <v>311</v>
      </c>
      <c r="I49" s="102"/>
      <c r="J49" s="221" t="s">
        <v>311</v>
      </c>
      <c r="K49" s="158">
        <f t="shared" si="11"/>
        <v>0</v>
      </c>
      <c r="L49" s="53">
        <f t="shared" si="12"/>
        <v>0</v>
      </c>
      <c r="M49" s="53">
        <f t="shared" si="4"/>
        <v>0</v>
      </c>
      <c r="N49" s="162">
        <v>0</v>
      </c>
      <c r="O49" s="97">
        <v>0</v>
      </c>
      <c r="P49" s="97">
        <v>0</v>
      </c>
      <c r="Q49" s="71">
        <f t="shared" si="5"/>
        <v>0</v>
      </c>
      <c r="R49" s="158">
        <v>0</v>
      </c>
      <c r="S49" s="53">
        <v>0</v>
      </c>
      <c r="T49" s="53">
        <v>0</v>
      </c>
      <c r="U49" s="71">
        <f t="shared" si="6"/>
        <v>0</v>
      </c>
      <c r="V49" s="155">
        <f t="shared" si="13"/>
        <v>0</v>
      </c>
      <c r="W49" s="19">
        <f t="shared" si="14"/>
        <v>0</v>
      </c>
      <c r="X49" s="19">
        <v>0</v>
      </c>
      <c r="Y49" s="19">
        <f t="shared" si="7"/>
        <v>0</v>
      </c>
      <c r="Z49" s="18">
        <f t="shared" si="15"/>
        <v>0</v>
      </c>
      <c r="AA49" s="19">
        <f t="shared" si="16"/>
        <v>0</v>
      </c>
      <c r="AB49" s="19"/>
      <c r="AC49" s="19">
        <f t="shared" si="8"/>
        <v>0</v>
      </c>
      <c r="AD49" s="151"/>
    </row>
    <row r="50" spans="1:30">
      <c r="A50" s="84" t="s">
        <v>181</v>
      </c>
      <c r="B50" s="171" t="s">
        <v>90</v>
      </c>
      <c r="C50" s="88" t="s">
        <v>55</v>
      </c>
      <c r="D50" s="230" t="s">
        <v>444</v>
      </c>
      <c r="E50" s="94"/>
      <c r="F50" s="213"/>
      <c r="G50" s="102" t="s">
        <v>311</v>
      </c>
      <c r="H50" s="216" t="s">
        <v>311</v>
      </c>
      <c r="I50" s="102"/>
      <c r="J50" s="221" t="s">
        <v>311</v>
      </c>
      <c r="K50" s="158">
        <f t="shared" si="11"/>
        <v>521000</v>
      </c>
      <c r="L50" s="53">
        <f t="shared" si="12"/>
        <v>0</v>
      </c>
      <c r="M50" s="53">
        <f t="shared" si="4"/>
        <v>521000</v>
      </c>
      <c r="N50" s="162">
        <v>501000</v>
      </c>
      <c r="O50" s="97">
        <v>0</v>
      </c>
      <c r="P50" s="97">
        <v>0</v>
      </c>
      <c r="Q50" s="71">
        <f t="shared" si="5"/>
        <v>501000</v>
      </c>
      <c r="R50" s="158">
        <v>501000</v>
      </c>
      <c r="S50" s="53">
        <v>0</v>
      </c>
      <c r="T50" s="53">
        <v>0</v>
      </c>
      <c r="U50" s="71">
        <f t="shared" si="6"/>
        <v>501000</v>
      </c>
      <c r="V50" s="155">
        <f t="shared" si="13"/>
        <v>20000</v>
      </c>
      <c r="W50" s="19">
        <f t="shared" si="14"/>
        <v>0</v>
      </c>
      <c r="X50" s="19">
        <v>0</v>
      </c>
      <c r="Y50" s="19">
        <f t="shared" si="7"/>
        <v>20000</v>
      </c>
      <c r="Z50" s="18">
        <f t="shared" si="15"/>
        <v>0</v>
      </c>
      <c r="AA50" s="19">
        <f t="shared" si="16"/>
        <v>0</v>
      </c>
      <c r="AB50" s="19"/>
      <c r="AC50" s="19">
        <f t="shared" si="8"/>
        <v>0</v>
      </c>
      <c r="AD50" s="151"/>
    </row>
    <row r="51" spans="1:30">
      <c r="A51" s="84" t="s">
        <v>182</v>
      </c>
      <c r="B51" s="171" t="s">
        <v>68</v>
      </c>
      <c r="C51" s="88" t="s">
        <v>45</v>
      </c>
      <c r="D51" s="230" t="s">
        <v>444</v>
      </c>
      <c r="E51" s="94"/>
      <c r="F51" s="213"/>
      <c r="G51" s="102" t="s">
        <v>311</v>
      </c>
      <c r="H51" s="216" t="s">
        <v>311</v>
      </c>
      <c r="I51" s="102"/>
      <c r="J51" s="221" t="s">
        <v>311</v>
      </c>
      <c r="K51" s="158">
        <f t="shared" si="11"/>
        <v>13000</v>
      </c>
      <c r="L51" s="53">
        <f t="shared" si="12"/>
        <v>0</v>
      </c>
      <c r="M51" s="53">
        <f t="shared" si="4"/>
        <v>13000</v>
      </c>
      <c r="N51" s="162">
        <v>12000</v>
      </c>
      <c r="O51" s="97">
        <v>0</v>
      </c>
      <c r="P51" s="97">
        <v>0</v>
      </c>
      <c r="Q51" s="71">
        <f t="shared" si="5"/>
        <v>12000</v>
      </c>
      <c r="R51" s="158">
        <v>12000</v>
      </c>
      <c r="S51" s="53">
        <v>0</v>
      </c>
      <c r="T51" s="53">
        <v>0</v>
      </c>
      <c r="U51" s="71">
        <f t="shared" si="6"/>
        <v>12000</v>
      </c>
      <c r="V51" s="155">
        <f t="shared" si="13"/>
        <v>1000</v>
      </c>
      <c r="W51" s="19">
        <f t="shared" si="14"/>
        <v>0</v>
      </c>
      <c r="X51" s="19">
        <v>0</v>
      </c>
      <c r="Y51" s="19">
        <f t="shared" si="7"/>
        <v>1000</v>
      </c>
      <c r="Z51" s="18">
        <f t="shared" si="15"/>
        <v>0</v>
      </c>
      <c r="AA51" s="19">
        <f t="shared" si="16"/>
        <v>0</v>
      </c>
      <c r="AB51" s="19"/>
      <c r="AC51" s="19">
        <f t="shared" si="8"/>
        <v>0</v>
      </c>
      <c r="AD51" s="151"/>
    </row>
    <row r="52" spans="1:30" ht="20">
      <c r="A52" s="84" t="s">
        <v>395</v>
      </c>
      <c r="B52" s="171" t="s">
        <v>396</v>
      </c>
      <c r="C52" s="88" t="s">
        <v>40</v>
      </c>
      <c r="D52" s="230" t="s">
        <v>444</v>
      </c>
      <c r="E52" s="94"/>
      <c r="F52" s="213"/>
      <c r="G52" s="102" t="s">
        <v>311</v>
      </c>
      <c r="H52" s="216" t="s">
        <v>311</v>
      </c>
      <c r="I52" s="102"/>
      <c r="J52" s="221" t="s">
        <v>311</v>
      </c>
      <c r="K52" s="158">
        <f t="shared" si="11"/>
        <v>3838000</v>
      </c>
      <c r="L52" s="53">
        <f t="shared" si="12"/>
        <v>111000</v>
      </c>
      <c r="M52" s="53">
        <f t="shared" si="4"/>
        <v>3949000</v>
      </c>
      <c r="N52" s="162">
        <v>3694000</v>
      </c>
      <c r="O52" s="97">
        <v>106000</v>
      </c>
      <c r="P52" s="97">
        <v>0</v>
      </c>
      <c r="Q52" s="71">
        <f t="shared" si="5"/>
        <v>3800000</v>
      </c>
      <c r="R52" s="158">
        <v>3694000</v>
      </c>
      <c r="S52" s="53">
        <v>106000</v>
      </c>
      <c r="T52" s="53">
        <v>0</v>
      </c>
      <c r="U52" s="71">
        <f t="shared" si="6"/>
        <v>3800000</v>
      </c>
      <c r="V52" s="155">
        <f t="shared" si="13"/>
        <v>144000</v>
      </c>
      <c r="W52" s="19">
        <f t="shared" si="14"/>
        <v>5000</v>
      </c>
      <c r="X52" s="19">
        <v>0</v>
      </c>
      <c r="Y52" s="19">
        <f t="shared" si="7"/>
        <v>149000</v>
      </c>
      <c r="Z52" s="18">
        <f t="shared" si="15"/>
        <v>0</v>
      </c>
      <c r="AA52" s="19">
        <f t="shared" si="16"/>
        <v>0</v>
      </c>
      <c r="AB52" s="19"/>
      <c r="AC52" s="19">
        <f t="shared" si="8"/>
        <v>0</v>
      </c>
      <c r="AD52" s="151"/>
    </row>
    <row r="53" spans="1:30">
      <c r="A53" s="84" t="s">
        <v>183</v>
      </c>
      <c r="B53" s="171" t="s">
        <v>357</v>
      </c>
      <c r="C53" s="88" t="s">
        <v>46</v>
      </c>
      <c r="D53" s="230" t="s">
        <v>444</v>
      </c>
      <c r="E53" s="94"/>
      <c r="F53" s="213"/>
      <c r="G53" s="102" t="s">
        <v>311</v>
      </c>
      <c r="H53" s="216" t="s">
        <v>311</v>
      </c>
      <c r="I53" s="102"/>
      <c r="J53" s="221" t="s">
        <v>311</v>
      </c>
      <c r="K53" s="158">
        <f t="shared" si="11"/>
        <v>0</v>
      </c>
      <c r="L53" s="53">
        <f t="shared" si="12"/>
        <v>0</v>
      </c>
      <c r="M53" s="53">
        <f t="shared" si="4"/>
        <v>0</v>
      </c>
      <c r="N53" s="162">
        <v>0</v>
      </c>
      <c r="O53" s="97">
        <v>0</v>
      </c>
      <c r="P53" s="97">
        <v>0</v>
      </c>
      <c r="Q53" s="71">
        <f t="shared" si="5"/>
        <v>0</v>
      </c>
      <c r="R53" s="158">
        <v>0</v>
      </c>
      <c r="S53" s="53">
        <v>0</v>
      </c>
      <c r="T53" s="53">
        <v>0</v>
      </c>
      <c r="U53" s="71">
        <f t="shared" si="6"/>
        <v>0</v>
      </c>
      <c r="V53" s="155">
        <f t="shared" si="13"/>
        <v>0</v>
      </c>
      <c r="W53" s="19">
        <f t="shared" si="14"/>
        <v>0</v>
      </c>
      <c r="X53" s="19">
        <v>0</v>
      </c>
      <c r="Y53" s="19">
        <f t="shared" si="7"/>
        <v>0</v>
      </c>
      <c r="Z53" s="18">
        <f t="shared" si="15"/>
        <v>0</v>
      </c>
      <c r="AA53" s="19">
        <f t="shared" si="16"/>
        <v>0</v>
      </c>
      <c r="AB53" s="19"/>
      <c r="AC53" s="19">
        <f t="shared" si="8"/>
        <v>0</v>
      </c>
      <c r="AD53" s="151"/>
    </row>
    <row r="54" spans="1:30" s="204" customFormat="1">
      <c r="A54" s="185" t="s">
        <v>184</v>
      </c>
      <c r="B54" s="199" t="s">
        <v>91</v>
      </c>
      <c r="C54" s="200" t="s">
        <v>52</v>
      </c>
      <c r="D54" s="231" t="s">
        <v>444</v>
      </c>
      <c r="E54" s="188"/>
      <c r="F54" s="214"/>
      <c r="G54" s="201" t="s">
        <v>311</v>
      </c>
      <c r="H54" s="219" t="s">
        <v>311</v>
      </c>
      <c r="I54" s="201"/>
      <c r="J54" s="222" t="s">
        <v>311</v>
      </c>
      <c r="K54" s="190">
        <f t="shared" si="11"/>
        <v>0</v>
      </c>
      <c r="L54" s="191">
        <f t="shared" si="12"/>
        <v>0</v>
      </c>
      <c r="M54" s="53">
        <f t="shared" si="4"/>
        <v>0</v>
      </c>
      <c r="N54" s="202">
        <v>0</v>
      </c>
      <c r="O54" s="192"/>
      <c r="P54" s="192">
        <v>0</v>
      </c>
      <c r="Q54" s="193">
        <f t="shared" si="5"/>
        <v>0</v>
      </c>
      <c r="R54" s="190">
        <v>0</v>
      </c>
      <c r="S54" s="191">
        <v>71000</v>
      </c>
      <c r="T54" s="191">
        <v>0</v>
      </c>
      <c r="U54" s="193">
        <f t="shared" si="6"/>
        <v>71000</v>
      </c>
      <c r="V54" s="194">
        <f t="shared" si="13"/>
        <v>0</v>
      </c>
      <c r="W54" s="195">
        <f t="shared" si="14"/>
        <v>0</v>
      </c>
      <c r="X54" s="195">
        <v>0</v>
      </c>
      <c r="Y54" s="195">
        <f t="shared" si="7"/>
        <v>0</v>
      </c>
      <c r="Z54" s="196">
        <f t="shared" si="15"/>
        <v>0</v>
      </c>
      <c r="AA54" s="195">
        <f t="shared" si="16"/>
        <v>-71000</v>
      </c>
      <c r="AB54" s="195"/>
      <c r="AC54" s="195">
        <f t="shared" si="8"/>
        <v>-71000</v>
      </c>
      <c r="AD54" s="203"/>
    </row>
    <row r="55" spans="1:30">
      <c r="A55" s="84" t="s">
        <v>185</v>
      </c>
      <c r="B55" s="171" t="s">
        <v>68</v>
      </c>
      <c r="C55" s="88" t="s">
        <v>50</v>
      </c>
      <c r="D55" s="230" t="s">
        <v>444</v>
      </c>
      <c r="E55" s="94"/>
      <c r="F55" s="213"/>
      <c r="G55" s="102" t="s">
        <v>311</v>
      </c>
      <c r="H55" s="216" t="s">
        <v>311</v>
      </c>
      <c r="I55" s="102"/>
      <c r="J55" s="221" t="s">
        <v>311</v>
      </c>
      <c r="K55" s="158">
        <f t="shared" si="11"/>
        <v>24000</v>
      </c>
      <c r="L55" s="53">
        <f t="shared" si="12"/>
        <v>0</v>
      </c>
      <c r="M55" s="53">
        <f t="shared" si="4"/>
        <v>24000</v>
      </c>
      <c r="N55" s="162">
        <v>23000</v>
      </c>
      <c r="O55" s="97">
        <v>0</v>
      </c>
      <c r="P55" s="97">
        <v>0</v>
      </c>
      <c r="Q55" s="71">
        <f t="shared" si="5"/>
        <v>23000</v>
      </c>
      <c r="R55" s="158">
        <v>23000</v>
      </c>
      <c r="S55" s="53">
        <v>0</v>
      </c>
      <c r="T55" s="53">
        <v>0</v>
      </c>
      <c r="U55" s="71">
        <f t="shared" si="6"/>
        <v>23000</v>
      </c>
      <c r="V55" s="155">
        <f t="shared" si="13"/>
        <v>1000</v>
      </c>
      <c r="W55" s="19">
        <f t="shared" si="14"/>
        <v>0</v>
      </c>
      <c r="X55" s="19">
        <v>0</v>
      </c>
      <c r="Y55" s="19">
        <f t="shared" si="7"/>
        <v>1000</v>
      </c>
      <c r="Z55" s="18">
        <f t="shared" si="15"/>
        <v>0</v>
      </c>
      <c r="AA55" s="19">
        <f t="shared" si="16"/>
        <v>0</v>
      </c>
      <c r="AB55" s="19"/>
      <c r="AC55" s="19">
        <f t="shared" si="8"/>
        <v>0</v>
      </c>
      <c r="AD55" s="151"/>
    </row>
    <row r="56" spans="1:30">
      <c r="A56" s="84" t="s">
        <v>186</v>
      </c>
      <c r="B56" s="171" t="s">
        <v>92</v>
      </c>
      <c r="C56" s="88" t="s">
        <v>40</v>
      </c>
      <c r="D56" s="230" t="s">
        <v>444</v>
      </c>
      <c r="E56" s="94"/>
      <c r="F56" s="213"/>
      <c r="G56" s="102" t="s">
        <v>311</v>
      </c>
      <c r="H56" s="216" t="s">
        <v>311</v>
      </c>
      <c r="I56" s="102"/>
      <c r="J56" s="221" t="s">
        <v>311</v>
      </c>
      <c r="K56" s="158">
        <f t="shared" si="11"/>
        <v>788000</v>
      </c>
      <c r="L56" s="53">
        <f t="shared" si="12"/>
        <v>0</v>
      </c>
      <c r="M56" s="53">
        <f t="shared" si="4"/>
        <v>788000</v>
      </c>
      <c r="N56" s="162">
        <v>758000</v>
      </c>
      <c r="O56" s="97">
        <v>0</v>
      </c>
      <c r="P56" s="97">
        <v>0</v>
      </c>
      <c r="Q56" s="71">
        <f t="shared" si="5"/>
        <v>758000</v>
      </c>
      <c r="R56" s="158">
        <v>758000</v>
      </c>
      <c r="S56" s="53">
        <v>0</v>
      </c>
      <c r="T56" s="53">
        <v>0</v>
      </c>
      <c r="U56" s="71">
        <f t="shared" si="6"/>
        <v>758000</v>
      </c>
      <c r="V56" s="155">
        <f t="shared" si="13"/>
        <v>30000</v>
      </c>
      <c r="W56" s="19">
        <f t="shared" si="14"/>
        <v>0</v>
      </c>
      <c r="X56" s="19">
        <v>0</v>
      </c>
      <c r="Y56" s="19">
        <f t="shared" si="7"/>
        <v>30000</v>
      </c>
      <c r="Z56" s="18">
        <f t="shared" si="15"/>
        <v>0</v>
      </c>
      <c r="AA56" s="19">
        <f t="shared" si="16"/>
        <v>0</v>
      </c>
      <c r="AB56" s="19"/>
      <c r="AC56" s="19">
        <f t="shared" si="8"/>
        <v>0</v>
      </c>
      <c r="AD56" s="151"/>
    </row>
    <row r="57" spans="1:30">
      <c r="A57" s="84" t="s">
        <v>187</v>
      </c>
      <c r="B57" s="171" t="s">
        <v>93</v>
      </c>
      <c r="C57" s="88" t="s">
        <v>51</v>
      </c>
      <c r="D57" s="230" t="s">
        <v>444</v>
      </c>
      <c r="E57" s="94"/>
      <c r="F57" s="213"/>
      <c r="G57" s="102" t="s">
        <v>311</v>
      </c>
      <c r="H57" s="216" t="s">
        <v>311</v>
      </c>
      <c r="I57" s="102"/>
      <c r="J57" s="221" t="s">
        <v>311</v>
      </c>
      <c r="K57" s="158">
        <f t="shared" si="11"/>
        <v>1206000</v>
      </c>
      <c r="L57" s="53">
        <f t="shared" si="12"/>
        <v>370000</v>
      </c>
      <c r="M57" s="53">
        <f t="shared" si="4"/>
        <v>1576000</v>
      </c>
      <c r="N57" s="162">
        <v>1160000</v>
      </c>
      <c r="O57" s="97">
        <v>355000</v>
      </c>
      <c r="P57" s="97">
        <v>0</v>
      </c>
      <c r="Q57" s="71">
        <f t="shared" si="5"/>
        <v>1515000</v>
      </c>
      <c r="R57" s="158">
        <v>1160000</v>
      </c>
      <c r="S57" s="53">
        <v>355000</v>
      </c>
      <c r="T57" s="53">
        <v>0</v>
      </c>
      <c r="U57" s="71">
        <f t="shared" si="6"/>
        <v>1515000</v>
      </c>
      <c r="V57" s="155">
        <f t="shared" si="13"/>
        <v>46000</v>
      </c>
      <c r="W57" s="19">
        <f t="shared" si="14"/>
        <v>15000</v>
      </c>
      <c r="X57" s="19">
        <v>0</v>
      </c>
      <c r="Y57" s="19">
        <f t="shared" si="7"/>
        <v>61000</v>
      </c>
      <c r="Z57" s="18">
        <f t="shared" si="15"/>
        <v>0</v>
      </c>
      <c r="AA57" s="19">
        <f t="shared" si="16"/>
        <v>0</v>
      </c>
      <c r="AB57" s="19"/>
      <c r="AC57" s="19">
        <f t="shared" si="8"/>
        <v>0</v>
      </c>
      <c r="AD57" s="151"/>
    </row>
    <row r="58" spans="1:30">
      <c r="A58" s="84" t="s">
        <v>188</v>
      </c>
      <c r="B58" s="171" t="s">
        <v>31</v>
      </c>
      <c r="C58" s="88" t="s">
        <v>43</v>
      </c>
      <c r="D58" s="230" t="s">
        <v>444</v>
      </c>
      <c r="E58" s="94"/>
      <c r="F58" s="213"/>
      <c r="G58" s="102" t="s">
        <v>312</v>
      </c>
      <c r="H58" s="216" t="s">
        <v>312</v>
      </c>
      <c r="I58" s="102"/>
      <c r="J58" s="221" t="s">
        <v>312</v>
      </c>
      <c r="K58" s="158">
        <f t="shared" si="11"/>
        <v>817000</v>
      </c>
      <c r="L58" s="53">
        <f t="shared" si="12"/>
        <v>88000</v>
      </c>
      <c r="M58" s="53">
        <f t="shared" si="4"/>
        <v>905000</v>
      </c>
      <c r="N58" s="162">
        <v>786000</v>
      </c>
      <c r="O58" s="97">
        <v>84000</v>
      </c>
      <c r="P58" s="97">
        <v>0</v>
      </c>
      <c r="Q58" s="71">
        <f t="shared" si="5"/>
        <v>870000</v>
      </c>
      <c r="R58" s="158">
        <v>786000</v>
      </c>
      <c r="S58" s="53">
        <v>84000</v>
      </c>
      <c r="T58" s="53">
        <v>0</v>
      </c>
      <c r="U58" s="71">
        <f t="shared" si="6"/>
        <v>870000</v>
      </c>
      <c r="V58" s="155">
        <f t="shared" si="13"/>
        <v>31000</v>
      </c>
      <c r="W58" s="19">
        <f t="shared" si="14"/>
        <v>4000</v>
      </c>
      <c r="X58" s="19">
        <v>0</v>
      </c>
      <c r="Y58" s="19">
        <f t="shared" si="7"/>
        <v>35000</v>
      </c>
      <c r="Z58" s="18">
        <f t="shared" si="15"/>
        <v>0</v>
      </c>
      <c r="AA58" s="19">
        <f t="shared" si="16"/>
        <v>0</v>
      </c>
      <c r="AB58" s="19"/>
      <c r="AC58" s="19">
        <f t="shared" si="8"/>
        <v>0</v>
      </c>
      <c r="AD58" s="151"/>
    </row>
    <row r="59" spans="1:30">
      <c r="A59" s="84" t="s">
        <v>189</v>
      </c>
      <c r="B59" s="171" t="s">
        <v>68</v>
      </c>
      <c r="C59" s="88" t="s">
        <v>55</v>
      </c>
      <c r="D59" s="230" t="s">
        <v>444</v>
      </c>
      <c r="E59" s="94"/>
      <c r="F59" s="213"/>
      <c r="G59" s="102" t="s">
        <v>311</v>
      </c>
      <c r="H59" s="216" t="s">
        <v>311</v>
      </c>
      <c r="I59" s="102"/>
      <c r="J59" s="221" t="s">
        <v>311</v>
      </c>
      <c r="K59" s="158">
        <f t="shared" si="11"/>
        <v>24000</v>
      </c>
      <c r="L59" s="53">
        <f t="shared" si="12"/>
        <v>0</v>
      </c>
      <c r="M59" s="53">
        <f t="shared" si="4"/>
        <v>24000</v>
      </c>
      <c r="N59" s="162">
        <v>23000</v>
      </c>
      <c r="O59" s="97">
        <v>0</v>
      </c>
      <c r="P59" s="97">
        <v>0</v>
      </c>
      <c r="Q59" s="71">
        <f t="shared" si="5"/>
        <v>23000</v>
      </c>
      <c r="R59" s="158">
        <v>23000</v>
      </c>
      <c r="S59" s="53">
        <v>0</v>
      </c>
      <c r="T59" s="53">
        <v>0</v>
      </c>
      <c r="U59" s="71">
        <f t="shared" si="6"/>
        <v>23000</v>
      </c>
      <c r="V59" s="155">
        <f t="shared" si="13"/>
        <v>1000</v>
      </c>
      <c r="W59" s="19">
        <f t="shared" si="14"/>
        <v>0</v>
      </c>
      <c r="X59" s="19">
        <v>0</v>
      </c>
      <c r="Y59" s="19">
        <f t="shared" si="7"/>
        <v>1000</v>
      </c>
      <c r="Z59" s="18">
        <f t="shared" si="15"/>
        <v>0</v>
      </c>
      <c r="AA59" s="19">
        <f t="shared" si="16"/>
        <v>0</v>
      </c>
      <c r="AB59" s="19"/>
      <c r="AC59" s="19">
        <f t="shared" si="8"/>
        <v>0</v>
      </c>
      <c r="AD59" s="151"/>
    </row>
    <row r="60" spans="1:30" ht="60">
      <c r="A60" s="84" t="s">
        <v>190</v>
      </c>
      <c r="B60" s="171" t="s">
        <v>397</v>
      </c>
      <c r="C60" s="88" t="s">
        <v>40</v>
      </c>
      <c r="D60" s="230" t="s">
        <v>443</v>
      </c>
      <c r="E60" s="94" t="s">
        <v>322</v>
      </c>
      <c r="F60" s="213" t="s">
        <v>329</v>
      </c>
      <c r="G60" s="102" t="s">
        <v>311</v>
      </c>
      <c r="H60" s="216" t="s">
        <v>311</v>
      </c>
      <c r="I60" s="102"/>
      <c r="J60" s="221" t="s">
        <v>311</v>
      </c>
      <c r="K60" s="158">
        <f t="shared" si="11"/>
        <v>26343000</v>
      </c>
      <c r="L60" s="53">
        <f t="shared" si="12"/>
        <v>7785000</v>
      </c>
      <c r="M60" s="53">
        <f t="shared" si="4"/>
        <v>34128000</v>
      </c>
      <c r="N60" s="162">
        <v>25355000</v>
      </c>
      <c r="O60" s="97">
        <v>7472000</v>
      </c>
      <c r="P60" s="97">
        <v>0</v>
      </c>
      <c r="Q60" s="71">
        <f t="shared" si="5"/>
        <v>32827000</v>
      </c>
      <c r="R60" s="158">
        <v>25355000</v>
      </c>
      <c r="S60" s="53">
        <v>7472000</v>
      </c>
      <c r="T60" s="53">
        <v>0</v>
      </c>
      <c r="U60" s="71">
        <f t="shared" si="6"/>
        <v>32827000</v>
      </c>
      <c r="V60" s="155">
        <f t="shared" si="13"/>
        <v>988000</v>
      </c>
      <c r="W60" s="19">
        <f t="shared" si="14"/>
        <v>313000</v>
      </c>
      <c r="X60" s="19">
        <v>0</v>
      </c>
      <c r="Y60" s="19">
        <f t="shared" si="7"/>
        <v>1301000</v>
      </c>
      <c r="Z60" s="18">
        <f t="shared" si="15"/>
        <v>0</v>
      </c>
      <c r="AA60" s="19">
        <f t="shared" si="16"/>
        <v>0</v>
      </c>
      <c r="AB60" s="19"/>
      <c r="AC60" s="19">
        <f t="shared" si="8"/>
        <v>0</v>
      </c>
      <c r="AD60" s="151"/>
    </row>
    <row r="61" spans="1:30" ht="40">
      <c r="A61" s="84" t="s">
        <v>191</v>
      </c>
      <c r="B61" s="171" t="s">
        <v>398</v>
      </c>
      <c r="C61" s="88" t="s">
        <v>40</v>
      </c>
      <c r="D61" s="230" t="s">
        <v>443</v>
      </c>
      <c r="E61" s="94" t="s">
        <v>321</v>
      </c>
      <c r="F61" s="213"/>
      <c r="G61" s="102" t="s">
        <v>311</v>
      </c>
      <c r="H61" s="216" t="s">
        <v>311</v>
      </c>
      <c r="I61" s="102"/>
      <c r="J61" s="221" t="s">
        <v>311</v>
      </c>
      <c r="K61" s="158">
        <f t="shared" si="11"/>
        <v>23944000</v>
      </c>
      <c r="L61" s="53">
        <f t="shared" si="12"/>
        <v>0</v>
      </c>
      <c r="M61" s="53">
        <f t="shared" si="4"/>
        <v>23944000</v>
      </c>
      <c r="N61" s="162">
        <v>23046000</v>
      </c>
      <c r="O61" s="97">
        <v>0</v>
      </c>
      <c r="P61" s="97">
        <v>0</v>
      </c>
      <c r="Q61" s="71">
        <f t="shared" si="5"/>
        <v>23046000</v>
      </c>
      <c r="R61" s="158">
        <v>23046000</v>
      </c>
      <c r="S61" s="53">
        <v>0</v>
      </c>
      <c r="T61" s="53">
        <v>0</v>
      </c>
      <c r="U61" s="71">
        <f t="shared" si="6"/>
        <v>23046000</v>
      </c>
      <c r="V61" s="155">
        <f t="shared" si="13"/>
        <v>898000</v>
      </c>
      <c r="W61" s="19">
        <f t="shared" si="14"/>
        <v>0</v>
      </c>
      <c r="X61" s="19">
        <v>0</v>
      </c>
      <c r="Y61" s="19">
        <f t="shared" si="7"/>
        <v>898000</v>
      </c>
      <c r="Z61" s="18">
        <f t="shared" si="15"/>
        <v>0</v>
      </c>
      <c r="AA61" s="19">
        <f t="shared" si="16"/>
        <v>0</v>
      </c>
      <c r="AB61" s="19"/>
      <c r="AC61" s="19">
        <f t="shared" si="8"/>
        <v>0</v>
      </c>
      <c r="AD61" s="151"/>
    </row>
    <row r="62" spans="1:30">
      <c r="A62" s="84" t="s">
        <v>192</v>
      </c>
      <c r="B62" s="171" t="s">
        <v>358</v>
      </c>
      <c r="C62" s="88" t="s">
        <v>40</v>
      </c>
      <c r="D62" s="230" t="s">
        <v>444</v>
      </c>
      <c r="E62" s="94"/>
      <c r="F62" s="213"/>
      <c r="G62" s="102" t="s">
        <v>311</v>
      </c>
      <c r="H62" s="216" t="s">
        <v>311</v>
      </c>
      <c r="I62" s="102"/>
      <c r="J62" s="221" t="s">
        <v>311</v>
      </c>
      <c r="K62" s="158">
        <f t="shared" si="11"/>
        <v>0</v>
      </c>
      <c r="L62" s="53">
        <f t="shared" si="12"/>
        <v>0</v>
      </c>
      <c r="M62" s="53">
        <f t="shared" si="4"/>
        <v>0</v>
      </c>
      <c r="N62" s="162">
        <v>0</v>
      </c>
      <c r="O62" s="97">
        <v>0</v>
      </c>
      <c r="P62" s="97">
        <v>0</v>
      </c>
      <c r="Q62" s="71">
        <f t="shared" si="5"/>
        <v>0</v>
      </c>
      <c r="R62" s="158">
        <v>0</v>
      </c>
      <c r="S62" s="53">
        <v>0</v>
      </c>
      <c r="T62" s="53">
        <v>0</v>
      </c>
      <c r="U62" s="71">
        <f t="shared" si="6"/>
        <v>0</v>
      </c>
      <c r="V62" s="155">
        <f t="shared" si="13"/>
        <v>0</v>
      </c>
      <c r="W62" s="19">
        <f t="shared" si="14"/>
        <v>0</v>
      </c>
      <c r="X62" s="19">
        <v>0</v>
      </c>
      <c r="Y62" s="19">
        <f t="shared" si="7"/>
        <v>0</v>
      </c>
      <c r="Z62" s="18">
        <f t="shared" si="15"/>
        <v>0</v>
      </c>
      <c r="AA62" s="19">
        <f t="shared" si="16"/>
        <v>0</v>
      </c>
      <c r="AB62" s="19"/>
      <c r="AC62" s="19">
        <f t="shared" si="8"/>
        <v>0</v>
      </c>
      <c r="AD62" s="151"/>
    </row>
    <row r="63" spans="1:30" ht="20">
      <c r="A63" s="84" t="s">
        <v>193</v>
      </c>
      <c r="B63" s="171" t="s">
        <v>402</v>
      </c>
      <c r="C63" s="88" t="s">
        <v>55</v>
      </c>
      <c r="D63" s="230" t="s">
        <v>444</v>
      </c>
      <c r="E63" s="94"/>
      <c r="F63" s="213"/>
      <c r="G63" s="102" t="s">
        <v>311</v>
      </c>
      <c r="H63" s="216" t="s">
        <v>311</v>
      </c>
      <c r="I63" s="102"/>
      <c r="J63" s="221" t="s">
        <v>311</v>
      </c>
      <c r="K63" s="158">
        <f t="shared" si="11"/>
        <v>0</v>
      </c>
      <c r="L63" s="53">
        <f t="shared" si="12"/>
        <v>0</v>
      </c>
      <c r="M63" s="53">
        <f t="shared" si="4"/>
        <v>0</v>
      </c>
      <c r="N63" s="162">
        <v>0</v>
      </c>
      <c r="O63" s="97">
        <v>0</v>
      </c>
      <c r="P63" s="97">
        <v>0</v>
      </c>
      <c r="Q63" s="71">
        <f t="shared" si="5"/>
        <v>0</v>
      </c>
      <c r="R63" s="158">
        <v>0</v>
      </c>
      <c r="S63" s="53">
        <v>0</v>
      </c>
      <c r="T63" s="53">
        <v>0</v>
      </c>
      <c r="U63" s="71">
        <f t="shared" si="6"/>
        <v>0</v>
      </c>
      <c r="V63" s="155">
        <f t="shared" si="13"/>
        <v>0</v>
      </c>
      <c r="W63" s="19">
        <f t="shared" si="14"/>
        <v>0</v>
      </c>
      <c r="X63" s="19">
        <v>0</v>
      </c>
      <c r="Y63" s="19">
        <f t="shared" si="7"/>
        <v>0</v>
      </c>
      <c r="Z63" s="18">
        <f t="shared" si="15"/>
        <v>0</v>
      </c>
      <c r="AA63" s="19">
        <f t="shared" si="16"/>
        <v>0</v>
      </c>
      <c r="AB63" s="19"/>
      <c r="AC63" s="19">
        <f t="shared" si="8"/>
        <v>0</v>
      </c>
      <c r="AD63" s="151"/>
    </row>
    <row r="64" spans="1:30" ht="20">
      <c r="A64" s="84" t="s">
        <v>194</v>
      </c>
      <c r="B64" s="171" t="s">
        <v>94</v>
      </c>
      <c r="C64" s="88" t="s">
        <v>39</v>
      </c>
      <c r="D64" s="230" t="s">
        <v>444</v>
      </c>
      <c r="E64" s="94"/>
      <c r="F64" s="213"/>
      <c r="G64" s="102" t="s">
        <v>311</v>
      </c>
      <c r="H64" s="216" t="s">
        <v>311</v>
      </c>
      <c r="I64" s="102"/>
      <c r="J64" s="221" t="s">
        <v>311</v>
      </c>
      <c r="K64" s="158">
        <f t="shared" si="11"/>
        <v>326000</v>
      </c>
      <c r="L64" s="53">
        <f t="shared" si="12"/>
        <v>0</v>
      </c>
      <c r="M64" s="53">
        <f t="shared" si="4"/>
        <v>326000</v>
      </c>
      <c r="N64" s="162">
        <v>313000</v>
      </c>
      <c r="O64" s="97">
        <v>0</v>
      </c>
      <c r="P64" s="97">
        <v>0</v>
      </c>
      <c r="Q64" s="71">
        <f t="shared" si="5"/>
        <v>313000</v>
      </c>
      <c r="R64" s="158">
        <v>313000</v>
      </c>
      <c r="S64" s="53">
        <v>0</v>
      </c>
      <c r="T64" s="53">
        <v>0</v>
      </c>
      <c r="U64" s="71">
        <f t="shared" si="6"/>
        <v>313000</v>
      </c>
      <c r="V64" s="155">
        <f t="shared" si="13"/>
        <v>13000</v>
      </c>
      <c r="W64" s="19">
        <f t="shared" si="14"/>
        <v>0</v>
      </c>
      <c r="X64" s="19">
        <v>0</v>
      </c>
      <c r="Y64" s="19">
        <f t="shared" si="7"/>
        <v>13000</v>
      </c>
      <c r="Z64" s="18">
        <f t="shared" si="15"/>
        <v>0</v>
      </c>
      <c r="AA64" s="19">
        <f t="shared" si="16"/>
        <v>0</v>
      </c>
      <c r="AB64" s="19"/>
      <c r="AC64" s="19">
        <f t="shared" si="8"/>
        <v>0</v>
      </c>
      <c r="AD64" s="151"/>
    </row>
    <row r="65" spans="1:30">
      <c r="A65" s="84" t="s">
        <v>345</v>
      </c>
      <c r="B65" s="171" t="s">
        <v>95</v>
      </c>
      <c r="C65" s="88" t="s">
        <v>40</v>
      </c>
      <c r="D65" s="230" t="s">
        <v>444</v>
      </c>
      <c r="E65" s="94"/>
      <c r="F65" s="213"/>
      <c r="G65" s="102" t="s">
        <v>311</v>
      </c>
      <c r="H65" s="216" t="s">
        <v>311</v>
      </c>
      <c r="I65" s="102"/>
      <c r="J65" s="221" t="s">
        <v>311</v>
      </c>
      <c r="K65" s="158">
        <f t="shared" si="11"/>
        <v>40000</v>
      </c>
      <c r="L65" s="53">
        <f t="shared" si="12"/>
        <v>0</v>
      </c>
      <c r="M65" s="53">
        <f t="shared" si="4"/>
        <v>40000</v>
      </c>
      <c r="N65" s="162">
        <v>38000</v>
      </c>
      <c r="O65" s="97">
        <v>0</v>
      </c>
      <c r="P65" s="97">
        <v>0</v>
      </c>
      <c r="Q65" s="71">
        <f t="shared" si="5"/>
        <v>38000</v>
      </c>
      <c r="R65" s="158">
        <v>38000</v>
      </c>
      <c r="S65" s="53">
        <v>0</v>
      </c>
      <c r="T65" s="53">
        <v>0</v>
      </c>
      <c r="U65" s="71">
        <f t="shared" si="6"/>
        <v>38000</v>
      </c>
      <c r="V65" s="155">
        <f t="shared" si="13"/>
        <v>2000</v>
      </c>
      <c r="W65" s="19">
        <f t="shared" si="14"/>
        <v>0</v>
      </c>
      <c r="X65" s="19">
        <v>0</v>
      </c>
      <c r="Y65" s="19">
        <f t="shared" si="7"/>
        <v>2000</v>
      </c>
      <c r="Z65" s="18">
        <f t="shared" si="15"/>
        <v>0</v>
      </c>
      <c r="AA65" s="19">
        <f t="shared" si="16"/>
        <v>0</v>
      </c>
      <c r="AB65" s="19"/>
      <c r="AC65" s="19">
        <f t="shared" si="8"/>
        <v>0</v>
      </c>
      <c r="AD65" s="151"/>
    </row>
    <row r="66" spans="1:30">
      <c r="A66" s="84" t="s">
        <v>195</v>
      </c>
      <c r="B66" s="171" t="s">
        <v>96</v>
      </c>
      <c r="C66" s="88" t="s">
        <v>55</v>
      </c>
      <c r="D66" s="230" t="s">
        <v>444</v>
      </c>
      <c r="E66" s="94"/>
      <c r="F66" s="213"/>
      <c r="G66" s="102" t="s">
        <v>311</v>
      </c>
      <c r="H66" s="216" t="s">
        <v>311</v>
      </c>
      <c r="I66" s="102"/>
      <c r="J66" s="221" t="s">
        <v>311</v>
      </c>
      <c r="K66" s="158">
        <f t="shared" si="11"/>
        <v>352000</v>
      </c>
      <c r="L66" s="53">
        <f t="shared" si="12"/>
        <v>0</v>
      </c>
      <c r="M66" s="53">
        <f t="shared" si="4"/>
        <v>352000</v>
      </c>
      <c r="N66" s="162">
        <v>338000</v>
      </c>
      <c r="O66" s="97">
        <v>0</v>
      </c>
      <c r="P66" s="97">
        <v>0</v>
      </c>
      <c r="Q66" s="71">
        <f t="shared" si="5"/>
        <v>338000</v>
      </c>
      <c r="R66" s="158">
        <v>338000</v>
      </c>
      <c r="S66" s="53">
        <v>0</v>
      </c>
      <c r="T66" s="53">
        <v>0</v>
      </c>
      <c r="U66" s="71">
        <f t="shared" si="6"/>
        <v>338000</v>
      </c>
      <c r="V66" s="155">
        <f t="shared" si="13"/>
        <v>14000</v>
      </c>
      <c r="W66" s="19">
        <f t="shared" si="14"/>
        <v>0</v>
      </c>
      <c r="X66" s="19">
        <v>0</v>
      </c>
      <c r="Y66" s="19">
        <f t="shared" si="7"/>
        <v>14000</v>
      </c>
      <c r="Z66" s="18">
        <f t="shared" si="15"/>
        <v>0</v>
      </c>
      <c r="AA66" s="19">
        <f t="shared" si="16"/>
        <v>0</v>
      </c>
      <c r="AB66" s="19"/>
      <c r="AC66" s="19">
        <f t="shared" si="8"/>
        <v>0</v>
      </c>
      <c r="AD66" s="151"/>
    </row>
    <row r="67" spans="1:30" ht="20">
      <c r="A67" s="84" t="s">
        <v>196</v>
      </c>
      <c r="B67" s="171" t="s">
        <v>375</v>
      </c>
      <c r="C67" s="88" t="s">
        <v>40</v>
      </c>
      <c r="D67" s="230" t="s">
        <v>444</v>
      </c>
      <c r="E67" s="94" t="s">
        <v>368</v>
      </c>
      <c r="F67" s="213"/>
      <c r="G67" s="102" t="s">
        <v>312</v>
      </c>
      <c r="H67" s="216" t="s">
        <v>312</v>
      </c>
      <c r="I67" s="102"/>
      <c r="J67" s="221" t="s">
        <v>311</v>
      </c>
      <c r="K67" s="158">
        <f t="shared" si="11"/>
        <v>22761000</v>
      </c>
      <c r="L67" s="53">
        <f t="shared" si="12"/>
        <v>131000</v>
      </c>
      <c r="M67" s="53">
        <f t="shared" si="4"/>
        <v>22892000</v>
      </c>
      <c r="N67" s="162">
        <v>21907000</v>
      </c>
      <c r="O67" s="97">
        <v>125000</v>
      </c>
      <c r="P67" s="97">
        <v>0</v>
      </c>
      <c r="Q67" s="71">
        <f t="shared" si="5"/>
        <v>22032000</v>
      </c>
      <c r="R67" s="158">
        <v>21907000</v>
      </c>
      <c r="S67" s="53">
        <v>125000</v>
      </c>
      <c r="T67" s="53">
        <v>0</v>
      </c>
      <c r="U67" s="71">
        <f t="shared" si="6"/>
        <v>22032000</v>
      </c>
      <c r="V67" s="155">
        <f t="shared" si="13"/>
        <v>854000</v>
      </c>
      <c r="W67" s="19">
        <f t="shared" si="14"/>
        <v>6000</v>
      </c>
      <c r="X67" s="19">
        <v>0</v>
      </c>
      <c r="Y67" s="19">
        <f t="shared" si="7"/>
        <v>860000</v>
      </c>
      <c r="Z67" s="18">
        <f t="shared" si="15"/>
        <v>0</v>
      </c>
      <c r="AA67" s="19">
        <f t="shared" si="16"/>
        <v>0</v>
      </c>
      <c r="AB67" s="19"/>
      <c r="AC67" s="19">
        <f t="shared" si="8"/>
        <v>0</v>
      </c>
      <c r="AD67" s="151"/>
    </row>
    <row r="68" spans="1:30">
      <c r="A68" s="84" t="s">
        <v>197</v>
      </c>
      <c r="B68" s="171" t="s">
        <v>97</v>
      </c>
      <c r="C68" s="88" t="s">
        <v>40</v>
      </c>
      <c r="D68" s="230" t="s">
        <v>444</v>
      </c>
      <c r="E68" s="94" t="s">
        <v>368</v>
      </c>
      <c r="F68" s="213"/>
      <c r="G68" s="102" t="s">
        <v>312</v>
      </c>
      <c r="H68" s="216" t="s">
        <v>312</v>
      </c>
      <c r="I68" s="102"/>
      <c r="J68" s="221" t="s">
        <v>311</v>
      </c>
      <c r="K68" s="158">
        <f t="shared" si="11"/>
        <v>5282000</v>
      </c>
      <c r="L68" s="53">
        <f t="shared" si="12"/>
        <v>0</v>
      </c>
      <c r="M68" s="53">
        <f t="shared" si="4"/>
        <v>5282000</v>
      </c>
      <c r="N68" s="162">
        <v>5084000</v>
      </c>
      <c r="O68" s="97">
        <v>0</v>
      </c>
      <c r="P68" s="97">
        <v>0</v>
      </c>
      <c r="Q68" s="71">
        <f t="shared" si="5"/>
        <v>5084000</v>
      </c>
      <c r="R68" s="158">
        <v>5084000</v>
      </c>
      <c r="S68" s="53">
        <v>0</v>
      </c>
      <c r="T68" s="53">
        <v>0</v>
      </c>
      <c r="U68" s="71">
        <f t="shared" si="6"/>
        <v>5084000</v>
      </c>
      <c r="V68" s="155">
        <f t="shared" si="13"/>
        <v>198000</v>
      </c>
      <c r="W68" s="19">
        <f t="shared" si="14"/>
        <v>0</v>
      </c>
      <c r="X68" s="19">
        <v>0</v>
      </c>
      <c r="Y68" s="19">
        <f t="shared" si="7"/>
        <v>198000</v>
      </c>
      <c r="Z68" s="18">
        <f t="shared" si="15"/>
        <v>0</v>
      </c>
      <c r="AA68" s="19">
        <f t="shared" si="16"/>
        <v>0</v>
      </c>
      <c r="AB68" s="19"/>
      <c r="AC68" s="19">
        <f t="shared" si="8"/>
        <v>0</v>
      </c>
      <c r="AD68" s="151"/>
    </row>
    <row r="69" spans="1:30">
      <c r="A69" s="84" t="s">
        <v>198</v>
      </c>
      <c r="B69" s="171" t="s">
        <v>98</v>
      </c>
      <c r="C69" s="88" t="s">
        <v>50</v>
      </c>
      <c r="D69" s="230" t="s">
        <v>444</v>
      </c>
      <c r="E69" s="94" t="s">
        <v>330</v>
      </c>
      <c r="F69" s="213"/>
      <c r="G69" s="102" t="s">
        <v>311</v>
      </c>
      <c r="H69" s="216" t="s">
        <v>311</v>
      </c>
      <c r="I69" s="102"/>
      <c r="J69" s="221" t="s">
        <v>311</v>
      </c>
      <c r="K69" s="158">
        <f t="shared" si="11"/>
        <v>3277000</v>
      </c>
      <c r="L69" s="53">
        <f t="shared" si="12"/>
        <v>0</v>
      </c>
      <c r="M69" s="53">
        <f t="shared" si="4"/>
        <v>3277000</v>
      </c>
      <c r="N69" s="162">
        <v>3154000</v>
      </c>
      <c r="O69" s="97">
        <v>0</v>
      </c>
      <c r="P69" s="97">
        <v>0</v>
      </c>
      <c r="Q69" s="71">
        <f t="shared" si="5"/>
        <v>3154000</v>
      </c>
      <c r="R69" s="158">
        <v>3154000</v>
      </c>
      <c r="S69" s="53">
        <v>0</v>
      </c>
      <c r="T69" s="53">
        <v>0</v>
      </c>
      <c r="U69" s="71">
        <f t="shared" si="6"/>
        <v>3154000</v>
      </c>
      <c r="V69" s="155">
        <f t="shared" si="13"/>
        <v>123000</v>
      </c>
      <c r="W69" s="19">
        <f t="shared" si="14"/>
        <v>0</v>
      </c>
      <c r="X69" s="19">
        <v>0</v>
      </c>
      <c r="Y69" s="19">
        <f t="shared" si="7"/>
        <v>123000</v>
      </c>
      <c r="Z69" s="18">
        <f t="shared" si="15"/>
        <v>0</v>
      </c>
      <c r="AA69" s="19">
        <f t="shared" si="16"/>
        <v>0</v>
      </c>
      <c r="AB69" s="19"/>
      <c r="AC69" s="19">
        <f t="shared" si="8"/>
        <v>0</v>
      </c>
      <c r="AD69" s="151"/>
    </row>
    <row r="70" spans="1:30" ht="20">
      <c r="A70" s="84" t="s">
        <v>199</v>
      </c>
      <c r="B70" s="171" t="s">
        <v>99</v>
      </c>
      <c r="C70" s="88" t="s">
        <v>42</v>
      </c>
      <c r="D70" s="230" t="s">
        <v>444</v>
      </c>
      <c r="E70" s="94" t="s">
        <v>327</v>
      </c>
      <c r="F70" s="213"/>
      <c r="G70" s="102" t="s">
        <v>311</v>
      </c>
      <c r="H70" s="216" t="s">
        <v>311</v>
      </c>
      <c r="I70" s="102"/>
      <c r="J70" s="221" t="s">
        <v>312</v>
      </c>
      <c r="K70" s="158">
        <f t="shared" si="11"/>
        <v>2253000</v>
      </c>
      <c r="L70" s="53">
        <f t="shared" si="12"/>
        <v>0</v>
      </c>
      <c r="M70" s="53">
        <f t="shared" si="4"/>
        <v>2253000</v>
      </c>
      <c r="N70" s="162">
        <v>2168000</v>
      </c>
      <c r="O70" s="97">
        <v>0</v>
      </c>
      <c r="P70" s="97">
        <v>0</v>
      </c>
      <c r="Q70" s="71">
        <f t="shared" si="5"/>
        <v>2168000</v>
      </c>
      <c r="R70" s="158">
        <v>2168000</v>
      </c>
      <c r="S70" s="53">
        <v>0</v>
      </c>
      <c r="T70" s="53">
        <v>0</v>
      </c>
      <c r="U70" s="71">
        <f t="shared" si="6"/>
        <v>2168000</v>
      </c>
      <c r="V70" s="155">
        <f t="shared" si="13"/>
        <v>85000</v>
      </c>
      <c r="W70" s="19">
        <f t="shared" si="14"/>
        <v>0</v>
      </c>
      <c r="X70" s="19">
        <v>0</v>
      </c>
      <c r="Y70" s="19">
        <f t="shared" si="7"/>
        <v>85000</v>
      </c>
      <c r="Z70" s="18">
        <f t="shared" si="15"/>
        <v>0</v>
      </c>
      <c r="AA70" s="19">
        <f t="shared" si="16"/>
        <v>0</v>
      </c>
      <c r="AB70" s="19"/>
      <c r="AC70" s="19">
        <f t="shared" si="8"/>
        <v>0</v>
      </c>
      <c r="AD70" s="151"/>
    </row>
    <row r="71" spans="1:30">
      <c r="A71" s="84" t="s">
        <v>100</v>
      </c>
      <c r="B71" s="171" t="s">
        <v>200</v>
      </c>
      <c r="C71" s="88" t="s">
        <v>43</v>
      </c>
      <c r="D71" s="230" t="s">
        <v>444</v>
      </c>
      <c r="E71" s="94"/>
      <c r="F71" s="213"/>
      <c r="G71" s="102" t="s">
        <v>311</v>
      </c>
      <c r="H71" s="216" t="s">
        <v>311</v>
      </c>
      <c r="I71" s="102"/>
      <c r="J71" s="221" t="s">
        <v>312</v>
      </c>
      <c r="K71" s="158">
        <f t="shared" si="11"/>
        <v>40000</v>
      </c>
      <c r="L71" s="53">
        <f t="shared" si="12"/>
        <v>0</v>
      </c>
      <c r="M71" s="53">
        <f t="shared" si="4"/>
        <v>40000</v>
      </c>
      <c r="N71" s="162">
        <v>38000</v>
      </c>
      <c r="O71" s="97">
        <v>0</v>
      </c>
      <c r="P71" s="97">
        <v>0</v>
      </c>
      <c r="Q71" s="71">
        <f t="shared" si="5"/>
        <v>38000</v>
      </c>
      <c r="R71" s="158">
        <v>38000</v>
      </c>
      <c r="S71" s="53">
        <v>0</v>
      </c>
      <c r="T71" s="53">
        <v>0</v>
      </c>
      <c r="U71" s="71">
        <f t="shared" si="6"/>
        <v>38000</v>
      </c>
      <c r="V71" s="155">
        <f t="shared" si="13"/>
        <v>2000</v>
      </c>
      <c r="W71" s="19">
        <f t="shared" si="14"/>
        <v>0</v>
      </c>
      <c r="X71" s="19">
        <v>0</v>
      </c>
      <c r="Y71" s="19">
        <f t="shared" si="7"/>
        <v>2000</v>
      </c>
      <c r="Z71" s="18">
        <f t="shared" si="15"/>
        <v>0</v>
      </c>
      <c r="AA71" s="19">
        <f t="shared" si="16"/>
        <v>0</v>
      </c>
      <c r="AB71" s="19"/>
      <c r="AC71" s="19">
        <f t="shared" si="8"/>
        <v>0</v>
      </c>
      <c r="AD71" s="151"/>
    </row>
    <row r="72" spans="1:30">
      <c r="A72" s="84" t="s">
        <v>101</v>
      </c>
      <c r="B72" s="171" t="s">
        <v>200</v>
      </c>
      <c r="C72" s="88" t="s">
        <v>52</v>
      </c>
      <c r="D72" s="230" t="s">
        <v>444</v>
      </c>
      <c r="E72" s="94"/>
      <c r="F72" s="213"/>
      <c r="G72" s="102" t="s">
        <v>311</v>
      </c>
      <c r="H72" s="216" t="s">
        <v>311</v>
      </c>
      <c r="I72" s="102"/>
      <c r="J72" s="221" t="s">
        <v>311</v>
      </c>
      <c r="K72" s="158">
        <f t="shared" si="11"/>
        <v>37000</v>
      </c>
      <c r="L72" s="53">
        <f t="shared" si="12"/>
        <v>0</v>
      </c>
      <c r="M72" s="53">
        <f t="shared" si="4"/>
        <v>37000</v>
      </c>
      <c r="N72" s="162">
        <v>35000</v>
      </c>
      <c r="O72" s="97">
        <v>0</v>
      </c>
      <c r="P72" s="97">
        <v>0</v>
      </c>
      <c r="Q72" s="71">
        <f t="shared" si="5"/>
        <v>35000</v>
      </c>
      <c r="R72" s="158">
        <v>35000</v>
      </c>
      <c r="S72" s="53">
        <v>0</v>
      </c>
      <c r="T72" s="53">
        <v>0</v>
      </c>
      <c r="U72" s="71">
        <f t="shared" si="6"/>
        <v>35000</v>
      </c>
      <c r="V72" s="155">
        <f t="shared" si="13"/>
        <v>2000</v>
      </c>
      <c r="W72" s="19">
        <f t="shared" si="14"/>
        <v>0</v>
      </c>
      <c r="X72" s="19">
        <v>0</v>
      </c>
      <c r="Y72" s="19">
        <f t="shared" si="7"/>
        <v>2000</v>
      </c>
      <c r="Z72" s="18">
        <f t="shared" si="15"/>
        <v>0</v>
      </c>
      <c r="AA72" s="19">
        <f t="shared" si="16"/>
        <v>0</v>
      </c>
      <c r="AB72" s="19"/>
      <c r="AC72" s="19">
        <f t="shared" si="8"/>
        <v>0</v>
      </c>
      <c r="AD72" s="151"/>
    </row>
    <row r="73" spans="1:30">
      <c r="A73" s="84" t="s">
        <v>102</v>
      </c>
      <c r="B73" s="171" t="s">
        <v>200</v>
      </c>
      <c r="C73" s="88" t="s">
        <v>40</v>
      </c>
      <c r="D73" s="230" t="s">
        <v>444</v>
      </c>
      <c r="E73" s="94"/>
      <c r="F73" s="213"/>
      <c r="G73" s="102" t="s">
        <v>311</v>
      </c>
      <c r="H73" s="216" t="s">
        <v>311</v>
      </c>
      <c r="I73" s="102"/>
      <c r="J73" s="221" t="s">
        <v>311</v>
      </c>
      <c r="K73" s="158">
        <f t="shared" ref="K73:K104" si="17">ROUNDUP(N73*ign/igo,afrind)</f>
        <v>66000</v>
      </c>
      <c r="L73" s="53">
        <f t="shared" ref="L73:L104" si="18">ROUNDUP(O73*iin/iio,afrind)</f>
        <v>0</v>
      </c>
      <c r="M73" s="53">
        <f t="shared" si="4"/>
        <v>66000</v>
      </c>
      <c r="N73" s="162">
        <v>63000</v>
      </c>
      <c r="O73" s="97">
        <v>0</v>
      </c>
      <c r="P73" s="97">
        <v>0</v>
      </c>
      <c r="Q73" s="71">
        <f t="shared" si="5"/>
        <v>63000</v>
      </c>
      <c r="R73" s="158">
        <v>63000</v>
      </c>
      <c r="S73" s="53">
        <v>0</v>
      </c>
      <c r="T73" s="53">
        <v>0</v>
      </c>
      <c r="U73" s="71">
        <f t="shared" si="6"/>
        <v>63000</v>
      </c>
      <c r="V73" s="155">
        <f t="shared" ref="V73:V104" si="19">K73-N73</f>
        <v>3000</v>
      </c>
      <c r="W73" s="19">
        <f t="shared" ref="W73:W104" si="20">L73-O73</f>
        <v>0</v>
      </c>
      <c r="X73" s="19">
        <v>0</v>
      </c>
      <c r="Y73" s="19">
        <f t="shared" si="7"/>
        <v>3000</v>
      </c>
      <c r="Z73" s="18">
        <f t="shared" si="15"/>
        <v>0</v>
      </c>
      <c r="AA73" s="19">
        <f t="shared" si="16"/>
        <v>0</v>
      </c>
      <c r="AB73" s="19"/>
      <c r="AC73" s="19">
        <f t="shared" si="8"/>
        <v>0</v>
      </c>
      <c r="AD73" s="151"/>
    </row>
    <row r="74" spans="1:30" ht="40">
      <c r="A74" s="84" t="s">
        <v>201</v>
      </c>
      <c r="B74" s="171" t="s">
        <v>103</v>
      </c>
      <c r="C74" s="88" t="s">
        <v>40</v>
      </c>
      <c r="D74" s="230" t="s">
        <v>444</v>
      </c>
      <c r="E74" s="94"/>
      <c r="F74" s="213"/>
      <c r="G74" s="102" t="s">
        <v>312</v>
      </c>
      <c r="H74" s="216" t="s">
        <v>312</v>
      </c>
      <c r="I74" s="102"/>
      <c r="J74" s="221" t="s">
        <v>311</v>
      </c>
      <c r="K74" s="158">
        <f t="shared" si="17"/>
        <v>176000</v>
      </c>
      <c r="L74" s="53">
        <f t="shared" si="18"/>
        <v>0</v>
      </c>
      <c r="M74" s="53">
        <f t="shared" ref="M74:M137" si="21">SUM(K74:L74)</f>
        <v>176000</v>
      </c>
      <c r="N74" s="162">
        <v>169000</v>
      </c>
      <c r="O74" s="97">
        <v>0</v>
      </c>
      <c r="P74" s="97">
        <v>0</v>
      </c>
      <c r="Q74" s="71">
        <f t="shared" ref="Q74:Q137" si="22">SUM(N74+O74+P74)</f>
        <v>169000</v>
      </c>
      <c r="R74" s="158">
        <v>169000</v>
      </c>
      <c r="S74" s="53">
        <v>0</v>
      </c>
      <c r="T74" s="53">
        <v>0</v>
      </c>
      <c r="U74" s="71">
        <f t="shared" ref="U74:U137" si="23">SUM(R74+S74+T74)</f>
        <v>169000</v>
      </c>
      <c r="V74" s="155">
        <f t="shared" si="19"/>
        <v>7000</v>
      </c>
      <c r="W74" s="19">
        <f t="shared" si="20"/>
        <v>0</v>
      </c>
      <c r="X74" s="19">
        <v>0</v>
      </c>
      <c r="Y74" s="19">
        <f t="shared" ref="Y74:Y137" si="24">SUM(V74:W74)</f>
        <v>7000</v>
      </c>
      <c r="Z74" s="18">
        <f t="shared" si="15"/>
        <v>0</v>
      </c>
      <c r="AA74" s="19">
        <f t="shared" si="16"/>
        <v>0</v>
      </c>
      <c r="AB74" s="19"/>
      <c r="AC74" s="19">
        <f t="shared" ref="AC74:AC137" si="25">SUM(Z74:AB74)</f>
        <v>0</v>
      </c>
      <c r="AD74" s="151"/>
    </row>
    <row r="75" spans="1:30">
      <c r="A75" s="84" t="s">
        <v>346</v>
      </c>
      <c r="B75" s="171" t="s">
        <v>104</v>
      </c>
      <c r="C75" s="88" t="s">
        <v>43</v>
      </c>
      <c r="D75" s="230" t="s">
        <v>444</v>
      </c>
      <c r="E75" s="94"/>
      <c r="F75" s="213"/>
      <c r="G75" s="102" t="s">
        <v>311</v>
      </c>
      <c r="H75" s="216" t="s">
        <v>311</v>
      </c>
      <c r="I75" s="102"/>
      <c r="J75" s="221" t="s">
        <v>311</v>
      </c>
      <c r="K75" s="158">
        <f t="shared" si="17"/>
        <v>439000</v>
      </c>
      <c r="L75" s="53">
        <f t="shared" si="18"/>
        <v>53000</v>
      </c>
      <c r="M75" s="53">
        <f t="shared" si="21"/>
        <v>492000</v>
      </c>
      <c r="N75" s="162">
        <v>422000</v>
      </c>
      <c r="O75" s="97">
        <v>50000</v>
      </c>
      <c r="P75" s="97">
        <v>0</v>
      </c>
      <c r="Q75" s="71">
        <f t="shared" si="22"/>
        <v>472000</v>
      </c>
      <c r="R75" s="158">
        <v>422000</v>
      </c>
      <c r="S75" s="53">
        <v>50000</v>
      </c>
      <c r="T75" s="53">
        <v>0</v>
      </c>
      <c r="U75" s="71">
        <f t="shared" si="23"/>
        <v>472000</v>
      </c>
      <c r="V75" s="155">
        <f t="shared" si="19"/>
        <v>17000</v>
      </c>
      <c r="W75" s="19">
        <f t="shared" si="20"/>
        <v>3000</v>
      </c>
      <c r="X75" s="19">
        <v>0</v>
      </c>
      <c r="Y75" s="19">
        <f t="shared" si="24"/>
        <v>20000</v>
      </c>
      <c r="Z75" s="18">
        <f t="shared" ref="Z75:Z106" si="26">N75-R75</f>
        <v>0</v>
      </c>
      <c r="AA75" s="19">
        <f t="shared" si="16"/>
        <v>0</v>
      </c>
      <c r="AB75" s="19"/>
      <c r="AC75" s="19">
        <f t="shared" si="25"/>
        <v>0</v>
      </c>
      <c r="AD75" s="151"/>
    </row>
    <row r="76" spans="1:30">
      <c r="A76" s="84" t="s">
        <v>202</v>
      </c>
      <c r="B76" s="171" t="s">
        <v>31</v>
      </c>
      <c r="C76" s="88" t="s">
        <v>42</v>
      </c>
      <c r="D76" s="230" t="s">
        <v>444</v>
      </c>
      <c r="E76" s="94"/>
      <c r="F76" s="213"/>
      <c r="G76" s="102" t="s">
        <v>311</v>
      </c>
      <c r="H76" s="216" t="s">
        <v>311</v>
      </c>
      <c r="I76" s="102"/>
      <c r="J76" s="221" t="s">
        <v>311</v>
      </c>
      <c r="K76" s="158">
        <f t="shared" si="17"/>
        <v>751000</v>
      </c>
      <c r="L76" s="53">
        <f t="shared" si="18"/>
        <v>88000</v>
      </c>
      <c r="M76" s="53">
        <f t="shared" si="21"/>
        <v>839000</v>
      </c>
      <c r="N76" s="162">
        <v>722000</v>
      </c>
      <c r="O76" s="97">
        <v>84000</v>
      </c>
      <c r="P76" s="97">
        <v>0</v>
      </c>
      <c r="Q76" s="71">
        <f t="shared" si="22"/>
        <v>806000</v>
      </c>
      <c r="R76" s="158">
        <v>722000</v>
      </c>
      <c r="S76" s="53">
        <v>84000</v>
      </c>
      <c r="T76" s="53">
        <v>0</v>
      </c>
      <c r="U76" s="71">
        <f t="shared" si="23"/>
        <v>806000</v>
      </c>
      <c r="V76" s="155">
        <f t="shared" si="19"/>
        <v>29000</v>
      </c>
      <c r="W76" s="19">
        <f t="shared" si="20"/>
        <v>4000</v>
      </c>
      <c r="X76" s="19">
        <v>0</v>
      </c>
      <c r="Y76" s="19">
        <f t="shared" si="24"/>
        <v>33000</v>
      </c>
      <c r="Z76" s="18">
        <f t="shared" si="26"/>
        <v>0</v>
      </c>
      <c r="AA76" s="19">
        <f t="shared" ref="AA76:AA107" si="27">O76-S76</f>
        <v>0</v>
      </c>
      <c r="AB76" s="19"/>
      <c r="AC76" s="19">
        <f t="shared" si="25"/>
        <v>0</v>
      </c>
      <c r="AD76" s="151"/>
    </row>
    <row r="77" spans="1:30">
      <c r="A77" s="84" t="s">
        <v>203</v>
      </c>
      <c r="B77" s="171"/>
      <c r="C77" s="88" t="s">
        <v>40</v>
      </c>
      <c r="D77" s="230" t="s">
        <v>444</v>
      </c>
      <c r="E77" s="94" t="s">
        <v>305</v>
      </c>
      <c r="F77" s="213"/>
      <c r="G77" s="102" t="s">
        <v>311</v>
      </c>
      <c r="H77" s="216" t="s">
        <v>311</v>
      </c>
      <c r="I77" s="102"/>
      <c r="J77" s="221" t="s">
        <v>311</v>
      </c>
      <c r="K77" s="158">
        <f t="shared" si="17"/>
        <v>3916000</v>
      </c>
      <c r="L77" s="53">
        <f t="shared" si="18"/>
        <v>0</v>
      </c>
      <c r="M77" s="53">
        <f t="shared" si="21"/>
        <v>3916000</v>
      </c>
      <c r="N77" s="162">
        <v>3769000</v>
      </c>
      <c r="O77" s="97">
        <v>0</v>
      </c>
      <c r="P77" s="97">
        <v>0</v>
      </c>
      <c r="Q77" s="71">
        <f t="shared" si="22"/>
        <v>3769000</v>
      </c>
      <c r="R77" s="158">
        <v>3769000</v>
      </c>
      <c r="S77" s="53">
        <v>0</v>
      </c>
      <c r="T77" s="53">
        <v>0</v>
      </c>
      <c r="U77" s="71">
        <f t="shared" si="23"/>
        <v>3769000</v>
      </c>
      <c r="V77" s="155">
        <f t="shared" si="19"/>
        <v>147000</v>
      </c>
      <c r="W77" s="19">
        <f t="shared" si="20"/>
        <v>0</v>
      </c>
      <c r="X77" s="19">
        <v>0</v>
      </c>
      <c r="Y77" s="19">
        <f t="shared" si="24"/>
        <v>147000</v>
      </c>
      <c r="Z77" s="18">
        <f t="shared" si="26"/>
        <v>0</v>
      </c>
      <c r="AA77" s="19">
        <f t="shared" si="27"/>
        <v>0</v>
      </c>
      <c r="AB77" s="19"/>
      <c r="AC77" s="19">
        <f t="shared" si="25"/>
        <v>0</v>
      </c>
      <c r="AD77" s="151"/>
    </row>
    <row r="78" spans="1:30">
      <c r="A78" s="84" t="s">
        <v>371</v>
      </c>
      <c r="B78" s="171" t="s">
        <v>370</v>
      </c>
      <c r="C78" s="88" t="s">
        <v>40</v>
      </c>
      <c r="D78" s="230" t="s">
        <v>444</v>
      </c>
      <c r="E78" s="94" t="s">
        <v>369</v>
      </c>
      <c r="F78" s="213"/>
      <c r="G78" s="102" t="s">
        <v>311</v>
      </c>
      <c r="H78" s="216" t="s">
        <v>311</v>
      </c>
      <c r="I78" s="102"/>
      <c r="J78" s="221" t="s">
        <v>311</v>
      </c>
      <c r="K78" s="158">
        <f t="shared" si="17"/>
        <v>7382000</v>
      </c>
      <c r="L78" s="53">
        <f t="shared" si="18"/>
        <v>0</v>
      </c>
      <c r="M78" s="53">
        <f t="shared" si="21"/>
        <v>7382000</v>
      </c>
      <c r="N78" s="162">
        <v>7105000</v>
      </c>
      <c r="O78" s="97">
        <v>0</v>
      </c>
      <c r="P78" s="97">
        <v>0</v>
      </c>
      <c r="Q78" s="71">
        <f t="shared" si="22"/>
        <v>7105000</v>
      </c>
      <c r="R78" s="158">
        <v>7105000</v>
      </c>
      <c r="S78" s="53">
        <v>0</v>
      </c>
      <c r="T78" s="53">
        <v>0</v>
      </c>
      <c r="U78" s="71">
        <f t="shared" si="23"/>
        <v>7105000</v>
      </c>
      <c r="V78" s="155">
        <f t="shared" si="19"/>
        <v>277000</v>
      </c>
      <c r="W78" s="19">
        <f t="shared" si="20"/>
        <v>0</v>
      </c>
      <c r="X78" s="19">
        <v>0</v>
      </c>
      <c r="Y78" s="19">
        <f t="shared" si="24"/>
        <v>277000</v>
      </c>
      <c r="Z78" s="18">
        <f t="shared" si="26"/>
        <v>0</v>
      </c>
      <c r="AA78" s="19">
        <f t="shared" si="27"/>
        <v>0</v>
      </c>
      <c r="AB78" s="19"/>
      <c r="AC78" s="19">
        <f t="shared" si="25"/>
        <v>0</v>
      </c>
      <c r="AD78" s="151"/>
    </row>
    <row r="79" spans="1:30">
      <c r="A79" s="84" t="s">
        <v>204</v>
      </c>
      <c r="B79" s="171" t="s">
        <v>105</v>
      </c>
      <c r="C79" s="88" t="s">
        <v>40</v>
      </c>
      <c r="D79" s="230" t="s">
        <v>444</v>
      </c>
      <c r="E79" s="94" t="s">
        <v>369</v>
      </c>
      <c r="F79" s="213"/>
      <c r="G79" s="102" t="s">
        <v>311</v>
      </c>
      <c r="H79" s="216" t="s">
        <v>311</v>
      </c>
      <c r="I79" s="102"/>
      <c r="J79" s="221" t="s">
        <v>311</v>
      </c>
      <c r="K79" s="158">
        <f t="shared" si="17"/>
        <v>1318000</v>
      </c>
      <c r="L79" s="53">
        <f t="shared" si="18"/>
        <v>0</v>
      </c>
      <c r="M79" s="53">
        <f t="shared" si="21"/>
        <v>1318000</v>
      </c>
      <c r="N79" s="162">
        <v>1268000</v>
      </c>
      <c r="O79" s="97">
        <v>0</v>
      </c>
      <c r="P79" s="97">
        <v>0</v>
      </c>
      <c r="Q79" s="71">
        <f t="shared" si="22"/>
        <v>1268000</v>
      </c>
      <c r="R79" s="158">
        <v>1268000</v>
      </c>
      <c r="S79" s="53">
        <v>0</v>
      </c>
      <c r="T79" s="53">
        <v>0</v>
      </c>
      <c r="U79" s="71">
        <f t="shared" si="23"/>
        <v>1268000</v>
      </c>
      <c r="V79" s="155">
        <f t="shared" si="19"/>
        <v>50000</v>
      </c>
      <c r="W79" s="19">
        <f t="shared" si="20"/>
        <v>0</v>
      </c>
      <c r="X79" s="19">
        <v>0</v>
      </c>
      <c r="Y79" s="19">
        <f t="shared" si="24"/>
        <v>50000</v>
      </c>
      <c r="Z79" s="18">
        <f t="shared" si="26"/>
        <v>0</v>
      </c>
      <c r="AA79" s="19">
        <f t="shared" si="27"/>
        <v>0</v>
      </c>
      <c r="AB79" s="19"/>
      <c r="AC79" s="19">
        <f t="shared" si="25"/>
        <v>0</v>
      </c>
      <c r="AD79" s="151"/>
    </row>
    <row r="80" spans="1:30">
      <c r="A80" s="84" t="s">
        <v>205</v>
      </c>
      <c r="B80" s="171" t="s">
        <v>106</v>
      </c>
      <c r="C80" s="88" t="s">
        <v>42</v>
      </c>
      <c r="D80" s="230" t="s">
        <v>444</v>
      </c>
      <c r="E80" s="94"/>
      <c r="F80" s="213"/>
      <c r="G80" s="102" t="s">
        <v>311</v>
      </c>
      <c r="H80" s="216" t="s">
        <v>311</v>
      </c>
      <c r="I80" s="102"/>
      <c r="J80" s="221" t="s">
        <v>311</v>
      </c>
      <c r="K80" s="158">
        <f t="shared" si="17"/>
        <v>0</v>
      </c>
      <c r="L80" s="53">
        <f t="shared" si="18"/>
        <v>0</v>
      </c>
      <c r="M80" s="53">
        <f t="shared" si="21"/>
        <v>0</v>
      </c>
      <c r="N80" s="162">
        <v>0</v>
      </c>
      <c r="O80" s="97">
        <v>0</v>
      </c>
      <c r="P80" s="97">
        <v>0</v>
      </c>
      <c r="Q80" s="71">
        <f t="shared" si="22"/>
        <v>0</v>
      </c>
      <c r="R80" s="158">
        <v>0</v>
      </c>
      <c r="S80" s="53">
        <v>0</v>
      </c>
      <c r="T80" s="53">
        <v>0</v>
      </c>
      <c r="U80" s="71">
        <f t="shared" si="23"/>
        <v>0</v>
      </c>
      <c r="V80" s="155">
        <f t="shared" si="19"/>
        <v>0</v>
      </c>
      <c r="W80" s="19">
        <f t="shared" si="20"/>
        <v>0</v>
      </c>
      <c r="X80" s="19">
        <v>0</v>
      </c>
      <c r="Y80" s="19">
        <f t="shared" si="24"/>
        <v>0</v>
      </c>
      <c r="Z80" s="18">
        <f t="shared" si="26"/>
        <v>0</v>
      </c>
      <c r="AA80" s="19">
        <f t="shared" si="27"/>
        <v>0</v>
      </c>
      <c r="AB80" s="19"/>
      <c r="AC80" s="19">
        <f t="shared" si="25"/>
        <v>0</v>
      </c>
      <c r="AD80" s="151"/>
    </row>
    <row r="81" spans="1:30">
      <c r="A81" s="84" t="s">
        <v>206</v>
      </c>
      <c r="B81" s="171" t="s">
        <v>90</v>
      </c>
      <c r="C81" s="88" t="s">
        <v>42</v>
      </c>
      <c r="D81" s="230" t="s">
        <v>444</v>
      </c>
      <c r="E81" s="94"/>
      <c r="F81" s="213"/>
      <c r="G81" s="102" t="s">
        <v>311</v>
      </c>
      <c r="H81" s="216" t="s">
        <v>311</v>
      </c>
      <c r="I81" s="102"/>
      <c r="J81" s="221" t="s">
        <v>311</v>
      </c>
      <c r="K81" s="158">
        <f t="shared" si="17"/>
        <v>370000</v>
      </c>
      <c r="L81" s="53">
        <f t="shared" si="18"/>
        <v>148000</v>
      </c>
      <c r="M81" s="53">
        <f t="shared" si="21"/>
        <v>518000</v>
      </c>
      <c r="N81" s="162">
        <v>356000</v>
      </c>
      <c r="O81" s="97">
        <v>142000</v>
      </c>
      <c r="P81" s="97">
        <v>0</v>
      </c>
      <c r="Q81" s="71">
        <f t="shared" si="22"/>
        <v>498000</v>
      </c>
      <c r="R81" s="158">
        <v>356000</v>
      </c>
      <c r="S81" s="53">
        <v>142000</v>
      </c>
      <c r="T81" s="53">
        <v>0</v>
      </c>
      <c r="U81" s="71">
        <f t="shared" si="23"/>
        <v>498000</v>
      </c>
      <c r="V81" s="155">
        <f t="shared" si="19"/>
        <v>14000</v>
      </c>
      <c r="W81" s="19">
        <f t="shared" si="20"/>
        <v>6000</v>
      </c>
      <c r="X81" s="19">
        <v>0</v>
      </c>
      <c r="Y81" s="19">
        <f t="shared" si="24"/>
        <v>20000</v>
      </c>
      <c r="Z81" s="18">
        <f t="shared" si="26"/>
        <v>0</v>
      </c>
      <c r="AA81" s="19">
        <f t="shared" si="27"/>
        <v>0</v>
      </c>
      <c r="AB81" s="19"/>
      <c r="AC81" s="19">
        <f t="shared" si="25"/>
        <v>0</v>
      </c>
      <c r="AD81" s="151"/>
    </row>
    <row r="82" spans="1:30">
      <c r="A82" s="84" t="s">
        <v>207</v>
      </c>
      <c r="B82" s="171" t="s">
        <v>107</v>
      </c>
      <c r="C82" s="88" t="s">
        <v>40</v>
      </c>
      <c r="D82" s="230" t="s">
        <v>444</v>
      </c>
      <c r="E82" s="94" t="s">
        <v>305</v>
      </c>
      <c r="F82" s="213"/>
      <c r="G82" s="102" t="s">
        <v>311</v>
      </c>
      <c r="H82" s="216" t="s">
        <v>311</v>
      </c>
      <c r="I82" s="102"/>
      <c r="J82" s="221" t="s">
        <v>311</v>
      </c>
      <c r="K82" s="158">
        <f t="shared" si="17"/>
        <v>305000</v>
      </c>
      <c r="L82" s="53">
        <f t="shared" si="18"/>
        <v>0</v>
      </c>
      <c r="M82" s="53">
        <f t="shared" si="21"/>
        <v>305000</v>
      </c>
      <c r="N82" s="162">
        <v>293000</v>
      </c>
      <c r="O82" s="97">
        <v>0</v>
      </c>
      <c r="P82" s="97">
        <v>0</v>
      </c>
      <c r="Q82" s="71">
        <f t="shared" si="22"/>
        <v>293000</v>
      </c>
      <c r="R82" s="158">
        <v>293000</v>
      </c>
      <c r="S82" s="53">
        <v>0</v>
      </c>
      <c r="T82" s="53">
        <v>0</v>
      </c>
      <c r="U82" s="71">
        <f t="shared" si="23"/>
        <v>293000</v>
      </c>
      <c r="V82" s="155">
        <f t="shared" si="19"/>
        <v>12000</v>
      </c>
      <c r="W82" s="19">
        <f t="shared" si="20"/>
        <v>0</v>
      </c>
      <c r="X82" s="19">
        <v>0</v>
      </c>
      <c r="Y82" s="19">
        <f t="shared" si="24"/>
        <v>12000</v>
      </c>
      <c r="Z82" s="18">
        <f t="shared" si="26"/>
        <v>0</v>
      </c>
      <c r="AA82" s="19">
        <f t="shared" si="27"/>
        <v>0</v>
      </c>
      <c r="AB82" s="19"/>
      <c r="AC82" s="19">
        <f t="shared" si="25"/>
        <v>0</v>
      </c>
      <c r="AD82" s="151"/>
    </row>
    <row r="83" spans="1:30">
      <c r="A83" s="84" t="s">
        <v>208</v>
      </c>
      <c r="B83" s="171" t="s">
        <v>108</v>
      </c>
      <c r="C83" s="88" t="s">
        <v>44</v>
      </c>
      <c r="D83" s="230" t="s">
        <v>444</v>
      </c>
      <c r="E83" s="94"/>
      <c r="F83" s="213"/>
      <c r="G83" s="102" t="s">
        <v>311</v>
      </c>
      <c r="H83" s="216" t="s">
        <v>311</v>
      </c>
      <c r="I83" s="102"/>
      <c r="J83" s="221" t="s">
        <v>311</v>
      </c>
      <c r="K83" s="158">
        <f t="shared" si="17"/>
        <v>37000</v>
      </c>
      <c r="L83" s="53">
        <f t="shared" si="18"/>
        <v>0</v>
      </c>
      <c r="M83" s="53">
        <f t="shared" si="21"/>
        <v>37000</v>
      </c>
      <c r="N83" s="162">
        <v>35000</v>
      </c>
      <c r="O83" s="97">
        <v>0</v>
      </c>
      <c r="P83" s="97">
        <v>0</v>
      </c>
      <c r="Q83" s="71">
        <f t="shared" si="22"/>
        <v>35000</v>
      </c>
      <c r="R83" s="158">
        <v>35000</v>
      </c>
      <c r="S83" s="53">
        <v>0</v>
      </c>
      <c r="T83" s="53">
        <v>0</v>
      </c>
      <c r="U83" s="71">
        <f t="shared" si="23"/>
        <v>35000</v>
      </c>
      <c r="V83" s="155">
        <f t="shared" si="19"/>
        <v>2000</v>
      </c>
      <c r="W83" s="19">
        <f t="shared" si="20"/>
        <v>0</v>
      </c>
      <c r="X83" s="19">
        <v>0</v>
      </c>
      <c r="Y83" s="19">
        <f t="shared" si="24"/>
        <v>2000</v>
      </c>
      <c r="Z83" s="18">
        <f t="shared" si="26"/>
        <v>0</v>
      </c>
      <c r="AA83" s="19">
        <f t="shared" si="27"/>
        <v>0</v>
      </c>
      <c r="AB83" s="19"/>
      <c r="AC83" s="19">
        <f t="shared" si="25"/>
        <v>0</v>
      </c>
      <c r="AD83" s="151"/>
    </row>
    <row r="84" spans="1:30">
      <c r="A84" s="84" t="s">
        <v>209</v>
      </c>
      <c r="B84" s="171" t="s">
        <v>109</v>
      </c>
      <c r="C84" s="88" t="s">
        <v>52</v>
      </c>
      <c r="D84" s="230" t="s">
        <v>444</v>
      </c>
      <c r="E84" s="94"/>
      <c r="F84" s="213"/>
      <c r="G84" s="102" t="s">
        <v>311</v>
      </c>
      <c r="H84" s="216" t="s">
        <v>311</v>
      </c>
      <c r="I84" s="102"/>
      <c r="J84" s="221" t="s">
        <v>311</v>
      </c>
      <c r="K84" s="158">
        <f t="shared" si="17"/>
        <v>40000</v>
      </c>
      <c r="L84" s="53">
        <f t="shared" si="18"/>
        <v>0</v>
      </c>
      <c r="M84" s="53">
        <f t="shared" si="21"/>
        <v>40000</v>
      </c>
      <c r="N84" s="162">
        <v>38000</v>
      </c>
      <c r="O84" s="97">
        <v>0</v>
      </c>
      <c r="P84" s="97">
        <v>0</v>
      </c>
      <c r="Q84" s="71">
        <f t="shared" si="22"/>
        <v>38000</v>
      </c>
      <c r="R84" s="158">
        <v>38000</v>
      </c>
      <c r="S84" s="53">
        <v>0</v>
      </c>
      <c r="T84" s="53">
        <v>0</v>
      </c>
      <c r="U84" s="71">
        <f t="shared" si="23"/>
        <v>38000</v>
      </c>
      <c r="V84" s="155">
        <f t="shared" si="19"/>
        <v>2000</v>
      </c>
      <c r="W84" s="19">
        <f t="shared" si="20"/>
        <v>0</v>
      </c>
      <c r="X84" s="19">
        <v>0</v>
      </c>
      <c r="Y84" s="19">
        <f t="shared" si="24"/>
        <v>2000</v>
      </c>
      <c r="Z84" s="18">
        <f t="shared" si="26"/>
        <v>0</v>
      </c>
      <c r="AA84" s="19">
        <f t="shared" si="27"/>
        <v>0</v>
      </c>
      <c r="AB84" s="19"/>
      <c r="AC84" s="19">
        <f t="shared" si="25"/>
        <v>0</v>
      </c>
      <c r="AD84" s="151"/>
    </row>
    <row r="85" spans="1:30">
      <c r="A85" s="84" t="s">
        <v>210</v>
      </c>
      <c r="B85" s="171" t="s">
        <v>110</v>
      </c>
      <c r="C85" s="88" t="s">
        <v>41</v>
      </c>
      <c r="D85" s="230" t="s">
        <v>444</v>
      </c>
      <c r="E85" s="94"/>
      <c r="F85" s="213"/>
      <c r="G85" s="102" t="s">
        <v>311</v>
      </c>
      <c r="H85" s="216" t="s">
        <v>311</v>
      </c>
      <c r="I85" s="102"/>
      <c r="J85" s="221" t="s">
        <v>311</v>
      </c>
      <c r="K85" s="158">
        <f t="shared" si="17"/>
        <v>18000</v>
      </c>
      <c r="L85" s="53">
        <f t="shared" si="18"/>
        <v>0</v>
      </c>
      <c r="M85" s="53">
        <f t="shared" si="21"/>
        <v>18000</v>
      </c>
      <c r="N85" s="162">
        <v>17000</v>
      </c>
      <c r="O85" s="97">
        <v>0</v>
      </c>
      <c r="P85" s="97">
        <v>0</v>
      </c>
      <c r="Q85" s="71">
        <f t="shared" si="22"/>
        <v>17000</v>
      </c>
      <c r="R85" s="158">
        <v>17000</v>
      </c>
      <c r="S85" s="53">
        <v>0</v>
      </c>
      <c r="T85" s="53">
        <v>0</v>
      </c>
      <c r="U85" s="71">
        <f t="shared" si="23"/>
        <v>17000</v>
      </c>
      <c r="V85" s="155">
        <f t="shared" si="19"/>
        <v>1000</v>
      </c>
      <c r="W85" s="19">
        <f t="shared" si="20"/>
        <v>0</v>
      </c>
      <c r="X85" s="19">
        <v>0</v>
      </c>
      <c r="Y85" s="19">
        <f t="shared" si="24"/>
        <v>1000</v>
      </c>
      <c r="Z85" s="18">
        <f t="shared" si="26"/>
        <v>0</v>
      </c>
      <c r="AA85" s="19">
        <f t="shared" si="27"/>
        <v>0</v>
      </c>
      <c r="AB85" s="19"/>
      <c r="AC85" s="19">
        <f t="shared" si="25"/>
        <v>0</v>
      </c>
      <c r="AD85" s="151"/>
    </row>
    <row r="86" spans="1:30" ht="40">
      <c r="A86" s="84" t="s">
        <v>211</v>
      </c>
      <c r="B86" s="171" t="s">
        <v>388</v>
      </c>
      <c r="C86" s="88" t="s">
        <v>40</v>
      </c>
      <c r="D86" s="230" t="s">
        <v>444</v>
      </c>
      <c r="E86" s="94" t="s">
        <v>305</v>
      </c>
      <c r="F86" s="213"/>
      <c r="G86" s="102" t="s">
        <v>311</v>
      </c>
      <c r="H86" s="216" t="s">
        <v>311</v>
      </c>
      <c r="I86" s="102"/>
      <c r="J86" s="221" t="s">
        <v>311</v>
      </c>
      <c r="K86" s="158">
        <f t="shared" si="17"/>
        <v>1484000</v>
      </c>
      <c r="L86" s="53">
        <f t="shared" si="18"/>
        <v>0</v>
      </c>
      <c r="M86" s="53">
        <f t="shared" si="21"/>
        <v>1484000</v>
      </c>
      <c r="N86" s="162">
        <v>1428000</v>
      </c>
      <c r="O86" s="97">
        <v>0</v>
      </c>
      <c r="P86" s="97">
        <v>0</v>
      </c>
      <c r="Q86" s="71">
        <f t="shared" si="22"/>
        <v>1428000</v>
      </c>
      <c r="R86" s="158">
        <v>1428000</v>
      </c>
      <c r="S86" s="53">
        <v>0</v>
      </c>
      <c r="T86" s="53">
        <v>0</v>
      </c>
      <c r="U86" s="71">
        <f t="shared" si="23"/>
        <v>1428000</v>
      </c>
      <c r="V86" s="155">
        <f t="shared" si="19"/>
        <v>56000</v>
      </c>
      <c r="W86" s="19">
        <f t="shared" si="20"/>
        <v>0</v>
      </c>
      <c r="X86" s="19">
        <v>0</v>
      </c>
      <c r="Y86" s="19">
        <f t="shared" si="24"/>
        <v>56000</v>
      </c>
      <c r="Z86" s="18">
        <f t="shared" si="26"/>
        <v>0</v>
      </c>
      <c r="AA86" s="19">
        <f t="shared" si="27"/>
        <v>0</v>
      </c>
      <c r="AB86" s="19"/>
      <c r="AC86" s="19">
        <f t="shared" si="25"/>
        <v>0</v>
      </c>
      <c r="AD86" s="151"/>
    </row>
    <row r="87" spans="1:30">
      <c r="A87" s="84" t="s">
        <v>95</v>
      </c>
      <c r="B87" s="171" t="s">
        <v>347</v>
      </c>
      <c r="C87" s="88" t="s">
        <v>55</v>
      </c>
      <c r="D87" s="230" t="s">
        <v>444</v>
      </c>
      <c r="E87" s="94"/>
      <c r="F87" s="213"/>
      <c r="G87" s="102" t="s">
        <v>311</v>
      </c>
      <c r="H87" s="216" t="s">
        <v>311</v>
      </c>
      <c r="I87" s="102"/>
      <c r="J87" s="221" t="s">
        <v>311</v>
      </c>
      <c r="K87" s="158">
        <f t="shared" si="17"/>
        <v>37000</v>
      </c>
      <c r="L87" s="53">
        <f t="shared" si="18"/>
        <v>0</v>
      </c>
      <c r="M87" s="53">
        <f t="shared" si="21"/>
        <v>37000</v>
      </c>
      <c r="N87" s="162">
        <v>35000</v>
      </c>
      <c r="O87" s="97">
        <v>0</v>
      </c>
      <c r="P87" s="97">
        <v>0</v>
      </c>
      <c r="Q87" s="71">
        <f t="shared" si="22"/>
        <v>35000</v>
      </c>
      <c r="R87" s="158">
        <v>35000</v>
      </c>
      <c r="S87" s="53">
        <v>0</v>
      </c>
      <c r="T87" s="53">
        <v>0</v>
      </c>
      <c r="U87" s="71">
        <f t="shared" si="23"/>
        <v>35000</v>
      </c>
      <c r="V87" s="155">
        <f t="shared" si="19"/>
        <v>2000</v>
      </c>
      <c r="W87" s="19">
        <f t="shared" si="20"/>
        <v>0</v>
      </c>
      <c r="X87" s="19">
        <v>0</v>
      </c>
      <c r="Y87" s="19">
        <f t="shared" si="24"/>
        <v>2000</v>
      </c>
      <c r="Z87" s="18">
        <f t="shared" si="26"/>
        <v>0</v>
      </c>
      <c r="AA87" s="19">
        <f t="shared" si="27"/>
        <v>0</v>
      </c>
      <c r="AB87" s="19"/>
      <c r="AC87" s="19">
        <f t="shared" si="25"/>
        <v>0</v>
      </c>
      <c r="AD87" s="151"/>
    </row>
    <row r="88" spans="1:30">
      <c r="A88" s="84" t="s">
        <v>95</v>
      </c>
      <c r="B88" s="171" t="s">
        <v>111</v>
      </c>
      <c r="C88" s="88" t="s">
        <v>58</v>
      </c>
      <c r="D88" s="230" t="s">
        <v>444</v>
      </c>
      <c r="E88" s="94"/>
      <c r="F88" s="213"/>
      <c r="G88" s="102" t="s">
        <v>311</v>
      </c>
      <c r="H88" s="216" t="s">
        <v>311</v>
      </c>
      <c r="I88" s="102"/>
      <c r="J88" s="221" t="s">
        <v>311</v>
      </c>
      <c r="K88" s="158">
        <f t="shared" si="17"/>
        <v>24000</v>
      </c>
      <c r="L88" s="53">
        <f t="shared" si="18"/>
        <v>0</v>
      </c>
      <c r="M88" s="53">
        <f t="shared" si="21"/>
        <v>24000</v>
      </c>
      <c r="N88" s="162">
        <v>23000</v>
      </c>
      <c r="O88" s="97">
        <v>0</v>
      </c>
      <c r="P88" s="97">
        <v>0</v>
      </c>
      <c r="Q88" s="71">
        <f t="shared" si="22"/>
        <v>23000</v>
      </c>
      <c r="R88" s="158">
        <v>23000</v>
      </c>
      <c r="S88" s="53">
        <v>0</v>
      </c>
      <c r="T88" s="53">
        <v>0</v>
      </c>
      <c r="U88" s="71">
        <f t="shared" si="23"/>
        <v>23000</v>
      </c>
      <c r="V88" s="155">
        <f t="shared" si="19"/>
        <v>1000</v>
      </c>
      <c r="W88" s="19">
        <f t="shared" si="20"/>
        <v>0</v>
      </c>
      <c r="X88" s="19">
        <v>0</v>
      </c>
      <c r="Y88" s="19">
        <f t="shared" si="24"/>
        <v>1000</v>
      </c>
      <c r="Z88" s="18">
        <f t="shared" si="26"/>
        <v>0</v>
      </c>
      <c r="AA88" s="19">
        <f t="shared" si="27"/>
        <v>0</v>
      </c>
      <c r="AB88" s="19"/>
      <c r="AC88" s="19">
        <f t="shared" si="25"/>
        <v>0</v>
      </c>
      <c r="AD88" s="151"/>
    </row>
    <row r="89" spans="1:30">
      <c r="A89" s="84" t="s">
        <v>212</v>
      </c>
      <c r="B89" s="171" t="s">
        <v>112</v>
      </c>
      <c r="C89" s="88" t="s">
        <v>58</v>
      </c>
      <c r="D89" s="230" t="s">
        <v>444</v>
      </c>
      <c r="E89" s="94"/>
      <c r="F89" s="213"/>
      <c r="G89" s="102" t="s">
        <v>311</v>
      </c>
      <c r="H89" s="216" t="s">
        <v>311</v>
      </c>
      <c r="I89" s="102"/>
      <c r="J89" s="221" t="s">
        <v>311</v>
      </c>
      <c r="K89" s="158">
        <f t="shared" si="17"/>
        <v>18000</v>
      </c>
      <c r="L89" s="53">
        <f t="shared" si="18"/>
        <v>0</v>
      </c>
      <c r="M89" s="53">
        <f t="shared" si="21"/>
        <v>18000</v>
      </c>
      <c r="N89" s="162">
        <v>17000</v>
      </c>
      <c r="O89" s="97">
        <v>0</v>
      </c>
      <c r="P89" s="97">
        <v>0</v>
      </c>
      <c r="Q89" s="71">
        <f t="shared" si="22"/>
        <v>17000</v>
      </c>
      <c r="R89" s="158">
        <v>17000</v>
      </c>
      <c r="S89" s="53">
        <v>0</v>
      </c>
      <c r="T89" s="53">
        <v>0</v>
      </c>
      <c r="U89" s="71">
        <f t="shared" si="23"/>
        <v>17000</v>
      </c>
      <c r="V89" s="155">
        <f t="shared" si="19"/>
        <v>1000</v>
      </c>
      <c r="W89" s="19">
        <f t="shared" si="20"/>
        <v>0</v>
      </c>
      <c r="X89" s="19">
        <v>0</v>
      </c>
      <c r="Y89" s="19">
        <f t="shared" si="24"/>
        <v>1000</v>
      </c>
      <c r="Z89" s="18">
        <f t="shared" si="26"/>
        <v>0</v>
      </c>
      <c r="AA89" s="19">
        <f t="shared" si="27"/>
        <v>0</v>
      </c>
      <c r="AB89" s="19"/>
      <c r="AC89" s="19">
        <f t="shared" si="25"/>
        <v>0</v>
      </c>
      <c r="AD89" s="151"/>
    </row>
    <row r="90" spans="1:30">
      <c r="A90" s="84" t="s">
        <v>212</v>
      </c>
      <c r="B90" s="171" t="s">
        <v>113</v>
      </c>
      <c r="C90" s="88" t="s">
        <v>48</v>
      </c>
      <c r="D90" s="230" t="s">
        <v>444</v>
      </c>
      <c r="E90" s="94"/>
      <c r="F90" s="213"/>
      <c r="G90" s="102" t="s">
        <v>311</v>
      </c>
      <c r="H90" s="216" t="s">
        <v>311</v>
      </c>
      <c r="I90" s="102"/>
      <c r="J90" s="221" t="s">
        <v>311</v>
      </c>
      <c r="K90" s="158">
        <f t="shared" si="17"/>
        <v>18000</v>
      </c>
      <c r="L90" s="53">
        <f t="shared" si="18"/>
        <v>0</v>
      </c>
      <c r="M90" s="53">
        <f t="shared" si="21"/>
        <v>18000</v>
      </c>
      <c r="N90" s="162">
        <v>17000</v>
      </c>
      <c r="O90" s="97">
        <v>0</v>
      </c>
      <c r="P90" s="97">
        <v>0</v>
      </c>
      <c r="Q90" s="71">
        <f t="shared" si="22"/>
        <v>17000</v>
      </c>
      <c r="R90" s="158">
        <v>17000</v>
      </c>
      <c r="S90" s="53">
        <v>0</v>
      </c>
      <c r="T90" s="53">
        <v>0</v>
      </c>
      <c r="U90" s="71">
        <f t="shared" si="23"/>
        <v>17000</v>
      </c>
      <c r="V90" s="155">
        <f t="shared" si="19"/>
        <v>1000</v>
      </c>
      <c r="W90" s="19">
        <f t="shared" si="20"/>
        <v>0</v>
      </c>
      <c r="X90" s="19">
        <v>0</v>
      </c>
      <c r="Y90" s="19">
        <f t="shared" si="24"/>
        <v>1000</v>
      </c>
      <c r="Z90" s="18">
        <f t="shared" si="26"/>
        <v>0</v>
      </c>
      <c r="AA90" s="19">
        <f t="shared" si="27"/>
        <v>0</v>
      </c>
      <c r="AB90" s="19"/>
      <c r="AC90" s="19">
        <f t="shared" si="25"/>
        <v>0</v>
      </c>
      <c r="AD90" s="151"/>
    </row>
    <row r="91" spans="1:30">
      <c r="A91" s="84" t="s">
        <v>213</v>
      </c>
      <c r="B91" s="171" t="s">
        <v>114</v>
      </c>
      <c r="C91" s="88" t="s">
        <v>46</v>
      </c>
      <c r="D91" s="230" t="s">
        <v>444</v>
      </c>
      <c r="E91" s="94"/>
      <c r="F91" s="213"/>
      <c r="G91" s="102" t="s">
        <v>311</v>
      </c>
      <c r="H91" s="216" t="s">
        <v>311</v>
      </c>
      <c r="I91" s="102"/>
      <c r="J91" s="221" t="s">
        <v>311</v>
      </c>
      <c r="K91" s="158">
        <f t="shared" si="17"/>
        <v>35000</v>
      </c>
      <c r="L91" s="53">
        <f t="shared" si="18"/>
        <v>0</v>
      </c>
      <c r="M91" s="53">
        <f t="shared" si="21"/>
        <v>35000</v>
      </c>
      <c r="N91" s="162">
        <v>33000</v>
      </c>
      <c r="O91" s="97">
        <v>0</v>
      </c>
      <c r="P91" s="97">
        <v>0</v>
      </c>
      <c r="Q91" s="71">
        <f t="shared" si="22"/>
        <v>33000</v>
      </c>
      <c r="R91" s="158">
        <v>33000</v>
      </c>
      <c r="S91" s="53">
        <v>0</v>
      </c>
      <c r="T91" s="53">
        <v>0</v>
      </c>
      <c r="U91" s="71">
        <f t="shared" si="23"/>
        <v>33000</v>
      </c>
      <c r="V91" s="155">
        <f t="shared" si="19"/>
        <v>2000</v>
      </c>
      <c r="W91" s="19">
        <f t="shared" si="20"/>
        <v>0</v>
      </c>
      <c r="X91" s="19">
        <v>0</v>
      </c>
      <c r="Y91" s="19">
        <f t="shared" si="24"/>
        <v>2000</v>
      </c>
      <c r="Z91" s="18">
        <f t="shared" si="26"/>
        <v>0</v>
      </c>
      <c r="AA91" s="19">
        <f t="shared" si="27"/>
        <v>0</v>
      </c>
      <c r="AB91" s="19"/>
      <c r="AC91" s="19">
        <f t="shared" si="25"/>
        <v>0</v>
      </c>
      <c r="AD91" s="151"/>
    </row>
    <row r="92" spans="1:30">
      <c r="A92" s="84" t="s">
        <v>214</v>
      </c>
      <c r="B92" s="171" t="s">
        <v>115</v>
      </c>
      <c r="C92" s="88" t="s">
        <v>40</v>
      </c>
      <c r="D92" s="230" t="s">
        <v>444</v>
      </c>
      <c r="E92" s="94"/>
      <c r="F92" s="213"/>
      <c r="G92" s="102" t="s">
        <v>311</v>
      </c>
      <c r="H92" s="216" t="s">
        <v>311</v>
      </c>
      <c r="I92" s="102"/>
      <c r="J92" s="221" t="s">
        <v>311</v>
      </c>
      <c r="K92" s="158">
        <f t="shared" si="17"/>
        <v>1220000</v>
      </c>
      <c r="L92" s="53">
        <f t="shared" si="18"/>
        <v>165000</v>
      </c>
      <c r="M92" s="53">
        <f t="shared" si="21"/>
        <v>1385000</v>
      </c>
      <c r="N92" s="162">
        <v>1174000</v>
      </c>
      <c r="O92" s="97">
        <v>158000</v>
      </c>
      <c r="P92" s="97">
        <v>0</v>
      </c>
      <c r="Q92" s="71">
        <f t="shared" si="22"/>
        <v>1332000</v>
      </c>
      <c r="R92" s="158">
        <v>1174000</v>
      </c>
      <c r="S92" s="53">
        <v>158000</v>
      </c>
      <c r="T92" s="53">
        <v>0</v>
      </c>
      <c r="U92" s="71">
        <f t="shared" si="23"/>
        <v>1332000</v>
      </c>
      <c r="V92" s="155">
        <f t="shared" si="19"/>
        <v>46000</v>
      </c>
      <c r="W92" s="19">
        <f t="shared" si="20"/>
        <v>7000</v>
      </c>
      <c r="X92" s="19">
        <v>0</v>
      </c>
      <c r="Y92" s="19">
        <f t="shared" si="24"/>
        <v>53000</v>
      </c>
      <c r="Z92" s="18">
        <f t="shared" si="26"/>
        <v>0</v>
      </c>
      <c r="AA92" s="19">
        <f t="shared" si="27"/>
        <v>0</v>
      </c>
      <c r="AB92" s="19"/>
      <c r="AC92" s="19">
        <f t="shared" si="25"/>
        <v>0</v>
      </c>
      <c r="AD92" s="151"/>
    </row>
    <row r="93" spans="1:30">
      <c r="A93" s="84" t="s">
        <v>215</v>
      </c>
      <c r="B93" s="171" t="s">
        <v>116</v>
      </c>
      <c r="C93" s="88" t="s">
        <v>51</v>
      </c>
      <c r="D93" s="230" t="s">
        <v>444</v>
      </c>
      <c r="E93" s="94"/>
      <c r="F93" s="213"/>
      <c r="G93" s="102" t="s">
        <v>311</v>
      </c>
      <c r="H93" s="216" t="s">
        <v>311</v>
      </c>
      <c r="I93" s="102"/>
      <c r="J93" s="221" t="s">
        <v>311</v>
      </c>
      <c r="K93" s="158">
        <f t="shared" si="17"/>
        <v>318000</v>
      </c>
      <c r="L93" s="53">
        <f t="shared" si="18"/>
        <v>0</v>
      </c>
      <c r="M93" s="53">
        <f t="shared" si="21"/>
        <v>318000</v>
      </c>
      <c r="N93" s="162">
        <v>306000</v>
      </c>
      <c r="O93" s="97">
        <v>0</v>
      </c>
      <c r="P93" s="97">
        <v>0</v>
      </c>
      <c r="Q93" s="71">
        <f t="shared" si="22"/>
        <v>306000</v>
      </c>
      <c r="R93" s="158">
        <v>306000</v>
      </c>
      <c r="S93" s="53">
        <v>0</v>
      </c>
      <c r="T93" s="53">
        <v>0</v>
      </c>
      <c r="U93" s="71">
        <f t="shared" si="23"/>
        <v>306000</v>
      </c>
      <c r="V93" s="155">
        <f t="shared" si="19"/>
        <v>12000</v>
      </c>
      <c r="W93" s="19">
        <f t="shared" si="20"/>
        <v>0</v>
      </c>
      <c r="X93" s="19">
        <v>0</v>
      </c>
      <c r="Y93" s="19">
        <f t="shared" si="24"/>
        <v>12000</v>
      </c>
      <c r="Z93" s="18">
        <f t="shared" si="26"/>
        <v>0</v>
      </c>
      <c r="AA93" s="19">
        <f t="shared" si="27"/>
        <v>0</v>
      </c>
      <c r="AB93" s="19"/>
      <c r="AC93" s="19">
        <f t="shared" si="25"/>
        <v>0</v>
      </c>
      <c r="AD93" s="151"/>
    </row>
    <row r="94" spans="1:30">
      <c r="A94" s="84" t="s">
        <v>216</v>
      </c>
      <c r="B94" s="171" t="s">
        <v>117</v>
      </c>
      <c r="C94" s="88" t="s">
        <v>49</v>
      </c>
      <c r="D94" s="230" t="s">
        <v>444</v>
      </c>
      <c r="E94" s="94"/>
      <c r="F94" s="213"/>
      <c r="G94" s="102" t="s">
        <v>311</v>
      </c>
      <c r="H94" s="216" t="s">
        <v>311</v>
      </c>
      <c r="I94" s="102"/>
      <c r="J94" s="221" t="s">
        <v>311</v>
      </c>
      <c r="K94" s="158">
        <f t="shared" si="17"/>
        <v>223000</v>
      </c>
      <c r="L94" s="53">
        <f t="shared" si="18"/>
        <v>68000</v>
      </c>
      <c r="M94" s="53">
        <f t="shared" si="21"/>
        <v>291000</v>
      </c>
      <c r="N94" s="162">
        <v>214000</v>
      </c>
      <c r="O94" s="97">
        <v>65000</v>
      </c>
      <c r="P94" s="97">
        <v>0</v>
      </c>
      <c r="Q94" s="71">
        <f t="shared" si="22"/>
        <v>279000</v>
      </c>
      <c r="R94" s="158">
        <v>214000</v>
      </c>
      <c r="S94" s="53">
        <v>65000</v>
      </c>
      <c r="T94" s="53">
        <v>0</v>
      </c>
      <c r="U94" s="71">
        <f t="shared" si="23"/>
        <v>279000</v>
      </c>
      <c r="V94" s="155">
        <f t="shared" si="19"/>
        <v>9000</v>
      </c>
      <c r="W94" s="19">
        <f t="shared" si="20"/>
        <v>3000</v>
      </c>
      <c r="X94" s="19">
        <v>0</v>
      </c>
      <c r="Y94" s="19">
        <f t="shared" si="24"/>
        <v>12000</v>
      </c>
      <c r="Z94" s="18">
        <f t="shared" si="26"/>
        <v>0</v>
      </c>
      <c r="AA94" s="19">
        <f t="shared" si="27"/>
        <v>0</v>
      </c>
      <c r="AB94" s="19"/>
      <c r="AC94" s="19">
        <f t="shared" si="25"/>
        <v>0</v>
      </c>
      <c r="AD94" s="151"/>
    </row>
    <row r="95" spans="1:30">
      <c r="A95" s="84" t="s">
        <v>32</v>
      </c>
      <c r="B95" s="171" t="s">
        <v>118</v>
      </c>
      <c r="C95" s="88" t="s">
        <v>44</v>
      </c>
      <c r="D95" s="230" t="s">
        <v>444</v>
      </c>
      <c r="E95" s="94"/>
      <c r="F95" s="213"/>
      <c r="G95" s="102" t="s">
        <v>311</v>
      </c>
      <c r="H95" s="216" t="s">
        <v>311</v>
      </c>
      <c r="I95" s="102"/>
      <c r="J95" s="221" t="s">
        <v>311</v>
      </c>
      <c r="K95" s="158">
        <f t="shared" si="17"/>
        <v>49000</v>
      </c>
      <c r="L95" s="53">
        <f t="shared" si="18"/>
        <v>0</v>
      </c>
      <c r="M95" s="53">
        <f t="shared" si="21"/>
        <v>49000</v>
      </c>
      <c r="N95" s="162">
        <v>47000</v>
      </c>
      <c r="O95" s="97">
        <v>0</v>
      </c>
      <c r="P95" s="97">
        <v>0</v>
      </c>
      <c r="Q95" s="71">
        <f t="shared" si="22"/>
        <v>47000</v>
      </c>
      <c r="R95" s="158">
        <v>47000</v>
      </c>
      <c r="S95" s="53">
        <v>0</v>
      </c>
      <c r="T95" s="53">
        <v>0</v>
      </c>
      <c r="U95" s="71">
        <f t="shared" si="23"/>
        <v>47000</v>
      </c>
      <c r="V95" s="155">
        <f t="shared" si="19"/>
        <v>2000</v>
      </c>
      <c r="W95" s="19">
        <f t="shared" si="20"/>
        <v>0</v>
      </c>
      <c r="X95" s="19">
        <v>0</v>
      </c>
      <c r="Y95" s="19">
        <f t="shared" si="24"/>
        <v>2000</v>
      </c>
      <c r="Z95" s="18">
        <f t="shared" si="26"/>
        <v>0</v>
      </c>
      <c r="AA95" s="19">
        <f t="shared" si="27"/>
        <v>0</v>
      </c>
      <c r="AB95" s="19"/>
      <c r="AC95" s="19">
        <f t="shared" si="25"/>
        <v>0</v>
      </c>
      <c r="AD95" s="151"/>
    </row>
    <row r="96" spans="1:30">
      <c r="A96" s="84" t="s">
        <v>32</v>
      </c>
      <c r="B96" s="171" t="s">
        <v>119</v>
      </c>
      <c r="C96" s="88" t="s">
        <v>40</v>
      </c>
      <c r="D96" s="230" t="s">
        <v>444</v>
      </c>
      <c r="E96" s="94"/>
      <c r="F96" s="213"/>
      <c r="G96" s="102" t="s">
        <v>311</v>
      </c>
      <c r="H96" s="216" t="s">
        <v>311</v>
      </c>
      <c r="I96" s="102"/>
      <c r="J96" s="221" t="s">
        <v>311</v>
      </c>
      <c r="K96" s="158">
        <f t="shared" si="17"/>
        <v>302000</v>
      </c>
      <c r="L96" s="53">
        <f t="shared" si="18"/>
        <v>0</v>
      </c>
      <c r="M96" s="53">
        <f t="shared" si="21"/>
        <v>302000</v>
      </c>
      <c r="N96" s="162">
        <v>290000</v>
      </c>
      <c r="O96" s="97">
        <v>0</v>
      </c>
      <c r="P96" s="97">
        <v>0</v>
      </c>
      <c r="Q96" s="71">
        <f t="shared" si="22"/>
        <v>290000</v>
      </c>
      <c r="R96" s="158">
        <v>290000</v>
      </c>
      <c r="S96" s="53">
        <v>0</v>
      </c>
      <c r="T96" s="53">
        <v>0</v>
      </c>
      <c r="U96" s="71">
        <f t="shared" si="23"/>
        <v>290000</v>
      </c>
      <c r="V96" s="155">
        <f t="shared" si="19"/>
        <v>12000</v>
      </c>
      <c r="W96" s="19">
        <f t="shared" si="20"/>
        <v>0</v>
      </c>
      <c r="X96" s="19">
        <v>0</v>
      </c>
      <c r="Y96" s="19">
        <f t="shared" si="24"/>
        <v>12000</v>
      </c>
      <c r="Z96" s="18">
        <f t="shared" si="26"/>
        <v>0</v>
      </c>
      <c r="AA96" s="19">
        <f t="shared" si="27"/>
        <v>0</v>
      </c>
      <c r="AB96" s="19"/>
      <c r="AC96" s="19">
        <f t="shared" si="25"/>
        <v>0</v>
      </c>
      <c r="AD96" s="151"/>
    </row>
    <row r="97" spans="1:30">
      <c r="A97" s="84" t="s">
        <v>217</v>
      </c>
      <c r="B97" s="171" t="s">
        <v>120</v>
      </c>
      <c r="C97" s="88" t="s">
        <v>40</v>
      </c>
      <c r="D97" s="230" t="s">
        <v>444</v>
      </c>
      <c r="E97" s="94"/>
      <c r="F97" s="213"/>
      <c r="G97" s="102" t="s">
        <v>311</v>
      </c>
      <c r="H97" s="216" t="s">
        <v>311</v>
      </c>
      <c r="I97" s="102"/>
      <c r="J97" s="221" t="s">
        <v>311</v>
      </c>
      <c r="K97" s="158">
        <f t="shared" si="17"/>
        <v>422000</v>
      </c>
      <c r="L97" s="53">
        <f t="shared" si="18"/>
        <v>0</v>
      </c>
      <c r="M97" s="53">
        <f t="shared" si="21"/>
        <v>422000</v>
      </c>
      <c r="N97" s="162">
        <v>406000</v>
      </c>
      <c r="O97" s="97">
        <v>0</v>
      </c>
      <c r="P97" s="97">
        <v>0</v>
      </c>
      <c r="Q97" s="71">
        <f t="shared" si="22"/>
        <v>406000</v>
      </c>
      <c r="R97" s="158">
        <v>406000</v>
      </c>
      <c r="S97" s="53">
        <v>0</v>
      </c>
      <c r="T97" s="53">
        <v>0</v>
      </c>
      <c r="U97" s="71">
        <f t="shared" si="23"/>
        <v>406000</v>
      </c>
      <c r="V97" s="155">
        <f t="shared" si="19"/>
        <v>16000</v>
      </c>
      <c r="W97" s="19">
        <f t="shared" si="20"/>
        <v>0</v>
      </c>
      <c r="X97" s="19">
        <v>0</v>
      </c>
      <c r="Y97" s="19">
        <f t="shared" si="24"/>
        <v>16000</v>
      </c>
      <c r="Z97" s="18">
        <f t="shared" si="26"/>
        <v>0</v>
      </c>
      <c r="AA97" s="19">
        <f t="shared" si="27"/>
        <v>0</v>
      </c>
      <c r="AB97" s="19"/>
      <c r="AC97" s="19">
        <f t="shared" si="25"/>
        <v>0</v>
      </c>
      <c r="AD97" s="151"/>
    </row>
    <row r="98" spans="1:30" ht="20">
      <c r="A98" s="84" t="s">
        <v>218</v>
      </c>
      <c r="B98" s="171" t="s">
        <v>403</v>
      </c>
      <c r="C98" s="88" t="s">
        <v>55</v>
      </c>
      <c r="D98" s="230" t="s">
        <v>444</v>
      </c>
      <c r="E98" s="94"/>
      <c r="F98" s="213"/>
      <c r="G98" s="102" t="s">
        <v>311</v>
      </c>
      <c r="H98" s="216" t="s">
        <v>311</v>
      </c>
      <c r="I98" s="102"/>
      <c r="J98" s="221" t="s">
        <v>311</v>
      </c>
      <c r="K98" s="158">
        <f t="shared" si="17"/>
        <v>656000</v>
      </c>
      <c r="L98" s="53">
        <f t="shared" si="18"/>
        <v>0</v>
      </c>
      <c r="M98" s="53">
        <f t="shared" si="21"/>
        <v>656000</v>
      </c>
      <c r="N98" s="162">
        <v>631000</v>
      </c>
      <c r="O98" s="97">
        <v>0</v>
      </c>
      <c r="P98" s="97">
        <v>0</v>
      </c>
      <c r="Q98" s="71">
        <f t="shared" si="22"/>
        <v>631000</v>
      </c>
      <c r="R98" s="158">
        <v>631000</v>
      </c>
      <c r="S98" s="53">
        <v>0</v>
      </c>
      <c r="T98" s="53">
        <v>0</v>
      </c>
      <c r="U98" s="71">
        <f t="shared" si="23"/>
        <v>631000</v>
      </c>
      <c r="V98" s="155">
        <f t="shared" si="19"/>
        <v>25000</v>
      </c>
      <c r="W98" s="19">
        <f t="shared" si="20"/>
        <v>0</v>
      </c>
      <c r="X98" s="19">
        <v>0</v>
      </c>
      <c r="Y98" s="19">
        <f t="shared" si="24"/>
        <v>25000</v>
      </c>
      <c r="Z98" s="18">
        <f t="shared" si="26"/>
        <v>0</v>
      </c>
      <c r="AA98" s="19">
        <f t="shared" si="27"/>
        <v>0</v>
      </c>
      <c r="AB98" s="19"/>
      <c r="AC98" s="19">
        <f t="shared" si="25"/>
        <v>0</v>
      </c>
      <c r="AD98" s="151"/>
    </row>
    <row r="99" spans="1:30">
      <c r="A99" s="84" t="s">
        <v>219</v>
      </c>
      <c r="B99" s="171" t="s">
        <v>121</v>
      </c>
      <c r="C99" s="88" t="s">
        <v>40</v>
      </c>
      <c r="D99" s="230" t="s">
        <v>444</v>
      </c>
      <c r="E99" s="94"/>
      <c r="F99" s="213"/>
      <c r="G99" s="102" t="s">
        <v>311</v>
      </c>
      <c r="H99" s="216" t="s">
        <v>311</v>
      </c>
      <c r="I99" s="102"/>
      <c r="J99" s="221" t="s">
        <v>311</v>
      </c>
      <c r="K99" s="158">
        <f t="shared" si="17"/>
        <v>744000</v>
      </c>
      <c r="L99" s="53">
        <f t="shared" si="18"/>
        <v>37000</v>
      </c>
      <c r="M99" s="53">
        <f t="shared" si="21"/>
        <v>781000</v>
      </c>
      <c r="N99" s="162">
        <v>716000</v>
      </c>
      <c r="O99" s="97">
        <v>35000</v>
      </c>
      <c r="P99" s="97">
        <v>0</v>
      </c>
      <c r="Q99" s="71">
        <f t="shared" si="22"/>
        <v>751000</v>
      </c>
      <c r="R99" s="158">
        <v>716000</v>
      </c>
      <c r="S99" s="53">
        <v>35000</v>
      </c>
      <c r="T99" s="53">
        <v>0</v>
      </c>
      <c r="U99" s="71">
        <f t="shared" si="23"/>
        <v>751000</v>
      </c>
      <c r="V99" s="155">
        <f t="shared" si="19"/>
        <v>28000</v>
      </c>
      <c r="W99" s="19">
        <f t="shared" si="20"/>
        <v>2000</v>
      </c>
      <c r="X99" s="19">
        <v>0</v>
      </c>
      <c r="Y99" s="19">
        <f t="shared" si="24"/>
        <v>30000</v>
      </c>
      <c r="Z99" s="18">
        <f t="shared" si="26"/>
        <v>0</v>
      </c>
      <c r="AA99" s="19">
        <f t="shared" si="27"/>
        <v>0</v>
      </c>
      <c r="AB99" s="19"/>
      <c r="AC99" s="19">
        <f t="shared" si="25"/>
        <v>0</v>
      </c>
      <c r="AD99" s="151"/>
    </row>
    <row r="100" spans="1:30">
      <c r="A100" s="84" t="s">
        <v>220</v>
      </c>
      <c r="B100" s="171" t="s">
        <v>122</v>
      </c>
      <c r="C100" s="88" t="s">
        <v>51</v>
      </c>
      <c r="D100" s="230" t="s">
        <v>444</v>
      </c>
      <c r="E100" s="94"/>
      <c r="F100" s="213"/>
      <c r="G100" s="102" t="s">
        <v>311</v>
      </c>
      <c r="H100" s="216" t="s">
        <v>311</v>
      </c>
      <c r="I100" s="102"/>
      <c r="J100" s="221" t="s">
        <v>311</v>
      </c>
      <c r="K100" s="158">
        <f t="shared" si="17"/>
        <v>35000</v>
      </c>
      <c r="L100" s="53">
        <f t="shared" si="18"/>
        <v>0</v>
      </c>
      <c r="M100" s="53">
        <f t="shared" si="21"/>
        <v>35000</v>
      </c>
      <c r="N100" s="162">
        <v>33000</v>
      </c>
      <c r="O100" s="97">
        <v>0</v>
      </c>
      <c r="P100" s="97">
        <v>0</v>
      </c>
      <c r="Q100" s="71">
        <f t="shared" si="22"/>
        <v>33000</v>
      </c>
      <c r="R100" s="158">
        <v>33000</v>
      </c>
      <c r="S100" s="53">
        <v>0</v>
      </c>
      <c r="T100" s="53">
        <v>0</v>
      </c>
      <c r="U100" s="71">
        <f t="shared" si="23"/>
        <v>33000</v>
      </c>
      <c r="V100" s="155">
        <f t="shared" si="19"/>
        <v>2000</v>
      </c>
      <c r="W100" s="19">
        <f t="shared" si="20"/>
        <v>0</v>
      </c>
      <c r="X100" s="19">
        <v>0</v>
      </c>
      <c r="Y100" s="19">
        <f t="shared" si="24"/>
        <v>2000</v>
      </c>
      <c r="Z100" s="18">
        <f t="shared" si="26"/>
        <v>0</v>
      </c>
      <c r="AA100" s="19">
        <f t="shared" si="27"/>
        <v>0</v>
      </c>
      <c r="AB100" s="19"/>
      <c r="AC100" s="19">
        <f t="shared" si="25"/>
        <v>0</v>
      </c>
      <c r="AD100" s="151"/>
    </row>
    <row r="101" spans="1:30">
      <c r="A101" s="84" t="s">
        <v>221</v>
      </c>
      <c r="B101" s="171" t="s">
        <v>123</v>
      </c>
      <c r="C101" s="88" t="s">
        <v>51</v>
      </c>
      <c r="D101" s="230" t="s">
        <v>444</v>
      </c>
      <c r="E101" s="94" t="s">
        <v>374</v>
      </c>
      <c r="F101" s="213"/>
      <c r="G101" s="102" t="s">
        <v>311</v>
      </c>
      <c r="H101" s="216" t="s">
        <v>311</v>
      </c>
      <c r="I101" s="102"/>
      <c r="J101" s="221" t="s">
        <v>311</v>
      </c>
      <c r="K101" s="158">
        <f t="shared" si="17"/>
        <v>1979000</v>
      </c>
      <c r="L101" s="53">
        <f t="shared" si="18"/>
        <v>0</v>
      </c>
      <c r="M101" s="53">
        <f t="shared" si="21"/>
        <v>1979000</v>
      </c>
      <c r="N101" s="162">
        <v>1904000</v>
      </c>
      <c r="O101" s="97">
        <v>0</v>
      </c>
      <c r="P101" s="97">
        <v>0</v>
      </c>
      <c r="Q101" s="71">
        <f t="shared" si="22"/>
        <v>1904000</v>
      </c>
      <c r="R101" s="158">
        <v>1904000</v>
      </c>
      <c r="S101" s="53">
        <v>0</v>
      </c>
      <c r="T101" s="53">
        <v>0</v>
      </c>
      <c r="U101" s="71">
        <f t="shared" si="23"/>
        <v>1904000</v>
      </c>
      <c r="V101" s="155">
        <f t="shared" si="19"/>
        <v>75000</v>
      </c>
      <c r="W101" s="19">
        <f t="shared" si="20"/>
        <v>0</v>
      </c>
      <c r="X101" s="19">
        <v>0</v>
      </c>
      <c r="Y101" s="19">
        <f t="shared" si="24"/>
        <v>75000</v>
      </c>
      <c r="Z101" s="18">
        <f t="shared" si="26"/>
        <v>0</v>
      </c>
      <c r="AA101" s="19">
        <f t="shared" si="27"/>
        <v>0</v>
      </c>
      <c r="AB101" s="19"/>
      <c r="AC101" s="19">
        <f t="shared" si="25"/>
        <v>0</v>
      </c>
      <c r="AD101" s="151"/>
    </row>
    <row r="102" spans="1:30">
      <c r="A102" s="84" t="s">
        <v>222</v>
      </c>
      <c r="B102" s="171" t="s">
        <v>124</v>
      </c>
      <c r="C102" s="88" t="s">
        <v>59</v>
      </c>
      <c r="D102" s="230" t="s">
        <v>444</v>
      </c>
      <c r="E102" s="94"/>
      <c r="F102" s="213"/>
      <c r="G102" s="102" t="s">
        <v>311</v>
      </c>
      <c r="H102" s="216" t="s">
        <v>311</v>
      </c>
      <c r="I102" s="102"/>
      <c r="J102" s="221" t="s">
        <v>311</v>
      </c>
      <c r="K102" s="158">
        <f t="shared" si="17"/>
        <v>1187000</v>
      </c>
      <c r="L102" s="53">
        <f t="shared" si="18"/>
        <v>80000</v>
      </c>
      <c r="M102" s="53">
        <f t="shared" si="21"/>
        <v>1267000</v>
      </c>
      <c r="N102" s="162">
        <v>1142000</v>
      </c>
      <c r="O102" s="97">
        <v>76000</v>
      </c>
      <c r="P102" s="97">
        <v>0</v>
      </c>
      <c r="Q102" s="71">
        <f t="shared" si="22"/>
        <v>1218000</v>
      </c>
      <c r="R102" s="158">
        <v>1142000</v>
      </c>
      <c r="S102" s="53">
        <v>76000</v>
      </c>
      <c r="T102" s="53">
        <v>0</v>
      </c>
      <c r="U102" s="71">
        <f t="shared" si="23"/>
        <v>1218000</v>
      </c>
      <c r="V102" s="155">
        <f t="shared" si="19"/>
        <v>45000</v>
      </c>
      <c r="W102" s="19">
        <f t="shared" si="20"/>
        <v>4000</v>
      </c>
      <c r="X102" s="19">
        <v>0</v>
      </c>
      <c r="Y102" s="19">
        <f t="shared" si="24"/>
        <v>49000</v>
      </c>
      <c r="Z102" s="18">
        <f t="shared" si="26"/>
        <v>0</v>
      </c>
      <c r="AA102" s="19">
        <f t="shared" si="27"/>
        <v>0</v>
      </c>
      <c r="AB102" s="19"/>
      <c r="AC102" s="19">
        <f t="shared" si="25"/>
        <v>0</v>
      </c>
      <c r="AD102" s="151"/>
    </row>
    <row r="103" spans="1:30">
      <c r="A103" s="84" t="s">
        <v>223</v>
      </c>
      <c r="B103" s="171" t="s">
        <v>90</v>
      </c>
      <c r="C103" s="88" t="s">
        <v>39</v>
      </c>
      <c r="D103" s="230" t="s">
        <v>444</v>
      </c>
      <c r="E103" s="94"/>
      <c r="F103" s="213"/>
      <c r="G103" s="102" t="s">
        <v>311</v>
      </c>
      <c r="H103" s="216" t="s">
        <v>311</v>
      </c>
      <c r="I103" s="102"/>
      <c r="J103" s="221" t="s">
        <v>311</v>
      </c>
      <c r="K103" s="158">
        <f t="shared" si="17"/>
        <v>1027000</v>
      </c>
      <c r="L103" s="53">
        <f t="shared" si="18"/>
        <v>148000</v>
      </c>
      <c r="M103" s="53">
        <f t="shared" si="21"/>
        <v>1175000</v>
      </c>
      <c r="N103" s="162">
        <v>988000</v>
      </c>
      <c r="O103" s="97">
        <v>142000</v>
      </c>
      <c r="P103" s="97">
        <v>0</v>
      </c>
      <c r="Q103" s="71">
        <f t="shared" si="22"/>
        <v>1130000</v>
      </c>
      <c r="R103" s="158">
        <v>988000</v>
      </c>
      <c r="S103" s="53">
        <v>142000</v>
      </c>
      <c r="T103" s="53">
        <v>0</v>
      </c>
      <c r="U103" s="71">
        <f t="shared" si="23"/>
        <v>1130000</v>
      </c>
      <c r="V103" s="155">
        <f t="shared" si="19"/>
        <v>39000</v>
      </c>
      <c r="W103" s="19">
        <f t="shared" si="20"/>
        <v>6000</v>
      </c>
      <c r="X103" s="19">
        <v>0</v>
      </c>
      <c r="Y103" s="19">
        <f t="shared" si="24"/>
        <v>45000</v>
      </c>
      <c r="Z103" s="18">
        <f t="shared" si="26"/>
        <v>0</v>
      </c>
      <c r="AA103" s="19">
        <f t="shared" si="27"/>
        <v>0</v>
      </c>
      <c r="AB103" s="19"/>
      <c r="AC103" s="19">
        <f t="shared" si="25"/>
        <v>0</v>
      </c>
      <c r="AD103" s="151"/>
    </row>
    <row r="104" spans="1:30">
      <c r="A104" s="84" t="s">
        <v>224</v>
      </c>
      <c r="B104" s="171" t="s">
        <v>125</v>
      </c>
      <c r="C104" s="88" t="s">
        <v>43</v>
      </c>
      <c r="D104" s="230" t="s">
        <v>444</v>
      </c>
      <c r="E104" s="94"/>
      <c r="F104" s="213"/>
      <c r="G104" s="102"/>
      <c r="H104" s="216"/>
      <c r="I104" s="102"/>
      <c r="J104" s="221"/>
      <c r="K104" s="158">
        <f t="shared" si="17"/>
        <v>40000</v>
      </c>
      <c r="L104" s="53">
        <f t="shared" si="18"/>
        <v>0</v>
      </c>
      <c r="M104" s="53">
        <f t="shared" si="21"/>
        <v>40000</v>
      </c>
      <c r="N104" s="162">
        <v>38000</v>
      </c>
      <c r="O104" s="97">
        <v>0</v>
      </c>
      <c r="P104" s="97">
        <v>0</v>
      </c>
      <c r="Q104" s="71">
        <f t="shared" si="22"/>
        <v>38000</v>
      </c>
      <c r="R104" s="158">
        <v>38000</v>
      </c>
      <c r="S104" s="53">
        <v>0</v>
      </c>
      <c r="T104" s="53">
        <v>0</v>
      </c>
      <c r="U104" s="71">
        <f t="shared" si="23"/>
        <v>38000</v>
      </c>
      <c r="V104" s="155">
        <f t="shared" si="19"/>
        <v>2000</v>
      </c>
      <c r="W104" s="19">
        <f t="shared" si="20"/>
        <v>0</v>
      </c>
      <c r="X104" s="19">
        <v>0</v>
      </c>
      <c r="Y104" s="19">
        <f t="shared" si="24"/>
        <v>2000</v>
      </c>
      <c r="Z104" s="18">
        <f t="shared" si="26"/>
        <v>0</v>
      </c>
      <c r="AA104" s="19">
        <f t="shared" si="27"/>
        <v>0</v>
      </c>
      <c r="AB104" s="19"/>
      <c r="AC104" s="19">
        <f t="shared" si="25"/>
        <v>0</v>
      </c>
      <c r="AD104" s="151"/>
    </row>
    <row r="105" spans="1:30">
      <c r="A105" s="84" t="s">
        <v>224</v>
      </c>
      <c r="B105" s="171" t="s">
        <v>126</v>
      </c>
      <c r="C105" s="88" t="s">
        <v>43</v>
      </c>
      <c r="D105" s="230" t="s">
        <v>444</v>
      </c>
      <c r="E105" s="94"/>
      <c r="F105" s="213"/>
      <c r="G105" s="102" t="s">
        <v>311</v>
      </c>
      <c r="H105" s="216" t="s">
        <v>311</v>
      </c>
      <c r="I105" s="102"/>
      <c r="J105" s="221" t="s">
        <v>311</v>
      </c>
      <c r="K105" s="158">
        <f t="shared" ref="K105:K136" si="28">ROUNDUP(N105*ign/igo,afrind)</f>
        <v>71000</v>
      </c>
      <c r="L105" s="53">
        <f t="shared" ref="L105:L136" si="29">ROUNDUP(O105*iin/iio,afrind)</f>
        <v>0</v>
      </c>
      <c r="M105" s="53">
        <f t="shared" si="21"/>
        <v>71000</v>
      </c>
      <c r="N105" s="162">
        <v>68000</v>
      </c>
      <c r="O105" s="97">
        <v>0</v>
      </c>
      <c r="P105" s="97">
        <v>0</v>
      </c>
      <c r="Q105" s="71">
        <f t="shared" si="22"/>
        <v>68000</v>
      </c>
      <c r="R105" s="158">
        <v>68000</v>
      </c>
      <c r="S105" s="53">
        <v>0</v>
      </c>
      <c r="T105" s="53">
        <v>0</v>
      </c>
      <c r="U105" s="71">
        <f t="shared" si="23"/>
        <v>68000</v>
      </c>
      <c r="V105" s="155">
        <f t="shared" ref="V105:V136" si="30">K105-N105</f>
        <v>3000</v>
      </c>
      <c r="W105" s="19">
        <f t="shared" ref="W105:W136" si="31">L105-O105</f>
        <v>0</v>
      </c>
      <c r="X105" s="19">
        <v>0</v>
      </c>
      <c r="Y105" s="19">
        <f t="shared" si="24"/>
        <v>3000</v>
      </c>
      <c r="Z105" s="18">
        <f t="shared" si="26"/>
        <v>0</v>
      </c>
      <c r="AA105" s="19">
        <f t="shared" si="27"/>
        <v>0</v>
      </c>
      <c r="AB105" s="19"/>
      <c r="AC105" s="19">
        <f t="shared" si="25"/>
        <v>0</v>
      </c>
      <c r="AD105" s="151"/>
    </row>
    <row r="106" spans="1:30">
      <c r="A106" s="84" t="s">
        <v>225</v>
      </c>
      <c r="B106" s="171" t="s">
        <v>127</v>
      </c>
      <c r="C106" s="88" t="s">
        <v>43</v>
      </c>
      <c r="D106" s="230" t="s">
        <v>444</v>
      </c>
      <c r="E106" s="94"/>
      <c r="F106" s="213"/>
      <c r="G106" s="102" t="s">
        <v>311</v>
      </c>
      <c r="H106" s="216" t="s">
        <v>311</v>
      </c>
      <c r="I106" s="102"/>
      <c r="J106" s="221" t="s">
        <v>311</v>
      </c>
      <c r="K106" s="158">
        <f t="shared" si="28"/>
        <v>175000</v>
      </c>
      <c r="L106" s="53">
        <f t="shared" si="29"/>
        <v>15000</v>
      </c>
      <c r="M106" s="53">
        <f t="shared" si="21"/>
        <v>190000</v>
      </c>
      <c r="N106" s="162">
        <v>168000</v>
      </c>
      <c r="O106" s="97">
        <v>14000</v>
      </c>
      <c r="P106" s="97">
        <v>0</v>
      </c>
      <c r="Q106" s="71">
        <f t="shared" si="22"/>
        <v>182000</v>
      </c>
      <c r="R106" s="158">
        <v>168000</v>
      </c>
      <c r="S106" s="53">
        <v>14000</v>
      </c>
      <c r="T106" s="53">
        <v>0</v>
      </c>
      <c r="U106" s="71">
        <f t="shared" si="23"/>
        <v>182000</v>
      </c>
      <c r="V106" s="155">
        <f t="shared" si="30"/>
        <v>7000</v>
      </c>
      <c r="W106" s="19">
        <f t="shared" si="31"/>
        <v>1000</v>
      </c>
      <c r="X106" s="19">
        <v>0</v>
      </c>
      <c r="Y106" s="19">
        <f t="shared" si="24"/>
        <v>8000</v>
      </c>
      <c r="Z106" s="18">
        <f t="shared" si="26"/>
        <v>0</v>
      </c>
      <c r="AA106" s="19">
        <f t="shared" si="27"/>
        <v>0</v>
      </c>
      <c r="AB106" s="19"/>
      <c r="AC106" s="19">
        <f t="shared" si="25"/>
        <v>0</v>
      </c>
      <c r="AD106" s="151"/>
    </row>
    <row r="107" spans="1:30">
      <c r="A107" s="84" t="s">
        <v>226</v>
      </c>
      <c r="B107" s="171" t="s">
        <v>128</v>
      </c>
      <c r="C107" s="88" t="s">
        <v>43</v>
      </c>
      <c r="D107" s="230" t="s">
        <v>444</v>
      </c>
      <c r="E107" s="94"/>
      <c r="F107" s="213"/>
      <c r="G107" s="102" t="s">
        <v>311</v>
      </c>
      <c r="H107" s="216" t="s">
        <v>311</v>
      </c>
      <c r="I107" s="102"/>
      <c r="J107" s="221" t="s">
        <v>311</v>
      </c>
      <c r="K107" s="158">
        <f t="shared" si="28"/>
        <v>351000</v>
      </c>
      <c r="L107" s="53">
        <f t="shared" si="29"/>
        <v>101000</v>
      </c>
      <c r="M107" s="53">
        <f t="shared" si="21"/>
        <v>452000</v>
      </c>
      <c r="N107" s="162">
        <v>337000</v>
      </c>
      <c r="O107" s="97">
        <v>96000</v>
      </c>
      <c r="P107" s="97">
        <v>0</v>
      </c>
      <c r="Q107" s="71">
        <f t="shared" si="22"/>
        <v>433000</v>
      </c>
      <c r="R107" s="158">
        <v>337000</v>
      </c>
      <c r="S107" s="53">
        <v>96000</v>
      </c>
      <c r="T107" s="53">
        <v>0</v>
      </c>
      <c r="U107" s="71">
        <f t="shared" si="23"/>
        <v>433000</v>
      </c>
      <c r="V107" s="155">
        <f t="shared" si="30"/>
        <v>14000</v>
      </c>
      <c r="W107" s="19">
        <f t="shared" si="31"/>
        <v>5000</v>
      </c>
      <c r="X107" s="19">
        <v>0</v>
      </c>
      <c r="Y107" s="19">
        <f t="shared" si="24"/>
        <v>19000</v>
      </c>
      <c r="Z107" s="18">
        <f t="shared" ref="Z107:Z138" si="32">N107-R107</f>
        <v>0</v>
      </c>
      <c r="AA107" s="19">
        <f t="shared" si="27"/>
        <v>0</v>
      </c>
      <c r="AB107" s="19"/>
      <c r="AC107" s="19">
        <f t="shared" si="25"/>
        <v>0</v>
      </c>
      <c r="AD107" s="151"/>
    </row>
    <row r="108" spans="1:30">
      <c r="A108" s="84" t="s">
        <v>227</v>
      </c>
      <c r="B108" s="171" t="s">
        <v>129</v>
      </c>
      <c r="C108" s="88" t="s">
        <v>42</v>
      </c>
      <c r="D108" s="230" t="s">
        <v>444</v>
      </c>
      <c r="E108" s="94"/>
      <c r="F108" s="213"/>
      <c r="G108" s="102" t="s">
        <v>311</v>
      </c>
      <c r="H108" s="216" t="s">
        <v>311</v>
      </c>
      <c r="I108" s="102"/>
      <c r="J108" s="221" t="s">
        <v>311</v>
      </c>
      <c r="K108" s="158">
        <f t="shared" si="28"/>
        <v>46000</v>
      </c>
      <c r="L108" s="53">
        <f t="shared" si="29"/>
        <v>0</v>
      </c>
      <c r="M108" s="53">
        <f t="shared" si="21"/>
        <v>46000</v>
      </c>
      <c r="N108" s="162">
        <v>44000</v>
      </c>
      <c r="O108" s="97">
        <v>0</v>
      </c>
      <c r="P108" s="97">
        <v>0</v>
      </c>
      <c r="Q108" s="71">
        <f t="shared" si="22"/>
        <v>44000</v>
      </c>
      <c r="R108" s="158">
        <v>44000</v>
      </c>
      <c r="S108" s="53">
        <v>0</v>
      </c>
      <c r="T108" s="53">
        <v>0</v>
      </c>
      <c r="U108" s="71">
        <f t="shared" si="23"/>
        <v>44000</v>
      </c>
      <c r="V108" s="155">
        <f t="shared" si="30"/>
        <v>2000</v>
      </c>
      <c r="W108" s="19">
        <f t="shared" si="31"/>
        <v>0</v>
      </c>
      <c r="X108" s="19">
        <v>0</v>
      </c>
      <c r="Y108" s="19">
        <f t="shared" si="24"/>
        <v>2000</v>
      </c>
      <c r="Z108" s="18">
        <f t="shared" si="32"/>
        <v>0</v>
      </c>
      <c r="AA108" s="19">
        <f t="shared" ref="AA108:AA139" si="33">O108-S108</f>
        <v>0</v>
      </c>
      <c r="AB108" s="19"/>
      <c r="AC108" s="19">
        <f t="shared" si="25"/>
        <v>0</v>
      </c>
      <c r="AD108" s="151"/>
    </row>
    <row r="109" spans="1:30">
      <c r="A109" s="84" t="s">
        <v>229</v>
      </c>
      <c r="B109" s="171" t="s">
        <v>130</v>
      </c>
      <c r="C109" s="88" t="s">
        <v>60</v>
      </c>
      <c r="D109" s="230" t="s">
        <v>444</v>
      </c>
      <c r="E109" s="94"/>
      <c r="F109" s="213"/>
      <c r="G109" s="102" t="s">
        <v>311</v>
      </c>
      <c r="H109" s="216" t="s">
        <v>311</v>
      </c>
      <c r="I109" s="102"/>
      <c r="J109" s="221" t="s">
        <v>311</v>
      </c>
      <c r="K109" s="158">
        <f t="shared" si="28"/>
        <v>5199000</v>
      </c>
      <c r="L109" s="53">
        <f t="shared" si="29"/>
        <v>0</v>
      </c>
      <c r="M109" s="53">
        <f t="shared" si="21"/>
        <v>5199000</v>
      </c>
      <c r="N109" s="162">
        <v>5004000</v>
      </c>
      <c r="O109" s="97">
        <v>0</v>
      </c>
      <c r="P109" s="97">
        <v>0</v>
      </c>
      <c r="Q109" s="71">
        <f t="shared" si="22"/>
        <v>5004000</v>
      </c>
      <c r="R109" s="158">
        <v>5004000</v>
      </c>
      <c r="S109" s="53">
        <v>0</v>
      </c>
      <c r="T109" s="53">
        <v>0</v>
      </c>
      <c r="U109" s="71">
        <f t="shared" si="23"/>
        <v>5004000</v>
      </c>
      <c r="V109" s="155">
        <f t="shared" si="30"/>
        <v>195000</v>
      </c>
      <c r="W109" s="19">
        <f t="shared" si="31"/>
        <v>0</v>
      </c>
      <c r="X109" s="19">
        <v>0</v>
      </c>
      <c r="Y109" s="19">
        <f t="shared" si="24"/>
        <v>195000</v>
      </c>
      <c r="Z109" s="18">
        <f t="shared" si="32"/>
        <v>0</v>
      </c>
      <c r="AA109" s="19">
        <f t="shared" si="33"/>
        <v>0</v>
      </c>
      <c r="AB109" s="19"/>
      <c r="AC109" s="19">
        <f t="shared" si="25"/>
        <v>0</v>
      </c>
      <c r="AD109" s="151"/>
    </row>
    <row r="110" spans="1:30">
      <c r="A110" s="84" t="s">
        <v>229</v>
      </c>
      <c r="B110" s="171" t="s">
        <v>359</v>
      </c>
      <c r="C110" s="88" t="s">
        <v>362</v>
      </c>
      <c r="D110" s="230" t="s">
        <v>444</v>
      </c>
      <c r="E110" s="94"/>
      <c r="F110" s="213"/>
      <c r="G110" s="102" t="s">
        <v>311</v>
      </c>
      <c r="H110" s="216" t="s">
        <v>311</v>
      </c>
      <c r="I110" s="102"/>
      <c r="J110" s="221" t="s">
        <v>311</v>
      </c>
      <c r="K110" s="158">
        <f t="shared" si="28"/>
        <v>0</v>
      </c>
      <c r="L110" s="53">
        <f t="shared" si="29"/>
        <v>0</v>
      </c>
      <c r="M110" s="53">
        <f t="shared" si="21"/>
        <v>0</v>
      </c>
      <c r="N110" s="162">
        <v>0</v>
      </c>
      <c r="O110" s="97">
        <v>0</v>
      </c>
      <c r="P110" s="97">
        <v>0</v>
      </c>
      <c r="Q110" s="71">
        <f t="shared" si="22"/>
        <v>0</v>
      </c>
      <c r="R110" s="158">
        <v>0</v>
      </c>
      <c r="S110" s="53">
        <v>0</v>
      </c>
      <c r="T110" s="53">
        <v>0</v>
      </c>
      <c r="U110" s="71">
        <f t="shared" si="23"/>
        <v>0</v>
      </c>
      <c r="V110" s="155">
        <f t="shared" si="30"/>
        <v>0</v>
      </c>
      <c r="W110" s="19">
        <f t="shared" si="31"/>
        <v>0</v>
      </c>
      <c r="X110" s="19">
        <v>0</v>
      </c>
      <c r="Y110" s="19">
        <f t="shared" si="24"/>
        <v>0</v>
      </c>
      <c r="Z110" s="18">
        <f t="shared" si="32"/>
        <v>0</v>
      </c>
      <c r="AA110" s="19">
        <f t="shared" si="33"/>
        <v>0</v>
      </c>
      <c r="AB110" s="19"/>
      <c r="AC110" s="19">
        <f t="shared" si="25"/>
        <v>0</v>
      </c>
      <c r="AD110" s="151"/>
    </row>
    <row r="111" spans="1:30">
      <c r="A111" s="84" t="s">
        <v>229</v>
      </c>
      <c r="B111" s="171"/>
      <c r="C111" s="88" t="s">
        <v>43</v>
      </c>
      <c r="D111" s="230" t="s">
        <v>444</v>
      </c>
      <c r="E111" s="94"/>
      <c r="F111" s="213"/>
      <c r="G111" s="102" t="s">
        <v>312</v>
      </c>
      <c r="H111" s="216" t="s">
        <v>312</v>
      </c>
      <c r="I111" s="102"/>
      <c r="J111" s="221" t="s">
        <v>311</v>
      </c>
      <c r="K111" s="158">
        <f t="shared" si="28"/>
        <v>0</v>
      </c>
      <c r="L111" s="53">
        <f t="shared" si="29"/>
        <v>0</v>
      </c>
      <c r="M111" s="53">
        <f t="shared" si="21"/>
        <v>0</v>
      </c>
      <c r="N111" s="162">
        <v>0</v>
      </c>
      <c r="O111" s="97">
        <v>0</v>
      </c>
      <c r="P111" s="97">
        <v>0</v>
      </c>
      <c r="Q111" s="71">
        <f t="shared" si="22"/>
        <v>0</v>
      </c>
      <c r="R111" s="158">
        <v>0</v>
      </c>
      <c r="S111" s="53">
        <v>0</v>
      </c>
      <c r="T111" s="53">
        <v>0</v>
      </c>
      <c r="U111" s="71">
        <f t="shared" si="23"/>
        <v>0</v>
      </c>
      <c r="V111" s="155">
        <f t="shared" si="30"/>
        <v>0</v>
      </c>
      <c r="W111" s="19">
        <f t="shared" si="31"/>
        <v>0</v>
      </c>
      <c r="X111" s="19">
        <v>0</v>
      </c>
      <c r="Y111" s="19">
        <f t="shared" si="24"/>
        <v>0</v>
      </c>
      <c r="Z111" s="18">
        <f t="shared" si="32"/>
        <v>0</v>
      </c>
      <c r="AA111" s="19">
        <f t="shared" si="33"/>
        <v>0</v>
      </c>
      <c r="AB111" s="19"/>
      <c r="AC111" s="19">
        <f t="shared" si="25"/>
        <v>0</v>
      </c>
      <c r="AD111" s="151"/>
    </row>
    <row r="112" spans="1:30">
      <c r="A112" s="84" t="s">
        <v>229</v>
      </c>
      <c r="B112" s="171"/>
      <c r="C112" s="88" t="s">
        <v>44</v>
      </c>
      <c r="D112" s="230" t="s">
        <v>444</v>
      </c>
      <c r="E112" s="94"/>
      <c r="F112" s="213"/>
      <c r="G112" s="102" t="s">
        <v>311</v>
      </c>
      <c r="H112" s="216" t="s">
        <v>311</v>
      </c>
      <c r="I112" s="102"/>
      <c r="J112" s="221" t="s">
        <v>311</v>
      </c>
      <c r="K112" s="158">
        <f t="shared" si="28"/>
        <v>0</v>
      </c>
      <c r="L112" s="53">
        <f t="shared" si="29"/>
        <v>0</v>
      </c>
      <c r="M112" s="53">
        <f t="shared" si="21"/>
        <v>0</v>
      </c>
      <c r="N112" s="162">
        <v>0</v>
      </c>
      <c r="O112" s="97">
        <v>0</v>
      </c>
      <c r="P112" s="97">
        <v>0</v>
      </c>
      <c r="Q112" s="71">
        <f t="shared" si="22"/>
        <v>0</v>
      </c>
      <c r="R112" s="158">
        <v>0</v>
      </c>
      <c r="S112" s="53">
        <v>0</v>
      </c>
      <c r="T112" s="53">
        <v>0</v>
      </c>
      <c r="U112" s="71">
        <f t="shared" si="23"/>
        <v>0</v>
      </c>
      <c r="V112" s="155">
        <f t="shared" si="30"/>
        <v>0</v>
      </c>
      <c r="W112" s="19">
        <f t="shared" si="31"/>
        <v>0</v>
      </c>
      <c r="X112" s="19">
        <v>0</v>
      </c>
      <c r="Y112" s="19">
        <f t="shared" si="24"/>
        <v>0</v>
      </c>
      <c r="Z112" s="18">
        <f t="shared" si="32"/>
        <v>0</v>
      </c>
      <c r="AA112" s="19">
        <f t="shared" si="33"/>
        <v>0</v>
      </c>
      <c r="AB112" s="19"/>
      <c r="AC112" s="19">
        <f t="shared" si="25"/>
        <v>0</v>
      </c>
      <c r="AD112" s="151"/>
    </row>
    <row r="113" spans="1:30">
      <c r="A113" s="84" t="s">
        <v>230</v>
      </c>
      <c r="B113" s="171" t="s">
        <v>68</v>
      </c>
      <c r="C113" s="88" t="s">
        <v>40</v>
      </c>
      <c r="D113" s="230" t="s">
        <v>444</v>
      </c>
      <c r="E113" s="94"/>
      <c r="F113" s="213"/>
      <c r="G113" s="102" t="s">
        <v>311</v>
      </c>
      <c r="H113" s="216" t="s">
        <v>311</v>
      </c>
      <c r="I113" s="102"/>
      <c r="J113" s="221" t="s">
        <v>311</v>
      </c>
      <c r="K113" s="158">
        <f t="shared" si="28"/>
        <v>40000</v>
      </c>
      <c r="L113" s="53">
        <f t="shared" si="29"/>
        <v>0</v>
      </c>
      <c r="M113" s="53">
        <f t="shared" si="21"/>
        <v>40000</v>
      </c>
      <c r="N113" s="162">
        <v>38000</v>
      </c>
      <c r="O113" s="97">
        <v>0</v>
      </c>
      <c r="P113" s="97">
        <v>0</v>
      </c>
      <c r="Q113" s="71">
        <f t="shared" si="22"/>
        <v>38000</v>
      </c>
      <c r="R113" s="158">
        <v>38000</v>
      </c>
      <c r="S113" s="53">
        <v>0</v>
      </c>
      <c r="T113" s="53">
        <v>0</v>
      </c>
      <c r="U113" s="71">
        <f t="shared" si="23"/>
        <v>38000</v>
      </c>
      <c r="V113" s="155">
        <f t="shared" si="30"/>
        <v>2000</v>
      </c>
      <c r="W113" s="19">
        <f t="shared" si="31"/>
        <v>0</v>
      </c>
      <c r="X113" s="19">
        <v>0</v>
      </c>
      <c r="Y113" s="19">
        <f t="shared" si="24"/>
        <v>2000</v>
      </c>
      <c r="Z113" s="18">
        <f t="shared" si="32"/>
        <v>0</v>
      </c>
      <c r="AA113" s="19">
        <f t="shared" si="33"/>
        <v>0</v>
      </c>
      <c r="AB113" s="19"/>
      <c r="AC113" s="19">
        <f t="shared" si="25"/>
        <v>0</v>
      </c>
      <c r="AD113" s="151"/>
    </row>
    <row r="114" spans="1:30" ht="20">
      <c r="A114" s="84" t="s">
        <v>231</v>
      </c>
      <c r="B114" s="171" t="s">
        <v>131</v>
      </c>
      <c r="C114" s="88" t="s">
        <v>61</v>
      </c>
      <c r="D114" s="230" t="s">
        <v>443</v>
      </c>
      <c r="E114" s="94"/>
      <c r="F114" s="213"/>
      <c r="G114" s="102" t="s">
        <v>311</v>
      </c>
      <c r="H114" s="216" t="s">
        <v>311</v>
      </c>
      <c r="I114" s="102"/>
      <c r="J114" s="221" t="s">
        <v>311</v>
      </c>
      <c r="K114" s="158">
        <f t="shared" si="28"/>
        <v>111000</v>
      </c>
      <c r="L114" s="53">
        <f t="shared" si="29"/>
        <v>28000</v>
      </c>
      <c r="M114" s="53">
        <f t="shared" si="21"/>
        <v>139000</v>
      </c>
      <c r="N114" s="162">
        <v>106000</v>
      </c>
      <c r="O114" s="97">
        <v>26000</v>
      </c>
      <c r="P114" s="97">
        <v>0</v>
      </c>
      <c r="Q114" s="71">
        <f t="shared" si="22"/>
        <v>132000</v>
      </c>
      <c r="R114" s="158">
        <v>106000</v>
      </c>
      <c r="S114" s="53">
        <v>26000</v>
      </c>
      <c r="T114" s="53">
        <v>0</v>
      </c>
      <c r="U114" s="71">
        <f t="shared" si="23"/>
        <v>132000</v>
      </c>
      <c r="V114" s="155">
        <f t="shared" si="30"/>
        <v>5000</v>
      </c>
      <c r="W114" s="19">
        <f t="shared" si="31"/>
        <v>2000</v>
      </c>
      <c r="X114" s="19">
        <v>0</v>
      </c>
      <c r="Y114" s="19">
        <f t="shared" si="24"/>
        <v>7000</v>
      </c>
      <c r="Z114" s="18">
        <f t="shared" si="32"/>
        <v>0</v>
      </c>
      <c r="AA114" s="19">
        <f t="shared" si="33"/>
        <v>0</v>
      </c>
      <c r="AB114" s="19"/>
      <c r="AC114" s="19">
        <f t="shared" si="25"/>
        <v>0</v>
      </c>
      <c r="AD114" s="151"/>
    </row>
    <row r="115" spans="1:30" ht="20">
      <c r="A115" s="84" t="s">
        <v>232</v>
      </c>
      <c r="B115" s="171" t="s">
        <v>132</v>
      </c>
      <c r="C115" s="88" t="s">
        <v>62</v>
      </c>
      <c r="D115" s="230" t="s">
        <v>443</v>
      </c>
      <c r="E115" s="95"/>
      <c r="F115" s="215"/>
      <c r="G115" s="102" t="s">
        <v>311</v>
      </c>
      <c r="H115" s="216" t="s">
        <v>311</v>
      </c>
      <c r="I115" s="102"/>
      <c r="J115" s="221" t="s">
        <v>311</v>
      </c>
      <c r="K115" s="158">
        <f t="shared" si="28"/>
        <v>864000</v>
      </c>
      <c r="L115" s="53">
        <f t="shared" si="29"/>
        <v>0</v>
      </c>
      <c r="M115" s="53">
        <f t="shared" si="21"/>
        <v>864000</v>
      </c>
      <c r="N115" s="162">
        <v>831000</v>
      </c>
      <c r="O115" s="97">
        <v>0</v>
      </c>
      <c r="P115" s="97">
        <v>0</v>
      </c>
      <c r="Q115" s="71">
        <f t="shared" si="22"/>
        <v>831000</v>
      </c>
      <c r="R115" s="158">
        <v>831000</v>
      </c>
      <c r="S115" s="53">
        <v>0</v>
      </c>
      <c r="T115" s="53">
        <v>0</v>
      </c>
      <c r="U115" s="71">
        <f t="shared" si="23"/>
        <v>831000</v>
      </c>
      <c r="V115" s="155">
        <f t="shared" si="30"/>
        <v>33000</v>
      </c>
      <c r="W115" s="19">
        <f t="shared" si="31"/>
        <v>0</v>
      </c>
      <c r="X115" s="19">
        <v>0</v>
      </c>
      <c r="Y115" s="19">
        <f t="shared" si="24"/>
        <v>33000</v>
      </c>
      <c r="Z115" s="18">
        <f t="shared" si="32"/>
        <v>0</v>
      </c>
      <c r="AA115" s="19">
        <f t="shared" si="33"/>
        <v>0</v>
      </c>
      <c r="AB115" s="19"/>
      <c r="AC115" s="19">
        <f t="shared" si="25"/>
        <v>0</v>
      </c>
      <c r="AD115" s="151"/>
    </row>
    <row r="116" spans="1:30">
      <c r="A116" s="84" t="s">
        <v>348</v>
      </c>
      <c r="B116" s="172" t="s">
        <v>260</v>
      </c>
      <c r="C116" s="89" t="s">
        <v>39</v>
      </c>
      <c r="D116" s="232" t="s">
        <v>443</v>
      </c>
      <c r="E116" s="94"/>
      <c r="F116" s="213"/>
      <c r="G116" s="102" t="s">
        <v>311</v>
      </c>
      <c r="H116" s="216" t="s">
        <v>311</v>
      </c>
      <c r="I116" s="102"/>
      <c r="J116" s="221" t="s">
        <v>311</v>
      </c>
      <c r="K116" s="158">
        <f t="shared" si="28"/>
        <v>35000</v>
      </c>
      <c r="L116" s="53">
        <f t="shared" si="29"/>
        <v>0</v>
      </c>
      <c r="M116" s="53">
        <f t="shared" si="21"/>
        <v>35000</v>
      </c>
      <c r="N116" s="162">
        <v>33000</v>
      </c>
      <c r="O116" s="97">
        <v>0</v>
      </c>
      <c r="P116" s="97">
        <v>0</v>
      </c>
      <c r="Q116" s="71">
        <f t="shared" si="22"/>
        <v>33000</v>
      </c>
      <c r="R116" s="158">
        <v>33000</v>
      </c>
      <c r="S116" s="53">
        <v>0</v>
      </c>
      <c r="T116" s="53">
        <v>0</v>
      </c>
      <c r="U116" s="71">
        <f t="shared" si="23"/>
        <v>33000</v>
      </c>
      <c r="V116" s="155">
        <f t="shared" si="30"/>
        <v>2000</v>
      </c>
      <c r="W116" s="19">
        <f t="shared" si="31"/>
        <v>0</v>
      </c>
      <c r="X116" s="19">
        <v>0</v>
      </c>
      <c r="Y116" s="19">
        <f t="shared" si="24"/>
        <v>2000</v>
      </c>
      <c r="Z116" s="18">
        <f t="shared" si="32"/>
        <v>0</v>
      </c>
      <c r="AA116" s="19">
        <f t="shared" si="33"/>
        <v>0</v>
      </c>
      <c r="AB116" s="19"/>
      <c r="AC116" s="19">
        <f t="shared" si="25"/>
        <v>0</v>
      </c>
      <c r="AD116" s="151"/>
    </row>
    <row r="117" spans="1:30">
      <c r="A117" s="84" t="s">
        <v>133</v>
      </c>
      <c r="B117" s="171" t="s">
        <v>261</v>
      </c>
      <c r="C117" s="88" t="s">
        <v>43</v>
      </c>
      <c r="D117" s="230" t="s">
        <v>444</v>
      </c>
      <c r="E117" s="94"/>
      <c r="F117" s="213"/>
      <c r="G117" s="102" t="s">
        <v>311</v>
      </c>
      <c r="H117" s="216" t="s">
        <v>311</v>
      </c>
      <c r="I117" s="102"/>
      <c r="J117" s="221" t="s">
        <v>311</v>
      </c>
      <c r="K117" s="158">
        <f t="shared" si="28"/>
        <v>59000</v>
      </c>
      <c r="L117" s="53">
        <f t="shared" si="29"/>
        <v>38000</v>
      </c>
      <c r="M117" s="53">
        <f t="shared" si="21"/>
        <v>97000</v>
      </c>
      <c r="N117" s="162">
        <v>56000</v>
      </c>
      <c r="O117" s="97">
        <v>36000</v>
      </c>
      <c r="P117" s="97">
        <v>0</v>
      </c>
      <c r="Q117" s="71">
        <f t="shared" si="22"/>
        <v>92000</v>
      </c>
      <c r="R117" s="158">
        <v>56000</v>
      </c>
      <c r="S117" s="53">
        <v>36000</v>
      </c>
      <c r="T117" s="53">
        <v>0</v>
      </c>
      <c r="U117" s="71">
        <f t="shared" si="23"/>
        <v>92000</v>
      </c>
      <c r="V117" s="155">
        <f t="shared" si="30"/>
        <v>3000</v>
      </c>
      <c r="W117" s="19">
        <f t="shared" si="31"/>
        <v>2000</v>
      </c>
      <c r="X117" s="19">
        <v>0</v>
      </c>
      <c r="Y117" s="19">
        <f t="shared" si="24"/>
        <v>5000</v>
      </c>
      <c r="Z117" s="18">
        <f t="shared" si="32"/>
        <v>0</v>
      </c>
      <c r="AA117" s="19">
        <f t="shared" si="33"/>
        <v>0</v>
      </c>
      <c r="AB117" s="19"/>
      <c r="AC117" s="19">
        <f t="shared" si="25"/>
        <v>0</v>
      </c>
      <c r="AD117" s="151"/>
    </row>
    <row r="118" spans="1:30">
      <c r="A118" s="84" t="s">
        <v>349</v>
      </c>
      <c r="B118" s="171" t="s">
        <v>261</v>
      </c>
      <c r="C118" s="89" t="s">
        <v>43</v>
      </c>
      <c r="D118" s="232" t="s">
        <v>444</v>
      </c>
      <c r="E118" s="94"/>
      <c r="F118" s="213"/>
      <c r="G118" s="102" t="s">
        <v>311</v>
      </c>
      <c r="H118" s="216" t="s">
        <v>311</v>
      </c>
      <c r="I118" s="102"/>
      <c r="J118" s="221" t="s">
        <v>311</v>
      </c>
      <c r="K118" s="158">
        <f t="shared" si="28"/>
        <v>406000</v>
      </c>
      <c r="L118" s="53">
        <f t="shared" si="29"/>
        <v>60000</v>
      </c>
      <c r="M118" s="53">
        <f t="shared" si="21"/>
        <v>466000</v>
      </c>
      <c r="N118" s="162">
        <v>390000</v>
      </c>
      <c r="O118" s="97">
        <v>57000</v>
      </c>
      <c r="P118" s="97">
        <v>0</v>
      </c>
      <c r="Q118" s="71">
        <f t="shared" si="22"/>
        <v>447000</v>
      </c>
      <c r="R118" s="158">
        <v>390000</v>
      </c>
      <c r="S118" s="53">
        <v>57000</v>
      </c>
      <c r="T118" s="53">
        <v>0</v>
      </c>
      <c r="U118" s="71">
        <f t="shared" si="23"/>
        <v>447000</v>
      </c>
      <c r="V118" s="155">
        <f t="shared" si="30"/>
        <v>16000</v>
      </c>
      <c r="W118" s="19">
        <f t="shared" si="31"/>
        <v>3000</v>
      </c>
      <c r="X118" s="19">
        <v>0</v>
      </c>
      <c r="Y118" s="19">
        <f t="shared" si="24"/>
        <v>19000</v>
      </c>
      <c r="Z118" s="18">
        <f t="shared" si="32"/>
        <v>0</v>
      </c>
      <c r="AA118" s="19">
        <f t="shared" si="33"/>
        <v>0</v>
      </c>
      <c r="AB118" s="19"/>
      <c r="AC118" s="19">
        <f t="shared" si="25"/>
        <v>0</v>
      </c>
      <c r="AD118" s="151"/>
    </row>
    <row r="119" spans="1:30">
      <c r="A119" s="84" t="s">
        <v>134</v>
      </c>
      <c r="B119" s="171" t="s">
        <v>261</v>
      </c>
      <c r="C119" s="89" t="s">
        <v>40</v>
      </c>
      <c r="D119" s="232" t="s">
        <v>444</v>
      </c>
      <c r="E119" s="94"/>
      <c r="F119" s="213"/>
      <c r="G119" s="102" t="s">
        <v>311</v>
      </c>
      <c r="H119" s="216" t="s">
        <v>311</v>
      </c>
      <c r="I119" s="102"/>
      <c r="J119" s="221" t="s">
        <v>311</v>
      </c>
      <c r="K119" s="158">
        <f t="shared" si="28"/>
        <v>474000</v>
      </c>
      <c r="L119" s="53">
        <f t="shared" si="29"/>
        <v>53000</v>
      </c>
      <c r="M119" s="53">
        <f t="shared" si="21"/>
        <v>527000</v>
      </c>
      <c r="N119" s="162">
        <v>456000</v>
      </c>
      <c r="O119" s="97">
        <v>50000</v>
      </c>
      <c r="P119" s="97">
        <v>0</v>
      </c>
      <c r="Q119" s="71">
        <f t="shared" si="22"/>
        <v>506000</v>
      </c>
      <c r="R119" s="158">
        <v>456000</v>
      </c>
      <c r="S119" s="53">
        <v>50000</v>
      </c>
      <c r="T119" s="53">
        <v>0</v>
      </c>
      <c r="U119" s="71">
        <f t="shared" si="23"/>
        <v>506000</v>
      </c>
      <c r="V119" s="155">
        <f t="shared" si="30"/>
        <v>18000</v>
      </c>
      <c r="W119" s="19">
        <f t="shared" si="31"/>
        <v>3000</v>
      </c>
      <c r="X119" s="19">
        <v>0</v>
      </c>
      <c r="Y119" s="19">
        <f t="shared" si="24"/>
        <v>21000</v>
      </c>
      <c r="Z119" s="18">
        <f t="shared" si="32"/>
        <v>0</v>
      </c>
      <c r="AA119" s="19">
        <f t="shared" si="33"/>
        <v>0</v>
      </c>
      <c r="AB119" s="19"/>
      <c r="AC119" s="19">
        <f t="shared" si="25"/>
        <v>0</v>
      </c>
      <c r="AD119" s="151"/>
    </row>
    <row r="120" spans="1:30">
      <c r="A120" s="84" t="s">
        <v>135</v>
      </c>
      <c r="B120" s="171" t="s">
        <v>261</v>
      </c>
      <c r="C120" s="89" t="s">
        <v>40</v>
      </c>
      <c r="D120" s="232" t="s">
        <v>443</v>
      </c>
      <c r="E120" s="94"/>
      <c r="F120" s="213"/>
      <c r="G120" s="102" t="s">
        <v>311</v>
      </c>
      <c r="H120" s="216" t="s">
        <v>311</v>
      </c>
      <c r="I120" s="102"/>
      <c r="J120" s="221" t="s">
        <v>311</v>
      </c>
      <c r="K120" s="158">
        <f t="shared" si="28"/>
        <v>308000</v>
      </c>
      <c r="L120" s="53">
        <f t="shared" si="29"/>
        <v>60000</v>
      </c>
      <c r="M120" s="53">
        <f t="shared" si="21"/>
        <v>368000</v>
      </c>
      <c r="N120" s="162">
        <v>296000</v>
      </c>
      <c r="O120" s="97">
        <v>57000</v>
      </c>
      <c r="P120" s="97">
        <v>0</v>
      </c>
      <c r="Q120" s="71">
        <f t="shared" si="22"/>
        <v>353000</v>
      </c>
      <c r="R120" s="158">
        <v>296000</v>
      </c>
      <c r="S120" s="53">
        <v>57000</v>
      </c>
      <c r="T120" s="53">
        <v>0</v>
      </c>
      <c r="U120" s="71">
        <f t="shared" si="23"/>
        <v>353000</v>
      </c>
      <c r="V120" s="155">
        <f t="shared" si="30"/>
        <v>12000</v>
      </c>
      <c r="W120" s="19">
        <f t="shared" si="31"/>
        <v>3000</v>
      </c>
      <c r="X120" s="19">
        <v>0</v>
      </c>
      <c r="Y120" s="19">
        <f t="shared" si="24"/>
        <v>15000</v>
      </c>
      <c r="Z120" s="18">
        <f t="shared" si="32"/>
        <v>0</v>
      </c>
      <c r="AA120" s="19">
        <f t="shared" si="33"/>
        <v>0</v>
      </c>
      <c r="AB120" s="19"/>
      <c r="AC120" s="19">
        <f t="shared" si="25"/>
        <v>0</v>
      </c>
      <c r="AD120" s="151"/>
    </row>
    <row r="121" spans="1:30">
      <c r="A121" s="84" t="s">
        <v>136</v>
      </c>
      <c r="B121" s="171" t="s">
        <v>261</v>
      </c>
      <c r="C121" s="89" t="s">
        <v>55</v>
      </c>
      <c r="D121" s="232" t="s">
        <v>444</v>
      </c>
      <c r="E121" s="94"/>
      <c r="F121" s="213"/>
      <c r="G121" s="102" t="s">
        <v>311</v>
      </c>
      <c r="H121" s="216" t="s">
        <v>311</v>
      </c>
      <c r="I121" s="102"/>
      <c r="J121" s="221" t="s">
        <v>311</v>
      </c>
      <c r="K121" s="158">
        <f t="shared" si="28"/>
        <v>53000</v>
      </c>
      <c r="L121" s="53">
        <f t="shared" si="29"/>
        <v>0</v>
      </c>
      <c r="M121" s="53">
        <f t="shared" si="21"/>
        <v>53000</v>
      </c>
      <c r="N121" s="162">
        <v>51000</v>
      </c>
      <c r="O121" s="97">
        <v>0</v>
      </c>
      <c r="P121" s="97">
        <v>0</v>
      </c>
      <c r="Q121" s="71">
        <f t="shared" si="22"/>
        <v>51000</v>
      </c>
      <c r="R121" s="158">
        <v>51000</v>
      </c>
      <c r="S121" s="53">
        <v>0</v>
      </c>
      <c r="T121" s="53">
        <v>0</v>
      </c>
      <c r="U121" s="71">
        <f t="shared" si="23"/>
        <v>51000</v>
      </c>
      <c r="V121" s="155">
        <f t="shared" si="30"/>
        <v>2000</v>
      </c>
      <c r="W121" s="19">
        <f t="shared" si="31"/>
        <v>0</v>
      </c>
      <c r="X121" s="19">
        <v>0</v>
      </c>
      <c r="Y121" s="19">
        <f t="shared" si="24"/>
        <v>2000</v>
      </c>
      <c r="Z121" s="18">
        <f t="shared" si="32"/>
        <v>0</v>
      </c>
      <c r="AA121" s="19">
        <f t="shared" si="33"/>
        <v>0</v>
      </c>
      <c r="AB121" s="19"/>
      <c r="AC121" s="19">
        <f t="shared" si="25"/>
        <v>0</v>
      </c>
      <c r="AD121" s="151"/>
    </row>
    <row r="122" spans="1:30">
      <c r="A122" s="84" t="s">
        <v>137</v>
      </c>
      <c r="B122" s="171" t="s">
        <v>261</v>
      </c>
      <c r="C122" s="89" t="s">
        <v>55</v>
      </c>
      <c r="D122" s="232" t="s">
        <v>443</v>
      </c>
      <c r="E122" s="94"/>
      <c r="F122" s="213"/>
      <c r="G122" s="102" t="s">
        <v>311</v>
      </c>
      <c r="H122" s="216" t="s">
        <v>311</v>
      </c>
      <c r="I122" s="102"/>
      <c r="J122" s="221" t="s">
        <v>311</v>
      </c>
      <c r="K122" s="158">
        <f t="shared" si="28"/>
        <v>126000</v>
      </c>
      <c r="L122" s="53">
        <f t="shared" si="29"/>
        <v>0</v>
      </c>
      <c r="M122" s="53">
        <f t="shared" si="21"/>
        <v>126000</v>
      </c>
      <c r="N122" s="162">
        <v>121000</v>
      </c>
      <c r="O122" s="97">
        <v>0</v>
      </c>
      <c r="P122" s="97">
        <v>0</v>
      </c>
      <c r="Q122" s="71">
        <f t="shared" si="22"/>
        <v>121000</v>
      </c>
      <c r="R122" s="158">
        <v>121000</v>
      </c>
      <c r="S122" s="53">
        <v>0</v>
      </c>
      <c r="T122" s="53">
        <v>0</v>
      </c>
      <c r="U122" s="71">
        <f t="shared" si="23"/>
        <v>121000</v>
      </c>
      <c r="V122" s="155">
        <f t="shared" si="30"/>
        <v>5000</v>
      </c>
      <c r="W122" s="19">
        <f t="shared" si="31"/>
        <v>0</v>
      </c>
      <c r="X122" s="19">
        <v>0</v>
      </c>
      <c r="Y122" s="19">
        <f t="shared" si="24"/>
        <v>5000</v>
      </c>
      <c r="Z122" s="18">
        <f t="shared" si="32"/>
        <v>0</v>
      </c>
      <c r="AA122" s="19">
        <f t="shared" si="33"/>
        <v>0</v>
      </c>
      <c r="AB122" s="19"/>
      <c r="AC122" s="19">
        <f t="shared" si="25"/>
        <v>0</v>
      </c>
      <c r="AD122" s="151"/>
    </row>
    <row r="123" spans="1:30">
      <c r="A123" s="84" t="s">
        <v>138</v>
      </c>
      <c r="B123" s="171" t="s">
        <v>261</v>
      </c>
      <c r="C123" s="88" t="s">
        <v>39</v>
      </c>
      <c r="D123" s="230" t="s">
        <v>444</v>
      </c>
      <c r="E123" s="94"/>
      <c r="F123" s="213"/>
      <c r="G123" s="102" t="s">
        <v>311</v>
      </c>
      <c r="H123" s="216" t="s">
        <v>311</v>
      </c>
      <c r="I123" s="102"/>
      <c r="J123" s="221" t="s">
        <v>311</v>
      </c>
      <c r="K123" s="158">
        <f t="shared" si="28"/>
        <v>0</v>
      </c>
      <c r="L123" s="53">
        <f t="shared" si="29"/>
        <v>0</v>
      </c>
      <c r="M123" s="53">
        <f t="shared" si="21"/>
        <v>0</v>
      </c>
      <c r="N123" s="162">
        <v>0</v>
      </c>
      <c r="O123" s="97">
        <v>0</v>
      </c>
      <c r="P123" s="97">
        <v>0</v>
      </c>
      <c r="Q123" s="71">
        <f t="shared" si="22"/>
        <v>0</v>
      </c>
      <c r="R123" s="158">
        <v>0</v>
      </c>
      <c r="S123" s="53">
        <v>0</v>
      </c>
      <c r="T123" s="53">
        <v>0</v>
      </c>
      <c r="U123" s="71">
        <f t="shared" si="23"/>
        <v>0</v>
      </c>
      <c r="V123" s="155">
        <f t="shared" si="30"/>
        <v>0</v>
      </c>
      <c r="W123" s="19">
        <f t="shared" si="31"/>
        <v>0</v>
      </c>
      <c r="X123" s="19">
        <v>0</v>
      </c>
      <c r="Y123" s="19">
        <f t="shared" si="24"/>
        <v>0</v>
      </c>
      <c r="Z123" s="18">
        <f t="shared" si="32"/>
        <v>0</v>
      </c>
      <c r="AA123" s="19">
        <f t="shared" si="33"/>
        <v>0</v>
      </c>
      <c r="AB123" s="19"/>
      <c r="AC123" s="19">
        <f t="shared" si="25"/>
        <v>0</v>
      </c>
      <c r="AD123" s="151"/>
    </row>
    <row r="124" spans="1:30">
      <c r="A124" s="84" t="s">
        <v>139</v>
      </c>
      <c r="B124" s="171" t="s">
        <v>261</v>
      </c>
      <c r="C124" s="88" t="s">
        <v>39</v>
      </c>
      <c r="D124" s="230" t="s">
        <v>444</v>
      </c>
      <c r="E124" s="94"/>
      <c r="F124" s="213"/>
      <c r="G124" s="102"/>
      <c r="H124" s="216"/>
      <c r="I124" s="102"/>
      <c r="J124" s="221"/>
      <c r="K124" s="158">
        <f t="shared" si="28"/>
        <v>65000</v>
      </c>
      <c r="L124" s="53">
        <f t="shared" si="29"/>
        <v>0</v>
      </c>
      <c r="M124" s="53">
        <f t="shared" si="21"/>
        <v>65000</v>
      </c>
      <c r="N124" s="162">
        <v>62000</v>
      </c>
      <c r="O124" s="97">
        <v>0</v>
      </c>
      <c r="P124" s="97">
        <v>0</v>
      </c>
      <c r="Q124" s="71">
        <f t="shared" si="22"/>
        <v>62000</v>
      </c>
      <c r="R124" s="158">
        <v>62000</v>
      </c>
      <c r="S124" s="53">
        <v>0</v>
      </c>
      <c r="T124" s="53">
        <v>0</v>
      </c>
      <c r="U124" s="71">
        <f t="shared" si="23"/>
        <v>62000</v>
      </c>
      <c r="V124" s="155">
        <f t="shared" si="30"/>
        <v>3000</v>
      </c>
      <c r="W124" s="19">
        <f t="shared" si="31"/>
        <v>0</v>
      </c>
      <c r="X124" s="19">
        <v>0</v>
      </c>
      <c r="Y124" s="19">
        <f t="shared" si="24"/>
        <v>3000</v>
      </c>
      <c r="Z124" s="18">
        <f t="shared" si="32"/>
        <v>0</v>
      </c>
      <c r="AA124" s="19">
        <f t="shared" si="33"/>
        <v>0</v>
      </c>
      <c r="AB124" s="19"/>
      <c r="AC124" s="19">
        <f t="shared" si="25"/>
        <v>0</v>
      </c>
      <c r="AD124" s="151"/>
    </row>
    <row r="125" spans="1:30">
      <c r="A125" s="84" t="s">
        <v>315</v>
      </c>
      <c r="B125" s="171" t="s">
        <v>261</v>
      </c>
      <c r="C125" s="88" t="s">
        <v>63</v>
      </c>
      <c r="D125" s="230" t="s">
        <v>443</v>
      </c>
      <c r="E125" s="94"/>
      <c r="F125" s="213"/>
      <c r="G125" s="102" t="s">
        <v>311</v>
      </c>
      <c r="H125" s="216" t="s">
        <v>311</v>
      </c>
      <c r="I125" s="102"/>
      <c r="J125" s="221" t="s">
        <v>311</v>
      </c>
      <c r="K125" s="158">
        <f t="shared" si="28"/>
        <v>61000</v>
      </c>
      <c r="L125" s="53">
        <f t="shared" si="29"/>
        <v>0</v>
      </c>
      <c r="M125" s="53">
        <f t="shared" si="21"/>
        <v>61000</v>
      </c>
      <c r="N125" s="162">
        <v>58000</v>
      </c>
      <c r="O125" s="97">
        <v>0</v>
      </c>
      <c r="P125" s="97">
        <v>0</v>
      </c>
      <c r="Q125" s="71">
        <f t="shared" si="22"/>
        <v>58000</v>
      </c>
      <c r="R125" s="158">
        <v>58000</v>
      </c>
      <c r="S125" s="53">
        <v>0</v>
      </c>
      <c r="T125" s="53">
        <v>0</v>
      </c>
      <c r="U125" s="71">
        <f t="shared" si="23"/>
        <v>58000</v>
      </c>
      <c r="V125" s="155">
        <f t="shared" si="30"/>
        <v>3000</v>
      </c>
      <c r="W125" s="19">
        <f t="shared" si="31"/>
        <v>0</v>
      </c>
      <c r="X125" s="19">
        <v>0</v>
      </c>
      <c r="Y125" s="19">
        <f t="shared" si="24"/>
        <v>3000</v>
      </c>
      <c r="Z125" s="18">
        <f t="shared" si="32"/>
        <v>0</v>
      </c>
      <c r="AA125" s="19">
        <f t="shared" si="33"/>
        <v>0</v>
      </c>
      <c r="AB125" s="19"/>
      <c r="AC125" s="19">
        <f t="shared" si="25"/>
        <v>0</v>
      </c>
      <c r="AD125" s="151"/>
    </row>
    <row r="126" spans="1:30">
      <c r="A126" s="84" t="s">
        <v>140</v>
      </c>
      <c r="B126" s="171" t="s">
        <v>261</v>
      </c>
      <c r="C126" s="89" t="s">
        <v>40</v>
      </c>
      <c r="D126" s="232" t="s">
        <v>443</v>
      </c>
      <c r="E126" s="94"/>
      <c r="F126" s="213"/>
      <c r="G126" s="102" t="s">
        <v>311</v>
      </c>
      <c r="H126" s="216" t="s">
        <v>311</v>
      </c>
      <c r="I126" s="102"/>
      <c r="J126" s="221" t="s">
        <v>311</v>
      </c>
      <c r="K126" s="158">
        <f t="shared" si="28"/>
        <v>126000</v>
      </c>
      <c r="L126" s="53">
        <f t="shared" si="29"/>
        <v>0</v>
      </c>
      <c r="M126" s="53">
        <f t="shared" si="21"/>
        <v>126000</v>
      </c>
      <c r="N126" s="162">
        <v>121000</v>
      </c>
      <c r="O126" s="97">
        <v>0</v>
      </c>
      <c r="P126" s="97">
        <v>0</v>
      </c>
      <c r="Q126" s="71">
        <f t="shared" si="22"/>
        <v>121000</v>
      </c>
      <c r="R126" s="158">
        <v>121000</v>
      </c>
      <c r="S126" s="53">
        <v>0</v>
      </c>
      <c r="T126" s="53">
        <v>0</v>
      </c>
      <c r="U126" s="71">
        <f t="shared" si="23"/>
        <v>121000</v>
      </c>
      <c r="V126" s="155">
        <f t="shared" si="30"/>
        <v>5000</v>
      </c>
      <c r="W126" s="19">
        <f t="shared" si="31"/>
        <v>0</v>
      </c>
      <c r="X126" s="19">
        <v>0</v>
      </c>
      <c r="Y126" s="19">
        <f t="shared" si="24"/>
        <v>5000</v>
      </c>
      <c r="Z126" s="18">
        <f t="shared" si="32"/>
        <v>0</v>
      </c>
      <c r="AA126" s="19">
        <f t="shared" si="33"/>
        <v>0</v>
      </c>
      <c r="AB126" s="19"/>
      <c r="AC126" s="19">
        <f t="shared" si="25"/>
        <v>0</v>
      </c>
      <c r="AD126" s="151"/>
    </row>
    <row r="127" spans="1:30">
      <c r="A127" s="84" t="s">
        <v>141</v>
      </c>
      <c r="B127" s="171" t="s">
        <v>261</v>
      </c>
      <c r="C127" s="89" t="s">
        <v>55</v>
      </c>
      <c r="D127" s="232" t="s">
        <v>444</v>
      </c>
      <c r="E127" s="94"/>
      <c r="F127" s="213"/>
      <c r="G127" s="102" t="s">
        <v>311</v>
      </c>
      <c r="H127" s="216" t="s">
        <v>311</v>
      </c>
      <c r="I127" s="102"/>
      <c r="J127" s="221" t="s">
        <v>311</v>
      </c>
      <c r="K127" s="158">
        <f t="shared" si="28"/>
        <v>61000</v>
      </c>
      <c r="L127" s="53">
        <f t="shared" si="29"/>
        <v>0</v>
      </c>
      <c r="M127" s="53">
        <f t="shared" si="21"/>
        <v>61000</v>
      </c>
      <c r="N127" s="162">
        <v>58000</v>
      </c>
      <c r="O127" s="97">
        <v>0</v>
      </c>
      <c r="P127" s="97">
        <v>0</v>
      </c>
      <c r="Q127" s="71">
        <f t="shared" si="22"/>
        <v>58000</v>
      </c>
      <c r="R127" s="158">
        <v>58000</v>
      </c>
      <c r="S127" s="53">
        <v>0</v>
      </c>
      <c r="T127" s="53">
        <v>0</v>
      </c>
      <c r="U127" s="71">
        <f t="shared" si="23"/>
        <v>58000</v>
      </c>
      <c r="V127" s="155">
        <f t="shared" si="30"/>
        <v>3000</v>
      </c>
      <c r="W127" s="19">
        <f t="shared" si="31"/>
        <v>0</v>
      </c>
      <c r="X127" s="19">
        <v>0</v>
      </c>
      <c r="Y127" s="19">
        <f t="shared" si="24"/>
        <v>3000</v>
      </c>
      <c r="Z127" s="18">
        <f t="shared" si="32"/>
        <v>0</v>
      </c>
      <c r="AA127" s="19">
        <f t="shared" si="33"/>
        <v>0</v>
      </c>
      <c r="AB127" s="19"/>
      <c r="AC127" s="19">
        <f t="shared" si="25"/>
        <v>0</v>
      </c>
      <c r="AD127" s="151"/>
    </row>
    <row r="128" spans="1:30">
      <c r="A128" s="84" t="s">
        <v>350</v>
      </c>
      <c r="B128" s="171" t="s">
        <v>261</v>
      </c>
      <c r="C128" s="89" t="s">
        <v>64</v>
      </c>
      <c r="D128" s="232" t="s">
        <v>444</v>
      </c>
      <c r="E128" s="94"/>
      <c r="F128" s="213"/>
      <c r="G128" s="102" t="s">
        <v>311</v>
      </c>
      <c r="H128" s="216" t="s">
        <v>311</v>
      </c>
      <c r="I128" s="102"/>
      <c r="J128" s="221" t="s">
        <v>311</v>
      </c>
      <c r="K128" s="158">
        <f t="shared" si="28"/>
        <v>61000</v>
      </c>
      <c r="L128" s="53">
        <f t="shared" si="29"/>
        <v>0</v>
      </c>
      <c r="M128" s="53">
        <f t="shared" si="21"/>
        <v>61000</v>
      </c>
      <c r="N128" s="162">
        <v>58000</v>
      </c>
      <c r="O128" s="97">
        <v>0</v>
      </c>
      <c r="P128" s="97">
        <v>0</v>
      </c>
      <c r="Q128" s="71">
        <f t="shared" si="22"/>
        <v>58000</v>
      </c>
      <c r="R128" s="158">
        <v>58000</v>
      </c>
      <c r="S128" s="53">
        <v>0</v>
      </c>
      <c r="T128" s="53">
        <v>0</v>
      </c>
      <c r="U128" s="71">
        <f t="shared" si="23"/>
        <v>58000</v>
      </c>
      <c r="V128" s="155">
        <f t="shared" si="30"/>
        <v>3000</v>
      </c>
      <c r="W128" s="19">
        <f t="shared" si="31"/>
        <v>0</v>
      </c>
      <c r="X128" s="19">
        <v>0</v>
      </c>
      <c r="Y128" s="19">
        <f t="shared" si="24"/>
        <v>3000</v>
      </c>
      <c r="Z128" s="18">
        <f t="shared" si="32"/>
        <v>0</v>
      </c>
      <c r="AA128" s="19">
        <f t="shared" si="33"/>
        <v>0</v>
      </c>
      <c r="AB128" s="19"/>
      <c r="AC128" s="19">
        <f t="shared" si="25"/>
        <v>0</v>
      </c>
      <c r="AD128" s="151"/>
    </row>
    <row r="129" spans="1:30">
      <c r="A129" s="84" t="s">
        <v>142</v>
      </c>
      <c r="B129" s="171" t="s">
        <v>261</v>
      </c>
      <c r="C129" s="89" t="s">
        <v>55</v>
      </c>
      <c r="D129" s="232" t="s">
        <v>444</v>
      </c>
      <c r="E129" s="94"/>
      <c r="F129" s="213"/>
      <c r="G129" s="102" t="s">
        <v>311</v>
      </c>
      <c r="H129" s="216" t="s">
        <v>311</v>
      </c>
      <c r="I129" s="102"/>
      <c r="J129" s="221" t="s">
        <v>311</v>
      </c>
      <c r="K129" s="158">
        <f t="shared" si="28"/>
        <v>71000</v>
      </c>
      <c r="L129" s="53">
        <f t="shared" si="29"/>
        <v>0</v>
      </c>
      <c r="M129" s="53">
        <f t="shared" si="21"/>
        <v>71000</v>
      </c>
      <c r="N129" s="162">
        <v>68000</v>
      </c>
      <c r="O129" s="97">
        <v>0</v>
      </c>
      <c r="P129" s="97">
        <v>0</v>
      </c>
      <c r="Q129" s="71">
        <f t="shared" si="22"/>
        <v>68000</v>
      </c>
      <c r="R129" s="158">
        <v>68000</v>
      </c>
      <c r="S129" s="53">
        <v>0</v>
      </c>
      <c r="T129" s="53">
        <v>0</v>
      </c>
      <c r="U129" s="71">
        <f t="shared" si="23"/>
        <v>68000</v>
      </c>
      <c r="V129" s="155">
        <f t="shared" si="30"/>
        <v>3000</v>
      </c>
      <c r="W129" s="19">
        <f t="shared" si="31"/>
        <v>0</v>
      </c>
      <c r="X129" s="19">
        <v>0</v>
      </c>
      <c r="Y129" s="19">
        <f t="shared" si="24"/>
        <v>3000</v>
      </c>
      <c r="Z129" s="18">
        <f t="shared" si="32"/>
        <v>0</v>
      </c>
      <c r="AA129" s="19">
        <f t="shared" si="33"/>
        <v>0</v>
      </c>
      <c r="AB129" s="19"/>
      <c r="AC129" s="19">
        <f t="shared" si="25"/>
        <v>0</v>
      </c>
      <c r="AD129" s="151"/>
    </row>
    <row r="130" spans="1:30">
      <c r="A130" s="84" t="s">
        <v>146</v>
      </c>
      <c r="B130" s="172" t="s">
        <v>143</v>
      </c>
      <c r="C130" s="89" t="s">
        <v>41</v>
      </c>
      <c r="D130" s="232" t="s">
        <v>444</v>
      </c>
      <c r="E130" s="94"/>
      <c r="F130" s="213"/>
      <c r="G130" s="102" t="s">
        <v>311</v>
      </c>
      <c r="H130" s="216" t="s">
        <v>311</v>
      </c>
      <c r="I130" s="102"/>
      <c r="J130" s="221" t="s">
        <v>311</v>
      </c>
      <c r="K130" s="158">
        <f t="shared" si="28"/>
        <v>40000</v>
      </c>
      <c r="L130" s="53">
        <f t="shared" si="29"/>
        <v>0</v>
      </c>
      <c r="M130" s="53">
        <f t="shared" si="21"/>
        <v>40000</v>
      </c>
      <c r="N130" s="162">
        <v>38000</v>
      </c>
      <c r="O130" s="97">
        <v>0</v>
      </c>
      <c r="P130" s="97">
        <v>0</v>
      </c>
      <c r="Q130" s="71">
        <f t="shared" si="22"/>
        <v>38000</v>
      </c>
      <c r="R130" s="158">
        <v>38000</v>
      </c>
      <c r="S130" s="53">
        <v>0</v>
      </c>
      <c r="T130" s="53">
        <v>0</v>
      </c>
      <c r="U130" s="71">
        <f t="shared" si="23"/>
        <v>38000</v>
      </c>
      <c r="V130" s="155">
        <f t="shared" si="30"/>
        <v>2000</v>
      </c>
      <c r="W130" s="19">
        <f t="shared" si="31"/>
        <v>0</v>
      </c>
      <c r="X130" s="19">
        <v>0</v>
      </c>
      <c r="Y130" s="19">
        <f t="shared" si="24"/>
        <v>2000</v>
      </c>
      <c r="Z130" s="18">
        <f t="shared" si="32"/>
        <v>0</v>
      </c>
      <c r="AA130" s="19">
        <f t="shared" si="33"/>
        <v>0</v>
      </c>
      <c r="AB130" s="19"/>
      <c r="AC130" s="19">
        <f t="shared" si="25"/>
        <v>0</v>
      </c>
      <c r="AD130" s="151"/>
    </row>
    <row r="131" spans="1:30">
      <c r="A131" s="85" t="s">
        <v>233</v>
      </c>
      <c r="B131" s="172" t="s">
        <v>144</v>
      </c>
      <c r="C131" s="89" t="s">
        <v>44</v>
      </c>
      <c r="D131" s="232" t="s">
        <v>444</v>
      </c>
      <c r="E131" s="94"/>
      <c r="F131" s="213"/>
      <c r="G131" s="76" t="s">
        <v>311</v>
      </c>
      <c r="H131" s="220" t="s">
        <v>311</v>
      </c>
      <c r="I131" s="76"/>
      <c r="J131" s="223" t="s">
        <v>311</v>
      </c>
      <c r="K131" s="158">
        <f t="shared" si="28"/>
        <v>20000</v>
      </c>
      <c r="L131" s="53">
        <f t="shared" si="29"/>
        <v>0</v>
      </c>
      <c r="M131" s="53">
        <f t="shared" si="21"/>
        <v>20000</v>
      </c>
      <c r="N131" s="162">
        <v>19000</v>
      </c>
      <c r="O131" s="97">
        <v>0</v>
      </c>
      <c r="P131" s="97">
        <v>0</v>
      </c>
      <c r="Q131" s="71">
        <f t="shared" si="22"/>
        <v>19000</v>
      </c>
      <c r="R131" s="158">
        <v>19000</v>
      </c>
      <c r="S131" s="53">
        <v>0</v>
      </c>
      <c r="T131" s="53">
        <v>0</v>
      </c>
      <c r="U131" s="71">
        <f t="shared" si="23"/>
        <v>19000</v>
      </c>
      <c r="V131" s="155">
        <f t="shared" si="30"/>
        <v>1000</v>
      </c>
      <c r="W131" s="19">
        <f t="shared" si="31"/>
        <v>0</v>
      </c>
      <c r="X131" s="19">
        <v>0</v>
      </c>
      <c r="Y131" s="19">
        <f t="shared" si="24"/>
        <v>1000</v>
      </c>
      <c r="Z131" s="18">
        <f t="shared" si="32"/>
        <v>0</v>
      </c>
      <c r="AA131" s="19">
        <f t="shared" si="33"/>
        <v>0</v>
      </c>
      <c r="AB131" s="19"/>
      <c r="AC131" s="19">
        <f t="shared" si="25"/>
        <v>0</v>
      </c>
      <c r="AD131" s="151"/>
    </row>
    <row r="132" spans="1:30" ht="15" customHeight="1">
      <c r="A132" s="85" t="s">
        <v>234</v>
      </c>
      <c r="B132" s="172" t="s">
        <v>145</v>
      </c>
      <c r="C132" s="89" t="s">
        <v>46</v>
      </c>
      <c r="D132" s="232" t="s">
        <v>444</v>
      </c>
      <c r="E132" s="94"/>
      <c r="F132" s="213"/>
      <c r="G132" s="102" t="s">
        <v>311</v>
      </c>
      <c r="H132" s="216" t="s">
        <v>311</v>
      </c>
      <c r="I132" s="102"/>
      <c r="J132" s="221" t="s">
        <v>311</v>
      </c>
      <c r="K132" s="158">
        <f t="shared" si="28"/>
        <v>955000</v>
      </c>
      <c r="L132" s="53">
        <f t="shared" si="29"/>
        <v>0</v>
      </c>
      <c r="M132" s="53">
        <f t="shared" si="21"/>
        <v>955000</v>
      </c>
      <c r="N132" s="162">
        <v>919000</v>
      </c>
      <c r="O132" s="97">
        <v>0</v>
      </c>
      <c r="P132" s="97">
        <v>0</v>
      </c>
      <c r="Q132" s="71">
        <f t="shared" si="22"/>
        <v>919000</v>
      </c>
      <c r="R132" s="158">
        <v>919000</v>
      </c>
      <c r="S132" s="53">
        <v>0</v>
      </c>
      <c r="T132" s="53">
        <v>0</v>
      </c>
      <c r="U132" s="71">
        <f t="shared" si="23"/>
        <v>919000</v>
      </c>
      <c r="V132" s="155">
        <f t="shared" si="30"/>
        <v>36000</v>
      </c>
      <c r="W132" s="19">
        <f t="shared" si="31"/>
        <v>0</v>
      </c>
      <c r="X132" s="19">
        <v>0</v>
      </c>
      <c r="Y132" s="19">
        <f t="shared" si="24"/>
        <v>36000</v>
      </c>
      <c r="Z132" s="18">
        <f t="shared" si="32"/>
        <v>0</v>
      </c>
      <c r="AA132" s="19">
        <f t="shared" si="33"/>
        <v>0</v>
      </c>
      <c r="AB132" s="19"/>
      <c r="AC132" s="19">
        <f t="shared" si="25"/>
        <v>0</v>
      </c>
      <c r="AD132" s="151"/>
    </row>
    <row r="133" spans="1:30" s="26" customFormat="1">
      <c r="A133" s="85" t="s">
        <v>235</v>
      </c>
      <c r="B133" s="172" t="s">
        <v>146</v>
      </c>
      <c r="C133" s="89" t="s">
        <v>48</v>
      </c>
      <c r="D133" s="232" t="s">
        <v>444</v>
      </c>
      <c r="E133" s="94"/>
      <c r="F133" s="213"/>
      <c r="G133" s="102" t="s">
        <v>311</v>
      </c>
      <c r="H133" s="216" t="s">
        <v>311</v>
      </c>
      <c r="I133" s="102"/>
      <c r="J133" s="221" t="s">
        <v>311</v>
      </c>
      <c r="K133" s="158">
        <f t="shared" si="28"/>
        <v>997000</v>
      </c>
      <c r="L133" s="53">
        <f t="shared" si="29"/>
        <v>0</v>
      </c>
      <c r="M133" s="53">
        <f t="shared" si="21"/>
        <v>997000</v>
      </c>
      <c r="N133" s="162">
        <v>959000</v>
      </c>
      <c r="O133" s="97">
        <v>0</v>
      </c>
      <c r="P133" s="97">
        <v>0</v>
      </c>
      <c r="Q133" s="71">
        <f t="shared" si="22"/>
        <v>959000</v>
      </c>
      <c r="R133" s="158">
        <v>959000</v>
      </c>
      <c r="S133" s="53">
        <v>0</v>
      </c>
      <c r="T133" s="53">
        <v>0</v>
      </c>
      <c r="U133" s="71">
        <f t="shared" si="23"/>
        <v>959000</v>
      </c>
      <c r="V133" s="155">
        <f t="shared" si="30"/>
        <v>38000</v>
      </c>
      <c r="W133" s="19">
        <f t="shared" si="31"/>
        <v>0</v>
      </c>
      <c r="X133" s="19">
        <v>0</v>
      </c>
      <c r="Y133" s="19">
        <f t="shared" si="24"/>
        <v>38000</v>
      </c>
      <c r="Z133" s="18">
        <f t="shared" si="32"/>
        <v>0</v>
      </c>
      <c r="AA133" s="19">
        <f t="shared" si="33"/>
        <v>0</v>
      </c>
      <c r="AB133" s="19"/>
      <c r="AC133" s="19">
        <f t="shared" si="25"/>
        <v>0</v>
      </c>
      <c r="AD133" s="152"/>
    </row>
    <row r="134" spans="1:30">
      <c r="A134" s="85" t="s">
        <v>235</v>
      </c>
      <c r="B134" s="172" t="s">
        <v>147</v>
      </c>
      <c r="C134" s="89" t="s">
        <v>65</v>
      </c>
      <c r="D134" s="232" t="s">
        <v>444</v>
      </c>
      <c r="E134" s="94"/>
      <c r="F134" s="213"/>
      <c r="G134" s="102" t="s">
        <v>311</v>
      </c>
      <c r="H134" s="216" t="s">
        <v>311</v>
      </c>
      <c r="I134" s="102"/>
      <c r="J134" s="221" t="s">
        <v>311</v>
      </c>
      <c r="K134" s="158">
        <f t="shared" si="28"/>
        <v>57000</v>
      </c>
      <c r="L134" s="53">
        <f t="shared" si="29"/>
        <v>0</v>
      </c>
      <c r="M134" s="53">
        <f t="shared" si="21"/>
        <v>57000</v>
      </c>
      <c r="N134" s="162">
        <v>54000</v>
      </c>
      <c r="O134" s="97">
        <v>0</v>
      </c>
      <c r="P134" s="97">
        <v>0</v>
      </c>
      <c r="Q134" s="71">
        <f t="shared" si="22"/>
        <v>54000</v>
      </c>
      <c r="R134" s="158">
        <v>54000</v>
      </c>
      <c r="S134" s="53">
        <v>0</v>
      </c>
      <c r="T134" s="53">
        <v>0</v>
      </c>
      <c r="U134" s="71">
        <f t="shared" si="23"/>
        <v>54000</v>
      </c>
      <c r="V134" s="155">
        <f t="shared" si="30"/>
        <v>3000</v>
      </c>
      <c r="W134" s="19">
        <f t="shared" si="31"/>
        <v>0</v>
      </c>
      <c r="X134" s="19">
        <v>0</v>
      </c>
      <c r="Y134" s="19">
        <f t="shared" si="24"/>
        <v>3000</v>
      </c>
      <c r="Z134" s="18">
        <f t="shared" si="32"/>
        <v>0</v>
      </c>
      <c r="AA134" s="19">
        <f t="shared" si="33"/>
        <v>0</v>
      </c>
      <c r="AB134" s="19"/>
      <c r="AC134" s="19">
        <f t="shared" si="25"/>
        <v>0</v>
      </c>
      <c r="AD134" s="151"/>
    </row>
    <row r="135" spans="1:30">
      <c r="A135" s="84" t="s">
        <v>236</v>
      </c>
      <c r="B135" s="172" t="s">
        <v>146</v>
      </c>
      <c r="C135" s="89" t="s">
        <v>45</v>
      </c>
      <c r="D135" s="232" t="s">
        <v>444</v>
      </c>
      <c r="E135" s="94"/>
      <c r="F135" s="213"/>
      <c r="G135" s="102" t="s">
        <v>311</v>
      </c>
      <c r="H135" s="216" t="s">
        <v>311</v>
      </c>
      <c r="I135" s="102"/>
      <c r="J135" s="221" t="s">
        <v>311</v>
      </c>
      <c r="K135" s="158">
        <f t="shared" si="28"/>
        <v>1063000</v>
      </c>
      <c r="L135" s="53">
        <f t="shared" si="29"/>
        <v>0</v>
      </c>
      <c r="M135" s="53">
        <f t="shared" si="21"/>
        <v>1063000</v>
      </c>
      <c r="N135" s="162">
        <v>1023000</v>
      </c>
      <c r="O135" s="97">
        <v>0</v>
      </c>
      <c r="P135" s="97">
        <v>0</v>
      </c>
      <c r="Q135" s="71">
        <f t="shared" si="22"/>
        <v>1023000</v>
      </c>
      <c r="R135" s="158">
        <v>1023000</v>
      </c>
      <c r="S135" s="53">
        <v>0</v>
      </c>
      <c r="T135" s="53">
        <v>0</v>
      </c>
      <c r="U135" s="71">
        <f t="shared" si="23"/>
        <v>1023000</v>
      </c>
      <c r="V135" s="155">
        <f t="shared" si="30"/>
        <v>40000</v>
      </c>
      <c r="W135" s="19">
        <f t="shared" si="31"/>
        <v>0</v>
      </c>
      <c r="X135" s="19">
        <v>0</v>
      </c>
      <c r="Y135" s="19">
        <f t="shared" si="24"/>
        <v>40000</v>
      </c>
      <c r="Z135" s="18">
        <f t="shared" si="32"/>
        <v>0</v>
      </c>
      <c r="AA135" s="19">
        <f t="shared" si="33"/>
        <v>0</v>
      </c>
      <c r="AB135" s="19"/>
      <c r="AC135" s="19">
        <f t="shared" si="25"/>
        <v>0</v>
      </c>
      <c r="AD135" s="151"/>
    </row>
    <row r="136" spans="1:30">
      <c r="A136" s="84" t="s">
        <v>237</v>
      </c>
      <c r="B136" s="171" t="s">
        <v>146</v>
      </c>
      <c r="C136" s="88" t="s">
        <v>56</v>
      </c>
      <c r="D136" s="230" t="s">
        <v>444</v>
      </c>
      <c r="E136" s="95"/>
      <c r="F136" s="215"/>
      <c r="G136" s="102" t="s">
        <v>311</v>
      </c>
      <c r="H136" s="216" t="s">
        <v>311</v>
      </c>
      <c r="I136" s="102"/>
      <c r="J136" s="221" t="s">
        <v>311</v>
      </c>
      <c r="K136" s="158">
        <f t="shared" si="28"/>
        <v>997000</v>
      </c>
      <c r="L136" s="53">
        <f t="shared" si="29"/>
        <v>0</v>
      </c>
      <c r="M136" s="53">
        <f t="shared" si="21"/>
        <v>997000</v>
      </c>
      <c r="N136" s="162">
        <v>959000</v>
      </c>
      <c r="O136" s="97">
        <v>0</v>
      </c>
      <c r="P136" s="97">
        <v>0</v>
      </c>
      <c r="Q136" s="71">
        <f t="shared" si="22"/>
        <v>959000</v>
      </c>
      <c r="R136" s="158">
        <v>959000</v>
      </c>
      <c r="S136" s="53">
        <v>0</v>
      </c>
      <c r="T136" s="53">
        <v>0</v>
      </c>
      <c r="U136" s="71">
        <f t="shared" si="23"/>
        <v>959000</v>
      </c>
      <c r="V136" s="155">
        <f t="shared" si="30"/>
        <v>38000</v>
      </c>
      <c r="W136" s="19">
        <f t="shared" si="31"/>
        <v>0</v>
      </c>
      <c r="X136" s="19">
        <v>0</v>
      </c>
      <c r="Y136" s="19">
        <f t="shared" si="24"/>
        <v>38000</v>
      </c>
      <c r="Z136" s="18">
        <f t="shared" si="32"/>
        <v>0</v>
      </c>
      <c r="AA136" s="19">
        <f t="shared" si="33"/>
        <v>0</v>
      </c>
      <c r="AB136" s="19"/>
      <c r="AC136" s="19">
        <f t="shared" si="25"/>
        <v>0</v>
      </c>
      <c r="AD136" s="151"/>
    </row>
    <row r="137" spans="1:30">
      <c r="A137" s="84" t="s">
        <v>237</v>
      </c>
      <c r="B137" s="171" t="s">
        <v>147</v>
      </c>
      <c r="C137" s="88" t="s">
        <v>56</v>
      </c>
      <c r="D137" s="230" t="s">
        <v>444</v>
      </c>
      <c r="E137" s="95"/>
      <c r="F137" s="215"/>
      <c r="G137" s="102" t="s">
        <v>311</v>
      </c>
      <c r="H137" s="216" t="s">
        <v>311</v>
      </c>
      <c r="I137" s="102"/>
      <c r="J137" s="221" t="s">
        <v>311</v>
      </c>
      <c r="K137" s="158">
        <f t="shared" ref="K137:K168" si="34">ROUNDUP(N137*ign/igo,afrind)</f>
        <v>45000</v>
      </c>
      <c r="L137" s="53">
        <f t="shared" ref="L137:L168" si="35">ROUNDUP(O137*iin/iio,afrind)</f>
        <v>0</v>
      </c>
      <c r="M137" s="53">
        <f t="shared" si="21"/>
        <v>45000</v>
      </c>
      <c r="N137" s="162">
        <v>43000</v>
      </c>
      <c r="O137" s="97">
        <v>0</v>
      </c>
      <c r="P137" s="97">
        <v>0</v>
      </c>
      <c r="Q137" s="71">
        <f t="shared" si="22"/>
        <v>43000</v>
      </c>
      <c r="R137" s="158">
        <v>43000</v>
      </c>
      <c r="S137" s="53">
        <v>0</v>
      </c>
      <c r="T137" s="53">
        <v>0</v>
      </c>
      <c r="U137" s="71">
        <f t="shared" si="23"/>
        <v>43000</v>
      </c>
      <c r="V137" s="155">
        <f t="shared" ref="V137:V168" si="36">K137-N137</f>
        <v>2000</v>
      </c>
      <c r="W137" s="19">
        <f t="shared" ref="W137:W168" si="37">L137-O137</f>
        <v>0</v>
      </c>
      <c r="X137" s="19">
        <v>0</v>
      </c>
      <c r="Y137" s="19">
        <f t="shared" si="24"/>
        <v>2000</v>
      </c>
      <c r="Z137" s="18">
        <f t="shared" si="32"/>
        <v>0</v>
      </c>
      <c r="AA137" s="19">
        <f t="shared" si="33"/>
        <v>0</v>
      </c>
      <c r="AB137" s="19"/>
      <c r="AC137" s="19">
        <f t="shared" si="25"/>
        <v>0</v>
      </c>
      <c r="AD137" s="151"/>
    </row>
    <row r="138" spans="1:30">
      <c r="A138" s="84" t="s">
        <v>238</v>
      </c>
      <c r="B138" s="171" t="s">
        <v>148</v>
      </c>
      <c r="C138" s="88" t="s">
        <v>40</v>
      </c>
      <c r="D138" s="230" t="s">
        <v>444</v>
      </c>
      <c r="E138" s="94" t="s">
        <v>368</v>
      </c>
      <c r="F138" s="213"/>
      <c r="G138" s="102" t="s">
        <v>311</v>
      </c>
      <c r="H138" s="216" t="s">
        <v>311</v>
      </c>
      <c r="I138" s="102"/>
      <c r="J138" s="221" t="s">
        <v>311</v>
      </c>
      <c r="K138" s="158">
        <f t="shared" si="34"/>
        <v>311000</v>
      </c>
      <c r="L138" s="53">
        <f t="shared" si="35"/>
        <v>0</v>
      </c>
      <c r="M138" s="53">
        <f t="shared" ref="M138:M173" si="38">SUM(K138:L138)</f>
        <v>311000</v>
      </c>
      <c r="N138" s="162">
        <v>299000</v>
      </c>
      <c r="O138" s="97">
        <v>0</v>
      </c>
      <c r="P138" s="97">
        <v>0</v>
      </c>
      <c r="Q138" s="71">
        <f t="shared" ref="Q138:Q179" si="39">SUM(N138+O138+P138)</f>
        <v>299000</v>
      </c>
      <c r="R138" s="158">
        <v>299000</v>
      </c>
      <c r="S138" s="53">
        <v>0</v>
      </c>
      <c r="T138" s="53">
        <v>0</v>
      </c>
      <c r="U138" s="71">
        <f t="shared" ref="U138:U179" si="40">SUM(R138+S138+T138)</f>
        <v>299000</v>
      </c>
      <c r="V138" s="155">
        <f t="shared" si="36"/>
        <v>12000</v>
      </c>
      <c r="W138" s="19">
        <f t="shared" si="37"/>
        <v>0</v>
      </c>
      <c r="X138" s="19">
        <v>0</v>
      </c>
      <c r="Y138" s="19">
        <f t="shared" ref="Y138:Y179" si="41">SUM(V138:W138)</f>
        <v>12000</v>
      </c>
      <c r="Z138" s="18">
        <f t="shared" si="32"/>
        <v>0</v>
      </c>
      <c r="AA138" s="19">
        <f t="shared" si="33"/>
        <v>0</v>
      </c>
      <c r="AB138" s="19"/>
      <c r="AC138" s="19">
        <f t="shared" ref="AC138:AC179" si="42">SUM(Z138:AB138)</f>
        <v>0</v>
      </c>
      <c r="AD138" s="151"/>
    </row>
    <row r="139" spans="1:30" ht="20">
      <c r="A139" s="84" t="s">
        <v>239</v>
      </c>
      <c r="B139" s="171" t="s">
        <v>149</v>
      </c>
      <c r="C139" s="88" t="s">
        <v>66</v>
      </c>
      <c r="D139" s="230" t="s">
        <v>444</v>
      </c>
      <c r="E139" s="94"/>
      <c r="F139" s="213"/>
      <c r="G139" s="102" t="s">
        <v>311</v>
      </c>
      <c r="H139" s="216" t="s">
        <v>311</v>
      </c>
      <c r="I139" s="102"/>
      <c r="J139" s="221" t="s">
        <v>311</v>
      </c>
      <c r="K139" s="158">
        <f t="shared" si="34"/>
        <v>660000</v>
      </c>
      <c r="L139" s="53">
        <f t="shared" si="35"/>
        <v>0</v>
      </c>
      <c r="M139" s="53">
        <f t="shared" si="38"/>
        <v>660000</v>
      </c>
      <c r="N139" s="162">
        <v>635000</v>
      </c>
      <c r="O139" s="97">
        <v>0</v>
      </c>
      <c r="P139" s="97">
        <v>0</v>
      </c>
      <c r="Q139" s="71">
        <f t="shared" si="39"/>
        <v>635000</v>
      </c>
      <c r="R139" s="158">
        <v>635000</v>
      </c>
      <c r="S139" s="53">
        <v>0</v>
      </c>
      <c r="T139" s="53">
        <v>0</v>
      </c>
      <c r="U139" s="71">
        <f t="shared" si="40"/>
        <v>635000</v>
      </c>
      <c r="V139" s="155">
        <f t="shared" si="36"/>
        <v>25000</v>
      </c>
      <c r="W139" s="19">
        <f t="shared" si="37"/>
        <v>0</v>
      </c>
      <c r="X139" s="19">
        <v>0</v>
      </c>
      <c r="Y139" s="19">
        <f t="shared" si="41"/>
        <v>25000</v>
      </c>
      <c r="Z139" s="18">
        <f t="shared" ref="Z139:Z170" si="43">N139-R139</f>
        <v>0</v>
      </c>
      <c r="AA139" s="19">
        <f t="shared" si="33"/>
        <v>0</v>
      </c>
      <c r="AB139" s="19"/>
      <c r="AC139" s="19">
        <f t="shared" si="42"/>
        <v>0</v>
      </c>
      <c r="AD139" s="151"/>
    </row>
    <row r="140" spans="1:30">
      <c r="A140" s="84" t="s">
        <v>352</v>
      </c>
      <c r="B140" s="172" t="s">
        <v>150</v>
      </c>
      <c r="C140" s="89" t="s">
        <v>51</v>
      </c>
      <c r="D140" s="232" t="s">
        <v>444</v>
      </c>
      <c r="E140" s="94"/>
      <c r="F140" s="213"/>
      <c r="G140" s="102" t="s">
        <v>311</v>
      </c>
      <c r="H140" s="216" t="s">
        <v>311</v>
      </c>
      <c r="I140" s="102"/>
      <c r="J140" s="221" t="s">
        <v>311</v>
      </c>
      <c r="K140" s="158">
        <f t="shared" si="34"/>
        <v>660000</v>
      </c>
      <c r="L140" s="53">
        <f t="shared" si="35"/>
        <v>0</v>
      </c>
      <c r="M140" s="53">
        <f t="shared" si="38"/>
        <v>660000</v>
      </c>
      <c r="N140" s="162">
        <v>635000</v>
      </c>
      <c r="O140" s="97">
        <v>0</v>
      </c>
      <c r="P140" s="97">
        <v>0</v>
      </c>
      <c r="Q140" s="71">
        <f t="shared" si="39"/>
        <v>635000</v>
      </c>
      <c r="R140" s="158">
        <v>635000</v>
      </c>
      <c r="S140" s="53">
        <v>0</v>
      </c>
      <c r="T140" s="53">
        <v>0</v>
      </c>
      <c r="U140" s="71">
        <f t="shared" si="40"/>
        <v>635000</v>
      </c>
      <c r="V140" s="155">
        <f t="shared" si="36"/>
        <v>25000</v>
      </c>
      <c r="W140" s="19">
        <f t="shared" si="37"/>
        <v>0</v>
      </c>
      <c r="X140" s="19">
        <v>0</v>
      </c>
      <c r="Y140" s="19">
        <f t="shared" si="41"/>
        <v>25000</v>
      </c>
      <c r="Z140" s="18">
        <f t="shared" si="43"/>
        <v>0</v>
      </c>
      <c r="AA140" s="19">
        <f t="shared" ref="AA140:AA171" si="44">O140-S140</f>
        <v>0</v>
      </c>
      <c r="AB140" s="19"/>
      <c r="AC140" s="19">
        <f t="shared" si="42"/>
        <v>0</v>
      </c>
      <c r="AD140" s="151"/>
    </row>
    <row r="141" spans="1:30">
      <c r="A141" s="84" t="s">
        <v>351</v>
      </c>
      <c r="B141" s="172" t="s">
        <v>151</v>
      </c>
      <c r="C141" s="89" t="s">
        <v>49</v>
      </c>
      <c r="D141" s="232" t="s">
        <v>444</v>
      </c>
      <c r="E141" s="94"/>
      <c r="F141" s="213"/>
      <c r="G141" s="102" t="s">
        <v>311</v>
      </c>
      <c r="H141" s="216" t="s">
        <v>311</v>
      </c>
      <c r="I141" s="102"/>
      <c r="J141" s="221" t="s">
        <v>311</v>
      </c>
      <c r="K141" s="158">
        <f t="shared" si="34"/>
        <v>403000</v>
      </c>
      <c r="L141" s="53">
        <f t="shared" si="35"/>
        <v>0</v>
      </c>
      <c r="M141" s="53">
        <f t="shared" si="38"/>
        <v>403000</v>
      </c>
      <c r="N141" s="162">
        <v>387000</v>
      </c>
      <c r="O141" s="97">
        <v>0</v>
      </c>
      <c r="P141" s="97">
        <v>0</v>
      </c>
      <c r="Q141" s="71">
        <f t="shared" si="39"/>
        <v>387000</v>
      </c>
      <c r="R141" s="158">
        <v>387000</v>
      </c>
      <c r="S141" s="53">
        <v>0</v>
      </c>
      <c r="T141" s="53">
        <v>0</v>
      </c>
      <c r="U141" s="71">
        <f t="shared" si="40"/>
        <v>387000</v>
      </c>
      <c r="V141" s="155">
        <f t="shared" si="36"/>
        <v>16000</v>
      </c>
      <c r="W141" s="19">
        <f t="shared" si="37"/>
        <v>0</v>
      </c>
      <c r="X141" s="19">
        <v>0</v>
      </c>
      <c r="Y141" s="19">
        <f t="shared" si="41"/>
        <v>16000</v>
      </c>
      <c r="Z141" s="18">
        <f t="shared" si="43"/>
        <v>0</v>
      </c>
      <c r="AA141" s="19">
        <f t="shared" si="44"/>
        <v>0</v>
      </c>
      <c r="AB141" s="19"/>
      <c r="AC141" s="19">
        <f t="shared" si="42"/>
        <v>0</v>
      </c>
      <c r="AD141" s="151"/>
    </row>
    <row r="142" spans="1:30">
      <c r="A142" s="84" t="s">
        <v>240</v>
      </c>
      <c r="B142" s="172" t="s">
        <v>146</v>
      </c>
      <c r="C142" s="89" t="s">
        <v>55</v>
      </c>
      <c r="D142" s="232" t="s">
        <v>444</v>
      </c>
      <c r="E142" s="94"/>
      <c r="F142" s="213"/>
      <c r="G142" s="102" t="s">
        <v>311</v>
      </c>
      <c r="H142" s="216" t="s">
        <v>311</v>
      </c>
      <c r="I142" s="102"/>
      <c r="J142" s="221" t="s">
        <v>311</v>
      </c>
      <c r="K142" s="158">
        <f t="shared" si="34"/>
        <v>969000</v>
      </c>
      <c r="L142" s="53">
        <f t="shared" si="35"/>
        <v>0</v>
      </c>
      <c r="M142" s="53">
        <f t="shared" si="38"/>
        <v>969000</v>
      </c>
      <c r="N142" s="162">
        <v>932000</v>
      </c>
      <c r="O142" s="97">
        <v>0</v>
      </c>
      <c r="P142" s="97">
        <v>0</v>
      </c>
      <c r="Q142" s="71">
        <f t="shared" si="39"/>
        <v>932000</v>
      </c>
      <c r="R142" s="158">
        <v>932000</v>
      </c>
      <c r="S142" s="53">
        <v>0</v>
      </c>
      <c r="T142" s="53">
        <v>0</v>
      </c>
      <c r="U142" s="71">
        <f t="shared" si="40"/>
        <v>932000</v>
      </c>
      <c r="V142" s="155">
        <f t="shared" si="36"/>
        <v>37000</v>
      </c>
      <c r="W142" s="19">
        <f t="shared" si="37"/>
        <v>0</v>
      </c>
      <c r="X142" s="19">
        <v>0</v>
      </c>
      <c r="Y142" s="19">
        <f t="shared" si="41"/>
        <v>37000</v>
      </c>
      <c r="Z142" s="18">
        <f t="shared" si="43"/>
        <v>0</v>
      </c>
      <c r="AA142" s="19">
        <f t="shared" si="44"/>
        <v>0</v>
      </c>
      <c r="AB142" s="19"/>
      <c r="AC142" s="19">
        <f t="shared" si="42"/>
        <v>0</v>
      </c>
      <c r="AD142" s="151"/>
    </row>
    <row r="143" spans="1:30">
      <c r="A143" s="84" t="s">
        <v>240</v>
      </c>
      <c r="B143" s="172" t="s">
        <v>147</v>
      </c>
      <c r="C143" s="89" t="s">
        <v>55</v>
      </c>
      <c r="D143" s="232" t="s">
        <v>444</v>
      </c>
      <c r="E143" s="94"/>
      <c r="F143" s="213"/>
      <c r="G143" s="102" t="s">
        <v>311</v>
      </c>
      <c r="H143" s="216" t="s">
        <v>311</v>
      </c>
      <c r="I143" s="102"/>
      <c r="J143" s="221" t="s">
        <v>311</v>
      </c>
      <c r="K143" s="158">
        <f t="shared" si="34"/>
        <v>45000</v>
      </c>
      <c r="L143" s="53">
        <f t="shared" si="35"/>
        <v>0</v>
      </c>
      <c r="M143" s="53">
        <f t="shared" si="38"/>
        <v>45000</v>
      </c>
      <c r="N143" s="162">
        <v>43000</v>
      </c>
      <c r="O143" s="97">
        <v>0</v>
      </c>
      <c r="P143" s="97">
        <v>0</v>
      </c>
      <c r="Q143" s="71">
        <f t="shared" si="39"/>
        <v>43000</v>
      </c>
      <c r="R143" s="158">
        <v>43000</v>
      </c>
      <c r="S143" s="53">
        <v>0</v>
      </c>
      <c r="T143" s="53">
        <v>0</v>
      </c>
      <c r="U143" s="71">
        <f t="shared" si="40"/>
        <v>43000</v>
      </c>
      <c r="V143" s="155">
        <f t="shared" si="36"/>
        <v>2000</v>
      </c>
      <c r="W143" s="19">
        <f t="shared" si="37"/>
        <v>0</v>
      </c>
      <c r="X143" s="19">
        <v>0</v>
      </c>
      <c r="Y143" s="19">
        <f t="shared" si="41"/>
        <v>2000</v>
      </c>
      <c r="Z143" s="18">
        <f t="shared" si="43"/>
        <v>0</v>
      </c>
      <c r="AA143" s="19">
        <f t="shared" si="44"/>
        <v>0</v>
      </c>
      <c r="AB143" s="19"/>
      <c r="AC143" s="19">
        <f t="shared" si="42"/>
        <v>0</v>
      </c>
      <c r="AD143" s="151"/>
    </row>
    <row r="144" spans="1:30">
      <c r="A144" s="84" t="s">
        <v>242</v>
      </c>
      <c r="B144" s="171" t="s">
        <v>152</v>
      </c>
      <c r="C144" s="88" t="s">
        <v>42</v>
      </c>
      <c r="D144" s="230" t="s">
        <v>444</v>
      </c>
      <c r="E144" s="94" t="s">
        <v>368</v>
      </c>
      <c r="F144" s="213"/>
      <c r="G144" s="102" t="s">
        <v>311</v>
      </c>
      <c r="H144" s="216" t="s">
        <v>311</v>
      </c>
      <c r="I144" s="102"/>
      <c r="J144" s="221" t="s">
        <v>311</v>
      </c>
      <c r="K144" s="158">
        <f t="shared" si="34"/>
        <v>5901000</v>
      </c>
      <c r="L144" s="53">
        <f t="shared" si="35"/>
        <v>0</v>
      </c>
      <c r="M144" s="53">
        <f t="shared" si="38"/>
        <v>5901000</v>
      </c>
      <c r="N144" s="162">
        <v>5679000</v>
      </c>
      <c r="O144" s="97">
        <v>0</v>
      </c>
      <c r="P144" s="97">
        <v>0</v>
      </c>
      <c r="Q144" s="71">
        <f t="shared" si="39"/>
        <v>5679000</v>
      </c>
      <c r="R144" s="158">
        <v>5679000</v>
      </c>
      <c r="S144" s="53">
        <v>0</v>
      </c>
      <c r="T144" s="53">
        <v>0</v>
      </c>
      <c r="U144" s="71">
        <f t="shared" si="40"/>
        <v>5679000</v>
      </c>
      <c r="V144" s="155">
        <f t="shared" si="36"/>
        <v>222000</v>
      </c>
      <c r="W144" s="19">
        <f t="shared" si="37"/>
        <v>0</v>
      </c>
      <c r="X144" s="19">
        <v>0</v>
      </c>
      <c r="Y144" s="19">
        <f t="shared" si="41"/>
        <v>222000</v>
      </c>
      <c r="Z144" s="18">
        <f t="shared" si="43"/>
        <v>0</v>
      </c>
      <c r="AA144" s="19">
        <f t="shared" si="44"/>
        <v>0</v>
      </c>
      <c r="AB144" s="19"/>
      <c r="AC144" s="19">
        <f t="shared" si="42"/>
        <v>0</v>
      </c>
      <c r="AD144" s="151"/>
    </row>
    <row r="145" spans="1:30">
      <c r="A145" s="84" t="s">
        <v>241</v>
      </c>
      <c r="B145" s="171" t="s">
        <v>146</v>
      </c>
      <c r="C145" s="88" t="s">
        <v>49</v>
      </c>
      <c r="D145" s="230" t="s">
        <v>444</v>
      </c>
      <c r="E145" s="95"/>
      <c r="F145" s="215"/>
      <c r="G145" s="102" t="s">
        <v>311</v>
      </c>
      <c r="H145" s="216" t="s">
        <v>311</v>
      </c>
      <c r="I145" s="102"/>
      <c r="J145" s="221" t="s">
        <v>311</v>
      </c>
      <c r="K145" s="158">
        <f t="shared" si="34"/>
        <v>861000</v>
      </c>
      <c r="L145" s="53">
        <f t="shared" si="35"/>
        <v>0</v>
      </c>
      <c r="M145" s="53">
        <f t="shared" si="38"/>
        <v>861000</v>
      </c>
      <c r="N145" s="162">
        <v>828000</v>
      </c>
      <c r="O145" s="97">
        <v>0</v>
      </c>
      <c r="P145" s="97">
        <v>0</v>
      </c>
      <c r="Q145" s="71">
        <f t="shared" si="39"/>
        <v>828000</v>
      </c>
      <c r="R145" s="158">
        <v>828000</v>
      </c>
      <c r="S145" s="53">
        <v>0</v>
      </c>
      <c r="T145" s="53">
        <v>0</v>
      </c>
      <c r="U145" s="71">
        <f t="shared" si="40"/>
        <v>828000</v>
      </c>
      <c r="V145" s="155">
        <f t="shared" si="36"/>
        <v>33000</v>
      </c>
      <c r="W145" s="19">
        <f t="shared" si="37"/>
        <v>0</v>
      </c>
      <c r="X145" s="19">
        <v>0</v>
      </c>
      <c r="Y145" s="19">
        <f t="shared" si="41"/>
        <v>33000</v>
      </c>
      <c r="Z145" s="18">
        <f t="shared" si="43"/>
        <v>0</v>
      </c>
      <c r="AA145" s="19">
        <f t="shared" si="44"/>
        <v>0</v>
      </c>
      <c r="AB145" s="19"/>
      <c r="AC145" s="19">
        <f t="shared" si="42"/>
        <v>0</v>
      </c>
      <c r="AD145" s="151"/>
    </row>
    <row r="146" spans="1:30">
      <c r="A146" s="84" t="s">
        <v>242</v>
      </c>
      <c r="B146" s="171" t="s">
        <v>332</v>
      </c>
      <c r="C146" s="88" t="s">
        <v>39</v>
      </c>
      <c r="D146" s="230" t="s">
        <v>444</v>
      </c>
      <c r="E146" s="94" t="s">
        <v>331</v>
      </c>
      <c r="F146" s="213"/>
      <c r="G146" s="102" t="s">
        <v>311</v>
      </c>
      <c r="H146" s="216" t="s">
        <v>311</v>
      </c>
      <c r="I146" s="102"/>
      <c r="J146" s="221" t="s">
        <v>311</v>
      </c>
      <c r="K146" s="158">
        <f t="shared" si="34"/>
        <v>200000</v>
      </c>
      <c r="L146" s="53">
        <f t="shared" si="35"/>
        <v>0</v>
      </c>
      <c r="M146" s="53">
        <f t="shared" si="38"/>
        <v>200000</v>
      </c>
      <c r="N146" s="162">
        <v>192000</v>
      </c>
      <c r="O146" s="97">
        <v>0</v>
      </c>
      <c r="P146" s="97">
        <v>0</v>
      </c>
      <c r="Q146" s="71">
        <f t="shared" si="39"/>
        <v>192000</v>
      </c>
      <c r="R146" s="158">
        <v>192000</v>
      </c>
      <c r="S146" s="53">
        <v>0</v>
      </c>
      <c r="T146" s="53">
        <v>0</v>
      </c>
      <c r="U146" s="71">
        <f t="shared" si="40"/>
        <v>192000</v>
      </c>
      <c r="V146" s="155">
        <f t="shared" si="36"/>
        <v>8000</v>
      </c>
      <c r="W146" s="19">
        <f t="shared" si="37"/>
        <v>0</v>
      </c>
      <c r="X146" s="19">
        <v>0</v>
      </c>
      <c r="Y146" s="19">
        <f t="shared" si="41"/>
        <v>8000</v>
      </c>
      <c r="Z146" s="18">
        <f t="shared" si="43"/>
        <v>0</v>
      </c>
      <c r="AA146" s="19">
        <f t="shared" si="44"/>
        <v>0</v>
      </c>
      <c r="AB146" s="19"/>
      <c r="AC146" s="19">
        <f t="shared" si="42"/>
        <v>0</v>
      </c>
      <c r="AD146" s="151"/>
    </row>
    <row r="147" spans="1:30">
      <c r="A147" s="84" t="s">
        <v>242</v>
      </c>
      <c r="B147" s="171" t="s">
        <v>147</v>
      </c>
      <c r="C147" s="88" t="s">
        <v>58</v>
      </c>
      <c r="D147" s="230" t="s">
        <v>444</v>
      </c>
      <c r="E147" s="94"/>
      <c r="F147" s="213"/>
      <c r="G147" s="102" t="s">
        <v>311</v>
      </c>
      <c r="H147" s="216" t="s">
        <v>311</v>
      </c>
      <c r="I147" s="102"/>
      <c r="J147" s="221" t="s">
        <v>311</v>
      </c>
      <c r="K147" s="158">
        <f t="shared" si="34"/>
        <v>52000</v>
      </c>
      <c r="L147" s="53">
        <f t="shared" si="35"/>
        <v>0</v>
      </c>
      <c r="M147" s="53">
        <f t="shared" si="38"/>
        <v>52000</v>
      </c>
      <c r="N147" s="162">
        <v>50000</v>
      </c>
      <c r="O147" s="97">
        <v>0</v>
      </c>
      <c r="P147" s="97">
        <v>0</v>
      </c>
      <c r="Q147" s="71">
        <f t="shared" si="39"/>
        <v>50000</v>
      </c>
      <c r="R147" s="158">
        <v>50000</v>
      </c>
      <c r="S147" s="53">
        <v>0</v>
      </c>
      <c r="T147" s="53">
        <v>0</v>
      </c>
      <c r="U147" s="71">
        <f t="shared" si="40"/>
        <v>50000</v>
      </c>
      <c r="V147" s="155">
        <f t="shared" si="36"/>
        <v>2000</v>
      </c>
      <c r="W147" s="19">
        <f t="shared" si="37"/>
        <v>0</v>
      </c>
      <c r="X147" s="19">
        <v>0</v>
      </c>
      <c r="Y147" s="19">
        <f t="shared" si="41"/>
        <v>2000</v>
      </c>
      <c r="Z147" s="18">
        <f t="shared" si="43"/>
        <v>0</v>
      </c>
      <c r="AA147" s="19">
        <f t="shared" si="44"/>
        <v>0</v>
      </c>
      <c r="AB147" s="19"/>
      <c r="AC147" s="19">
        <f t="shared" si="42"/>
        <v>0</v>
      </c>
      <c r="AD147" s="151"/>
    </row>
    <row r="148" spans="1:30">
      <c r="A148" s="84" t="s">
        <v>243</v>
      </c>
      <c r="B148" s="172" t="s">
        <v>150</v>
      </c>
      <c r="C148" s="89" t="s">
        <v>52</v>
      </c>
      <c r="D148" s="232" t="s">
        <v>444</v>
      </c>
      <c r="E148" s="94"/>
      <c r="F148" s="213"/>
      <c r="G148" s="102" t="s">
        <v>311</v>
      </c>
      <c r="H148" s="216" t="s">
        <v>311</v>
      </c>
      <c r="I148" s="102"/>
      <c r="J148" s="221" t="s">
        <v>311</v>
      </c>
      <c r="K148" s="158">
        <f t="shared" si="34"/>
        <v>597000</v>
      </c>
      <c r="L148" s="53">
        <f t="shared" si="35"/>
        <v>0</v>
      </c>
      <c r="M148" s="53">
        <f t="shared" si="38"/>
        <v>597000</v>
      </c>
      <c r="N148" s="162">
        <v>574000</v>
      </c>
      <c r="O148" s="97">
        <v>0</v>
      </c>
      <c r="P148" s="97">
        <v>0</v>
      </c>
      <c r="Q148" s="71">
        <f t="shared" si="39"/>
        <v>574000</v>
      </c>
      <c r="R148" s="158">
        <v>574000</v>
      </c>
      <c r="S148" s="53">
        <v>0</v>
      </c>
      <c r="T148" s="53">
        <v>0</v>
      </c>
      <c r="U148" s="71">
        <f t="shared" si="40"/>
        <v>574000</v>
      </c>
      <c r="V148" s="155">
        <f t="shared" si="36"/>
        <v>23000</v>
      </c>
      <c r="W148" s="19">
        <f t="shared" si="37"/>
        <v>0</v>
      </c>
      <c r="X148" s="19">
        <v>0</v>
      </c>
      <c r="Y148" s="19">
        <f t="shared" si="41"/>
        <v>23000</v>
      </c>
      <c r="Z148" s="18">
        <f t="shared" si="43"/>
        <v>0</v>
      </c>
      <c r="AA148" s="19">
        <f t="shared" si="44"/>
        <v>0</v>
      </c>
      <c r="AB148" s="19"/>
      <c r="AC148" s="19">
        <f t="shared" si="42"/>
        <v>0</v>
      </c>
      <c r="AD148" s="151"/>
    </row>
    <row r="149" spans="1:30" ht="12.75" customHeight="1">
      <c r="A149" s="84" t="s">
        <v>244</v>
      </c>
      <c r="B149" s="171" t="s">
        <v>150</v>
      </c>
      <c r="C149" s="88" t="s">
        <v>59</v>
      </c>
      <c r="D149" s="230" t="s">
        <v>444</v>
      </c>
      <c r="E149" s="94" t="s">
        <v>368</v>
      </c>
      <c r="F149" s="213"/>
      <c r="G149" s="102" t="s">
        <v>311</v>
      </c>
      <c r="H149" s="216" t="s">
        <v>311</v>
      </c>
      <c r="I149" s="102"/>
      <c r="J149" s="221" t="s">
        <v>311</v>
      </c>
      <c r="K149" s="158">
        <f t="shared" si="34"/>
        <v>3644000</v>
      </c>
      <c r="L149" s="53">
        <f t="shared" si="35"/>
        <v>0</v>
      </c>
      <c r="M149" s="53">
        <f t="shared" si="38"/>
        <v>3644000</v>
      </c>
      <c r="N149" s="162">
        <v>3507000</v>
      </c>
      <c r="O149" s="97">
        <v>0</v>
      </c>
      <c r="P149" s="97">
        <v>0</v>
      </c>
      <c r="Q149" s="71">
        <f t="shared" si="39"/>
        <v>3507000</v>
      </c>
      <c r="R149" s="158">
        <v>3507000</v>
      </c>
      <c r="S149" s="53">
        <v>0</v>
      </c>
      <c r="T149" s="53">
        <v>0</v>
      </c>
      <c r="U149" s="71">
        <f t="shared" si="40"/>
        <v>3507000</v>
      </c>
      <c r="V149" s="155">
        <f t="shared" si="36"/>
        <v>137000</v>
      </c>
      <c r="W149" s="19">
        <f t="shared" si="37"/>
        <v>0</v>
      </c>
      <c r="X149" s="19">
        <v>0</v>
      </c>
      <c r="Y149" s="19">
        <f t="shared" si="41"/>
        <v>137000</v>
      </c>
      <c r="Z149" s="18">
        <f t="shared" si="43"/>
        <v>0</v>
      </c>
      <c r="AA149" s="19">
        <f t="shared" si="44"/>
        <v>0</v>
      </c>
      <c r="AB149" s="19"/>
      <c r="AC149" s="19">
        <f t="shared" si="42"/>
        <v>0</v>
      </c>
      <c r="AD149" s="151"/>
    </row>
    <row r="150" spans="1:30">
      <c r="A150" s="85" t="s">
        <v>245</v>
      </c>
      <c r="B150" s="171" t="s">
        <v>153</v>
      </c>
      <c r="C150" s="88" t="s">
        <v>41</v>
      </c>
      <c r="D150" s="230" t="s">
        <v>444</v>
      </c>
      <c r="E150" s="94"/>
      <c r="F150" s="213"/>
      <c r="G150" s="102" t="s">
        <v>311</v>
      </c>
      <c r="H150" s="216" t="s">
        <v>311</v>
      </c>
      <c r="I150" s="102"/>
      <c r="J150" s="221" t="s">
        <v>311</v>
      </c>
      <c r="K150" s="158">
        <f t="shared" si="34"/>
        <v>1132000</v>
      </c>
      <c r="L150" s="53">
        <f t="shared" si="35"/>
        <v>61000</v>
      </c>
      <c r="M150" s="53">
        <f t="shared" si="38"/>
        <v>1193000</v>
      </c>
      <c r="N150" s="162">
        <v>1089000</v>
      </c>
      <c r="O150" s="97">
        <v>58000</v>
      </c>
      <c r="P150" s="97">
        <v>0</v>
      </c>
      <c r="Q150" s="71">
        <f t="shared" si="39"/>
        <v>1147000</v>
      </c>
      <c r="R150" s="158">
        <v>1089000</v>
      </c>
      <c r="S150" s="53">
        <v>58000</v>
      </c>
      <c r="T150" s="53">
        <v>0</v>
      </c>
      <c r="U150" s="71">
        <f t="shared" si="40"/>
        <v>1147000</v>
      </c>
      <c r="V150" s="155">
        <f t="shared" si="36"/>
        <v>43000</v>
      </c>
      <c r="W150" s="19">
        <f t="shared" si="37"/>
        <v>3000</v>
      </c>
      <c r="X150" s="19">
        <v>0</v>
      </c>
      <c r="Y150" s="19">
        <f t="shared" si="41"/>
        <v>46000</v>
      </c>
      <c r="Z150" s="18">
        <f t="shared" si="43"/>
        <v>0</v>
      </c>
      <c r="AA150" s="19">
        <f t="shared" si="44"/>
        <v>0</v>
      </c>
      <c r="AB150" s="19"/>
      <c r="AC150" s="19">
        <f t="shared" si="42"/>
        <v>0</v>
      </c>
      <c r="AD150" s="151"/>
    </row>
    <row r="151" spans="1:30">
      <c r="A151" s="84" t="s">
        <v>246</v>
      </c>
      <c r="B151" s="171" t="s">
        <v>154</v>
      </c>
      <c r="C151" s="88" t="s">
        <v>50</v>
      </c>
      <c r="D151" s="230" t="s">
        <v>444</v>
      </c>
      <c r="E151" s="94"/>
      <c r="F151" s="213"/>
      <c r="G151" s="102" t="s">
        <v>311</v>
      </c>
      <c r="H151" s="216" t="s">
        <v>311</v>
      </c>
      <c r="I151" s="102"/>
      <c r="J151" s="221" t="s">
        <v>311</v>
      </c>
      <c r="K151" s="158">
        <f t="shared" si="34"/>
        <v>870000</v>
      </c>
      <c r="L151" s="53">
        <f t="shared" si="35"/>
        <v>0</v>
      </c>
      <c r="M151" s="53">
        <f t="shared" si="38"/>
        <v>870000</v>
      </c>
      <c r="N151" s="162">
        <v>837000</v>
      </c>
      <c r="O151" s="97">
        <v>0</v>
      </c>
      <c r="P151" s="97">
        <v>0</v>
      </c>
      <c r="Q151" s="71">
        <f t="shared" si="39"/>
        <v>837000</v>
      </c>
      <c r="R151" s="158">
        <v>837000</v>
      </c>
      <c r="S151" s="53">
        <v>0</v>
      </c>
      <c r="T151" s="53">
        <v>0</v>
      </c>
      <c r="U151" s="71">
        <f t="shared" si="40"/>
        <v>837000</v>
      </c>
      <c r="V151" s="155">
        <f t="shared" si="36"/>
        <v>33000</v>
      </c>
      <c r="W151" s="19">
        <f t="shared" si="37"/>
        <v>0</v>
      </c>
      <c r="X151" s="19">
        <v>0</v>
      </c>
      <c r="Y151" s="19">
        <f t="shared" si="41"/>
        <v>33000</v>
      </c>
      <c r="Z151" s="18">
        <f t="shared" si="43"/>
        <v>0</v>
      </c>
      <c r="AA151" s="19">
        <f t="shared" si="44"/>
        <v>0</v>
      </c>
      <c r="AB151" s="19"/>
      <c r="AC151" s="19">
        <f t="shared" si="42"/>
        <v>0</v>
      </c>
      <c r="AD151" s="151"/>
    </row>
    <row r="152" spans="1:30">
      <c r="A152" s="84" t="s">
        <v>247</v>
      </c>
      <c r="B152" s="172" t="s">
        <v>155</v>
      </c>
      <c r="C152" s="89" t="s">
        <v>50</v>
      </c>
      <c r="D152" s="232" t="s">
        <v>444</v>
      </c>
      <c r="E152" s="94"/>
      <c r="F152" s="213"/>
      <c r="G152" s="102" t="s">
        <v>311</v>
      </c>
      <c r="H152" s="216" t="s">
        <v>311</v>
      </c>
      <c r="I152" s="102"/>
      <c r="J152" s="221" t="s">
        <v>311</v>
      </c>
      <c r="K152" s="158">
        <f t="shared" si="34"/>
        <v>37000</v>
      </c>
      <c r="L152" s="53">
        <f t="shared" si="35"/>
        <v>0</v>
      </c>
      <c r="M152" s="53">
        <f t="shared" si="38"/>
        <v>37000</v>
      </c>
      <c r="N152" s="162">
        <v>35000</v>
      </c>
      <c r="O152" s="97">
        <v>0</v>
      </c>
      <c r="P152" s="97">
        <v>0</v>
      </c>
      <c r="Q152" s="71">
        <f t="shared" si="39"/>
        <v>35000</v>
      </c>
      <c r="R152" s="158">
        <v>35000</v>
      </c>
      <c r="S152" s="53">
        <v>0</v>
      </c>
      <c r="T152" s="53">
        <v>0</v>
      </c>
      <c r="U152" s="71">
        <f t="shared" si="40"/>
        <v>35000</v>
      </c>
      <c r="V152" s="155">
        <f t="shared" si="36"/>
        <v>2000</v>
      </c>
      <c r="W152" s="19">
        <f t="shared" si="37"/>
        <v>0</v>
      </c>
      <c r="X152" s="19">
        <v>0</v>
      </c>
      <c r="Y152" s="19">
        <f t="shared" si="41"/>
        <v>2000</v>
      </c>
      <c r="Z152" s="18">
        <f t="shared" si="43"/>
        <v>0</v>
      </c>
      <c r="AA152" s="19">
        <f t="shared" si="44"/>
        <v>0</v>
      </c>
      <c r="AB152" s="19"/>
      <c r="AC152" s="19">
        <f t="shared" si="42"/>
        <v>0</v>
      </c>
      <c r="AD152" s="151"/>
    </row>
    <row r="153" spans="1:30" s="26" customFormat="1">
      <c r="A153" s="84" t="s">
        <v>248</v>
      </c>
      <c r="B153" s="172" t="s">
        <v>39</v>
      </c>
      <c r="C153" s="89" t="s">
        <v>67</v>
      </c>
      <c r="D153" s="232" t="s">
        <v>444</v>
      </c>
      <c r="E153" s="94"/>
      <c r="F153" s="213"/>
      <c r="G153" s="76" t="s">
        <v>311</v>
      </c>
      <c r="H153" s="220" t="s">
        <v>311</v>
      </c>
      <c r="I153" s="76"/>
      <c r="J153" s="223" t="s">
        <v>311</v>
      </c>
      <c r="K153" s="158">
        <f t="shared" si="34"/>
        <v>0</v>
      </c>
      <c r="L153" s="53">
        <f t="shared" si="35"/>
        <v>0</v>
      </c>
      <c r="M153" s="53">
        <f t="shared" si="38"/>
        <v>0</v>
      </c>
      <c r="N153" s="162">
        <v>0</v>
      </c>
      <c r="O153" s="97">
        <v>0</v>
      </c>
      <c r="P153" s="97">
        <v>0</v>
      </c>
      <c r="Q153" s="71">
        <f t="shared" si="39"/>
        <v>0</v>
      </c>
      <c r="R153" s="158">
        <v>0</v>
      </c>
      <c r="S153" s="53">
        <v>0</v>
      </c>
      <c r="T153" s="53">
        <v>0</v>
      </c>
      <c r="U153" s="71">
        <f t="shared" si="40"/>
        <v>0</v>
      </c>
      <c r="V153" s="155">
        <f t="shared" si="36"/>
        <v>0</v>
      </c>
      <c r="W153" s="19">
        <f t="shared" si="37"/>
        <v>0</v>
      </c>
      <c r="X153" s="19">
        <v>0</v>
      </c>
      <c r="Y153" s="19">
        <f t="shared" si="41"/>
        <v>0</v>
      </c>
      <c r="Z153" s="18">
        <f t="shared" si="43"/>
        <v>0</v>
      </c>
      <c r="AA153" s="19">
        <f t="shared" si="44"/>
        <v>0</v>
      </c>
      <c r="AB153" s="19"/>
      <c r="AC153" s="19">
        <f t="shared" si="42"/>
        <v>0</v>
      </c>
      <c r="AD153" s="152"/>
    </row>
    <row r="154" spans="1:30" s="26" customFormat="1">
      <c r="A154" s="84" t="s">
        <v>249</v>
      </c>
      <c r="B154" s="172" t="s">
        <v>156</v>
      </c>
      <c r="C154" s="89" t="s">
        <v>51</v>
      </c>
      <c r="D154" s="232" t="s">
        <v>444</v>
      </c>
      <c r="E154" s="94"/>
      <c r="F154" s="213"/>
      <c r="G154" s="76" t="s">
        <v>311</v>
      </c>
      <c r="H154" s="220" t="s">
        <v>311</v>
      </c>
      <c r="I154" s="76"/>
      <c r="J154" s="223" t="s">
        <v>311</v>
      </c>
      <c r="K154" s="158">
        <f t="shared" si="34"/>
        <v>24000</v>
      </c>
      <c r="L154" s="53">
        <f t="shared" si="35"/>
        <v>0</v>
      </c>
      <c r="M154" s="53">
        <f t="shared" si="38"/>
        <v>24000</v>
      </c>
      <c r="N154" s="162">
        <v>23000</v>
      </c>
      <c r="O154" s="97">
        <v>0</v>
      </c>
      <c r="P154" s="97">
        <v>0</v>
      </c>
      <c r="Q154" s="71">
        <f t="shared" si="39"/>
        <v>23000</v>
      </c>
      <c r="R154" s="158">
        <v>23000</v>
      </c>
      <c r="S154" s="53">
        <v>0</v>
      </c>
      <c r="T154" s="53">
        <v>0</v>
      </c>
      <c r="U154" s="71">
        <f t="shared" si="40"/>
        <v>23000</v>
      </c>
      <c r="V154" s="155">
        <f t="shared" si="36"/>
        <v>1000</v>
      </c>
      <c r="W154" s="19">
        <f t="shared" si="37"/>
        <v>0</v>
      </c>
      <c r="X154" s="19">
        <v>0</v>
      </c>
      <c r="Y154" s="19">
        <f t="shared" si="41"/>
        <v>1000</v>
      </c>
      <c r="Z154" s="18">
        <f t="shared" si="43"/>
        <v>0</v>
      </c>
      <c r="AA154" s="19">
        <f t="shared" si="44"/>
        <v>0</v>
      </c>
      <c r="AB154" s="19"/>
      <c r="AC154" s="19">
        <f t="shared" si="42"/>
        <v>0</v>
      </c>
      <c r="AD154" s="152"/>
    </row>
    <row r="155" spans="1:30" s="26" customFormat="1">
      <c r="A155" s="84" t="s">
        <v>250</v>
      </c>
      <c r="B155" s="172" t="s">
        <v>68</v>
      </c>
      <c r="C155" s="89" t="s">
        <v>49</v>
      </c>
      <c r="D155" s="232" t="s">
        <v>444</v>
      </c>
      <c r="E155" s="94"/>
      <c r="F155" s="213"/>
      <c r="G155" s="102" t="s">
        <v>311</v>
      </c>
      <c r="H155" s="216" t="s">
        <v>311</v>
      </c>
      <c r="I155" s="102"/>
      <c r="J155" s="221" t="s">
        <v>311</v>
      </c>
      <c r="K155" s="158">
        <f t="shared" si="34"/>
        <v>24000</v>
      </c>
      <c r="L155" s="53">
        <f t="shared" si="35"/>
        <v>0</v>
      </c>
      <c r="M155" s="53">
        <f t="shared" si="38"/>
        <v>24000</v>
      </c>
      <c r="N155" s="162">
        <v>23000</v>
      </c>
      <c r="O155" s="97">
        <v>0</v>
      </c>
      <c r="P155" s="97">
        <v>0</v>
      </c>
      <c r="Q155" s="71">
        <f t="shared" si="39"/>
        <v>23000</v>
      </c>
      <c r="R155" s="158">
        <v>23000</v>
      </c>
      <c r="S155" s="53">
        <v>0</v>
      </c>
      <c r="T155" s="53">
        <v>0</v>
      </c>
      <c r="U155" s="71">
        <f t="shared" si="40"/>
        <v>23000</v>
      </c>
      <c r="V155" s="155">
        <f t="shared" si="36"/>
        <v>1000</v>
      </c>
      <c r="W155" s="19">
        <f t="shared" si="37"/>
        <v>0</v>
      </c>
      <c r="X155" s="19">
        <v>0</v>
      </c>
      <c r="Y155" s="19">
        <f t="shared" si="41"/>
        <v>1000</v>
      </c>
      <c r="Z155" s="18">
        <f t="shared" si="43"/>
        <v>0</v>
      </c>
      <c r="AA155" s="19">
        <f t="shared" si="44"/>
        <v>0</v>
      </c>
      <c r="AB155" s="19"/>
      <c r="AC155" s="19">
        <f t="shared" si="42"/>
        <v>0</v>
      </c>
      <c r="AD155" s="152"/>
    </row>
    <row r="156" spans="1:30" s="26" customFormat="1">
      <c r="A156" s="84" t="s">
        <v>251</v>
      </c>
      <c r="B156" s="172" t="s">
        <v>157</v>
      </c>
      <c r="C156" s="89" t="s">
        <v>49</v>
      </c>
      <c r="D156" s="232" t="s">
        <v>444</v>
      </c>
      <c r="E156" s="94"/>
      <c r="F156" s="213"/>
      <c r="G156" s="102" t="s">
        <v>311</v>
      </c>
      <c r="H156" s="216" t="s">
        <v>311</v>
      </c>
      <c r="I156" s="102"/>
      <c r="J156" s="221" t="s">
        <v>311</v>
      </c>
      <c r="K156" s="158">
        <f t="shared" si="34"/>
        <v>86000</v>
      </c>
      <c r="L156" s="53">
        <f t="shared" si="35"/>
        <v>0</v>
      </c>
      <c r="M156" s="53">
        <f t="shared" si="38"/>
        <v>86000</v>
      </c>
      <c r="N156" s="162">
        <v>82000</v>
      </c>
      <c r="O156" s="97">
        <v>0</v>
      </c>
      <c r="P156" s="97">
        <v>0</v>
      </c>
      <c r="Q156" s="71">
        <f t="shared" si="39"/>
        <v>82000</v>
      </c>
      <c r="R156" s="158">
        <v>82000</v>
      </c>
      <c r="S156" s="53">
        <v>0</v>
      </c>
      <c r="T156" s="53">
        <v>0</v>
      </c>
      <c r="U156" s="71">
        <f t="shared" si="40"/>
        <v>82000</v>
      </c>
      <c r="V156" s="155">
        <f t="shared" si="36"/>
        <v>4000</v>
      </c>
      <c r="W156" s="19">
        <f t="shared" si="37"/>
        <v>0</v>
      </c>
      <c r="X156" s="19">
        <v>0</v>
      </c>
      <c r="Y156" s="19">
        <f t="shared" si="41"/>
        <v>4000</v>
      </c>
      <c r="Z156" s="18">
        <f t="shared" si="43"/>
        <v>0</v>
      </c>
      <c r="AA156" s="19">
        <f t="shared" si="44"/>
        <v>0</v>
      </c>
      <c r="AB156" s="19"/>
      <c r="AC156" s="19">
        <f t="shared" si="42"/>
        <v>0</v>
      </c>
      <c r="AD156" s="152"/>
    </row>
    <row r="157" spans="1:30">
      <c r="A157" s="84" t="s">
        <v>252</v>
      </c>
      <c r="B157" s="171" t="s">
        <v>91</v>
      </c>
      <c r="C157" s="88" t="s">
        <v>59</v>
      </c>
      <c r="D157" s="230" t="s">
        <v>444</v>
      </c>
      <c r="E157" s="94"/>
      <c r="F157" s="213"/>
      <c r="G157" s="102" t="s">
        <v>311</v>
      </c>
      <c r="H157" s="216" t="s">
        <v>311</v>
      </c>
      <c r="I157" s="102"/>
      <c r="J157" s="221" t="s">
        <v>311</v>
      </c>
      <c r="K157" s="158">
        <f t="shared" si="34"/>
        <v>49000</v>
      </c>
      <c r="L157" s="53">
        <f t="shared" si="35"/>
        <v>0</v>
      </c>
      <c r="M157" s="53">
        <f t="shared" si="38"/>
        <v>49000</v>
      </c>
      <c r="N157" s="162">
        <v>47000</v>
      </c>
      <c r="O157" s="97">
        <v>0</v>
      </c>
      <c r="P157" s="97">
        <v>0</v>
      </c>
      <c r="Q157" s="71">
        <f t="shared" si="39"/>
        <v>47000</v>
      </c>
      <c r="R157" s="158">
        <v>47000</v>
      </c>
      <c r="S157" s="53">
        <v>0</v>
      </c>
      <c r="T157" s="53">
        <v>0</v>
      </c>
      <c r="U157" s="71">
        <f t="shared" si="40"/>
        <v>47000</v>
      </c>
      <c r="V157" s="155">
        <f t="shared" si="36"/>
        <v>2000</v>
      </c>
      <c r="W157" s="19">
        <f t="shared" si="37"/>
        <v>0</v>
      </c>
      <c r="X157" s="19">
        <v>0</v>
      </c>
      <c r="Y157" s="19">
        <f t="shared" si="41"/>
        <v>2000</v>
      </c>
      <c r="Z157" s="18">
        <f t="shared" si="43"/>
        <v>0</v>
      </c>
      <c r="AA157" s="19">
        <f t="shared" si="44"/>
        <v>0</v>
      </c>
      <c r="AB157" s="19"/>
      <c r="AC157" s="19">
        <f t="shared" si="42"/>
        <v>0</v>
      </c>
      <c r="AD157" s="151"/>
    </row>
    <row r="158" spans="1:30">
      <c r="A158" s="84" t="s">
        <v>253</v>
      </c>
      <c r="B158" s="171" t="s">
        <v>360</v>
      </c>
      <c r="C158" s="88" t="s">
        <v>51</v>
      </c>
      <c r="D158" s="230" t="s">
        <v>444</v>
      </c>
      <c r="E158" s="94"/>
      <c r="F158" s="213"/>
      <c r="G158" s="102" t="s">
        <v>311</v>
      </c>
      <c r="H158" s="216" t="s">
        <v>311</v>
      </c>
      <c r="I158" s="102"/>
      <c r="J158" s="221" t="s">
        <v>311</v>
      </c>
      <c r="K158" s="158">
        <f t="shared" si="34"/>
        <v>0</v>
      </c>
      <c r="L158" s="53">
        <f t="shared" si="35"/>
        <v>0</v>
      </c>
      <c r="M158" s="53">
        <f t="shared" si="38"/>
        <v>0</v>
      </c>
      <c r="N158" s="162">
        <v>0</v>
      </c>
      <c r="O158" s="97">
        <v>0</v>
      </c>
      <c r="P158" s="97">
        <v>0</v>
      </c>
      <c r="Q158" s="71">
        <f t="shared" si="39"/>
        <v>0</v>
      </c>
      <c r="R158" s="158">
        <v>0</v>
      </c>
      <c r="S158" s="53">
        <v>0</v>
      </c>
      <c r="T158" s="53">
        <v>0</v>
      </c>
      <c r="U158" s="71">
        <f t="shared" si="40"/>
        <v>0</v>
      </c>
      <c r="V158" s="155">
        <f t="shared" si="36"/>
        <v>0</v>
      </c>
      <c r="W158" s="19">
        <f t="shared" si="37"/>
        <v>0</v>
      </c>
      <c r="X158" s="19">
        <v>0</v>
      </c>
      <c r="Y158" s="19">
        <f t="shared" si="41"/>
        <v>0</v>
      </c>
      <c r="Z158" s="18">
        <f t="shared" si="43"/>
        <v>0</v>
      </c>
      <c r="AA158" s="19">
        <f t="shared" si="44"/>
        <v>0</v>
      </c>
      <c r="AB158" s="19"/>
      <c r="AC158" s="19">
        <f t="shared" si="42"/>
        <v>0</v>
      </c>
      <c r="AD158" s="151"/>
    </row>
    <row r="159" spans="1:30">
      <c r="A159" s="84" t="s">
        <v>254</v>
      </c>
      <c r="B159" s="172" t="s">
        <v>30</v>
      </c>
      <c r="C159" s="89" t="s">
        <v>51</v>
      </c>
      <c r="D159" s="232" t="s">
        <v>444</v>
      </c>
      <c r="E159" s="94"/>
      <c r="F159" s="213"/>
      <c r="G159" s="102" t="s">
        <v>311</v>
      </c>
      <c r="H159" s="216" t="s">
        <v>311</v>
      </c>
      <c r="I159" s="102"/>
      <c r="J159" s="221" t="s">
        <v>311</v>
      </c>
      <c r="K159" s="158">
        <f t="shared" si="34"/>
        <v>726000</v>
      </c>
      <c r="L159" s="53">
        <f t="shared" si="35"/>
        <v>51000</v>
      </c>
      <c r="M159" s="53">
        <f t="shared" si="38"/>
        <v>777000</v>
      </c>
      <c r="N159" s="162">
        <v>698000</v>
      </c>
      <c r="O159" s="97">
        <v>48000</v>
      </c>
      <c r="P159" s="97">
        <v>0</v>
      </c>
      <c r="Q159" s="71">
        <f t="shared" si="39"/>
        <v>746000</v>
      </c>
      <c r="R159" s="158">
        <v>698000</v>
      </c>
      <c r="S159" s="53">
        <v>48000</v>
      </c>
      <c r="T159" s="53">
        <v>0</v>
      </c>
      <c r="U159" s="71">
        <f t="shared" si="40"/>
        <v>746000</v>
      </c>
      <c r="V159" s="155">
        <f t="shared" si="36"/>
        <v>28000</v>
      </c>
      <c r="W159" s="19">
        <f t="shared" si="37"/>
        <v>3000</v>
      </c>
      <c r="X159" s="19">
        <v>0</v>
      </c>
      <c r="Y159" s="19">
        <f t="shared" si="41"/>
        <v>31000</v>
      </c>
      <c r="Z159" s="18">
        <f t="shared" si="43"/>
        <v>0</v>
      </c>
      <c r="AA159" s="19">
        <f t="shared" si="44"/>
        <v>0</v>
      </c>
      <c r="AB159" s="19"/>
      <c r="AC159" s="19">
        <f t="shared" si="42"/>
        <v>0</v>
      </c>
      <c r="AD159" s="151"/>
    </row>
    <row r="160" spans="1:30">
      <c r="A160" s="84" t="s">
        <v>255</v>
      </c>
      <c r="B160" s="171" t="s">
        <v>90</v>
      </c>
      <c r="C160" s="88" t="s">
        <v>59</v>
      </c>
      <c r="D160" s="230" t="s">
        <v>444</v>
      </c>
      <c r="E160" s="94"/>
      <c r="F160" s="213"/>
      <c r="G160" s="102" t="s">
        <v>311</v>
      </c>
      <c r="H160" s="216" t="s">
        <v>311</v>
      </c>
      <c r="I160" s="102"/>
      <c r="J160" s="221" t="s">
        <v>311</v>
      </c>
      <c r="K160" s="158">
        <f t="shared" si="34"/>
        <v>535000</v>
      </c>
      <c r="L160" s="53">
        <f t="shared" si="35"/>
        <v>101000</v>
      </c>
      <c r="M160" s="53">
        <f t="shared" si="38"/>
        <v>636000</v>
      </c>
      <c r="N160" s="162">
        <v>514000</v>
      </c>
      <c r="O160" s="97">
        <v>96000</v>
      </c>
      <c r="P160" s="97">
        <v>0</v>
      </c>
      <c r="Q160" s="71">
        <f t="shared" si="39"/>
        <v>610000</v>
      </c>
      <c r="R160" s="158">
        <v>514000</v>
      </c>
      <c r="S160" s="53">
        <v>96000</v>
      </c>
      <c r="T160" s="53">
        <v>0</v>
      </c>
      <c r="U160" s="71">
        <f t="shared" si="40"/>
        <v>610000</v>
      </c>
      <c r="V160" s="155">
        <f t="shared" si="36"/>
        <v>21000</v>
      </c>
      <c r="W160" s="19">
        <f t="shared" si="37"/>
        <v>5000</v>
      </c>
      <c r="X160" s="19">
        <v>0</v>
      </c>
      <c r="Y160" s="19">
        <f t="shared" si="41"/>
        <v>26000</v>
      </c>
      <c r="Z160" s="18">
        <f t="shared" si="43"/>
        <v>0</v>
      </c>
      <c r="AA160" s="19">
        <f t="shared" si="44"/>
        <v>0</v>
      </c>
      <c r="AB160" s="19"/>
      <c r="AC160" s="19">
        <f t="shared" si="42"/>
        <v>0</v>
      </c>
      <c r="AD160" s="151"/>
    </row>
    <row r="161" spans="1:30" ht="20">
      <c r="A161" s="84" t="s">
        <v>256</v>
      </c>
      <c r="B161" s="171" t="s">
        <v>361</v>
      </c>
      <c r="C161" s="88" t="s">
        <v>55</v>
      </c>
      <c r="D161" s="230" t="s">
        <v>444</v>
      </c>
      <c r="E161" s="94"/>
      <c r="F161" s="213"/>
      <c r="G161" s="102" t="s">
        <v>311</v>
      </c>
      <c r="H161" s="216" t="s">
        <v>311</v>
      </c>
      <c r="I161" s="102"/>
      <c r="J161" s="221" t="s">
        <v>311</v>
      </c>
      <c r="K161" s="158">
        <f t="shared" si="34"/>
        <v>1536000</v>
      </c>
      <c r="L161" s="53">
        <f t="shared" si="35"/>
        <v>699000</v>
      </c>
      <c r="M161" s="53">
        <f t="shared" si="38"/>
        <v>2235000</v>
      </c>
      <c r="N161" s="162">
        <v>1478000</v>
      </c>
      <c r="O161" s="97">
        <v>670000</v>
      </c>
      <c r="P161" s="97">
        <v>0</v>
      </c>
      <c r="Q161" s="71">
        <f t="shared" si="39"/>
        <v>2148000</v>
      </c>
      <c r="R161" s="158">
        <v>1478000</v>
      </c>
      <c r="S161" s="53">
        <v>670000</v>
      </c>
      <c r="T161" s="53">
        <v>0</v>
      </c>
      <c r="U161" s="71">
        <f t="shared" si="40"/>
        <v>2148000</v>
      </c>
      <c r="V161" s="155">
        <f t="shared" si="36"/>
        <v>58000</v>
      </c>
      <c r="W161" s="19">
        <f t="shared" si="37"/>
        <v>29000</v>
      </c>
      <c r="X161" s="19">
        <v>0</v>
      </c>
      <c r="Y161" s="19">
        <f t="shared" si="41"/>
        <v>87000</v>
      </c>
      <c r="Z161" s="18">
        <f t="shared" si="43"/>
        <v>0</v>
      </c>
      <c r="AA161" s="19">
        <f t="shared" si="44"/>
        <v>0</v>
      </c>
      <c r="AB161" s="19"/>
      <c r="AC161" s="19">
        <f t="shared" si="42"/>
        <v>0</v>
      </c>
      <c r="AD161" s="151"/>
    </row>
    <row r="162" spans="1:30">
      <c r="A162" s="85" t="s">
        <v>257</v>
      </c>
      <c r="B162" s="172" t="s">
        <v>158</v>
      </c>
      <c r="C162" s="89" t="s">
        <v>40</v>
      </c>
      <c r="D162" s="232" t="s">
        <v>444</v>
      </c>
      <c r="E162" s="94" t="s">
        <v>372</v>
      </c>
      <c r="F162" s="213"/>
      <c r="G162" s="76" t="s">
        <v>311</v>
      </c>
      <c r="H162" s="220" t="s">
        <v>311</v>
      </c>
      <c r="I162" s="76"/>
      <c r="J162" s="223" t="s">
        <v>311</v>
      </c>
      <c r="K162" s="158">
        <f t="shared" si="34"/>
        <v>9513000</v>
      </c>
      <c r="L162" s="53">
        <f t="shared" si="35"/>
        <v>0</v>
      </c>
      <c r="M162" s="53">
        <f t="shared" si="38"/>
        <v>9513000</v>
      </c>
      <c r="N162" s="162">
        <v>9156000</v>
      </c>
      <c r="O162" s="97">
        <v>0</v>
      </c>
      <c r="P162" s="97">
        <v>0</v>
      </c>
      <c r="Q162" s="71">
        <f t="shared" si="39"/>
        <v>9156000</v>
      </c>
      <c r="R162" s="158">
        <v>9156000</v>
      </c>
      <c r="S162" s="53">
        <v>0</v>
      </c>
      <c r="T162" s="53">
        <v>0</v>
      </c>
      <c r="U162" s="71">
        <f t="shared" si="40"/>
        <v>9156000</v>
      </c>
      <c r="V162" s="155">
        <f t="shared" si="36"/>
        <v>357000</v>
      </c>
      <c r="W162" s="19">
        <f t="shared" si="37"/>
        <v>0</v>
      </c>
      <c r="X162" s="19">
        <v>0</v>
      </c>
      <c r="Y162" s="19">
        <f t="shared" si="41"/>
        <v>357000</v>
      </c>
      <c r="Z162" s="18">
        <f t="shared" si="43"/>
        <v>0</v>
      </c>
      <c r="AA162" s="19">
        <f t="shared" si="44"/>
        <v>0</v>
      </c>
      <c r="AB162" s="19"/>
      <c r="AC162" s="19">
        <f t="shared" si="42"/>
        <v>0</v>
      </c>
      <c r="AD162" s="151"/>
    </row>
    <row r="163" spans="1:30">
      <c r="A163" s="85" t="s">
        <v>258</v>
      </c>
      <c r="B163" s="172" t="s">
        <v>159</v>
      </c>
      <c r="C163" s="89" t="s">
        <v>49</v>
      </c>
      <c r="D163" s="232" t="s">
        <v>444</v>
      </c>
      <c r="E163" s="94"/>
      <c r="F163" s="213"/>
      <c r="G163" s="102" t="s">
        <v>311</v>
      </c>
      <c r="H163" s="216" t="s">
        <v>311</v>
      </c>
      <c r="I163" s="102"/>
      <c r="J163" s="221" t="s">
        <v>311</v>
      </c>
      <c r="K163" s="158">
        <f t="shared" si="34"/>
        <v>838000</v>
      </c>
      <c r="L163" s="53">
        <f t="shared" si="35"/>
        <v>62000</v>
      </c>
      <c r="M163" s="53">
        <f t="shared" si="38"/>
        <v>900000</v>
      </c>
      <c r="N163" s="162">
        <v>806000</v>
      </c>
      <c r="O163" s="97">
        <v>59000</v>
      </c>
      <c r="P163" s="97">
        <v>0</v>
      </c>
      <c r="Q163" s="71">
        <f t="shared" si="39"/>
        <v>865000</v>
      </c>
      <c r="R163" s="158">
        <v>806000</v>
      </c>
      <c r="S163" s="53">
        <v>59000</v>
      </c>
      <c r="T163" s="53">
        <v>0</v>
      </c>
      <c r="U163" s="71">
        <f t="shared" si="40"/>
        <v>865000</v>
      </c>
      <c r="V163" s="155">
        <f t="shared" si="36"/>
        <v>32000</v>
      </c>
      <c r="W163" s="19">
        <f t="shared" si="37"/>
        <v>3000</v>
      </c>
      <c r="X163" s="19">
        <v>0</v>
      </c>
      <c r="Y163" s="19">
        <f t="shared" si="41"/>
        <v>35000</v>
      </c>
      <c r="Z163" s="18">
        <f t="shared" si="43"/>
        <v>0</v>
      </c>
      <c r="AA163" s="19">
        <f t="shared" si="44"/>
        <v>0</v>
      </c>
      <c r="AB163" s="19"/>
      <c r="AC163" s="19">
        <f t="shared" si="42"/>
        <v>0</v>
      </c>
      <c r="AD163" s="151"/>
    </row>
    <row r="164" spans="1:30">
      <c r="A164" s="85" t="s">
        <v>259</v>
      </c>
      <c r="B164" s="172" t="s">
        <v>68</v>
      </c>
      <c r="C164" s="89" t="s">
        <v>40</v>
      </c>
      <c r="D164" s="232" t="s">
        <v>444</v>
      </c>
      <c r="E164" s="94"/>
      <c r="F164" s="213"/>
      <c r="G164" s="102" t="s">
        <v>311</v>
      </c>
      <c r="H164" s="216" t="s">
        <v>311</v>
      </c>
      <c r="I164" s="102"/>
      <c r="J164" s="221" t="s">
        <v>311</v>
      </c>
      <c r="K164" s="158">
        <f t="shared" si="34"/>
        <v>120000</v>
      </c>
      <c r="L164" s="53">
        <f t="shared" si="35"/>
        <v>0</v>
      </c>
      <c r="M164" s="53">
        <f t="shared" si="38"/>
        <v>120000</v>
      </c>
      <c r="N164" s="162">
        <v>115000</v>
      </c>
      <c r="O164" s="97">
        <v>0</v>
      </c>
      <c r="P164" s="97">
        <v>0</v>
      </c>
      <c r="Q164" s="71">
        <f t="shared" si="39"/>
        <v>115000</v>
      </c>
      <c r="R164" s="158">
        <v>115000</v>
      </c>
      <c r="S164" s="53">
        <v>0</v>
      </c>
      <c r="T164" s="53">
        <v>0</v>
      </c>
      <c r="U164" s="71">
        <f t="shared" si="40"/>
        <v>115000</v>
      </c>
      <c r="V164" s="155">
        <f t="shared" si="36"/>
        <v>5000</v>
      </c>
      <c r="W164" s="19">
        <f t="shared" si="37"/>
        <v>0</v>
      </c>
      <c r="X164" s="19">
        <v>0</v>
      </c>
      <c r="Y164" s="19">
        <f t="shared" si="41"/>
        <v>5000</v>
      </c>
      <c r="Z164" s="18">
        <f t="shared" si="43"/>
        <v>0</v>
      </c>
      <c r="AA164" s="19">
        <f t="shared" si="44"/>
        <v>0</v>
      </c>
      <c r="AB164" s="19"/>
      <c r="AC164" s="19">
        <f t="shared" si="42"/>
        <v>0</v>
      </c>
      <c r="AD164" s="151"/>
    </row>
    <row r="165" spans="1:30">
      <c r="A165" s="85" t="s">
        <v>323</v>
      </c>
      <c r="B165" s="172"/>
      <c r="C165" s="89" t="s">
        <v>324</v>
      </c>
      <c r="D165" s="232" t="s">
        <v>444</v>
      </c>
      <c r="E165" s="94"/>
      <c r="F165" s="213"/>
      <c r="G165" s="102" t="s">
        <v>311</v>
      </c>
      <c r="H165" s="216" t="s">
        <v>311</v>
      </c>
      <c r="I165" s="102"/>
      <c r="J165" s="221" t="s">
        <v>311</v>
      </c>
      <c r="K165" s="158">
        <f t="shared" si="34"/>
        <v>426000</v>
      </c>
      <c r="L165" s="53">
        <f t="shared" si="35"/>
        <v>0</v>
      </c>
      <c r="M165" s="53">
        <f t="shared" si="38"/>
        <v>426000</v>
      </c>
      <c r="N165" s="162">
        <v>410000</v>
      </c>
      <c r="O165" s="97">
        <v>0</v>
      </c>
      <c r="P165" s="97">
        <v>0</v>
      </c>
      <c r="Q165" s="71">
        <f t="shared" si="39"/>
        <v>410000</v>
      </c>
      <c r="R165" s="158">
        <v>410000</v>
      </c>
      <c r="S165" s="53">
        <v>0</v>
      </c>
      <c r="T165" s="53">
        <v>0</v>
      </c>
      <c r="U165" s="71">
        <f t="shared" si="40"/>
        <v>410000</v>
      </c>
      <c r="V165" s="155">
        <f t="shared" si="36"/>
        <v>16000</v>
      </c>
      <c r="W165" s="19">
        <f t="shared" si="37"/>
        <v>0</v>
      </c>
      <c r="X165" s="19">
        <v>0</v>
      </c>
      <c r="Y165" s="19">
        <f t="shared" si="41"/>
        <v>16000</v>
      </c>
      <c r="Z165" s="18">
        <f t="shared" si="43"/>
        <v>0</v>
      </c>
      <c r="AA165" s="19">
        <f t="shared" si="44"/>
        <v>0</v>
      </c>
      <c r="AB165" s="19"/>
      <c r="AC165" s="19">
        <f t="shared" si="42"/>
        <v>0</v>
      </c>
      <c r="AD165" s="151"/>
    </row>
    <row r="166" spans="1:30" s="26" customFormat="1">
      <c r="A166" s="85" t="s">
        <v>325</v>
      </c>
      <c r="B166" s="172"/>
      <c r="C166" s="89" t="s">
        <v>39</v>
      </c>
      <c r="D166" s="232" t="s">
        <v>444</v>
      </c>
      <c r="E166" s="94"/>
      <c r="F166" s="213"/>
      <c r="G166" s="102" t="s">
        <v>311</v>
      </c>
      <c r="H166" s="216" t="s">
        <v>311</v>
      </c>
      <c r="I166" s="102"/>
      <c r="J166" s="221" t="s">
        <v>311</v>
      </c>
      <c r="K166" s="158">
        <f t="shared" si="34"/>
        <v>285000</v>
      </c>
      <c r="L166" s="53">
        <f t="shared" si="35"/>
        <v>0</v>
      </c>
      <c r="M166" s="53">
        <f t="shared" si="38"/>
        <v>285000</v>
      </c>
      <c r="N166" s="162">
        <v>274000</v>
      </c>
      <c r="O166" s="97">
        <v>0</v>
      </c>
      <c r="P166" s="97">
        <v>0</v>
      </c>
      <c r="Q166" s="71">
        <f t="shared" si="39"/>
        <v>274000</v>
      </c>
      <c r="R166" s="158">
        <v>274000</v>
      </c>
      <c r="S166" s="53">
        <v>0</v>
      </c>
      <c r="T166" s="53">
        <v>0</v>
      </c>
      <c r="U166" s="71">
        <f t="shared" si="40"/>
        <v>274000</v>
      </c>
      <c r="V166" s="155">
        <f t="shared" si="36"/>
        <v>11000</v>
      </c>
      <c r="W166" s="19">
        <f t="shared" si="37"/>
        <v>0</v>
      </c>
      <c r="X166" s="19">
        <v>0</v>
      </c>
      <c r="Y166" s="19">
        <f t="shared" si="41"/>
        <v>11000</v>
      </c>
      <c r="Z166" s="18">
        <f t="shared" si="43"/>
        <v>0</v>
      </c>
      <c r="AA166" s="19">
        <f t="shared" si="44"/>
        <v>0</v>
      </c>
      <c r="AB166" s="19"/>
      <c r="AC166" s="19">
        <f t="shared" si="42"/>
        <v>0</v>
      </c>
      <c r="AD166" s="152"/>
    </row>
    <row r="167" spans="1:30" ht="20">
      <c r="A167" s="85" t="s">
        <v>326</v>
      </c>
      <c r="B167" s="172" t="s">
        <v>389</v>
      </c>
      <c r="C167" s="89" t="s">
        <v>39</v>
      </c>
      <c r="D167" s="232" t="s">
        <v>444</v>
      </c>
      <c r="E167" s="94"/>
      <c r="F167" s="213"/>
      <c r="G167" s="102" t="s">
        <v>311</v>
      </c>
      <c r="H167" s="216" t="s">
        <v>311</v>
      </c>
      <c r="I167" s="102"/>
      <c r="J167" s="221" t="s">
        <v>311</v>
      </c>
      <c r="K167" s="158">
        <f t="shared" si="34"/>
        <v>682000</v>
      </c>
      <c r="L167" s="53">
        <f t="shared" si="35"/>
        <v>0</v>
      </c>
      <c r="M167" s="53">
        <f t="shared" si="38"/>
        <v>682000</v>
      </c>
      <c r="N167" s="162">
        <v>656000</v>
      </c>
      <c r="O167" s="97">
        <v>0</v>
      </c>
      <c r="P167" s="97">
        <v>0</v>
      </c>
      <c r="Q167" s="71">
        <f t="shared" si="39"/>
        <v>656000</v>
      </c>
      <c r="R167" s="158">
        <v>656000</v>
      </c>
      <c r="S167" s="53">
        <v>0</v>
      </c>
      <c r="T167" s="53">
        <v>0</v>
      </c>
      <c r="U167" s="71">
        <f t="shared" si="40"/>
        <v>656000</v>
      </c>
      <c r="V167" s="155">
        <f t="shared" si="36"/>
        <v>26000</v>
      </c>
      <c r="W167" s="19">
        <f t="shared" si="37"/>
        <v>0</v>
      </c>
      <c r="X167" s="19">
        <v>0</v>
      </c>
      <c r="Y167" s="19">
        <f t="shared" si="41"/>
        <v>26000</v>
      </c>
      <c r="Z167" s="18">
        <f t="shared" si="43"/>
        <v>0</v>
      </c>
      <c r="AA167" s="19">
        <f t="shared" si="44"/>
        <v>0</v>
      </c>
      <c r="AB167" s="19"/>
      <c r="AC167" s="19">
        <f t="shared" si="42"/>
        <v>0</v>
      </c>
      <c r="AD167" s="151"/>
    </row>
    <row r="168" spans="1:30" s="26" customFormat="1">
      <c r="A168" s="85" t="s">
        <v>411</v>
      </c>
      <c r="B168" s="172"/>
      <c r="C168" s="89" t="s">
        <v>55</v>
      </c>
      <c r="D168" s="232" t="s">
        <v>444</v>
      </c>
      <c r="E168" s="94"/>
      <c r="F168" s="213"/>
      <c r="G168" s="102" t="s">
        <v>311</v>
      </c>
      <c r="H168" s="216" t="s">
        <v>311</v>
      </c>
      <c r="I168" s="102"/>
      <c r="J168" s="221" t="s">
        <v>311</v>
      </c>
      <c r="K168" s="158">
        <f t="shared" si="34"/>
        <v>0</v>
      </c>
      <c r="L168" s="53">
        <f t="shared" si="35"/>
        <v>0</v>
      </c>
      <c r="M168" s="53">
        <f t="shared" si="38"/>
        <v>0</v>
      </c>
      <c r="N168" s="162">
        <v>0</v>
      </c>
      <c r="O168" s="97">
        <v>0</v>
      </c>
      <c r="P168" s="97">
        <v>0</v>
      </c>
      <c r="Q168" s="71">
        <f t="shared" si="39"/>
        <v>0</v>
      </c>
      <c r="R168" s="158">
        <v>0</v>
      </c>
      <c r="S168" s="53">
        <v>0</v>
      </c>
      <c r="T168" s="53">
        <v>0</v>
      </c>
      <c r="U168" s="71">
        <f t="shared" si="40"/>
        <v>0</v>
      </c>
      <c r="V168" s="155">
        <f t="shared" si="36"/>
        <v>0</v>
      </c>
      <c r="W168" s="19">
        <f t="shared" si="37"/>
        <v>0</v>
      </c>
      <c r="X168" s="19">
        <v>0</v>
      </c>
      <c r="Y168" s="19">
        <f t="shared" si="41"/>
        <v>0</v>
      </c>
      <c r="Z168" s="18">
        <f t="shared" si="43"/>
        <v>0</v>
      </c>
      <c r="AA168" s="19">
        <f t="shared" si="44"/>
        <v>0</v>
      </c>
      <c r="AB168" s="19"/>
      <c r="AC168" s="19">
        <f t="shared" si="42"/>
        <v>0</v>
      </c>
      <c r="AD168" s="152"/>
    </row>
    <row r="169" spans="1:30">
      <c r="A169" s="85" t="s">
        <v>354</v>
      </c>
      <c r="B169" s="172" t="s">
        <v>328</v>
      </c>
      <c r="C169" s="89" t="s">
        <v>40</v>
      </c>
      <c r="D169" s="232" t="s">
        <v>444</v>
      </c>
      <c r="E169" s="94"/>
      <c r="F169" s="213"/>
      <c r="G169" s="102" t="s">
        <v>311</v>
      </c>
      <c r="H169" s="216" t="s">
        <v>311</v>
      </c>
      <c r="I169" s="102"/>
      <c r="J169" s="221" t="s">
        <v>311</v>
      </c>
      <c r="K169" s="158">
        <f t="shared" ref="K169:K179" si="45">ROUNDUP(N169*ign/igo,afrind)</f>
        <v>126000</v>
      </c>
      <c r="L169" s="53">
        <f t="shared" ref="L169:L179" si="46">ROUNDUP(O169*iin/iio,afrind)</f>
        <v>0</v>
      </c>
      <c r="M169" s="53">
        <f t="shared" si="38"/>
        <v>126000</v>
      </c>
      <c r="N169" s="162">
        <v>121000</v>
      </c>
      <c r="O169" s="97">
        <v>0</v>
      </c>
      <c r="P169" s="97">
        <v>0</v>
      </c>
      <c r="Q169" s="71">
        <f t="shared" si="39"/>
        <v>121000</v>
      </c>
      <c r="R169" s="158">
        <v>121000</v>
      </c>
      <c r="S169" s="53">
        <v>0</v>
      </c>
      <c r="T169" s="53">
        <v>0</v>
      </c>
      <c r="U169" s="71">
        <f t="shared" si="40"/>
        <v>121000</v>
      </c>
      <c r="V169" s="155">
        <f t="shared" ref="V169:V179" si="47">K169-N169</f>
        <v>5000</v>
      </c>
      <c r="W169" s="19">
        <f t="shared" ref="W169:W179" si="48">L169-O169</f>
        <v>0</v>
      </c>
      <c r="X169" s="19">
        <v>0</v>
      </c>
      <c r="Y169" s="19">
        <f t="shared" si="41"/>
        <v>5000</v>
      </c>
      <c r="Z169" s="18">
        <f t="shared" si="43"/>
        <v>0</v>
      </c>
      <c r="AA169" s="19">
        <f t="shared" si="44"/>
        <v>0</v>
      </c>
      <c r="AB169" s="19"/>
      <c r="AC169" s="19">
        <f t="shared" si="42"/>
        <v>0</v>
      </c>
      <c r="AD169" s="151"/>
    </row>
    <row r="170" spans="1:30">
      <c r="A170" s="78" t="s">
        <v>391</v>
      </c>
      <c r="B170" s="173" t="s">
        <v>390</v>
      </c>
      <c r="C170" s="89" t="s">
        <v>40</v>
      </c>
      <c r="D170" s="232" t="s">
        <v>444</v>
      </c>
      <c r="E170" s="166"/>
      <c r="F170" s="216"/>
      <c r="G170" s="102"/>
      <c r="H170" s="216"/>
      <c r="I170" s="102"/>
      <c r="J170" s="221"/>
      <c r="K170" s="158">
        <f t="shared" si="45"/>
        <v>126000</v>
      </c>
      <c r="L170" s="53">
        <f t="shared" si="46"/>
        <v>0</v>
      </c>
      <c r="M170" s="53">
        <f t="shared" si="38"/>
        <v>126000</v>
      </c>
      <c r="N170" s="158">
        <v>121000</v>
      </c>
      <c r="O170" s="53">
        <v>0</v>
      </c>
      <c r="P170" s="97">
        <v>0</v>
      </c>
      <c r="Q170" s="71">
        <f t="shared" si="39"/>
        <v>121000</v>
      </c>
      <c r="R170" s="158">
        <v>121000</v>
      </c>
      <c r="S170" s="53">
        <v>0</v>
      </c>
      <c r="T170" s="53">
        <v>0</v>
      </c>
      <c r="U170" s="71">
        <f t="shared" si="40"/>
        <v>121000</v>
      </c>
      <c r="V170" s="155">
        <f t="shared" si="47"/>
        <v>5000</v>
      </c>
      <c r="W170" s="19">
        <f t="shared" si="48"/>
        <v>0</v>
      </c>
      <c r="X170" s="19">
        <v>0</v>
      </c>
      <c r="Y170" s="19">
        <f t="shared" si="41"/>
        <v>5000</v>
      </c>
      <c r="Z170" s="18">
        <f t="shared" si="43"/>
        <v>0</v>
      </c>
      <c r="AA170" s="19">
        <f t="shared" si="44"/>
        <v>0</v>
      </c>
      <c r="AB170" s="19"/>
      <c r="AC170" s="19">
        <f t="shared" si="42"/>
        <v>0</v>
      </c>
      <c r="AD170" s="151"/>
    </row>
    <row r="171" spans="1:30">
      <c r="A171" s="78" t="s">
        <v>392</v>
      </c>
      <c r="B171" s="173" t="s">
        <v>390</v>
      </c>
      <c r="C171" s="89" t="s">
        <v>40</v>
      </c>
      <c r="D171" s="232" t="s">
        <v>444</v>
      </c>
      <c r="E171" s="166"/>
      <c r="F171" s="216"/>
      <c r="G171" s="102"/>
      <c r="H171" s="216"/>
      <c r="I171" s="102"/>
      <c r="J171" s="221"/>
      <c r="K171" s="158">
        <f t="shared" si="45"/>
        <v>126000</v>
      </c>
      <c r="L171" s="53">
        <f t="shared" si="46"/>
        <v>0</v>
      </c>
      <c r="M171" s="53">
        <f t="shared" si="38"/>
        <v>126000</v>
      </c>
      <c r="N171" s="158">
        <v>121000</v>
      </c>
      <c r="O171" s="53">
        <v>0</v>
      </c>
      <c r="P171" s="97">
        <v>0</v>
      </c>
      <c r="Q171" s="71">
        <f t="shared" si="39"/>
        <v>121000</v>
      </c>
      <c r="R171" s="158">
        <v>121000</v>
      </c>
      <c r="S171" s="53">
        <v>0</v>
      </c>
      <c r="T171" s="53">
        <v>0</v>
      </c>
      <c r="U171" s="71">
        <f t="shared" si="40"/>
        <v>121000</v>
      </c>
      <c r="V171" s="155">
        <f t="shared" si="47"/>
        <v>5000</v>
      </c>
      <c r="W171" s="19">
        <f t="shared" si="48"/>
        <v>0</v>
      </c>
      <c r="X171" s="19">
        <v>0</v>
      </c>
      <c r="Y171" s="19">
        <f t="shared" si="41"/>
        <v>5000</v>
      </c>
      <c r="Z171" s="18">
        <f t="shared" ref="Z171:Z179" si="49">N171-R171</f>
        <v>0</v>
      </c>
      <c r="AA171" s="19">
        <f t="shared" si="44"/>
        <v>0</v>
      </c>
      <c r="AB171" s="19"/>
      <c r="AC171" s="19">
        <f t="shared" si="42"/>
        <v>0</v>
      </c>
      <c r="AD171" s="151"/>
    </row>
    <row r="172" spans="1:30">
      <c r="A172" s="78" t="s">
        <v>394</v>
      </c>
      <c r="B172" s="173" t="s">
        <v>393</v>
      </c>
      <c r="C172" s="89" t="s">
        <v>40</v>
      </c>
      <c r="D172" s="232" t="s">
        <v>444</v>
      </c>
      <c r="E172" s="166"/>
      <c r="F172" s="216"/>
      <c r="G172" s="102"/>
      <c r="H172" s="216"/>
      <c r="I172" s="102"/>
      <c r="J172" s="221"/>
      <c r="K172" s="158">
        <f t="shared" si="45"/>
        <v>665000</v>
      </c>
      <c r="L172" s="53">
        <f t="shared" si="46"/>
        <v>0</v>
      </c>
      <c r="M172" s="53">
        <f t="shared" si="38"/>
        <v>665000</v>
      </c>
      <c r="N172" s="158">
        <v>640000</v>
      </c>
      <c r="O172" s="53">
        <v>0</v>
      </c>
      <c r="P172" s="97">
        <v>0</v>
      </c>
      <c r="Q172" s="71">
        <f t="shared" si="39"/>
        <v>640000</v>
      </c>
      <c r="R172" s="158">
        <v>640000</v>
      </c>
      <c r="S172" s="53">
        <v>0</v>
      </c>
      <c r="T172" s="53">
        <v>0</v>
      </c>
      <c r="U172" s="71">
        <f t="shared" si="40"/>
        <v>640000</v>
      </c>
      <c r="V172" s="155">
        <f t="shared" si="47"/>
        <v>25000</v>
      </c>
      <c r="W172" s="19">
        <f t="shared" si="48"/>
        <v>0</v>
      </c>
      <c r="X172" s="19">
        <v>0</v>
      </c>
      <c r="Y172" s="19">
        <f t="shared" si="41"/>
        <v>25000</v>
      </c>
      <c r="Z172" s="18">
        <f t="shared" si="49"/>
        <v>0</v>
      </c>
      <c r="AA172" s="19">
        <f t="shared" ref="AA172:AA179" si="50">O172-S172</f>
        <v>0</v>
      </c>
      <c r="AB172" s="19"/>
      <c r="AC172" s="19">
        <f t="shared" si="42"/>
        <v>0</v>
      </c>
      <c r="AD172" s="151"/>
    </row>
    <row r="173" spans="1:30">
      <c r="A173" s="78" t="s">
        <v>412</v>
      </c>
      <c r="B173" s="173"/>
      <c r="C173" s="89" t="s">
        <v>40</v>
      </c>
      <c r="D173" s="232" t="s">
        <v>444</v>
      </c>
      <c r="E173" s="166"/>
      <c r="F173" s="216"/>
      <c r="G173" s="102"/>
      <c r="H173" s="216"/>
      <c r="I173" s="102"/>
      <c r="J173" s="221"/>
      <c r="K173" s="158">
        <f t="shared" si="45"/>
        <v>270000</v>
      </c>
      <c r="L173" s="53">
        <f t="shared" si="46"/>
        <v>0</v>
      </c>
      <c r="M173" s="53">
        <f t="shared" si="38"/>
        <v>270000</v>
      </c>
      <c r="N173" s="158">
        <v>259000</v>
      </c>
      <c r="O173" s="53">
        <v>0</v>
      </c>
      <c r="P173" s="97">
        <v>0</v>
      </c>
      <c r="Q173" s="71">
        <f t="shared" si="39"/>
        <v>259000</v>
      </c>
      <c r="R173" s="158">
        <v>259000</v>
      </c>
      <c r="S173" s="53">
        <v>0</v>
      </c>
      <c r="T173" s="53">
        <v>0</v>
      </c>
      <c r="U173" s="71">
        <f t="shared" si="40"/>
        <v>259000</v>
      </c>
      <c r="V173" s="155">
        <f t="shared" si="47"/>
        <v>11000</v>
      </c>
      <c r="W173" s="19">
        <f t="shared" si="48"/>
        <v>0</v>
      </c>
      <c r="X173" s="19">
        <v>0</v>
      </c>
      <c r="Y173" s="19">
        <f t="shared" si="41"/>
        <v>11000</v>
      </c>
      <c r="Z173" s="18">
        <f t="shared" si="49"/>
        <v>0</v>
      </c>
      <c r="AA173" s="19">
        <f t="shared" si="50"/>
        <v>0</v>
      </c>
      <c r="AB173" s="19"/>
      <c r="AC173" s="19">
        <f t="shared" si="42"/>
        <v>0</v>
      </c>
      <c r="AD173" s="151"/>
    </row>
    <row r="174" spans="1:30" hidden="1">
      <c r="A174" s="78" t="s">
        <v>262</v>
      </c>
      <c r="B174" s="173"/>
      <c r="C174" s="89"/>
      <c r="D174" s="232"/>
      <c r="E174" s="166"/>
      <c r="F174" s="216"/>
      <c r="G174" s="102"/>
      <c r="H174" s="216"/>
      <c r="I174" s="102"/>
      <c r="J174" s="221"/>
      <c r="K174" s="158">
        <f t="shared" si="45"/>
        <v>0</v>
      </c>
      <c r="L174" s="53">
        <f t="shared" si="46"/>
        <v>0</v>
      </c>
      <c r="M174" s="53">
        <f t="shared" ref="M174:M179" si="51">SUM(K174:L174)</f>
        <v>0</v>
      </c>
      <c r="N174" s="158">
        <v>0</v>
      </c>
      <c r="O174" s="53">
        <v>0</v>
      </c>
      <c r="P174" s="97">
        <v>0</v>
      </c>
      <c r="Q174" s="71">
        <f t="shared" si="39"/>
        <v>0</v>
      </c>
      <c r="R174" s="158">
        <v>0</v>
      </c>
      <c r="S174" s="53">
        <v>0</v>
      </c>
      <c r="T174" s="53">
        <v>0</v>
      </c>
      <c r="U174" s="71">
        <f t="shared" si="40"/>
        <v>0</v>
      </c>
      <c r="V174" s="155">
        <f t="shared" si="47"/>
        <v>0</v>
      </c>
      <c r="W174" s="19">
        <f t="shared" si="48"/>
        <v>0</v>
      </c>
      <c r="X174" s="19">
        <v>0</v>
      </c>
      <c r="Y174" s="19">
        <f t="shared" si="41"/>
        <v>0</v>
      </c>
      <c r="Z174" s="18">
        <f t="shared" si="49"/>
        <v>0</v>
      </c>
      <c r="AA174" s="19">
        <f t="shared" si="50"/>
        <v>0</v>
      </c>
      <c r="AB174" s="19"/>
      <c r="AC174" s="19">
        <f t="shared" si="42"/>
        <v>0</v>
      </c>
      <c r="AD174" s="151"/>
    </row>
    <row r="175" spans="1:30" hidden="1">
      <c r="A175" s="78" t="s">
        <v>262</v>
      </c>
      <c r="B175" s="173"/>
      <c r="C175" s="89"/>
      <c r="D175" s="232"/>
      <c r="E175" s="166"/>
      <c r="F175" s="216"/>
      <c r="G175" s="102"/>
      <c r="H175" s="216"/>
      <c r="I175" s="102"/>
      <c r="J175" s="221"/>
      <c r="K175" s="158">
        <f t="shared" si="45"/>
        <v>0</v>
      </c>
      <c r="L175" s="53">
        <f t="shared" si="46"/>
        <v>0</v>
      </c>
      <c r="M175" s="53">
        <f t="shared" si="51"/>
        <v>0</v>
      </c>
      <c r="N175" s="158">
        <v>0</v>
      </c>
      <c r="O175" s="53">
        <v>0</v>
      </c>
      <c r="P175" s="97">
        <v>0</v>
      </c>
      <c r="Q175" s="71">
        <f t="shared" si="39"/>
        <v>0</v>
      </c>
      <c r="R175" s="158">
        <v>0</v>
      </c>
      <c r="S175" s="53">
        <v>0</v>
      </c>
      <c r="T175" s="53">
        <v>0</v>
      </c>
      <c r="U175" s="71">
        <f t="shared" si="40"/>
        <v>0</v>
      </c>
      <c r="V175" s="155">
        <f t="shared" si="47"/>
        <v>0</v>
      </c>
      <c r="W175" s="19">
        <f t="shared" si="48"/>
        <v>0</v>
      </c>
      <c r="X175" s="19">
        <v>0</v>
      </c>
      <c r="Y175" s="19">
        <f t="shared" si="41"/>
        <v>0</v>
      </c>
      <c r="Z175" s="18">
        <f t="shared" si="49"/>
        <v>0</v>
      </c>
      <c r="AA175" s="19">
        <f t="shared" si="50"/>
        <v>0</v>
      </c>
      <c r="AB175" s="19"/>
      <c r="AC175" s="19">
        <f t="shared" si="42"/>
        <v>0</v>
      </c>
      <c r="AD175" s="151"/>
    </row>
    <row r="176" spans="1:30" hidden="1">
      <c r="A176" s="78" t="s">
        <v>262</v>
      </c>
      <c r="B176" s="173"/>
      <c r="C176" s="89"/>
      <c r="D176" s="232"/>
      <c r="E176" s="166"/>
      <c r="F176" s="216"/>
      <c r="G176" s="102"/>
      <c r="H176" s="216"/>
      <c r="I176" s="102"/>
      <c r="J176" s="221"/>
      <c r="K176" s="158">
        <f t="shared" si="45"/>
        <v>0</v>
      </c>
      <c r="L176" s="53">
        <f t="shared" si="46"/>
        <v>0</v>
      </c>
      <c r="M176" s="53">
        <f t="shared" si="51"/>
        <v>0</v>
      </c>
      <c r="N176" s="158">
        <v>0</v>
      </c>
      <c r="O176" s="53">
        <v>0</v>
      </c>
      <c r="P176" s="97">
        <v>0</v>
      </c>
      <c r="Q176" s="71">
        <f t="shared" si="39"/>
        <v>0</v>
      </c>
      <c r="R176" s="158">
        <v>0</v>
      </c>
      <c r="S176" s="53">
        <v>0</v>
      </c>
      <c r="T176" s="53">
        <v>0</v>
      </c>
      <c r="U176" s="71">
        <f t="shared" si="40"/>
        <v>0</v>
      </c>
      <c r="V176" s="155">
        <f t="shared" si="47"/>
        <v>0</v>
      </c>
      <c r="W176" s="19">
        <f t="shared" si="48"/>
        <v>0</v>
      </c>
      <c r="X176" s="19">
        <v>0</v>
      </c>
      <c r="Y176" s="19">
        <f t="shared" si="41"/>
        <v>0</v>
      </c>
      <c r="Z176" s="18">
        <f t="shared" si="49"/>
        <v>0</v>
      </c>
      <c r="AA176" s="19">
        <f t="shared" si="50"/>
        <v>0</v>
      </c>
      <c r="AB176" s="19"/>
      <c r="AC176" s="19">
        <f t="shared" si="42"/>
        <v>0</v>
      </c>
      <c r="AD176" s="151"/>
    </row>
    <row r="177" spans="1:30" hidden="1">
      <c r="A177" s="78" t="s">
        <v>262</v>
      </c>
      <c r="B177" s="173"/>
      <c r="C177" s="89"/>
      <c r="D177" s="232"/>
      <c r="E177" s="166"/>
      <c r="F177" s="216"/>
      <c r="G177" s="102"/>
      <c r="H177" s="216"/>
      <c r="I177" s="102"/>
      <c r="J177" s="221"/>
      <c r="K177" s="158">
        <f t="shared" si="45"/>
        <v>0</v>
      </c>
      <c r="L177" s="53">
        <f t="shared" si="46"/>
        <v>0</v>
      </c>
      <c r="M177" s="53">
        <f t="shared" si="51"/>
        <v>0</v>
      </c>
      <c r="N177" s="158">
        <v>0</v>
      </c>
      <c r="O177" s="53">
        <v>0</v>
      </c>
      <c r="P177" s="97">
        <v>0</v>
      </c>
      <c r="Q177" s="71">
        <f t="shared" si="39"/>
        <v>0</v>
      </c>
      <c r="R177" s="158">
        <v>0</v>
      </c>
      <c r="S177" s="53">
        <v>0</v>
      </c>
      <c r="T177" s="53">
        <v>0</v>
      </c>
      <c r="U177" s="71">
        <f t="shared" si="40"/>
        <v>0</v>
      </c>
      <c r="V177" s="155">
        <f t="shared" si="47"/>
        <v>0</v>
      </c>
      <c r="W177" s="19">
        <f t="shared" si="48"/>
        <v>0</v>
      </c>
      <c r="X177" s="19">
        <v>0</v>
      </c>
      <c r="Y177" s="19">
        <f t="shared" si="41"/>
        <v>0</v>
      </c>
      <c r="Z177" s="18">
        <f t="shared" si="49"/>
        <v>0</v>
      </c>
      <c r="AA177" s="19">
        <f t="shared" si="50"/>
        <v>0</v>
      </c>
      <c r="AB177" s="19"/>
      <c r="AC177" s="19">
        <f t="shared" si="42"/>
        <v>0</v>
      </c>
      <c r="AD177" s="151"/>
    </row>
    <row r="178" spans="1:30" hidden="1">
      <c r="A178" s="78" t="s">
        <v>262</v>
      </c>
      <c r="B178" s="173"/>
      <c r="C178" s="89"/>
      <c r="D178" s="232"/>
      <c r="E178" s="166"/>
      <c r="F178" s="216"/>
      <c r="G178" s="102"/>
      <c r="H178" s="216"/>
      <c r="I178" s="102"/>
      <c r="J178" s="221"/>
      <c r="K178" s="158">
        <f t="shared" si="45"/>
        <v>0</v>
      </c>
      <c r="L178" s="53">
        <f t="shared" si="46"/>
        <v>0</v>
      </c>
      <c r="M178" s="53">
        <f t="shared" si="51"/>
        <v>0</v>
      </c>
      <c r="N178" s="158">
        <v>0</v>
      </c>
      <c r="O178" s="53">
        <v>0</v>
      </c>
      <c r="P178" s="97">
        <v>0</v>
      </c>
      <c r="Q178" s="71">
        <f t="shared" si="39"/>
        <v>0</v>
      </c>
      <c r="R178" s="158">
        <v>0</v>
      </c>
      <c r="S178" s="53">
        <v>0</v>
      </c>
      <c r="T178" s="53">
        <v>0</v>
      </c>
      <c r="U178" s="71">
        <f t="shared" si="40"/>
        <v>0</v>
      </c>
      <c r="V178" s="155">
        <f t="shared" si="47"/>
        <v>0</v>
      </c>
      <c r="W178" s="19">
        <f t="shared" si="48"/>
        <v>0</v>
      </c>
      <c r="X178" s="19">
        <v>0</v>
      </c>
      <c r="Y178" s="19">
        <f t="shared" si="41"/>
        <v>0</v>
      </c>
      <c r="Z178" s="18">
        <f t="shared" si="49"/>
        <v>0</v>
      </c>
      <c r="AA178" s="19">
        <f t="shared" si="50"/>
        <v>0</v>
      </c>
      <c r="AB178" s="19"/>
      <c r="AC178" s="19">
        <f t="shared" si="42"/>
        <v>0</v>
      </c>
      <c r="AD178" s="151"/>
    </row>
    <row r="179" spans="1:30" hidden="1">
      <c r="A179" s="78" t="s">
        <v>262</v>
      </c>
      <c r="B179" s="173"/>
      <c r="C179" s="89"/>
      <c r="D179" s="232"/>
      <c r="E179" s="166"/>
      <c r="F179" s="216"/>
      <c r="G179" s="102"/>
      <c r="H179" s="216"/>
      <c r="I179" s="102"/>
      <c r="J179" s="221"/>
      <c r="K179" s="158">
        <f t="shared" si="45"/>
        <v>0</v>
      </c>
      <c r="L179" s="53">
        <f t="shared" si="46"/>
        <v>0</v>
      </c>
      <c r="M179" s="53">
        <f t="shared" si="51"/>
        <v>0</v>
      </c>
      <c r="N179" s="158">
        <v>0</v>
      </c>
      <c r="O179" s="53">
        <v>0</v>
      </c>
      <c r="P179" s="97">
        <v>0</v>
      </c>
      <c r="Q179" s="71">
        <f t="shared" si="39"/>
        <v>0</v>
      </c>
      <c r="R179" s="158">
        <v>0</v>
      </c>
      <c r="S179" s="53">
        <v>0</v>
      </c>
      <c r="T179" s="53">
        <v>0</v>
      </c>
      <c r="U179" s="71">
        <f t="shared" si="40"/>
        <v>0</v>
      </c>
      <c r="V179" s="155">
        <f t="shared" si="47"/>
        <v>0</v>
      </c>
      <c r="W179" s="19">
        <f t="shared" si="48"/>
        <v>0</v>
      </c>
      <c r="X179" s="19">
        <v>0</v>
      </c>
      <c r="Y179" s="19">
        <f t="shared" si="41"/>
        <v>0</v>
      </c>
      <c r="Z179" s="18">
        <f t="shared" si="49"/>
        <v>0</v>
      </c>
      <c r="AA179" s="19">
        <f t="shared" si="50"/>
        <v>0</v>
      </c>
      <c r="AB179" s="19"/>
      <c r="AC179" s="19">
        <f t="shared" si="42"/>
        <v>0</v>
      </c>
      <c r="AD179" s="151"/>
    </row>
    <row r="180" spans="1:30">
      <c r="A180" s="78"/>
      <c r="B180" s="173"/>
      <c r="C180" s="89"/>
      <c r="D180" s="232"/>
      <c r="E180" s="166"/>
      <c r="F180" s="217"/>
      <c r="G180" s="102"/>
      <c r="H180" s="217"/>
      <c r="I180" s="102"/>
      <c r="J180" s="224"/>
      <c r="K180" s="158"/>
      <c r="L180" s="53"/>
      <c r="M180" s="53"/>
      <c r="N180" s="158"/>
      <c r="O180" s="53"/>
      <c r="P180" s="97"/>
      <c r="Q180" s="71"/>
      <c r="R180" s="158"/>
      <c r="S180" s="53"/>
      <c r="T180" s="53"/>
      <c r="U180" s="71"/>
      <c r="V180" s="155"/>
      <c r="W180" s="19"/>
      <c r="X180" s="19"/>
      <c r="Y180" s="19"/>
      <c r="Z180" s="18"/>
      <c r="AA180" s="19"/>
      <c r="AB180" s="19"/>
      <c r="AC180" s="19"/>
      <c r="AD180" s="151"/>
    </row>
    <row r="181" spans="1:30" ht="13.5" thickBot="1">
      <c r="A181" s="51" t="s">
        <v>23</v>
      </c>
      <c r="B181" s="22"/>
      <c r="C181" s="22"/>
      <c r="D181" s="233"/>
      <c r="E181" s="167"/>
      <c r="F181" s="62"/>
      <c r="G181" s="62"/>
      <c r="H181" s="62"/>
      <c r="I181" s="62"/>
      <c r="J181" s="62"/>
      <c r="K181" s="156">
        <f t="shared" ref="K181:AC181" si="52">SUM(K9:K179)</f>
        <v>173348000</v>
      </c>
      <c r="L181" s="24">
        <f t="shared" si="52"/>
        <v>11656000</v>
      </c>
      <c r="M181" s="24">
        <f>SUM(M9:M179)</f>
        <v>185004000</v>
      </c>
      <c r="N181" s="159">
        <f t="shared" si="52"/>
        <v>166783000</v>
      </c>
      <c r="O181" s="72">
        <f t="shared" si="52"/>
        <v>11171000</v>
      </c>
      <c r="P181" s="72">
        <f t="shared" si="52"/>
        <v>0</v>
      </c>
      <c r="Q181" s="72">
        <f t="shared" si="52"/>
        <v>177954000</v>
      </c>
      <c r="R181" s="159">
        <f t="shared" si="52"/>
        <v>166783000</v>
      </c>
      <c r="S181" s="72">
        <f t="shared" si="52"/>
        <v>11242000</v>
      </c>
      <c r="T181" s="72">
        <f t="shared" si="52"/>
        <v>0</v>
      </c>
      <c r="U181" s="24">
        <f t="shared" si="52"/>
        <v>178025000</v>
      </c>
      <c r="V181" s="156">
        <f>SUM(V9:V179)</f>
        <v>6565000</v>
      </c>
      <c r="W181" s="24">
        <f>SUM(W9:W179)</f>
        <v>485000</v>
      </c>
      <c r="X181" s="24"/>
      <c r="Y181" s="24">
        <f>SUM(Y9:Y179)</f>
        <v>7050000</v>
      </c>
      <c r="Z181" s="23">
        <f t="shared" si="52"/>
        <v>0</v>
      </c>
      <c r="AA181" s="24">
        <f t="shared" si="52"/>
        <v>-71000</v>
      </c>
      <c r="AB181" s="24">
        <f t="shared" si="52"/>
        <v>0</v>
      </c>
      <c r="AC181" s="24">
        <f t="shared" si="52"/>
        <v>-71000</v>
      </c>
      <c r="AD181" s="151"/>
    </row>
    <row r="182" spans="1:30" ht="13.5" thickTop="1">
      <c r="A182" s="90"/>
      <c r="B182" s="174"/>
      <c r="C182" s="91"/>
      <c r="D182" s="234"/>
      <c r="E182" s="96"/>
      <c r="F182" s="225"/>
      <c r="G182" s="63"/>
      <c r="H182" s="225"/>
      <c r="I182" s="225"/>
      <c r="J182" s="63"/>
      <c r="K182" s="157"/>
      <c r="L182" s="25"/>
      <c r="M182" s="25"/>
      <c r="N182" s="160"/>
      <c r="O182" s="98"/>
      <c r="P182" s="98"/>
      <c r="Q182" s="73"/>
      <c r="R182" s="160"/>
      <c r="S182" s="98"/>
      <c r="T182" s="98"/>
      <c r="U182" s="25"/>
      <c r="V182" s="157"/>
      <c r="W182" s="25"/>
      <c r="X182" s="25"/>
      <c r="Y182" s="25"/>
      <c r="Z182" s="100"/>
      <c r="AA182" s="25"/>
      <c r="AB182" s="25"/>
      <c r="AC182" s="25"/>
      <c r="AD182" s="151"/>
    </row>
    <row r="183" spans="1:30">
      <c r="A183" s="83" t="s">
        <v>363</v>
      </c>
      <c r="B183" s="170"/>
      <c r="C183" s="87"/>
      <c r="D183" s="229"/>
      <c r="E183" s="93"/>
      <c r="F183" s="212"/>
      <c r="G183" s="61"/>
      <c r="H183" s="212"/>
      <c r="I183" s="212"/>
      <c r="J183" s="61"/>
      <c r="K183" s="164"/>
      <c r="L183" s="55"/>
      <c r="M183" s="55"/>
      <c r="N183" s="161"/>
      <c r="O183" s="97"/>
      <c r="P183" s="97"/>
      <c r="Q183" s="70"/>
      <c r="R183" s="161"/>
      <c r="S183" s="97"/>
      <c r="T183" s="97"/>
      <c r="U183" s="21"/>
      <c r="V183" s="154"/>
      <c r="W183" s="21"/>
      <c r="X183" s="21"/>
      <c r="Y183" s="21"/>
      <c r="Z183" s="20"/>
      <c r="AA183" s="21"/>
      <c r="AB183" s="21"/>
      <c r="AC183" s="21"/>
      <c r="AD183" s="151"/>
    </row>
    <row r="184" spans="1:30" s="26" customFormat="1" ht="20">
      <c r="A184" s="84" t="s">
        <v>276</v>
      </c>
      <c r="B184" s="172" t="s">
        <v>404</v>
      </c>
      <c r="C184" s="89" t="s">
        <v>50</v>
      </c>
      <c r="D184" s="232" t="s">
        <v>443</v>
      </c>
      <c r="E184" s="94"/>
      <c r="F184" s="213"/>
      <c r="G184" s="102" t="s">
        <v>312</v>
      </c>
      <c r="H184" s="213" t="s">
        <v>312</v>
      </c>
      <c r="I184" s="213"/>
      <c r="J184" s="102"/>
      <c r="K184" s="158">
        <f t="shared" ref="K184:K228" si="53">ROUNDUP(N184*ign/igo,afrind)</f>
        <v>2009000</v>
      </c>
      <c r="L184" s="53">
        <f t="shared" ref="L184:L228" si="54">ROUNDUP(O184*iin/iio,afrind)</f>
        <v>0</v>
      </c>
      <c r="M184" s="53">
        <f>SUM(K184:L184)</f>
        <v>2009000</v>
      </c>
      <c r="N184" s="158">
        <v>1933000</v>
      </c>
      <c r="O184" s="53">
        <v>0</v>
      </c>
      <c r="P184" s="97">
        <v>0</v>
      </c>
      <c r="Q184" s="71">
        <f t="shared" ref="Q184:Q228" si="55">SUM(N184+O184+P184)</f>
        <v>1933000</v>
      </c>
      <c r="R184" s="158">
        <v>1933000</v>
      </c>
      <c r="S184" s="53">
        <v>0</v>
      </c>
      <c r="T184" s="53">
        <v>0</v>
      </c>
      <c r="U184" s="71">
        <f t="shared" ref="U184:U228" si="56">SUM(R184+S184+T184)</f>
        <v>1933000</v>
      </c>
      <c r="V184" s="155">
        <f t="shared" ref="V184:V228" si="57">K184-N184</f>
        <v>76000</v>
      </c>
      <c r="W184" s="19">
        <f t="shared" ref="W184:W228" si="58">L184-O184</f>
        <v>0</v>
      </c>
      <c r="X184" s="19" t="s">
        <v>438</v>
      </c>
      <c r="Y184" s="19">
        <f t="shared" ref="Y184:Y228" si="59">SUM(V184:W184)</f>
        <v>76000</v>
      </c>
      <c r="Z184" s="18">
        <f t="shared" ref="Z184:Z228" si="60">N184-R184</f>
        <v>0</v>
      </c>
      <c r="AA184" s="19">
        <f t="shared" ref="AA184:AA228" si="61">O184-S184</f>
        <v>0</v>
      </c>
      <c r="AB184" s="19"/>
      <c r="AC184" s="19">
        <f t="shared" ref="AC184:AC228" si="62">SUM(Z184:AB184)</f>
        <v>0</v>
      </c>
      <c r="AD184" s="152"/>
    </row>
    <row r="185" spans="1:30" s="26" customFormat="1" ht="20">
      <c r="A185" s="84" t="s">
        <v>277</v>
      </c>
      <c r="B185" s="172" t="s">
        <v>365</v>
      </c>
      <c r="C185" s="89" t="s">
        <v>40</v>
      </c>
      <c r="D185" s="232" t="s">
        <v>443</v>
      </c>
      <c r="E185" s="94"/>
      <c r="F185" s="213"/>
      <c r="G185" s="102"/>
      <c r="H185" s="213"/>
      <c r="I185" s="213"/>
      <c r="J185" s="102"/>
      <c r="K185" s="158">
        <f t="shared" si="53"/>
        <v>0</v>
      </c>
      <c r="L185" s="53">
        <f t="shared" si="54"/>
        <v>0</v>
      </c>
      <c r="M185" s="53">
        <f t="shared" ref="M185:M222" si="63">SUM(K185:L185)</f>
        <v>0</v>
      </c>
      <c r="N185" s="158">
        <v>0</v>
      </c>
      <c r="O185" s="53">
        <v>0</v>
      </c>
      <c r="P185" s="97">
        <v>0</v>
      </c>
      <c r="Q185" s="71">
        <f t="shared" si="55"/>
        <v>0</v>
      </c>
      <c r="R185" s="158">
        <v>0</v>
      </c>
      <c r="S185" s="53">
        <v>0</v>
      </c>
      <c r="T185" s="53">
        <v>0</v>
      </c>
      <c r="U185" s="71">
        <f t="shared" si="56"/>
        <v>0</v>
      </c>
      <c r="V185" s="155">
        <f t="shared" si="57"/>
        <v>0</v>
      </c>
      <c r="W185" s="19">
        <f t="shared" si="58"/>
        <v>0</v>
      </c>
      <c r="X185" s="19" t="s">
        <v>438</v>
      </c>
      <c r="Y185" s="19">
        <f t="shared" si="59"/>
        <v>0</v>
      </c>
      <c r="Z185" s="18">
        <f t="shared" si="60"/>
        <v>0</v>
      </c>
      <c r="AA185" s="19">
        <f t="shared" si="61"/>
        <v>0</v>
      </c>
      <c r="AB185" s="19"/>
      <c r="AC185" s="19">
        <f t="shared" si="62"/>
        <v>0</v>
      </c>
      <c r="AD185" s="152"/>
    </row>
    <row r="186" spans="1:30" s="26" customFormat="1">
      <c r="A186" s="84" t="s">
        <v>278</v>
      </c>
      <c r="B186" s="172" t="s">
        <v>263</v>
      </c>
      <c r="C186" s="89" t="s">
        <v>46</v>
      </c>
      <c r="D186" s="232" t="s">
        <v>443</v>
      </c>
      <c r="E186" s="94"/>
      <c r="F186" s="213"/>
      <c r="G186" s="102" t="s">
        <v>312</v>
      </c>
      <c r="H186" s="213" t="s">
        <v>312</v>
      </c>
      <c r="I186" s="213"/>
      <c r="J186" s="102"/>
      <c r="K186" s="158">
        <f t="shared" si="53"/>
        <v>2325000</v>
      </c>
      <c r="L186" s="53">
        <f t="shared" si="54"/>
        <v>168000</v>
      </c>
      <c r="M186" s="53">
        <f t="shared" si="63"/>
        <v>2493000</v>
      </c>
      <c r="N186" s="158">
        <v>2237000</v>
      </c>
      <c r="O186" s="53">
        <v>161000</v>
      </c>
      <c r="P186" s="97">
        <v>0</v>
      </c>
      <c r="Q186" s="71">
        <f t="shared" si="55"/>
        <v>2398000</v>
      </c>
      <c r="R186" s="158">
        <v>2237000</v>
      </c>
      <c r="S186" s="53">
        <v>161000</v>
      </c>
      <c r="T186" s="53">
        <v>0</v>
      </c>
      <c r="U186" s="71">
        <f t="shared" si="56"/>
        <v>2398000</v>
      </c>
      <c r="V186" s="155">
        <f t="shared" si="57"/>
        <v>88000</v>
      </c>
      <c r="W186" s="19">
        <f t="shared" si="58"/>
        <v>7000</v>
      </c>
      <c r="X186" s="19" t="s">
        <v>438</v>
      </c>
      <c r="Y186" s="19">
        <f t="shared" si="59"/>
        <v>95000</v>
      </c>
      <c r="Z186" s="18">
        <f t="shared" si="60"/>
        <v>0</v>
      </c>
      <c r="AA186" s="19">
        <f t="shared" si="61"/>
        <v>0</v>
      </c>
      <c r="AB186" s="19"/>
      <c r="AC186" s="19">
        <f t="shared" si="62"/>
        <v>0</v>
      </c>
      <c r="AD186" s="152"/>
    </row>
    <row r="187" spans="1:30" s="26" customFormat="1">
      <c r="A187" s="84" t="s">
        <v>279</v>
      </c>
      <c r="B187" s="172" t="s">
        <v>385</v>
      </c>
      <c r="C187" s="89" t="s">
        <v>44</v>
      </c>
      <c r="D187" s="232" t="s">
        <v>443</v>
      </c>
      <c r="E187" s="94"/>
      <c r="F187" s="226">
        <v>38279</v>
      </c>
      <c r="G187" s="81" t="s">
        <v>312</v>
      </c>
      <c r="H187" s="226" t="s">
        <v>312</v>
      </c>
      <c r="I187" s="226"/>
      <c r="J187" s="81"/>
      <c r="K187" s="158">
        <f t="shared" si="53"/>
        <v>2298000</v>
      </c>
      <c r="L187" s="53">
        <f t="shared" si="54"/>
        <v>468000</v>
      </c>
      <c r="M187" s="53">
        <f t="shared" si="63"/>
        <v>2766000</v>
      </c>
      <c r="N187" s="158">
        <v>2211000</v>
      </c>
      <c r="O187" s="53">
        <v>449000</v>
      </c>
      <c r="P187" s="97">
        <v>0</v>
      </c>
      <c r="Q187" s="71">
        <f t="shared" si="55"/>
        <v>2660000</v>
      </c>
      <c r="R187" s="158">
        <v>2211000</v>
      </c>
      <c r="S187" s="53">
        <v>449000</v>
      </c>
      <c r="T187" s="53">
        <v>0</v>
      </c>
      <c r="U187" s="71">
        <f t="shared" si="56"/>
        <v>2660000</v>
      </c>
      <c r="V187" s="155">
        <f t="shared" si="57"/>
        <v>87000</v>
      </c>
      <c r="W187" s="19">
        <f t="shared" si="58"/>
        <v>19000</v>
      </c>
      <c r="X187" s="19" t="s">
        <v>438</v>
      </c>
      <c r="Y187" s="19">
        <f t="shared" si="59"/>
        <v>106000</v>
      </c>
      <c r="Z187" s="18">
        <f t="shared" si="60"/>
        <v>0</v>
      </c>
      <c r="AA187" s="19">
        <f t="shared" si="61"/>
        <v>0</v>
      </c>
      <c r="AB187" s="19"/>
      <c r="AC187" s="19">
        <f t="shared" si="62"/>
        <v>0</v>
      </c>
      <c r="AD187" s="152"/>
    </row>
    <row r="188" spans="1:30" s="26" customFormat="1" ht="20">
      <c r="A188" s="84" t="s">
        <v>280</v>
      </c>
      <c r="B188" s="172" t="s">
        <v>366</v>
      </c>
      <c r="C188" s="89" t="s">
        <v>40</v>
      </c>
      <c r="D188" s="232" t="s">
        <v>443</v>
      </c>
      <c r="E188" s="94"/>
      <c r="F188" s="226"/>
      <c r="G188" s="81" t="s">
        <v>312</v>
      </c>
      <c r="H188" s="226" t="s">
        <v>312</v>
      </c>
      <c r="I188" s="226"/>
      <c r="J188" s="81"/>
      <c r="K188" s="158">
        <f t="shared" si="53"/>
        <v>0</v>
      </c>
      <c r="L188" s="53">
        <f t="shared" si="54"/>
        <v>569000</v>
      </c>
      <c r="M188" s="53">
        <f t="shared" si="63"/>
        <v>569000</v>
      </c>
      <c r="N188" s="158">
        <v>0</v>
      </c>
      <c r="O188" s="53">
        <v>546000</v>
      </c>
      <c r="P188" s="97">
        <v>0</v>
      </c>
      <c r="Q188" s="71">
        <f t="shared" si="55"/>
        <v>546000</v>
      </c>
      <c r="R188" s="158">
        <v>0</v>
      </c>
      <c r="S188" s="53">
        <v>546000</v>
      </c>
      <c r="T188" s="53">
        <v>0</v>
      </c>
      <c r="U188" s="71">
        <f t="shared" si="56"/>
        <v>546000</v>
      </c>
      <c r="V188" s="155">
        <f t="shared" si="57"/>
        <v>0</v>
      </c>
      <c r="W188" s="19">
        <f t="shared" si="58"/>
        <v>23000</v>
      </c>
      <c r="X188" s="19" t="s">
        <v>438</v>
      </c>
      <c r="Y188" s="19">
        <f t="shared" si="59"/>
        <v>23000</v>
      </c>
      <c r="Z188" s="18">
        <f t="shared" si="60"/>
        <v>0</v>
      </c>
      <c r="AA188" s="19">
        <f t="shared" si="61"/>
        <v>0</v>
      </c>
      <c r="AB188" s="19"/>
      <c r="AC188" s="19">
        <f t="shared" si="62"/>
        <v>0</v>
      </c>
      <c r="AD188" s="152"/>
    </row>
    <row r="189" spans="1:30" s="26" customFormat="1" ht="30">
      <c r="A189" s="84" t="s">
        <v>376</v>
      </c>
      <c r="B189" s="172" t="s">
        <v>367</v>
      </c>
      <c r="C189" s="89" t="s">
        <v>40</v>
      </c>
      <c r="D189" s="232" t="s">
        <v>443</v>
      </c>
      <c r="E189" s="94"/>
      <c r="F189" s="226"/>
      <c r="G189" s="81" t="s">
        <v>312</v>
      </c>
      <c r="H189" s="226" t="s">
        <v>312</v>
      </c>
      <c r="I189" s="226"/>
      <c r="J189" s="81"/>
      <c r="K189" s="158">
        <f t="shared" si="53"/>
        <v>511000</v>
      </c>
      <c r="L189" s="53">
        <f t="shared" si="54"/>
        <v>66000</v>
      </c>
      <c r="M189" s="53">
        <f t="shared" si="63"/>
        <v>577000</v>
      </c>
      <c r="N189" s="158">
        <v>491000</v>
      </c>
      <c r="O189" s="53">
        <v>63000</v>
      </c>
      <c r="P189" s="97">
        <v>0</v>
      </c>
      <c r="Q189" s="71">
        <f t="shared" si="55"/>
        <v>554000</v>
      </c>
      <c r="R189" s="158">
        <v>491000</v>
      </c>
      <c r="S189" s="53">
        <v>63000</v>
      </c>
      <c r="T189" s="53">
        <v>0</v>
      </c>
      <c r="U189" s="71">
        <f t="shared" si="56"/>
        <v>554000</v>
      </c>
      <c r="V189" s="155">
        <f t="shared" si="57"/>
        <v>20000</v>
      </c>
      <c r="W189" s="19">
        <f t="shared" si="58"/>
        <v>3000</v>
      </c>
      <c r="X189" s="19" t="s">
        <v>438</v>
      </c>
      <c r="Y189" s="19">
        <f t="shared" si="59"/>
        <v>23000</v>
      </c>
      <c r="Z189" s="18">
        <f t="shared" si="60"/>
        <v>0</v>
      </c>
      <c r="AA189" s="19">
        <f t="shared" si="61"/>
        <v>0</v>
      </c>
      <c r="AB189" s="19"/>
      <c r="AC189" s="19">
        <f t="shared" si="62"/>
        <v>0</v>
      </c>
      <c r="AD189" s="152"/>
    </row>
    <row r="190" spans="1:30" s="198" customFormat="1" ht="20">
      <c r="A190" s="185" t="s">
        <v>281</v>
      </c>
      <c r="B190" s="186" t="s">
        <v>407</v>
      </c>
      <c r="C190" s="187" t="s">
        <v>40</v>
      </c>
      <c r="D190" s="235" t="s">
        <v>443</v>
      </c>
      <c r="E190" s="188"/>
      <c r="F190" s="227"/>
      <c r="G190" s="189" t="s">
        <v>312</v>
      </c>
      <c r="H190" s="227" t="s">
        <v>312</v>
      </c>
      <c r="I190" s="227"/>
      <c r="J190" s="189"/>
      <c r="K190" s="190">
        <f t="shared" si="53"/>
        <v>1382000</v>
      </c>
      <c r="L190" s="191">
        <f t="shared" si="54"/>
        <v>0</v>
      </c>
      <c r="M190" s="53">
        <f t="shared" si="63"/>
        <v>1382000</v>
      </c>
      <c r="N190" s="190">
        <v>1330000</v>
      </c>
      <c r="O190" s="191">
        <v>0</v>
      </c>
      <c r="P190" s="192">
        <v>0</v>
      </c>
      <c r="Q190" s="193">
        <f t="shared" si="55"/>
        <v>1330000</v>
      </c>
      <c r="R190" s="190">
        <v>1330000</v>
      </c>
      <c r="S190" s="191">
        <v>137000</v>
      </c>
      <c r="T190" s="191">
        <v>0</v>
      </c>
      <c r="U190" s="193">
        <f t="shared" si="56"/>
        <v>1467000</v>
      </c>
      <c r="V190" s="194">
        <f t="shared" si="57"/>
        <v>52000</v>
      </c>
      <c r="W190" s="195">
        <f t="shared" si="58"/>
        <v>0</v>
      </c>
      <c r="X190" s="195" t="s">
        <v>438</v>
      </c>
      <c r="Y190" s="195">
        <f t="shared" si="59"/>
        <v>52000</v>
      </c>
      <c r="Z190" s="196">
        <f t="shared" si="60"/>
        <v>0</v>
      </c>
      <c r="AA190" s="195">
        <f t="shared" si="61"/>
        <v>-137000</v>
      </c>
      <c r="AB190" s="195"/>
      <c r="AC190" s="195">
        <f t="shared" si="62"/>
        <v>-137000</v>
      </c>
      <c r="AD190" s="197"/>
    </row>
    <row r="191" spans="1:30" s="26" customFormat="1" ht="20">
      <c r="A191" s="84" t="s">
        <v>282</v>
      </c>
      <c r="B191" s="172" t="s">
        <v>405</v>
      </c>
      <c r="C191" s="89" t="s">
        <v>52</v>
      </c>
      <c r="D191" s="232" t="s">
        <v>443</v>
      </c>
      <c r="E191" s="94"/>
      <c r="F191" s="226">
        <v>38279</v>
      </c>
      <c r="G191" s="81"/>
      <c r="H191" s="226"/>
      <c r="I191" s="226"/>
      <c r="J191" s="81"/>
      <c r="K191" s="158">
        <f t="shared" si="53"/>
        <v>1408000</v>
      </c>
      <c r="L191" s="53">
        <f t="shared" si="54"/>
        <v>0</v>
      </c>
      <c r="M191" s="53">
        <f t="shared" si="63"/>
        <v>1408000</v>
      </c>
      <c r="N191" s="158">
        <v>1355000</v>
      </c>
      <c r="O191" s="53">
        <v>0</v>
      </c>
      <c r="P191" s="97">
        <v>0</v>
      </c>
      <c r="Q191" s="71">
        <f t="shared" si="55"/>
        <v>1355000</v>
      </c>
      <c r="R191" s="158">
        <v>1355000</v>
      </c>
      <c r="S191" s="53">
        <v>0</v>
      </c>
      <c r="T191" s="53">
        <v>0</v>
      </c>
      <c r="U191" s="71">
        <f t="shared" si="56"/>
        <v>1355000</v>
      </c>
      <c r="V191" s="155">
        <f t="shared" si="57"/>
        <v>53000</v>
      </c>
      <c r="W191" s="19">
        <f t="shared" si="58"/>
        <v>0</v>
      </c>
      <c r="X191" s="19" t="s">
        <v>438</v>
      </c>
      <c r="Y191" s="19">
        <f t="shared" si="59"/>
        <v>53000</v>
      </c>
      <c r="Z191" s="18">
        <f t="shared" si="60"/>
        <v>0</v>
      </c>
      <c r="AA191" s="19">
        <f t="shared" si="61"/>
        <v>0</v>
      </c>
      <c r="AB191" s="19"/>
      <c r="AC191" s="19">
        <f t="shared" si="62"/>
        <v>0</v>
      </c>
      <c r="AD191" s="152"/>
    </row>
    <row r="192" spans="1:30" s="26" customFormat="1" ht="20">
      <c r="A192" s="84" t="s">
        <v>400</v>
      </c>
      <c r="B192" s="172" t="s">
        <v>399</v>
      </c>
      <c r="C192" s="89" t="s">
        <v>40</v>
      </c>
      <c r="D192" s="232" t="s">
        <v>443</v>
      </c>
      <c r="E192" s="94" t="s">
        <v>314</v>
      </c>
      <c r="F192" s="226">
        <v>42512</v>
      </c>
      <c r="G192" s="81" t="s">
        <v>312</v>
      </c>
      <c r="H192" s="226" t="s">
        <v>312</v>
      </c>
      <c r="I192" s="226" t="s">
        <v>312</v>
      </c>
      <c r="J192" s="81" t="s">
        <v>312</v>
      </c>
      <c r="K192" s="158">
        <f t="shared" si="53"/>
        <v>0</v>
      </c>
      <c r="L192" s="53">
        <f t="shared" si="54"/>
        <v>0</v>
      </c>
      <c r="M192" s="53">
        <f t="shared" si="63"/>
        <v>0</v>
      </c>
      <c r="N192" s="158">
        <v>0</v>
      </c>
      <c r="O192" s="53">
        <v>0</v>
      </c>
      <c r="P192" s="97">
        <v>0</v>
      </c>
      <c r="Q192" s="71">
        <f t="shared" si="55"/>
        <v>0</v>
      </c>
      <c r="R192" s="158">
        <v>0</v>
      </c>
      <c r="S192" s="53">
        <v>0</v>
      </c>
      <c r="T192" s="53">
        <v>0</v>
      </c>
      <c r="U192" s="71">
        <f t="shared" si="56"/>
        <v>0</v>
      </c>
      <c r="V192" s="155">
        <f t="shared" si="57"/>
        <v>0</v>
      </c>
      <c r="W192" s="19">
        <f t="shared" si="58"/>
        <v>0</v>
      </c>
      <c r="X192" s="19" t="s">
        <v>438</v>
      </c>
      <c r="Y192" s="19">
        <f t="shared" si="59"/>
        <v>0</v>
      </c>
      <c r="Z192" s="18">
        <f t="shared" si="60"/>
        <v>0</v>
      </c>
      <c r="AA192" s="19">
        <f t="shared" si="61"/>
        <v>0</v>
      </c>
      <c r="AB192" s="19"/>
      <c r="AC192" s="19">
        <f t="shared" si="62"/>
        <v>0</v>
      </c>
      <c r="AD192" s="152"/>
    </row>
    <row r="193" spans="1:30" s="26" customFormat="1">
      <c r="A193" s="84" t="s">
        <v>283</v>
      </c>
      <c r="B193" s="172" t="s">
        <v>264</v>
      </c>
      <c r="C193" s="89" t="s">
        <v>40</v>
      </c>
      <c r="D193" s="232" t="s">
        <v>443</v>
      </c>
      <c r="E193" s="94"/>
      <c r="F193" s="226"/>
      <c r="G193" s="81" t="s">
        <v>312</v>
      </c>
      <c r="H193" s="226" t="s">
        <v>312</v>
      </c>
      <c r="I193" s="226"/>
      <c r="J193" s="81"/>
      <c r="K193" s="158">
        <f t="shared" si="53"/>
        <v>883000</v>
      </c>
      <c r="L193" s="53">
        <f t="shared" si="54"/>
        <v>120000</v>
      </c>
      <c r="M193" s="53">
        <f t="shared" si="63"/>
        <v>1003000</v>
      </c>
      <c r="N193" s="158">
        <v>849000</v>
      </c>
      <c r="O193" s="53">
        <v>115000</v>
      </c>
      <c r="P193" s="97">
        <v>0</v>
      </c>
      <c r="Q193" s="71">
        <f t="shared" si="55"/>
        <v>964000</v>
      </c>
      <c r="R193" s="158">
        <v>849000</v>
      </c>
      <c r="S193" s="53">
        <v>115000</v>
      </c>
      <c r="T193" s="53">
        <v>0</v>
      </c>
      <c r="U193" s="71">
        <f t="shared" si="56"/>
        <v>964000</v>
      </c>
      <c r="V193" s="155">
        <f t="shared" si="57"/>
        <v>34000</v>
      </c>
      <c r="W193" s="19">
        <f t="shared" si="58"/>
        <v>5000</v>
      </c>
      <c r="X193" s="19" t="s">
        <v>438</v>
      </c>
      <c r="Y193" s="19">
        <f t="shared" si="59"/>
        <v>39000</v>
      </c>
      <c r="Z193" s="18">
        <f t="shared" si="60"/>
        <v>0</v>
      </c>
      <c r="AA193" s="19">
        <f t="shared" si="61"/>
        <v>0</v>
      </c>
      <c r="AB193" s="19"/>
      <c r="AC193" s="19">
        <f t="shared" si="62"/>
        <v>0</v>
      </c>
      <c r="AD193" s="152"/>
    </row>
    <row r="194" spans="1:30" s="26" customFormat="1">
      <c r="A194" s="84" t="s">
        <v>284</v>
      </c>
      <c r="B194" s="172" t="s">
        <v>264</v>
      </c>
      <c r="C194" s="89" t="s">
        <v>40</v>
      </c>
      <c r="D194" s="232" t="s">
        <v>443</v>
      </c>
      <c r="E194" s="94"/>
      <c r="F194" s="226"/>
      <c r="G194" s="81"/>
      <c r="H194" s="226"/>
      <c r="I194" s="226"/>
      <c r="J194" s="81"/>
      <c r="K194" s="158">
        <f t="shared" si="53"/>
        <v>2317000</v>
      </c>
      <c r="L194" s="53">
        <f t="shared" si="54"/>
        <v>176000</v>
      </c>
      <c r="M194" s="53">
        <f t="shared" si="63"/>
        <v>2493000</v>
      </c>
      <c r="N194" s="158">
        <v>2230000</v>
      </c>
      <c r="O194" s="53">
        <v>168000</v>
      </c>
      <c r="P194" s="97">
        <v>0</v>
      </c>
      <c r="Q194" s="71">
        <f t="shared" si="55"/>
        <v>2398000</v>
      </c>
      <c r="R194" s="158">
        <v>2230000</v>
      </c>
      <c r="S194" s="53">
        <v>168000</v>
      </c>
      <c r="T194" s="53">
        <v>0</v>
      </c>
      <c r="U194" s="71">
        <f t="shared" si="56"/>
        <v>2398000</v>
      </c>
      <c r="V194" s="155">
        <f t="shared" si="57"/>
        <v>87000</v>
      </c>
      <c r="W194" s="19">
        <f t="shared" si="58"/>
        <v>8000</v>
      </c>
      <c r="X194" s="19" t="s">
        <v>438</v>
      </c>
      <c r="Y194" s="19">
        <f t="shared" si="59"/>
        <v>95000</v>
      </c>
      <c r="Z194" s="18">
        <f t="shared" si="60"/>
        <v>0</v>
      </c>
      <c r="AA194" s="19">
        <f t="shared" si="61"/>
        <v>0</v>
      </c>
      <c r="AB194" s="19"/>
      <c r="AC194" s="19">
        <f t="shared" si="62"/>
        <v>0</v>
      </c>
      <c r="AD194" s="152"/>
    </row>
    <row r="195" spans="1:30" s="26" customFormat="1">
      <c r="A195" s="84" t="s">
        <v>285</v>
      </c>
      <c r="B195" s="172" t="s">
        <v>384</v>
      </c>
      <c r="C195" s="89" t="s">
        <v>39</v>
      </c>
      <c r="D195" s="232" t="s">
        <v>443</v>
      </c>
      <c r="E195" s="94"/>
      <c r="F195" s="226">
        <v>38279</v>
      </c>
      <c r="G195" s="81" t="s">
        <v>312</v>
      </c>
      <c r="H195" s="226" t="s">
        <v>312</v>
      </c>
      <c r="I195" s="226"/>
      <c r="J195" s="81"/>
      <c r="K195" s="158">
        <f t="shared" si="53"/>
        <v>4534000</v>
      </c>
      <c r="L195" s="53">
        <f t="shared" si="54"/>
        <v>458000</v>
      </c>
      <c r="M195" s="53">
        <f t="shared" si="63"/>
        <v>4992000</v>
      </c>
      <c r="N195" s="158">
        <v>4364000</v>
      </c>
      <c r="O195" s="53">
        <v>439000</v>
      </c>
      <c r="P195" s="97">
        <v>0</v>
      </c>
      <c r="Q195" s="71">
        <f t="shared" si="55"/>
        <v>4803000</v>
      </c>
      <c r="R195" s="158">
        <v>4364000</v>
      </c>
      <c r="S195" s="53">
        <v>439000</v>
      </c>
      <c r="T195" s="53">
        <v>0</v>
      </c>
      <c r="U195" s="71">
        <f t="shared" si="56"/>
        <v>4803000</v>
      </c>
      <c r="V195" s="155">
        <f t="shared" si="57"/>
        <v>170000</v>
      </c>
      <c r="W195" s="19">
        <f t="shared" si="58"/>
        <v>19000</v>
      </c>
      <c r="X195" s="19" t="s">
        <v>438</v>
      </c>
      <c r="Y195" s="19">
        <f t="shared" si="59"/>
        <v>189000</v>
      </c>
      <c r="Z195" s="18">
        <f t="shared" si="60"/>
        <v>0</v>
      </c>
      <c r="AA195" s="19">
        <f t="shared" si="61"/>
        <v>0</v>
      </c>
      <c r="AB195" s="19"/>
      <c r="AC195" s="19">
        <f t="shared" si="62"/>
        <v>0</v>
      </c>
      <c r="AD195" s="152"/>
    </row>
    <row r="196" spans="1:30" s="26" customFormat="1">
      <c r="A196" s="84" t="s">
        <v>286</v>
      </c>
      <c r="B196" s="172" t="s">
        <v>265</v>
      </c>
      <c r="C196" s="89" t="s">
        <v>40</v>
      </c>
      <c r="D196" s="232" t="s">
        <v>443</v>
      </c>
      <c r="E196" s="94"/>
      <c r="F196" s="226"/>
      <c r="G196" s="81" t="s">
        <v>312</v>
      </c>
      <c r="H196" s="226" t="s">
        <v>312</v>
      </c>
      <c r="I196" s="226"/>
      <c r="J196" s="81"/>
      <c r="K196" s="158">
        <f t="shared" si="53"/>
        <v>2776000</v>
      </c>
      <c r="L196" s="53">
        <f t="shared" si="54"/>
        <v>340000</v>
      </c>
      <c r="M196" s="53">
        <f t="shared" si="63"/>
        <v>3116000</v>
      </c>
      <c r="N196" s="158">
        <v>2671000</v>
      </c>
      <c r="O196" s="53">
        <v>326000</v>
      </c>
      <c r="P196" s="97">
        <v>0</v>
      </c>
      <c r="Q196" s="71">
        <f t="shared" si="55"/>
        <v>2997000</v>
      </c>
      <c r="R196" s="158">
        <v>2671000</v>
      </c>
      <c r="S196" s="53">
        <v>326000</v>
      </c>
      <c r="T196" s="53">
        <v>0</v>
      </c>
      <c r="U196" s="71">
        <f t="shared" si="56"/>
        <v>2997000</v>
      </c>
      <c r="V196" s="155">
        <f t="shared" si="57"/>
        <v>105000</v>
      </c>
      <c r="W196" s="19">
        <f t="shared" si="58"/>
        <v>14000</v>
      </c>
      <c r="X196" s="19" t="s">
        <v>438</v>
      </c>
      <c r="Y196" s="19">
        <f t="shared" si="59"/>
        <v>119000</v>
      </c>
      <c r="Z196" s="18">
        <f t="shared" si="60"/>
        <v>0</v>
      </c>
      <c r="AA196" s="19">
        <f t="shared" si="61"/>
        <v>0</v>
      </c>
      <c r="AB196" s="19"/>
      <c r="AC196" s="19">
        <f t="shared" si="62"/>
        <v>0</v>
      </c>
      <c r="AD196" s="152"/>
    </row>
    <row r="197" spans="1:30" s="26" customFormat="1" ht="20">
      <c r="A197" s="84" t="s">
        <v>287</v>
      </c>
      <c r="B197" s="172" t="s">
        <v>333</v>
      </c>
      <c r="C197" s="89" t="s">
        <v>40</v>
      </c>
      <c r="D197" s="232" t="s">
        <v>443</v>
      </c>
      <c r="E197" s="94"/>
      <c r="F197" s="226">
        <v>38279</v>
      </c>
      <c r="G197" s="81" t="s">
        <v>312</v>
      </c>
      <c r="H197" s="226" t="s">
        <v>312</v>
      </c>
      <c r="I197" s="226"/>
      <c r="J197" s="81"/>
      <c r="K197" s="158">
        <f t="shared" si="53"/>
        <v>877000</v>
      </c>
      <c r="L197" s="53">
        <f t="shared" si="54"/>
        <v>0</v>
      </c>
      <c r="M197" s="53">
        <f t="shared" si="63"/>
        <v>877000</v>
      </c>
      <c r="N197" s="158">
        <v>844000</v>
      </c>
      <c r="O197" s="53">
        <v>0</v>
      </c>
      <c r="P197" s="97">
        <v>0</v>
      </c>
      <c r="Q197" s="71">
        <f t="shared" si="55"/>
        <v>844000</v>
      </c>
      <c r="R197" s="158">
        <v>844000</v>
      </c>
      <c r="S197" s="53">
        <v>0</v>
      </c>
      <c r="T197" s="53">
        <v>0</v>
      </c>
      <c r="U197" s="71">
        <f t="shared" si="56"/>
        <v>844000</v>
      </c>
      <c r="V197" s="155">
        <f t="shared" si="57"/>
        <v>33000</v>
      </c>
      <c r="W197" s="19">
        <f t="shared" si="58"/>
        <v>0</v>
      </c>
      <c r="X197" s="19" t="s">
        <v>438</v>
      </c>
      <c r="Y197" s="19">
        <f t="shared" si="59"/>
        <v>33000</v>
      </c>
      <c r="Z197" s="18">
        <f t="shared" si="60"/>
        <v>0</v>
      </c>
      <c r="AA197" s="19">
        <f t="shared" si="61"/>
        <v>0</v>
      </c>
      <c r="AB197" s="19"/>
      <c r="AC197" s="19">
        <f t="shared" si="62"/>
        <v>0</v>
      </c>
      <c r="AD197" s="152"/>
    </row>
    <row r="198" spans="1:30" s="26" customFormat="1">
      <c r="A198" s="84" t="s">
        <v>287</v>
      </c>
      <c r="B198" s="172" t="s">
        <v>266</v>
      </c>
      <c r="C198" s="89" t="s">
        <v>40</v>
      </c>
      <c r="D198" s="232" t="s">
        <v>443</v>
      </c>
      <c r="E198" s="94"/>
      <c r="F198" s="226"/>
      <c r="G198" s="81" t="s">
        <v>312</v>
      </c>
      <c r="H198" s="226" t="s">
        <v>312</v>
      </c>
      <c r="I198" s="226"/>
      <c r="J198" s="81"/>
      <c r="K198" s="158">
        <f t="shared" si="53"/>
        <v>0</v>
      </c>
      <c r="L198" s="53">
        <f t="shared" si="54"/>
        <v>0</v>
      </c>
      <c r="M198" s="53">
        <f t="shared" si="63"/>
        <v>0</v>
      </c>
      <c r="N198" s="158">
        <v>0</v>
      </c>
      <c r="O198" s="53">
        <v>0</v>
      </c>
      <c r="P198" s="97">
        <v>0</v>
      </c>
      <c r="Q198" s="71">
        <f t="shared" si="55"/>
        <v>0</v>
      </c>
      <c r="R198" s="158">
        <v>0</v>
      </c>
      <c r="S198" s="53">
        <v>0</v>
      </c>
      <c r="T198" s="53">
        <v>0</v>
      </c>
      <c r="U198" s="71">
        <f t="shared" si="56"/>
        <v>0</v>
      </c>
      <c r="V198" s="155">
        <f t="shared" si="57"/>
        <v>0</v>
      </c>
      <c r="W198" s="19">
        <f t="shared" si="58"/>
        <v>0</v>
      </c>
      <c r="X198" s="19" t="s">
        <v>438</v>
      </c>
      <c r="Y198" s="19">
        <f t="shared" si="59"/>
        <v>0</v>
      </c>
      <c r="Z198" s="18">
        <f t="shared" si="60"/>
        <v>0</v>
      </c>
      <c r="AA198" s="19">
        <f t="shared" si="61"/>
        <v>0</v>
      </c>
      <c r="AB198" s="19"/>
      <c r="AC198" s="19">
        <f t="shared" si="62"/>
        <v>0</v>
      </c>
      <c r="AD198" s="152"/>
    </row>
    <row r="199" spans="1:30" s="26" customFormat="1">
      <c r="A199" s="84" t="s">
        <v>288</v>
      </c>
      <c r="B199" s="172" t="s">
        <v>353</v>
      </c>
      <c r="C199" s="89" t="s">
        <v>43</v>
      </c>
      <c r="D199" s="232" t="s">
        <v>443</v>
      </c>
      <c r="E199" s="94"/>
      <c r="F199" s="226"/>
      <c r="G199" s="81"/>
      <c r="H199" s="226"/>
      <c r="I199" s="226"/>
      <c r="J199" s="81"/>
      <c r="K199" s="158">
        <f t="shared" si="53"/>
        <v>1371000</v>
      </c>
      <c r="L199" s="53">
        <f t="shared" si="54"/>
        <v>0</v>
      </c>
      <c r="M199" s="53">
        <f t="shared" si="63"/>
        <v>1371000</v>
      </c>
      <c r="N199" s="158">
        <v>1319000</v>
      </c>
      <c r="O199" s="53">
        <v>0</v>
      </c>
      <c r="P199" s="97">
        <v>0</v>
      </c>
      <c r="Q199" s="71">
        <f t="shared" si="55"/>
        <v>1319000</v>
      </c>
      <c r="R199" s="158">
        <v>1319000</v>
      </c>
      <c r="S199" s="53">
        <v>0</v>
      </c>
      <c r="T199" s="53">
        <v>0</v>
      </c>
      <c r="U199" s="71">
        <f t="shared" si="56"/>
        <v>1319000</v>
      </c>
      <c r="V199" s="155">
        <f t="shared" si="57"/>
        <v>52000</v>
      </c>
      <c r="W199" s="19">
        <f t="shared" si="58"/>
        <v>0</v>
      </c>
      <c r="X199" s="19" t="s">
        <v>438</v>
      </c>
      <c r="Y199" s="19">
        <f t="shared" si="59"/>
        <v>52000</v>
      </c>
      <c r="Z199" s="18">
        <f t="shared" si="60"/>
        <v>0</v>
      </c>
      <c r="AA199" s="19">
        <f t="shared" si="61"/>
        <v>0</v>
      </c>
      <c r="AB199" s="19"/>
      <c r="AC199" s="19">
        <f t="shared" si="62"/>
        <v>0</v>
      </c>
      <c r="AD199" s="152"/>
    </row>
    <row r="200" spans="1:30" s="26" customFormat="1" ht="20">
      <c r="A200" s="84" t="s">
        <v>289</v>
      </c>
      <c r="B200" s="172" t="s">
        <v>406</v>
      </c>
      <c r="C200" s="89" t="s">
        <v>66</v>
      </c>
      <c r="D200" s="232" t="s">
        <v>443</v>
      </c>
      <c r="E200" s="94"/>
      <c r="F200" s="226">
        <v>38279</v>
      </c>
      <c r="G200" s="81" t="s">
        <v>312</v>
      </c>
      <c r="H200" s="226" t="s">
        <v>312</v>
      </c>
      <c r="I200" s="226"/>
      <c r="J200" s="81"/>
      <c r="K200" s="158">
        <f t="shared" si="53"/>
        <v>957000</v>
      </c>
      <c r="L200" s="53">
        <f t="shared" si="54"/>
        <v>0</v>
      </c>
      <c r="M200" s="53">
        <f t="shared" si="63"/>
        <v>957000</v>
      </c>
      <c r="N200" s="158">
        <v>921000</v>
      </c>
      <c r="O200" s="53">
        <v>0</v>
      </c>
      <c r="P200" s="97">
        <v>0</v>
      </c>
      <c r="Q200" s="71">
        <f t="shared" si="55"/>
        <v>921000</v>
      </c>
      <c r="R200" s="158">
        <v>921000</v>
      </c>
      <c r="S200" s="53">
        <v>0</v>
      </c>
      <c r="T200" s="53">
        <v>0</v>
      </c>
      <c r="U200" s="71">
        <f t="shared" si="56"/>
        <v>921000</v>
      </c>
      <c r="V200" s="155">
        <f t="shared" si="57"/>
        <v>36000</v>
      </c>
      <c r="W200" s="19">
        <f t="shared" si="58"/>
        <v>0</v>
      </c>
      <c r="X200" s="19" t="s">
        <v>438</v>
      </c>
      <c r="Y200" s="19">
        <f t="shared" si="59"/>
        <v>36000</v>
      </c>
      <c r="Z200" s="18">
        <f t="shared" si="60"/>
        <v>0</v>
      </c>
      <c r="AA200" s="19">
        <f t="shared" si="61"/>
        <v>0</v>
      </c>
      <c r="AB200" s="19"/>
      <c r="AC200" s="19">
        <f t="shared" si="62"/>
        <v>0</v>
      </c>
      <c r="AD200" s="152"/>
    </row>
    <row r="201" spans="1:30" s="26" customFormat="1">
      <c r="A201" s="84" t="s">
        <v>290</v>
      </c>
      <c r="B201" s="172" t="s">
        <v>382</v>
      </c>
      <c r="C201" s="89" t="s">
        <v>55</v>
      </c>
      <c r="D201" s="232" t="s">
        <v>443</v>
      </c>
      <c r="E201" s="94"/>
      <c r="F201" s="226">
        <v>38279</v>
      </c>
      <c r="G201" s="81" t="s">
        <v>312</v>
      </c>
      <c r="H201" s="226" t="s">
        <v>312</v>
      </c>
      <c r="I201" s="226"/>
      <c r="J201" s="81"/>
      <c r="K201" s="158">
        <f t="shared" si="53"/>
        <v>2251000</v>
      </c>
      <c r="L201" s="53">
        <f t="shared" si="54"/>
        <v>454000</v>
      </c>
      <c r="M201" s="53">
        <f t="shared" si="63"/>
        <v>2705000</v>
      </c>
      <c r="N201" s="158">
        <v>2166000</v>
      </c>
      <c r="O201" s="53">
        <v>435000</v>
      </c>
      <c r="P201" s="97">
        <v>0</v>
      </c>
      <c r="Q201" s="71">
        <f t="shared" si="55"/>
        <v>2601000</v>
      </c>
      <c r="R201" s="158">
        <v>2166000</v>
      </c>
      <c r="S201" s="53">
        <v>435000</v>
      </c>
      <c r="T201" s="53">
        <v>0</v>
      </c>
      <c r="U201" s="71">
        <f t="shared" si="56"/>
        <v>2601000</v>
      </c>
      <c r="V201" s="155">
        <f t="shared" si="57"/>
        <v>85000</v>
      </c>
      <c r="W201" s="19">
        <f t="shared" si="58"/>
        <v>19000</v>
      </c>
      <c r="X201" s="19" t="s">
        <v>438</v>
      </c>
      <c r="Y201" s="19">
        <f t="shared" si="59"/>
        <v>104000</v>
      </c>
      <c r="Z201" s="18">
        <f t="shared" si="60"/>
        <v>0</v>
      </c>
      <c r="AA201" s="19">
        <f t="shared" si="61"/>
        <v>0</v>
      </c>
      <c r="AB201" s="19"/>
      <c r="AC201" s="19">
        <f t="shared" si="62"/>
        <v>0</v>
      </c>
      <c r="AD201" s="152"/>
    </row>
    <row r="202" spans="1:30" s="26" customFormat="1">
      <c r="A202" s="84" t="s">
        <v>291</v>
      </c>
      <c r="B202" s="172" t="s">
        <v>267</v>
      </c>
      <c r="C202" s="89" t="s">
        <v>44</v>
      </c>
      <c r="D202" s="232" t="s">
        <v>443</v>
      </c>
      <c r="E202" s="94"/>
      <c r="F202" s="226"/>
      <c r="G202" s="81" t="s">
        <v>312</v>
      </c>
      <c r="H202" s="226" t="s">
        <v>312</v>
      </c>
      <c r="I202" s="226"/>
      <c r="J202" s="81"/>
      <c r="K202" s="158">
        <f t="shared" si="53"/>
        <v>2521000</v>
      </c>
      <c r="L202" s="53">
        <f t="shared" si="54"/>
        <v>422000</v>
      </c>
      <c r="M202" s="53">
        <f t="shared" si="63"/>
        <v>2943000</v>
      </c>
      <c r="N202" s="158">
        <v>2426000</v>
      </c>
      <c r="O202" s="53">
        <v>405000</v>
      </c>
      <c r="P202" s="97">
        <v>0</v>
      </c>
      <c r="Q202" s="71">
        <f t="shared" si="55"/>
        <v>2831000</v>
      </c>
      <c r="R202" s="158">
        <v>2426000</v>
      </c>
      <c r="S202" s="53">
        <v>405000</v>
      </c>
      <c r="T202" s="53">
        <v>0</v>
      </c>
      <c r="U202" s="71">
        <f t="shared" si="56"/>
        <v>2831000</v>
      </c>
      <c r="V202" s="155">
        <f t="shared" si="57"/>
        <v>95000</v>
      </c>
      <c r="W202" s="19">
        <f t="shared" si="58"/>
        <v>17000</v>
      </c>
      <c r="X202" s="19" t="s">
        <v>438</v>
      </c>
      <c r="Y202" s="19">
        <f t="shared" si="59"/>
        <v>112000</v>
      </c>
      <c r="Z202" s="18">
        <f t="shared" si="60"/>
        <v>0</v>
      </c>
      <c r="AA202" s="19">
        <f t="shared" si="61"/>
        <v>0</v>
      </c>
      <c r="AB202" s="19"/>
      <c r="AC202" s="19">
        <f t="shared" si="62"/>
        <v>0</v>
      </c>
      <c r="AD202" s="152"/>
    </row>
    <row r="203" spans="1:30" s="26" customFormat="1">
      <c r="A203" s="84" t="s">
        <v>291</v>
      </c>
      <c r="B203" s="172" t="s">
        <v>267</v>
      </c>
      <c r="C203" s="89" t="s">
        <v>44</v>
      </c>
      <c r="D203" s="232" t="s">
        <v>443</v>
      </c>
      <c r="E203" s="94"/>
      <c r="F203" s="226"/>
      <c r="G203" s="81" t="s">
        <v>312</v>
      </c>
      <c r="H203" s="226" t="s">
        <v>312</v>
      </c>
      <c r="I203" s="226"/>
      <c r="J203" s="81"/>
      <c r="K203" s="158">
        <f t="shared" si="53"/>
        <v>0</v>
      </c>
      <c r="L203" s="53">
        <f t="shared" si="54"/>
        <v>0</v>
      </c>
      <c r="M203" s="53">
        <f t="shared" si="63"/>
        <v>0</v>
      </c>
      <c r="N203" s="158">
        <v>0</v>
      </c>
      <c r="O203" s="53">
        <v>0</v>
      </c>
      <c r="P203" s="97">
        <v>0</v>
      </c>
      <c r="Q203" s="71">
        <f t="shared" si="55"/>
        <v>0</v>
      </c>
      <c r="R203" s="158">
        <v>0</v>
      </c>
      <c r="S203" s="53">
        <v>0</v>
      </c>
      <c r="T203" s="53">
        <v>0</v>
      </c>
      <c r="U203" s="71">
        <f t="shared" si="56"/>
        <v>0</v>
      </c>
      <c r="V203" s="155">
        <f t="shared" si="57"/>
        <v>0</v>
      </c>
      <c r="W203" s="19">
        <f t="shared" si="58"/>
        <v>0</v>
      </c>
      <c r="X203" s="19" t="s">
        <v>438</v>
      </c>
      <c r="Y203" s="19">
        <f t="shared" si="59"/>
        <v>0</v>
      </c>
      <c r="Z203" s="18">
        <f t="shared" si="60"/>
        <v>0</v>
      </c>
      <c r="AA203" s="19">
        <f t="shared" si="61"/>
        <v>0</v>
      </c>
      <c r="AB203" s="19"/>
      <c r="AC203" s="19">
        <f t="shared" si="62"/>
        <v>0</v>
      </c>
      <c r="AD203" s="152"/>
    </row>
    <row r="204" spans="1:30" s="26" customFormat="1" ht="30">
      <c r="A204" s="84" t="s">
        <v>292</v>
      </c>
      <c r="B204" s="172" t="s">
        <v>408</v>
      </c>
      <c r="C204" s="89" t="s">
        <v>40</v>
      </c>
      <c r="D204" s="232" t="s">
        <v>443</v>
      </c>
      <c r="E204" s="94"/>
      <c r="F204" s="226"/>
      <c r="G204" s="81"/>
      <c r="H204" s="226"/>
      <c r="I204" s="226"/>
      <c r="J204" s="81"/>
      <c r="K204" s="158">
        <f t="shared" si="53"/>
        <v>634000</v>
      </c>
      <c r="L204" s="53">
        <f t="shared" si="54"/>
        <v>0</v>
      </c>
      <c r="M204" s="53">
        <f t="shared" si="63"/>
        <v>634000</v>
      </c>
      <c r="N204" s="158">
        <v>610000</v>
      </c>
      <c r="O204" s="53">
        <v>0</v>
      </c>
      <c r="P204" s="97">
        <v>0</v>
      </c>
      <c r="Q204" s="71">
        <f t="shared" si="55"/>
        <v>610000</v>
      </c>
      <c r="R204" s="158">
        <v>610000</v>
      </c>
      <c r="S204" s="53">
        <v>0</v>
      </c>
      <c r="T204" s="53">
        <v>0</v>
      </c>
      <c r="U204" s="71">
        <f t="shared" si="56"/>
        <v>610000</v>
      </c>
      <c r="V204" s="155">
        <f t="shared" si="57"/>
        <v>24000</v>
      </c>
      <c r="W204" s="19">
        <f t="shared" si="58"/>
        <v>0</v>
      </c>
      <c r="X204" s="19" t="s">
        <v>438</v>
      </c>
      <c r="Y204" s="19">
        <f t="shared" si="59"/>
        <v>24000</v>
      </c>
      <c r="Z204" s="18">
        <f t="shared" si="60"/>
        <v>0</v>
      </c>
      <c r="AA204" s="19">
        <f t="shared" si="61"/>
        <v>0</v>
      </c>
      <c r="AB204" s="19"/>
      <c r="AC204" s="19">
        <f t="shared" si="62"/>
        <v>0</v>
      </c>
      <c r="AD204" s="152"/>
    </row>
    <row r="205" spans="1:30" s="26" customFormat="1">
      <c r="A205" s="84" t="s">
        <v>293</v>
      </c>
      <c r="B205" s="172" t="s">
        <v>383</v>
      </c>
      <c r="C205" s="89" t="s">
        <v>42</v>
      </c>
      <c r="D205" s="232" t="s">
        <v>443</v>
      </c>
      <c r="E205" s="94"/>
      <c r="F205" s="226"/>
      <c r="G205" s="81" t="s">
        <v>311</v>
      </c>
      <c r="H205" s="226" t="s">
        <v>311</v>
      </c>
      <c r="I205" s="226"/>
      <c r="J205" s="81"/>
      <c r="K205" s="158">
        <f t="shared" si="53"/>
        <v>1824000</v>
      </c>
      <c r="L205" s="53">
        <f t="shared" si="54"/>
        <v>361000</v>
      </c>
      <c r="M205" s="53">
        <f t="shared" si="63"/>
        <v>2185000</v>
      </c>
      <c r="N205" s="158">
        <v>1755000</v>
      </c>
      <c r="O205" s="53">
        <v>346000</v>
      </c>
      <c r="P205" s="97">
        <v>0</v>
      </c>
      <c r="Q205" s="71">
        <f t="shared" si="55"/>
        <v>2101000</v>
      </c>
      <c r="R205" s="158">
        <v>1755000</v>
      </c>
      <c r="S205" s="53">
        <v>346000</v>
      </c>
      <c r="T205" s="53">
        <v>0</v>
      </c>
      <c r="U205" s="71">
        <f t="shared" si="56"/>
        <v>2101000</v>
      </c>
      <c r="V205" s="155">
        <f t="shared" si="57"/>
        <v>69000</v>
      </c>
      <c r="W205" s="19">
        <f t="shared" si="58"/>
        <v>15000</v>
      </c>
      <c r="X205" s="19" t="s">
        <v>438</v>
      </c>
      <c r="Y205" s="19">
        <f t="shared" si="59"/>
        <v>84000</v>
      </c>
      <c r="Z205" s="18">
        <f t="shared" si="60"/>
        <v>0</v>
      </c>
      <c r="AA205" s="19">
        <f t="shared" si="61"/>
        <v>0</v>
      </c>
      <c r="AB205" s="19"/>
      <c r="AC205" s="19">
        <f t="shared" si="62"/>
        <v>0</v>
      </c>
      <c r="AD205" s="152"/>
    </row>
    <row r="206" spans="1:30" s="26" customFormat="1">
      <c r="A206" s="84" t="s">
        <v>294</v>
      </c>
      <c r="B206" s="172" t="s">
        <v>381</v>
      </c>
      <c r="C206" s="89" t="s">
        <v>40</v>
      </c>
      <c r="D206" s="232" t="s">
        <v>443</v>
      </c>
      <c r="E206" s="94"/>
      <c r="F206" s="226">
        <v>38279</v>
      </c>
      <c r="G206" s="81" t="s">
        <v>312</v>
      </c>
      <c r="H206" s="226" t="s">
        <v>312</v>
      </c>
      <c r="I206" s="226"/>
      <c r="J206" s="81"/>
      <c r="K206" s="158">
        <f t="shared" si="53"/>
        <v>4055000</v>
      </c>
      <c r="L206" s="53">
        <f t="shared" si="54"/>
        <v>533000</v>
      </c>
      <c r="M206" s="53">
        <f t="shared" si="63"/>
        <v>4588000</v>
      </c>
      <c r="N206" s="158">
        <v>3903000</v>
      </c>
      <c r="O206" s="53">
        <v>511000</v>
      </c>
      <c r="P206" s="97">
        <v>0</v>
      </c>
      <c r="Q206" s="71">
        <f t="shared" si="55"/>
        <v>4414000</v>
      </c>
      <c r="R206" s="158">
        <v>3903000</v>
      </c>
      <c r="S206" s="53">
        <v>511000</v>
      </c>
      <c r="T206" s="53">
        <v>0</v>
      </c>
      <c r="U206" s="71">
        <f t="shared" si="56"/>
        <v>4414000</v>
      </c>
      <c r="V206" s="155">
        <f t="shared" si="57"/>
        <v>152000</v>
      </c>
      <c r="W206" s="19">
        <f t="shared" si="58"/>
        <v>22000</v>
      </c>
      <c r="X206" s="19" t="s">
        <v>438</v>
      </c>
      <c r="Y206" s="19">
        <f t="shared" si="59"/>
        <v>174000</v>
      </c>
      <c r="Z206" s="18">
        <f t="shared" si="60"/>
        <v>0</v>
      </c>
      <c r="AA206" s="19">
        <f t="shared" si="61"/>
        <v>0</v>
      </c>
      <c r="AB206" s="19"/>
      <c r="AC206" s="19">
        <f t="shared" si="62"/>
        <v>0</v>
      </c>
      <c r="AD206" s="152"/>
    </row>
    <row r="207" spans="1:30" s="26" customFormat="1">
      <c r="A207" s="84" t="s">
        <v>295</v>
      </c>
      <c r="B207" s="172" t="s">
        <v>379</v>
      </c>
      <c r="C207" s="89" t="s">
        <v>40</v>
      </c>
      <c r="D207" s="232" t="s">
        <v>443</v>
      </c>
      <c r="E207" s="94"/>
      <c r="F207" s="226" t="s">
        <v>306</v>
      </c>
      <c r="G207" s="81" t="s">
        <v>312</v>
      </c>
      <c r="H207" s="226" t="s">
        <v>312</v>
      </c>
      <c r="I207" s="226"/>
      <c r="J207" s="81"/>
      <c r="K207" s="158">
        <f t="shared" si="53"/>
        <v>2349000</v>
      </c>
      <c r="L207" s="53">
        <f t="shared" si="54"/>
        <v>425000</v>
      </c>
      <c r="M207" s="53">
        <f t="shared" si="63"/>
        <v>2774000</v>
      </c>
      <c r="N207" s="158">
        <v>2260000</v>
      </c>
      <c r="O207" s="53">
        <v>407000</v>
      </c>
      <c r="P207" s="97">
        <v>0</v>
      </c>
      <c r="Q207" s="71">
        <f t="shared" si="55"/>
        <v>2667000</v>
      </c>
      <c r="R207" s="158">
        <v>2260000</v>
      </c>
      <c r="S207" s="53">
        <v>407000</v>
      </c>
      <c r="T207" s="53">
        <v>0</v>
      </c>
      <c r="U207" s="71">
        <f t="shared" si="56"/>
        <v>2667000</v>
      </c>
      <c r="V207" s="155">
        <f t="shared" si="57"/>
        <v>89000</v>
      </c>
      <c r="W207" s="19">
        <f t="shared" si="58"/>
        <v>18000</v>
      </c>
      <c r="X207" s="19" t="s">
        <v>438</v>
      </c>
      <c r="Y207" s="19">
        <f t="shared" si="59"/>
        <v>107000</v>
      </c>
      <c r="Z207" s="18">
        <f t="shared" si="60"/>
        <v>0</v>
      </c>
      <c r="AA207" s="19">
        <f t="shared" si="61"/>
        <v>0</v>
      </c>
      <c r="AB207" s="19"/>
      <c r="AC207" s="19">
        <f t="shared" si="62"/>
        <v>0</v>
      </c>
      <c r="AD207" s="152"/>
    </row>
    <row r="208" spans="1:30" s="26" customFormat="1">
      <c r="A208" s="84" t="s">
        <v>296</v>
      </c>
      <c r="B208" s="172" t="s">
        <v>269</v>
      </c>
      <c r="C208" s="89" t="s">
        <v>40</v>
      </c>
      <c r="D208" s="232" t="s">
        <v>443</v>
      </c>
      <c r="E208" s="94"/>
      <c r="F208" s="226"/>
      <c r="G208" s="81" t="s">
        <v>312</v>
      </c>
      <c r="H208" s="226" t="s">
        <v>312</v>
      </c>
      <c r="I208" s="226"/>
      <c r="J208" s="81"/>
      <c r="K208" s="158">
        <f t="shared" si="53"/>
        <v>2654000</v>
      </c>
      <c r="L208" s="53">
        <f t="shared" si="54"/>
        <v>259000</v>
      </c>
      <c r="M208" s="53">
        <f t="shared" si="63"/>
        <v>2913000</v>
      </c>
      <c r="N208" s="158">
        <v>2554000</v>
      </c>
      <c r="O208" s="53">
        <v>248000</v>
      </c>
      <c r="P208" s="97">
        <v>0</v>
      </c>
      <c r="Q208" s="71">
        <f t="shared" si="55"/>
        <v>2802000</v>
      </c>
      <c r="R208" s="158">
        <v>2554000</v>
      </c>
      <c r="S208" s="53">
        <v>248000</v>
      </c>
      <c r="T208" s="53">
        <v>0</v>
      </c>
      <c r="U208" s="71">
        <f t="shared" si="56"/>
        <v>2802000</v>
      </c>
      <c r="V208" s="155">
        <f t="shared" si="57"/>
        <v>100000</v>
      </c>
      <c r="W208" s="19">
        <f t="shared" si="58"/>
        <v>11000</v>
      </c>
      <c r="X208" s="19" t="s">
        <v>438</v>
      </c>
      <c r="Y208" s="19">
        <f t="shared" si="59"/>
        <v>111000</v>
      </c>
      <c r="Z208" s="18">
        <f t="shared" si="60"/>
        <v>0</v>
      </c>
      <c r="AA208" s="19">
        <f t="shared" si="61"/>
        <v>0</v>
      </c>
      <c r="AB208" s="19"/>
      <c r="AC208" s="19">
        <f t="shared" si="62"/>
        <v>0</v>
      </c>
      <c r="AD208" s="152"/>
    </row>
    <row r="209" spans="1:30" s="26" customFormat="1">
      <c r="A209" s="84" t="s">
        <v>297</v>
      </c>
      <c r="B209" s="172" t="s">
        <v>268</v>
      </c>
      <c r="C209" s="89" t="s">
        <v>42</v>
      </c>
      <c r="D209" s="232" t="s">
        <v>443</v>
      </c>
      <c r="E209" s="94"/>
      <c r="F209" s="226">
        <v>38279</v>
      </c>
      <c r="G209" s="81" t="s">
        <v>312</v>
      </c>
      <c r="H209" s="226" t="s">
        <v>312</v>
      </c>
      <c r="I209" s="226"/>
      <c r="J209" s="81"/>
      <c r="K209" s="158">
        <f t="shared" si="53"/>
        <v>0</v>
      </c>
      <c r="L209" s="53">
        <f t="shared" si="54"/>
        <v>0</v>
      </c>
      <c r="M209" s="53">
        <f t="shared" si="63"/>
        <v>0</v>
      </c>
      <c r="N209" s="158">
        <v>0</v>
      </c>
      <c r="O209" s="53">
        <v>0</v>
      </c>
      <c r="P209" s="97">
        <v>0</v>
      </c>
      <c r="Q209" s="71">
        <f t="shared" si="55"/>
        <v>0</v>
      </c>
      <c r="R209" s="158">
        <v>0</v>
      </c>
      <c r="S209" s="53">
        <v>0</v>
      </c>
      <c r="T209" s="53">
        <v>0</v>
      </c>
      <c r="U209" s="71">
        <f t="shared" si="56"/>
        <v>0</v>
      </c>
      <c r="V209" s="155">
        <f t="shared" si="57"/>
        <v>0</v>
      </c>
      <c r="W209" s="19">
        <f t="shared" si="58"/>
        <v>0</v>
      </c>
      <c r="X209" s="19" t="s">
        <v>438</v>
      </c>
      <c r="Y209" s="19">
        <f t="shared" si="59"/>
        <v>0</v>
      </c>
      <c r="Z209" s="18">
        <f t="shared" si="60"/>
        <v>0</v>
      </c>
      <c r="AA209" s="19">
        <f t="shared" si="61"/>
        <v>0</v>
      </c>
      <c r="AB209" s="19"/>
      <c r="AC209" s="19">
        <f t="shared" si="62"/>
        <v>0</v>
      </c>
      <c r="AD209" s="152"/>
    </row>
    <row r="210" spans="1:30" s="26" customFormat="1">
      <c r="A210" s="84" t="s">
        <v>298</v>
      </c>
      <c r="B210" s="172" t="s">
        <v>380</v>
      </c>
      <c r="C210" s="89" t="s">
        <v>43</v>
      </c>
      <c r="D210" s="232" t="s">
        <v>443</v>
      </c>
      <c r="E210" s="94"/>
      <c r="F210" s="226">
        <v>38279</v>
      </c>
      <c r="G210" s="81"/>
      <c r="H210" s="226"/>
      <c r="I210" s="226"/>
      <c r="J210" s="81"/>
      <c r="K210" s="158">
        <f t="shared" si="53"/>
        <v>1483000</v>
      </c>
      <c r="L210" s="53">
        <f t="shared" si="54"/>
        <v>332000</v>
      </c>
      <c r="M210" s="53">
        <f t="shared" si="63"/>
        <v>1815000</v>
      </c>
      <c r="N210" s="158">
        <v>1427000</v>
      </c>
      <c r="O210" s="53">
        <v>318000</v>
      </c>
      <c r="P210" s="97">
        <v>0</v>
      </c>
      <c r="Q210" s="71">
        <f t="shared" si="55"/>
        <v>1745000</v>
      </c>
      <c r="R210" s="158">
        <v>1427000</v>
      </c>
      <c r="S210" s="53">
        <v>318000</v>
      </c>
      <c r="T210" s="53">
        <v>0</v>
      </c>
      <c r="U210" s="71">
        <f t="shared" si="56"/>
        <v>1745000</v>
      </c>
      <c r="V210" s="155">
        <f t="shared" si="57"/>
        <v>56000</v>
      </c>
      <c r="W210" s="19">
        <f t="shared" si="58"/>
        <v>14000</v>
      </c>
      <c r="X210" s="19" t="s">
        <v>438</v>
      </c>
      <c r="Y210" s="19">
        <f t="shared" si="59"/>
        <v>70000</v>
      </c>
      <c r="Z210" s="18">
        <f t="shared" si="60"/>
        <v>0</v>
      </c>
      <c r="AA210" s="19">
        <f t="shared" si="61"/>
        <v>0</v>
      </c>
      <c r="AB210" s="19"/>
      <c r="AC210" s="19">
        <f t="shared" si="62"/>
        <v>0</v>
      </c>
      <c r="AD210" s="152"/>
    </row>
    <row r="211" spans="1:30" s="26" customFormat="1">
      <c r="A211" s="84" t="s">
        <v>299</v>
      </c>
      <c r="B211" s="172" t="s">
        <v>378</v>
      </c>
      <c r="C211" s="89" t="s">
        <v>59</v>
      </c>
      <c r="D211" s="232" t="s">
        <v>443</v>
      </c>
      <c r="E211" s="94"/>
      <c r="F211" s="226">
        <v>38279</v>
      </c>
      <c r="G211" s="81" t="s">
        <v>312</v>
      </c>
      <c r="H211" s="226" t="s">
        <v>312</v>
      </c>
      <c r="I211" s="226"/>
      <c r="J211" s="81"/>
      <c r="K211" s="158">
        <f t="shared" si="53"/>
        <v>2654000</v>
      </c>
      <c r="L211" s="53">
        <f t="shared" si="54"/>
        <v>419000</v>
      </c>
      <c r="M211" s="53">
        <f t="shared" si="63"/>
        <v>3073000</v>
      </c>
      <c r="N211" s="158">
        <v>2554000</v>
      </c>
      <c r="O211" s="53">
        <v>402000</v>
      </c>
      <c r="P211" s="97">
        <v>0</v>
      </c>
      <c r="Q211" s="71">
        <f t="shared" si="55"/>
        <v>2956000</v>
      </c>
      <c r="R211" s="158">
        <v>2554000</v>
      </c>
      <c r="S211" s="53">
        <v>402000</v>
      </c>
      <c r="T211" s="53">
        <v>0</v>
      </c>
      <c r="U211" s="71">
        <f t="shared" si="56"/>
        <v>2956000</v>
      </c>
      <c r="V211" s="155">
        <f t="shared" si="57"/>
        <v>100000</v>
      </c>
      <c r="W211" s="19">
        <f t="shared" si="58"/>
        <v>17000</v>
      </c>
      <c r="X211" s="19" t="s">
        <v>438</v>
      </c>
      <c r="Y211" s="19">
        <f t="shared" si="59"/>
        <v>117000</v>
      </c>
      <c r="Z211" s="18">
        <f t="shared" si="60"/>
        <v>0</v>
      </c>
      <c r="AA211" s="19">
        <f t="shared" si="61"/>
        <v>0</v>
      </c>
      <c r="AB211" s="19"/>
      <c r="AC211" s="19">
        <f t="shared" si="62"/>
        <v>0</v>
      </c>
      <c r="AD211" s="152"/>
    </row>
    <row r="212" spans="1:30" s="26" customFormat="1">
      <c r="A212" s="84" t="s">
        <v>228</v>
      </c>
      <c r="B212" s="172" t="s">
        <v>320</v>
      </c>
      <c r="C212" s="89" t="s">
        <v>56</v>
      </c>
      <c r="D212" s="232" t="s">
        <v>443</v>
      </c>
      <c r="E212" s="94"/>
      <c r="F212" s="226">
        <v>38279</v>
      </c>
      <c r="G212" s="81" t="s">
        <v>312</v>
      </c>
      <c r="H212" s="226" t="s">
        <v>312</v>
      </c>
      <c r="I212" s="226"/>
      <c r="J212" s="81"/>
      <c r="K212" s="158">
        <f t="shared" si="53"/>
        <v>0</v>
      </c>
      <c r="L212" s="53">
        <f t="shared" si="54"/>
        <v>0</v>
      </c>
      <c r="M212" s="53">
        <f t="shared" si="63"/>
        <v>0</v>
      </c>
      <c r="N212" s="158">
        <v>0</v>
      </c>
      <c r="O212" s="53">
        <v>0</v>
      </c>
      <c r="P212" s="97">
        <v>0</v>
      </c>
      <c r="Q212" s="71">
        <f t="shared" si="55"/>
        <v>0</v>
      </c>
      <c r="R212" s="158">
        <v>0</v>
      </c>
      <c r="S212" s="53">
        <v>0</v>
      </c>
      <c r="T212" s="53">
        <v>0</v>
      </c>
      <c r="U212" s="71">
        <f t="shared" si="56"/>
        <v>0</v>
      </c>
      <c r="V212" s="155">
        <f t="shared" si="57"/>
        <v>0</v>
      </c>
      <c r="W212" s="19">
        <f t="shared" si="58"/>
        <v>0</v>
      </c>
      <c r="X212" s="19" t="s">
        <v>438</v>
      </c>
      <c r="Y212" s="19">
        <f t="shared" si="59"/>
        <v>0</v>
      </c>
      <c r="Z212" s="18">
        <f t="shared" si="60"/>
        <v>0</v>
      </c>
      <c r="AA212" s="19">
        <f t="shared" si="61"/>
        <v>0</v>
      </c>
      <c r="AB212" s="19"/>
      <c r="AC212" s="19">
        <f t="shared" si="62"/>
        <v>0</v>
      </c>
      <c r="AD212" s="152"/>
    </row>
    <row r="213" spans="1:30" s="26" customFormat="1">
      <c r="A213" s="84" t="s">
        <v>300</v>
      </c>
      <c r="B213" s="172" t="s">
        <v>270</v>
      </c>
      <c r="C213" s="89" t="s">
        <v>44</v>
      </c>
      <c r="D213" s="232" t="s">
        <v>443</v>
      </c>
      <c r="E213" s="94"/>
      <c r="F213" s="226"/>
      <c r="G213" s="81" t="s">
        <v>312</v>
      </c>
      <c r="H213" s="226" t="s">
        <v>312</v>
      </c>
      <c r="I213" s="226"/>
      <c r="J213" s="81"/>
      <c r="K213" s="158">
        <f t="shared" si="53"/>
        <v>1387000</v>
      </c>
      <c r="L213" s="53">
        <f t="shared" si="54"/>
        <v>246000</v>
      </c>
      <c r="M213" s="53">
        <f t="shared" si="63"/>
        <v>1633000</v>
      </c>
      <c r="N213" s="158">
        <v>1335000</v>
      </c>
      <c r="O213" s="53">
        <v>236000</v>
      </c>
      <c r="P213" s="97">
        <v>0</v>
      </c>
      <c r="Q213" s="71">
        <f t="shared" si="55"/>
        <v>1571000</v>
      </c>
      <c r="R213" s="158">
        <v>1335000</v>
      </c>
      <c r="S213" s="53">
        <v>236000</v>
      </c>
      <c r="T213" s="53">
        <v>0</v>
      </c>
      <c r="U213" s="71">
        <f t="shared" si="56"/>
        <v>1571000</v>
      </c>
      <c r="V213" s="155">
        <f t="shared" si="57"/>
        <v>52000</v>
      </c>
      <c r="W213" s="19">
        <f t="shared" si="58"/>
        <v>10000</v>
      </c>
      <c r="X213" s="19" t="s">
        <v>438</v>
      </c>
      <c r="Y213" s="19">
        <f t="shared" si="59"/>
        <v>62000</v>
      </c>
      <c r="Z213" s="18">
        <f t="shared" si="60"/>
        <v>0</v>
      </c>
      <c r="AA213" s="19">
        <f t="shared" si="61"/>
        <v>0</v>
      </c>
      <c r="AB213" s="19"/>
      <c r="AC213" s="19">
        <f t="shared" si="62"/>
        <v>0</v>
      </c>
      <c r="AD213" s="152"/>
    </row>
    <row r="214" spans="1:30" s="26" customFormat="1">
      <c r="A214" s="84" t="s">
        <v>301</v>
      </c>
      <c r="B214" s="172" t="s">
        <v>271</v>
      </c>
      <c r="C214" s="89" t="s">
        <v>41</v>
      </c>
      <c r="D214" s="232" t="s">
        <v>443</v>
      </c>
      <c r="E214" s="94"/>
      <c r="F214" s="226"/>
      <c r="G214" s="81" t="s">
        <v>312</v>
      </c>
      <c r="H214" s="226" t="s">
        <v>312</v>
      </c>
      <c r="I214" s="226"/>
      <c r="J214" s="81"/>
      <c r="K214" s="158">
        <f t="shared" si="53"/>
        <v>0</v>
      </c>
      <c r="L214" s="53">
        <f t="shared" si="54"/>
        <v>0</v>
      </c>
      <c r="M214" s="53">
        <f t="shared" si="63"/>
        <v>0</v>
      </c>
      <c r="N214" s="158">
        <v>0</v>
      </c>
      <c r="O214" s="53">
        <v>0</v>
      </c>
      <c r="P214" s="97">
        <v>0</v>
      </c>
      <c r="Q214" s="71">
        <f t="shared" si="55"/>
        <v>0</v>
      </c>
      <c r="R214" s="158">
        <v>0</v>
      </c>
      <c r="S214" s="53">
        <v>0</v>
      </c>
      <c r="T214" s="53">
        <v>0</v>
      </c>
      <c r="U214" s="71">
        <f t="shared" si="56"/>
        <v>0</v>
      </c>
      <c r="V214" s="155">
        <f t="shared" si="57"/>
        <v>0</v>
      </c>
      <c r="W214" s="19">
        <f t="shared" si="58"/>
        <v>0</v>
      </c>
      <c r="X214" s="19" t="s">
        <v>438</v>
      </c>
      <c r="Y214" s="19">
        <f t="shared" si="59"/>
        <v>0</v>
      </c>
      <c r="Z214" s="18">
        <f t="shared" si="60"/>
        <v>0</v>
      </c>
      <c r="AA214" s="19">
        <f t="shared" si="61"/>
        <v>0</v>
      </c>
      <c r="AB214" s="19"/>
      <c r="AC214" s="19">
        <f t="shared" si="62"/>
        <v>0</v>
      </c>
      <c r="AD214" s="152"/>
    </row>
    <row r="215" spans="1:30" s="26" customFormat="1">
      <c r="A215" s="84" t="s">
        <v>302</v>
      </c>
      <c r="B215" s="172" t="s">
        <v>272</v>
      </c>
      <c r="C215" s="89" t="s">
        <v>49</v>
      </c>
      <c r="D215" s="232" t="s">
        <v>443</v>
      </c>
      <c r="E215" s="94"/>
      <c r="F215" s="226"/>
      <c r="G215" s="81"/>
      <c r="H215" s="226"/>
      <c r="I215" s="226"/>
      <c r="J215" s="81"/>
      <c r="K215" s="158">
        <f t="shared" si="53"/>
        <v>1551000</v>
      </c>
      <c r="L215" s="53">
        <f t="shared" si="54"/>
        <v>257000</v>
      </c>
      <c r="M215" s="53">
        <f t="shared" si="63"/>
        <v>1808000</v>
      </c>
      <c r="N215" s="158">
        <v>1492000</v>
      </c>
      <c r="O215" s="53">
        <v>246000</v>
      </c>
      <c r="P215" s="97">
        <v>0</v>
      </c>
      <c r="Q215" s="71">
        <f t="shared" si="55"/>
        <v>1738000</v>
      </c>
      <c r="R215" s="158">
        <v>1492000</v>
      </c>
      <c r="S215" s="53">
        <v>246000</v>
      </c>
      <c r="T215" s="53">
        <v>0</v>
      </c>
      <c r="U215" s="71">
        <f t="shared" si="56"/>
        <v>1738000</v>
      </c>
      <c r="V215" s="155">
        <f t="shared" si="57"/>
        <v>59000</v>
      </c>
      <c r="W215" s="19">
        <f t="shared" si="58"/>
        <v>11000</v>
      </c>
      <c r="X215" s="19" t="s">
        <v>438</v>
      </c>
      <c r="Y215" s="19">
        <f t="shared" si="59"/>
        <v>70000</v>
      </c>
      <c r="Z215" s="18">
        <f t="shared" si="60"/>
        <v>0</v>
      </c>
      <c r="AA215" s="19">
        <f t="shared" si="61"/>
        <v>0</v>
      </c>
      <c r="AB215" s="19"/>
      <c r="AC215" s="19">
        <f t="shared" si="62"/>
        <v>0</v>
      </c>
      <c r="AD215" s="152"/>
    </row>
    <row r="216" spans="1:30" s="26" customFormat="1">
      <c r="A216" s="84" t="s">
        <v>303</v>
      </c>
      <c r="B216" s="172" t="s">
        <v>273</v>
      </c>
      <c r="C216" s="89" t="s">
        <v>40</v>
      </c>
      <c r="D216" s="232" t="s">
        <v>443</v>
      </c>
      <c r="E216" s="94"/>
      <c r="F216" s="226"/>
      <c r="G216" s="81" t="s">
        <v>312</v>
      </c>
      <c r="H216" s="226" t="s">
        <v>312</v>
      </c>
      <c r="I216" s="226"/>
      <c r="J216" s="81"/>
      <c r="K216" s="158">
        <f t="shared" si="53"/>
        <v>2947000</v>
      </c>
      <c r="L216" s="53">
        <f t="shared" si="54"/>
        <v>264000</v>
      </c>
      <c r="M216" s="53">
        <f t="shared" si="63"/>
        <v>3211000</v>
      </c>
      <c r="N216" s="158">
        <v>2836000</v>
      </c>
      <c r="O216" s="53">
        <v>253000</v>
      </c>
      <c r="P216" s="97">
        <v>0</v>
      </c>
      <c r="Q216" s="71">
        <f t="shared" si="55"/>
        <v>3089000</v>
      </c>
      <c r="R216" s="158">
        <v>2836000</v>
      </c>
      <c r="S216" s="53">
        <v>253000</v>
      </c>
      <c r="T216" s="53">
        <v>0</v>
      </c>
      <c r="U216" s="71">
        <f t="shared" si="56"/>
        <v>3089000</v>
      </c>
      <c r="V216" s="155">
        <f t="shared" si="57"/>
        <v>111000</v>
      </c>
      <c r="W216" s="19">
        <f t="shared" si="58"/>
        <v>11000</v>
      </c>
      <c r="X216" s="19" t="s">
        <v>438</v>
      </c>
      <c r="Y216" s="19">
        <f t="shared" si="59"/>
        <v>122000</v>
      </c>
      <c r="Z216" s="18">
        <f t="shared" si="60"/>
        <v>0</v>
      </c>
      <c r="AA216" s="19">
        <f t="shared" si="61"/>
        <v>0</v>
      </c>
      <c r="AB216" s="19"/>
      <c r="AC216" s="19">
        <f t="shared" si="62"/>
        <v>0</v>
      </c>
      <c r="AD216" s="152"/>
    </row>
    <row r="217" spans="1:30" s="26" customFormat="1">
      <c r="A217" s="84" t="s">
        <v>303</v>
      </c>
      <c r="B217" s="172" t="s">
        <v>274</v>
      </c>
      <c r="C217" s="89" t="s">
        <v>40</v>
      </c>
      <c r="D217" s="232" t="s">
        <v>443</v>
      </c>
      <c r="E217" s="94"/>
      <c r="F217" s="226"/>
      <c r="G217" s="81" t="s">
        <v>312</v>
      </c>
      <c r="H217" s="226" t="s">
        <v>312</v>
      </c>
      <c r="I217" s="226"/>
      <c r="J217" s="81"/>
      <c r="K217" s="158">
        <f t="shared" si="53"/>
        <v>22000</v>
      </c>
      <c r="L217" s="53">
        <f t="shared" si="54"/>
        <v>0</v>
      </c>
      <c r="M217" s="53">
        <f t="shared" si="63"/>
        <v>22000</v>
      </c>
      <c r="N217" s="158">
        <v>21000</v>
      </c>
      <c r="O217" s="53">
        <v>0</v>
      </c>
      <c r="P217" s="97">
        <v>0</v>
      </c>
      <c r="Q217" s="71">
        <f t="shared" si="55"/>
        <v>21000</v>
      </c>
      <c r="R217" s="158">
        <v>21000</v>
      </c>
      <c r="S217" s="53">
        <v>0</v>
      </c>
      <c r="T217" s="53">
        <v>0</v>
      </c>
      <c r="U217" s="71">
        <f t="shared" si="56"/>
        <v>21000</v>
      </c>
      <c r="V217" s="155">
        <f t="shared" si="57"/>
        <v>1000</v>
      </c>
      <c r="W217" s="19">
        <f t="shared" si="58"/>
        <v>0</v>
      </c>
      <c r="X217" s="19" t="s">
        <v>438</v>
      </c>
      <c r="Y217" s="19">
        <f t="shared" si="59"/>
        <v>1000</v>
      </c>
      <c r="Z217" s="18">
        <f t="shared" si="60"/>
        <v>0</v>
      </c>
      <c r="AA217" s="19">
        <f t="shared" si="61"/>
        <v>0</v>
      </c>
      <c r="AB217" s="19"/>
      <c r="AC217" s="19">
        <f t="shared" si="62"/>
        <v>0</v>
      </c>
      <c r="AD217" s="152"/>
    </row>
    <row r="218" spans="1:30" s="26" customFormat="1">
      <c r="A218" s="84" t="s">
        <v>304</v>
      </c>
      <c r="B218" s="172" t="s">
        <v>275</v>
      </c>
      <c r="C218" s="89" t="s">
        <v>59</v>
      </c>
      <c r="D218" s="232" t="s">
        <v>443</v>
      </c>
      <c r="E218" s="94"/>
      <c r="F218" s="226"/>
      <c r="G218" s="81"/>
      <c r="H218" s="226"/>
      <c r="I218" s="226"/>
      <c r="J218" s="81"/>
      <c r="K218" s="158">
        <f t="shared" si="53"/>
        <v>2783000</v>
      </c>
      <c r="L218" s="53">
        <f t="shared" si="54"/>
        <v>316000</v>
      </c>
      <c r="M218" s="53">
        <f t="shared" si="63"/>
        <v>3099000</v>
      </c>
      <c r="N218" s="158">
        <v>2678000</v>
      </c>
      <c r="O218" s="53">
        <v>303000</v>
      </c>
      <c r="P218" s="97">
        <v>0</v>
      </c>
      <c r="Q218" s="71">
        <f t="shared" si="55"/>
        <v>2981000</v>
      </c>
      <c r="R218" s="158">
        <v>2678000</v>
      </c>
      <c r="S218" s="53">
        <v>303000</v>
      </c>
      <c r="T218" s="53">
        <v>0</v>
      </c>
      <c r="U218" s="71">
        <f t="shared" si="56"/>
        <v>2981000</v>
      </c>
      <c r="V218" s="155">
        <f t="shared" si="57"/>
        <v>105000</v>
      </c>
      <c r="W218" s="19">
        <f t="shared" si="58"/>
        <v>13000</v>
      </c>
      <c r="X218" s="19" t="s">
        <v>438</v>
      </c>
      <c r="Y218" s="19">
        <f t="shared" si="59"/>
        <v>118000</v>
      </c>
      <c r="Z218" s="18">
        <f t="shared" si="60"/>
        <v>0</v>
      </c>
      <c r="AA218" s="19">
        <f t="shared" si="61"/>
        <v>0</v>
      </c>
      <c r="AB218" s="19"/>
      <c r="AC218" s="19">
        <f t="shared" si="62"/>
        <v>0</v>
      </c>
      <c r="AD218" s="152"/>
    </row>
    <row r="219" spans="1:30" s="26" customFormat="1">
      <c r="A219" s="84" t="s">
        <v>253</v>
      </c>
      <c r="B219" s="172" t="s">
        <v>377</v>
      </c>
      <c r="C219" s="89" t="s">
        <v>51</v>
      </c>
      <c r="D219" s="232" t="s">
        <v>443</v>
      </c>
      <c r="E219" s="94"/>
      <c r="F219" s="213"/>
      <c r="G219" s="81" t="s">
        <v>312</v>
      </c>
      <c r="H219" s="213" t="s">
        <v>312</v>
      </c>
      <c r="I219" s="213"/>
      <c r="J219" s="81"/>
      <c r="K219" s="158">
        <f t="shared" si="53"/>
        <v>3058000</v>
      </c>
      <c r="L219" s="53">
        <f t="shared" si="54"/>
        <v>413000</v>
      </c>
      <c r="M219" s="53">
        <f t="shared" si="63"/>
        <v>3471000</v>
      </c>
      <c r="N219" s="158">
        <v>2943000</v>
      </c>
      <c r="O219" s="53">
        <v>396000</v>
      </c>
      <c r="P219" s="97">
        <v>0</v>
      </c>
      <c r="Q219" s="71">
        <f t="shared" si="55"/>
        <v>3339000</v>
      </c>
      <c r="R219" s="158">
        <v>2943000</v>
      </c>
      <c r="S219" s="53">
        <v>396000</v>
      </c>
      <c r="T219" s="53">
        <v>0</v>
      </c>
      <c r="U219" s="71">
        <f t="shared" si="56"/>
        <v>3339000</v>
      </c>
      <c r="V219" s="155">
        <f t="shared" si="57"/>
        <v>115000</v>
      </c>
      <c r="W219" s="19">
        <f t="shared" si="58"/>
        <v>17000</v>
      </c>
      <c r="X219" s="19" t="s">
        <v>438</v>
      </c>
      <c r="Y219" s="19">
        <f t="shared" si="59"/>
        <v>132000</v>
      </c>
      <c r="Z219" s="18">
        <f t="shared" si="60"/>
        <v>0</v>
      </c>
      <c r="AA219" s="19">
        <f t="shared" si="61"/>
        <v>0</v>
      </c>
      <c r="AB219" s="19"/>
      <c r="AC219" s="19">
        <f t="shared" si="62"/>
        <v>0</v>
      </c>
      <c r="AD219" s="152"/>
    </row>
    <row r="220" spans="1:30" s="26" customFormat="1">
      <c r="A220" s="84" t="s">
        <v>364</v>
      </c>
      <c r="B220" s="172" t="s">
        <v>328</v>
      </c>
      <c r="C220" s="89" t="s">
        <v>355</v>
      </c>
      <c r="D220" s="232" t="s">
        <v>443</v>
      </c>
      <c r="E220" s="94"/>
      <c r="F220" s="213"/>
      <c r="G220" s="102" t="s">
        <v>312</v>
      </c>
      <c r="H220" s="213" t="s">
        <v>312</v>
      </c>
      <c r="I220" s="213"/>
      <c r="J220" s="102"/>
      <c r="K220" s="158">
        <f t="shared" si="53"/>
        <v>52000</v>
      </c>
      <c r="L220" s="53">
        <f t="shared" si="54"/>
        <v>0</v>
      </c>
      <c r="M220" s="53">
        <f t="shared" si="63"/>
        <v>52000</v>
      </c>
      <c r="N220" s="158">
        <v>50000</v>
      </c>
      <c r="O220" s="53">
        <v>0</v>
      </c>
      <c r="P220" s="97">
        <v>0</v>
      </c>
      <c r="Q220" s="71">
        <f t="shared" si="55"/>
        <v>50000</v>
      </c>
      <c r="R220" s="158">
        <v>50000</v>
      </c>
      <c r="S220" s="53">
        <v>0</v>
      </c>
      <c r="T220" s="53">
        <v>0</v>
      </c>
      <c r="U220" s="71">
        <f t="shared" si="56"/>
        <v>50000</v>
      </c>
      <c r="V220" s="155">
        <f t="shared" si="57"/>
        <v>2000</v>
      </c>
      <c r="W220" s="19">
        <f t="shared" si="58"/>
        <v>0</v>
      </c>
      <c r="X220" s="19" t="s">
        <v>438</v>
      </c>
      <c r="Y220" s="19">
        <f t="shared" si="59"/>
        <v>2000</v>
      </c>
      <c r="Z220" s="18">
        <f t="shared" si="60"/>
        <v>0</v>
      </c>
      <c r="AA220" s="19">
        <f t="shared" si="61"/>
        <v>0</v>
      </c>
      <c r="AB220" s="19"/>
      <c r="AC220" s="19">
        <f t="shared" si="62"/>
        <v>0</v>
      </c>
      <c r="AD220" s="152"/>
    </row>
    <row r="221" spans="1:30" s="26" customFormat="1" ht="30">
      <c r="A221" s="77" t="s">
        <v>414</v>
      </c>
      <c r="B221" s="173" t="s">
        <v>415</v>
      </c>
      <c r="C221" s="103" t="s">
        <v>40</v>
      </c>
      <c r="D221" s="236" t="s">
        <v>443</v>
      </c>
      <c r="E221" s="166"/>
      <c r="F221" s="216"/>
      <c r="G221" s="102"/>
      <c r="H221" s="216"/>
      <c r="I221" s="216"/>
      <c r="J221" s="102"/>
      <c r="K221" s="158">
        <f t="shared" si="53"/>
        <v>35756000</v>
      </c>
      <c r="L221" s="53">
        <f t="shared" si="54"/>
        <v>9738000</v>
      </c>
      <c r="M221" s="53">
        <f t="shared" si="63"/>
        <v>45494000</v>
      </c>
      <c r="N221" s="158">
        <v>34415000</v>
      </c>
      <c r="O221" s="53">
        <v>9347000</v>
      </c>
      <c r="P221" s="97">
        <v>0</v>
      </c>
      <c r="Q221" s="71">
        <f t="shared" si="55"/>
        <v>43762000</v>
      </c>
      <c r="R221" s="158">
        <v>34415000</v>
      </c>
      <c r="S221" s="53">
        <v>9347000</v>
      </c>
      <c r="T221" s="53">
        <v>0</v>
      </c>
      <c r="U221" s="71">
        <f t="shared" si="56"/>
        <v>43762000</v>
      </c>
      <c r="V221" s="155">
        <f t="shared" si="57"/>
        <v>1341000</v>
      </c>
      <c r="W221" s="19">
        <f t="shared" si="58"/>
        <v>391000</v>
      </c>
      <c r="X221" s="19" t="s">
        <v>438</v>
      </c>
      <c r="Y221" s="19">
        <f t="shared" si="59"/>
        <v>1732000</v>
      </c>
      <c r="Z221" s="18">
        <f t="shared" si="60"/>
        <v>0</v>
      </c>
      <c r="AA221" s="19">
        <f t="shared" si="61"/>
        <v>0</v>
      </c>
      <c r="AB221" s="19"/>
      <c r="AC221" s="19">
        <f t="shared" si="62"/>
        <v>0</v>
      </c>
      <c r="AD221" s="152"/>
    </row>
    <row r="222" spans="1:30" s="26" customFormat="1">
      <c r="A222" s="77" t="s">
        <v>409</v>
      </c>
      <c r="B222" s="173" t="s">
        <v>410</v>
      </c>
      <c r="C222" s="103" t="s">
        <v>40</v>
      </c>
      <c r="D222" s="236" t="s">
        <v>443</v>
      </c>
      <c r="E222" s="166"/>
      <c r="F222" s="216"/>
      <c r="G222" s="102" t="s">
        <v>311</v>
      </c>
      <c r="H222" s="216" t="s">
        <v>311</v>
      </c>
      <c r="I222" s="216"/>
      <c r="J222" s="102"/>
      <c r="K222" s="158">
        <f t="shared" si="53"/>
        <v>217000</v>
      </c>
      <c r="L222" s="53">
        <f t="shared" si="54"/>
        <v>160000</v>
      </c>
      <c r="M222" s="53">
        <f t="shared" si="63"/>
        <v>377000</v>
      </c>
      <c r="N222" s="158">
        <v>208000</v>
      </c>
      <c r="O222" s="53">
        <v>153000</v>
      </c>
      <c r="P222" s="97">
        <v>0</v>
      </c>
      <c r="Q222" s="71">
        <f t="shared" si="55"/>
        <v>361000</v>
      </c>
      <c r="R222" s="158">
        <v>208000</v>
      </c>
      <c r="S222" s="53">
        <v>153000</v>
      </c>
      <c r="T222" s="53">
        <v>0</v>
      </c>
      <c r="U222" s="71">
        <f t="shared" si="56"/>
        <v>361000</v>
      </c>
      <c r="V222" s="155">
        <f t="shared" si="57"/>
        <v>9000</v>
      </c>
      <c r="W222" s="19">
        <f t="shared" si="58"/>
        <v>7000</v>
      </c>
      <c r="X222" s="19" t="s">
        <v>438</v>
      </c>
      <c r="Y222" s="19">
        <f t="shared" si="59"/>
        <v>16000</v>
      </c>
      <c r="Z222" s="18">
        <f t="shared" si="60"/>
        <v>0</v>
      </c>
      <c r="AA222" s="19">
        <f t="shared" si="61"/>
        <v>0</v>
      </c>
      <c r="AB222" s="19"/>
      <c r="AC222" s="19">
        <f t="shared" si="62"/>
        <v>0</v>
      </c>
      <c r="AD222" s="152"/>
    </row>
    <row r="223" spans="1:30" s="26" customFormat="1" hidden="1">
      <c r="A223" s="77" t="s">
        <v>262</v>
      </c>
      <c r="B223" s="173"/>
      <c r="C223" s="103"/>
      <c r="D223" s="236"/>
      <c r="E223" s="166"/>
      <c r="F223" s="102"/>
      <c r="G223" s="102"/>
      <c r="H223" s="102"/>
      <c r="I223" s="102"/>
      <c r="J223" s="102"/>
      <c r="K223" s="158">
        <f t="shared" si="53"/>
        <v>0</v>
      </c>
      <c r="L223" s="53">
        <f t="shared" si="54"/>
        <v>0</v>
      </c>
      <c r="M223" s="53">
        <f t="shared" ref="M223:M228" si="64">SUM(K223:L223)</f>
        <v>0</v>
      </c>
      <c r="N223" s="158">
        <v>0</v>
      </c>
      <c r="O223" s="53">
        <v>0</v>
      </c>
      <c r="P223" s="97">
        <v>0</v>
      </c>
      <c r="Q223" s="71">
        <f t="shared" si="55"/>
        <v>0</v>
      </c>
      <c r="R223" s="158">
        <v>0</v>
      </c>
      <c r="S223" s="53">
        <v>0</v>
      </c>
      <c r="T223" s="53">
        <v>0</v>
      </c>
      <c r="U223" s="71">
        <f t="shared" si="56"/>
        <v>0</v>
      </c>
      <c r="V223" s="155">
        <f t="shared" si="57"/>
        <v>0</v>
      </c>
      <c r="W223" s="19">
        <f t="shared" si="58"/>
        <v>0</v>
      </c>
      <c r="X223" s="19" t="s">
        <v>438</v>
      </c>
      <c r="Y223" s="19">
        <f t="shared" si="59"/>
        <v>0</v>
      </c>
      <c r="Z223" s="18">
        <f t="shared" si="60"/>
        <v>0</v>
      </c>
      <c r="AA223" s="19">
        <f t="shared" si="61"/>
        <v>0</v>
      </c>
      <c r="AB223" s="19"/>
      <c r="AC223" s="19">
        <f t="shared" si="62"/>
        <v>0</v>
      </c>
      <c r="AD223" s="152"/>
    </row>
    <row r="224" spans="1:30" s="26" customFormat="1" hidden="1">
      <c r="A224" s="77" t="s">
        <v>262</v>
      </c>
      <c r="B224" s="173"/>
      <c r="C224" s="103"/>
      <c r="D224" s="236"/>
      <c r="E224" s="166"/>
      <c r="F224" s="102"/>
      <c r="G224" s="102"/>
      <c r="H224" s="102"/>
      <c r="I224" s="102"/>
      <c r="J224" s="102"/>
      <c r="K224" s="158">
        <f t="shared" si="53"/>
        <v>0</v>
      </c>
      <c r="L224" s="53">
        <f t="shared" si="54"/>
        <v>0</v>
      </c>
      <c r="M224" s="53">
        <f t="shared" si="64"/>
        <v>0</v>
      </c>
      <c r="N224" s="158">
        <v>0</v>
      </c>
      <c r="O224" s="53">
        <v>0</v>
      </c>
      <c r="P224" s="97">
        <v>0</v>
      </c>
      <c r="Q224" s="71">
        <f t="shared" si="55"/>
        <v>0</v>
      </c>
      <c r="R224" s="158">
        <v>0</v>
      </c>
      <c r="S224" s="53">
        <v>0</v>
      </c>
      <c r="T224" s="53">
        <v>0</v>
      </c>
      <c r="U224" s="71">
        <f t="shared" si="56"/>
        <v>0</v>
      </c>
      <c r="V224" s="155">
        <f t="shared" si="57"/>
        <v>0</v>
      </c>
      <c r="W224" s="19">
        <f t="shared" si="58"/>
        <v>0</v>
      </c>
      <c r="X224" s="19" t="s">
        <v>438</v>
      </c>
      <c r="Y224" s="19">
        <f t="shared" si="59"/>
        <v>0</v>
      </c>
      <c r="Z224" s="18">
        <f t="shared" si="60"/>
        <v>0</v>
      </c>
      <c r="AA224" s="19">
        <f t="shared" si="61"/>
        <v>0</v>
      </c>
      <c r="AB224" s="19"/>
      <c r="AC224" s="19">
        <f t="shared" si="62"/>
        <v>0</v>
      </c>
      <c r="AD224" s="152"/>
    </row>
    <row r="225" spans="1:34" s="26" customFormat="1" hidden="1">
      <c r="A225" s="77" t="s">
        <v>262</v>
      </c>
      <c r="B225" s="173"/>
      <c r="C225" s="103"/>
      <c r="D225" s="236"/>
      <c r="E225" s="166"/>
      <c r="F225" s="102"/>
      <c r="G225" s="102"/>
      <c r="H225" s="102"/>
      <c r="I225" s="102"/>
      <c r="J225" s="102"/>
      <c r="K225" s="158">
        <f t="shared" si="53"/>
        <v>0</v>
      </c>
      <c r="L225" s="53">
        <f t="shared" si="54"/>
        <v>0</v>
      </c>
      <c r="M225" s="53">
        <f t="shared" si="64"/>
        <v>0</v>
      </c>
      <c r="N225" s="158">
        <v>0</v>
      </c>
      <c r="O225" s="53">
        <v>0</v>
      </c>
      <c r="P225" s="97">
        <v>0</v>
      </c>
      <c r="Q225" s="71">
        <f t="shared" si="55"/>
        <v>0</v>
      </c>
      <c r="R225" s="158">
        <v>0</v>
      </c>
      <c r="S225" s="53">
        <v>0</v>
      </c>
      <c r="T225" s="53">
        <v>0</v>
      </c>
      <c r="U225" s="71">
        <f t="shared" si="56"/>
        <v>0</v>
      </c>
      <c r="V225" s="155">
        <f t="shared" si="57"/>
        <v>0</v>
      </c>
      <c r="W225" s="19">
        <f t="shared" si="58"/>
        <v>0</v>
      </c>
      <c r="X225" s="19" t="s">
        <v>438</v>
      </c>
      <c r="Y225" s="19">
        <f t="shared" si="59"/>
        <v>0</v>
      </c>
      <c r="Z225" s="18">
        <f t="shared" si="60"/>
        <v>0</v>
      </c>
      <c r="AA225" s="19">
        <f t="shared" si="61"/>
        <v>0</v>
      </c>
      <c r="AB225" s="19"/>
      <c r="AC225" s="19">
        <f t="shared" si="62"/>
        <v>0</v>
      </c>
      <c r="AD225" s="152"/>
    </row>
    <row r="226" spans="1:34" s="26" customFormat="1" hidden="1">
      <c r="A226" s="77" t="s">
        <v>262</v>
      </c>
      <c r="B226" s="173"/>
      <c r="C226" s="103"/>
      <c r="D226" s="236"/>
      <c r="E226" s="166"/>
      <c r="F226" s="102"/>
      <c r="G226" s="102"/>
      <c r="H226" s="102"/>
      <c r="I226" s="102"/>
      <c r="J226" s="102"/>
      <c r="K226" s="158">
        <f t="shared" si="53"/>
        <v>0</v>
      </c>
      <c r="L226" s="53">
        <f t="shared" si="54"/>
        <v>0</v>
      </c>
      <c r="M226" s="53">
        <f t="shared" si="64"/>
        <v>0</v>
      </c>
      <c r="N226" s="158">
        <v>0</v>
      </c>
      <c r="O226" s="53">
        <v>0</v>
      </c>
      <c r="P226" s="97">
        <v>0</v>
      </c>
      <c r="Q226" s="71">
        <f t="shared" si="55"/>
        <v>0</v>
      </c>
      <c r="R226" s="158">
        <v>0</v>
      </c>
      <c r="S226" s="53">
        <v>0</v>
      </c>
      <c r="T226" s="53">
        <v>0</v>
      </c>
      <c r="U226" s="71">
        <f t="shared" si="56"/>
        <v>0</v>
      </c>
      <c r="V226" s="155">
        <f t="shared" si="57"/>
        <v>0</v>
      </c>
      <c r="W226" s="19">
        <f t="shared" si="58"/>
        <v>0</v>
      </c>
      <c r="X226" s="19" t="s">
        <v>438</v>
      </c>
      <c r="Y226" s="19">
        <f t="shared" si="59"/>
        <v>0</v>
      </c>
      <c r="Z226" s="18">
        <f t="shared" si="60"/>
        <v>0</v>
      </c>
      <c r="AA226" s="19">
        <f t="shared" si="61"/>
        <v>0</v>
      </c>
      <c r="AB226" s="19"/>
      <c r="AC226" s="19">
        <f t="shared" si="62"/>
        <v>0</v>
      </c>
      <c r="AD226" s="152"/>
    </row>
    <row r="227" spans="1:34" s="26" customFormat="1" hidden="1">
      <c r="A227" s="77" t="s">
        <v>262</v>
      </c>
      <c r="B227" s="173"/>
      <c r="C227" s="103"/>
      <c r="D227" s="236"/>
      <c r="E227" s="166"/>
      <c r="F227" s="102"/>
      <c r="G227" s="102"/>
      <c r="H227" s="102"/>
      <c r="I227" s="102"/>
      <c r="J227" s="102"/>
      <c r="K227" s="158">
        <f t="shared" si="53"/>
        <v>0</v>
      </c>
      <c r="L227" s="53">
        <f t="shared" si="54"/>
        <v>0</v>
      </c>
      <c r="M227" s="53">
        <f t="shared" si="64"/>
        <v>0</v>
      </c>
      <c r="N227" s="158">
        <v>0</v>
      </c>
      <c r="O227" s="53">
        <v>0</v>
      </c>
      <c r="P227" s="97">
        <v>0</v>
      </c>
      <c r="Q227" s="71">
        <f t="shared" si="55"/>
        <v>0</v>
      </c>
      <c r="R227" s="158">
        <v>0</v>
      </c>
      <c r="S227" s="53">
        <v>0</v>
      </c>
      <c r="T227" s="53">
        <v>0</v>
      </c>
      <c r="U227" s="71">
        <f t="shared" si="56"/>
        <v>0</v>
      </c>
      <c r="V227" s="155">
        <f t="shared" si="57"/>
        <v>0</v>
      </c>
      <c r="W227" s="19">
        <f t="shared" si="58"/>
        <v>0</v>
      </c>
      <c r="X227" s="19" t="s">
        <v>438</v>
      </c>
      <c r="Y227" s="19">
        <f t="shared" si="59"/>
        <v>0</v>
      </c>
      <c r="Z227" s="18">
        <f t="shared" si="60"/>
        <v>0</v>
      </c>
      <c r="AA227" s="19">
        <f t="shared" si="61"/>
        <v>0</v>
      </c>
      <c r="AB227" s="19"/>
      <c r="AC227" s="19">
        <f t="shared" si="62"/>
        <v>0</v>
      </c>
      <c r="AD227" s="152"/>
    </row>
    <row r="228" spans="1:34" s="26" customFormat="1" hidden="1">
      <c r="A228" s="77" t="s">
        <v>262</v>
      </c>
      <c r="B228" s="173"/>
      <c r="C228" s="103"/>
      <c r="D228" s="236"/>
      <c r="E228" s="166"/>
      <c r="F228" s="102"/>
      <c r="G228" s="102"/>
      <c r="H228" s="102"/>
      <c r="I228" s="102"/>
      <c r="J228" s="102"/>
      <c r="K228" s="158">
        <f t="shared" si="53"/>
        <v>0</v>
      </c>
      <c r="L228" s="53">
        <f t="shared" si="54"/>
        <v>0</v>
      </c>
      <c r="M228" s="53">
        <f t="shared" si="64"/>
        <v>0</v>
      </c>
      <c r="N228" s="158">
        <v>0</v>
      </c>
      <c r="O228" s="53">
        <v>0</v>
      </c>
      <c r="P228" s="97">
        <v>0</v>
      </c>
      <c r="Q228" s="71">
        <f t="shared" si="55"/>
        <v>0</v>
      </c>
      <c r="R228" s="158">
        <v>0</v>
      </c>
      <c r="S228" s="53">
        <v>0</v>
      </c>
      <c r="T228" s="53">
        <v>0</v>
      </c>
      <c r="U228" s="71">
        <f t="shared" si="56"/>
        <v>0</v>
      </c>
      <c r="V228" s="155">
        <f t="shared" si="57"/>
        <v>0</v>
      </c>
      <c r="W228" s="19">
        <f t="shared" si="58"/>
        <v>0</v>
      </c>
      <c r="X228" s="19" t="s">
        <v>438</v>
      </c>
      <c r="Y228" s="19">
        <f t="shared" si="59"/>
        <v>0</v>
      </c>
      <c r="Z228" s="18">
        <f t="shared" si="60"/>
        <v>0</v>
      </c>
      <c r="AA228" s="19">
        <f t="shared" si="61"/>
        <v>0</v>
      </c>
      <c r="AB228" s="19"/>
      <c r="AC228" s="19">
        <f t="shared" si="62"/>
        <v>0</v>
      </c>
      <c r="AD228" s="152"/>
    </row>
    <row r="229" spans="1:34" ht="13.5" thickBot="1">
      <c r="A229" s="50" t="s">
        <v>33</v>
      </c>
      <c r="B229" s="175"/>
      <c r="C229" s="80"/>
      <c r="D229" s="233"/>
      <c r="E229" s="167"/>
      <c r="F229" s="64"/>
      <c r="G229" s="64"/>
      <c r="H229" s="64"/>
      <c r="I229" s="64"/>
      <c r="J229" s="64"/>
      <c r="K229" s="156">
        <f>SUM(K184:K228)</f>
        <v>91846000</v>
      </c>
      <c r="L229" s="24">
        <f>SUM(L184:L228)</f>
        <v>16964000</v>
      </c>
      <c r="M229" s="24">
        <f>SUM(M184:M228)</f>
        <v>108810000</v>
      </c>
      <c r="N229" s="159">
        <f t="shared" ref="N229:W229" si="65">SUM(N184:N228)</f>
        <v>88388000</v>
      </c>
      <c r="O229" s="72">
        <f t="shared" si="65"/>
        <v>16273000</v>
      </c>
      <c r="P229" s="72">
        <f t="shared" si="65"/>
        <v>0</v>
      </c>
      <c r="Q229" s="72">
        <f t="shared" si="65"/>
        <v>104661000</v>
      </c>
      <c r="R229" s="159">
        <f t="shared" si="65"/>
        <v>88388000</v>
      </c>
      <c r="S229" s="72">
        <f t="shared" si="65"/>
        <v>16410000</v>
      </c>
      <c r="T229" s="72">
        <f t="shared" si="65"/>
        <v>0</v>
      </c>
      <c r="U229" s="24">
        <f t="shared" si="65"/>
        <v>104798000</v>
      </c>
      <c r="V229" s="156">
        <f t="shared" si="65"/>
        <v>3458000</v>
      </c>
      <c r="W229" s="24">
        <f t="shared" si="65"/>
        <v>691000</v>
      </c>
      <c r="X229" s="24"/>
      <c r="Y229" s="24">
        <f>SUM(Y184:Y228)</f>
        <v>4149000</v>
      </c>
      <c r="Z229" s="23">
        <f>SUM(Z184:Z228)</f>
        <v>0</v>
      </c>
      <c r="AA229" s="24">
        <f>SUM(AA184:AA228)</f>
        <v>-137000</v>
      </c>
      <c r="AB229" s="24">
        <f>SUM(AB184:AB228)</f>
        <v>0</v>
      </c>
      <c r="AC229" s="24">
        <f>SUM(AC184:AC228)</f>
        <v>-137000</v>
      </c>
      <c r="AD229" s="151"/>
    </row>
    <row r="230" spans="1:34" ht="13.5" thickTop="1">
      <c r="A230" s="56"/>
      <c r="B230" s="176"/>
      <c r="C230" s="79"/>
      <c r="D230" s="237"/>
      <c r="E230" s="168"/>
      <c r="F230" s="63"/>
      <c r="G230" s="63"/>
      <c r="H230" s="63"/>
      <c r="I230" s="63"/>
      <c r="J230" s="63"/>
      <c r="K230" s="157"/>
      <c r="L230" s="25"/>
      <c r="M230" s="25"/>
      <c r="N230" s="163"/>
      <c r="O230" s="73"/>
      <c r="P230" s="73"/>
      <c r="Q230" s="73"/>
      <c r="R230" s="163"/>
      <c r="S230" s="73"/>
      <c r="T230" s="73"/>
      <c r="U230" s="25"/>
      <c r="V230" s="157"/>
      <c r="W230" s="25"/>
      <c r="X230" s="25"/>
      <c r="Y230" s="25"/>
      <c r="Z230" s="100"/>
      <c r="AA230" s="25"/>
      <c r="AB230" s="25"/>
      <c r="AC230" s="25"/>
      <c r="AD230" s="151"/>
    </row>
    <row r="231" spans="1:34">
      <c r="A231" s="56"/>
      <c r="B231" s="177"/>
      <c r="C231" s="79"/>
      <c r="D231" s="237"/>
      <c r="E231" s="169"/>
      <c r="F231" s="63"/>
      <c r="G231" s="63"/>
      <c r="H231" s="63"/>
      <c r="I231" s="63"/>
      <c r="J231" s="63"/>
      <c r="K231" s="157"/>
      <c r="L231" s="25"/>
      <c r="M231" s="25"/>
      <c r="N231" s="165"/>
      <c r="O231" s="54"/>
      <c r="P231" s="54"/>
      <c r="Q231" s="73"/>
      <c r="R231" s="157"/>
      <c r="S231" s="25"/>
      <c r="T231" s="25"/>
      <c r="U231" s="25"/>
      <c r="V231" s="157"/>
      <c r="W231" s="25"/>
      <c r="X231" s="25"/>
      <c r="Y231" s="25"/>
      <c r="Z231" s="100"/>
      <c r="AA231" s="25"/>
      <c r="AB231" s="25"/>
      <c r="AC231" s="25"/>
      <c r="AD231" s="151"/>
    </row>
    <row r="232" spans="1:34" ht="13.5" thickBot="1">
      <c r="A232" s="52" t="s">
        <v>5</v>
      </c>
      <c r="B232" s="27"/>
      <c r="C232" s="27"/>
      <c r="D232" s="238"/>
      <c r="E232" s="167"/>
      <c r="F232" s="64"/>
      <c r="G232" s="64"/>
      <c r="H232" s="64"/>
      <c r="I232" s="64"/>
      <c r="J232" s="64"/>
      <c r="K232" s="156">
        <f>K181+K229</f>
        <v>265194000</v>
      </c>
      <c r="L232" s="24">
        <f>L181+L229</f>
        <v>28620000</v>
      </c>
      <c r="M232" s="24">
        <f>M181+M229</f>
        <v>293814000</v>
      </c>
      <c r="N232" s="156">
        <f>N181+N229</f>
        <v>255171000</v>
      </c>
      <c r="O232" s="24">
        <f>O181+O229</f>
        <v>27444000</v>
      </c>
      <c r="P232" s="24" t="e">
        <f>P181+P229+#REF!</f>
        <v>#REF!</v>
      </c>
      <c r="Q232" s="24" t="e">
        <f>Q181+Q229+#REF!</f>
        <v>#REF!</v>
      </c>
      <c r="R232" s="156">
        <f>R181+R229</f>
        <v>255171000</v>
      </c>
      <c r="S232" s="24">
        <f>S181+S229</f>
        <v>27652000</v>
      </c>
      <c r="T232" s="24" t="e">
        <f>T181+T229+#REF!</f>
        <v>#REF!</v>
      </c>
      <c r="U232" s="24" t="e">
        <f>U181+U229+#REF!</f>
        <v>#REF!</v>
      </c>
      <c r="V232" s="156">
        <f>V181+V229</f>
        <v>10023000</v>
      </c>
      <c r="W232" s="24">
        <f>W181+W229</f>
        <v>1176000</v>
      </c>
      <c r="X232" s="24"/>
      <c r="Y232" s="24">
        <f>Y181+Y229</f>
        <v>11199000</v>
      </c>
      <c r="Z232" s="23">
        <f>Z181+Z229</f>
        <v>0</v>
      </c>
      <c r="AA232" s="24">
        <f>AA181+AA229</f>
        <v>-208000</v>
      </c>
      <c r="AB232" s="24" t="e">
        <f>AB181+AB229+#REF!</f>
        <v>#REF!</v>
      </c>
      <c r="AC232" s="24" t="e">
        <f>AC181+AC229+#REF!</f>
        <v>#REF!</v>
      </c>
      <c r="AD232" s="151"/>
    </row>
    <row r="233" spans="1:34" ht="13.5" thickTop="1">
      <c r="A233" s="28"/>
    </row>
    <row r="234" spans="1:34" ht="15.5" hidden="1">
      <c r="A234" s="28"/>
      <c r="N234" s="46" t="s">
        <v>11</v>
      </c>
    </row>
    <row r="235" spans="1:34" hidden="1">
      <c r="A235" s="28"/>
    </row>
    <row r="236" spans="1:34" hidden="1">
      <c r="A236" s="28"/>
      <c r="N236" s="45" t="s">
        <v>12</v>
      </c>
      <c r="O236" s="44"/>
      <c r="P236" s="44"/>
      <c r="Q236" s="75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</row>
    <row r="237" spans="1:34" hidden="1">
      <c r="A237" s="28"/>
      <c r="N237" s="44" t="s">
        <v>13</v>
      </c>
      <c r="O237" s="44"/>
      <c r="P237" s="44"/>
      <c r="Q237" s="75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</row>
    <row r="238" spans="1:34" hidden="1">
      <c r="A238" s="28"/>
      <c r="N238" s="44" t="s">
        <v>20</v>
      </c>
      <c r="O238" s="44"/>
      <c r="P238" s="44"/>
      <c r="Q238" s="75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</row>
    <row r="239" spans="1:34" hidden="1">
      <c r="A239" s="28"/>
      <c r="N239" s="45" t="s">
        <v>14</v>
      </c>
      <c r="O239" s="44"/>
      <c r="P239" s="44"/>
      <c r="Q239" s="75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</row>
    <row r="240" spans="1:34" hidden="1">
      <c r="A240" s="28"/>
      <c r="N240" s="44" t="s">
        <v>15</v>
      </c>
      <c r="O240" s="44"/>
      <c r="P240" s="44"/>
      <c r="Q240" s="75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</row>
    <row r="241" spans="1:34" hidden="1">
      <c r="A241" s="28"/>
      <c r="N241" s="44" t="s">
        <v>29</v>
      </c>
      <c r="O241" s="44"/>
      <c r="P241" s="44"/>
      <c r="Q241" s="75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</row>
    <row r="242" spans="1:34" hidden="1">
      <c r="N242" s="44"/>
      <c r="O242" s="44"/>
      <c r="P242" s="44"/>
      <c r="Q242" s="75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</row>
    <row r="243" spans="1:34" hidden="1">
      <c r="N243" s="45" t="s">
        <v>16</v>
      </c>
      <c r="O243" s="44"/>
      <c r="P243" s="44"/>
      <c r="Q243" s="75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</row>
    <row r="244" spans="1:34" hidden="1">
      <c r="N244" s="44" t="s">
        <v>17</v>
      </c>
      <c r="O244" s="44"/>
      <c r="P244" s="44"/>
      <c r="Q244" s="75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</row>
    <row r="245" spans="1:34" hidden="1">
      <c r="N245" s="44" t="s">
        <v>18</v>
      </c>
      <c r="O245" s="44"/>
      <c r="P245" s="44"/>
      <c r="Q245" s="75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</row>
    <row r="246" spans="1:34" hidden="1">
      <c r="N246" s="44" t="s">
        <v>19</v>
      </c>
      <c r="O246" s="44"/>
      <c r="P246" s="44"/>
      <c r="Q246" s="75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</row>
    <row r="247" spans="1:34">
      <c r="N247" s="44"/>
      <c r="O247" s="44"/>
      <c r="P247" s="44"/>
      <c r="Q247" s="75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</row>
    <row r="248" spans="1:34">
      <c r="N248" s="44"/>
      <c r="O248" s="44"/>
      <c r="P248" s="44"/>
      <c r="Q248" s="75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</row>
  </sheetData>
  <mergeCells count="5">
    <mergeCell ref="V4:Y4"/>
    <mergeCell ref="R4:U4"/>
    <mergeCell ref="N4:Q4"/>
    <mergeCell ref="K4:M4"/>
    <mergeCell ref="Z4:AC4"/>
  </mergeCells>
  <phoneticPr fontId="0" type="noConversion"/>
  <dataValidations count="1">
    <dataValidation type="list" allowBlank="1" showInputMessage="1" showErrorMessage="1" sqref="D9:D222" xr:uid="{ACDFCB52-D303-4127-BF6B-8F135B3D945A}">
      <formula1>$AG$16:$AG$18</formula1>
    </dataValidation>
  </dataValidations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60" orientation="landscape" r:id="rId1"/>
  <headerFooter alignWithMargins="0">
    <oddFooter>&amp;L&amp;F
Uniek nr. e-ABS XXXXXXXXXXXXXXXXXXX</oddFooter>
  </headerFooter>
  <rowBreaks count="1" manualBreakCount="1">
    <brk id="1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193A23E7E2B44985A506F097B7D0E9" ma:contentTypeVersion="15" ma:contentTypeDescription="Een nieuw document maken." ma:contentTypeScope="" ma:versionID="98e6a0d605e3e9cbf5f299b23e973d92">
  <xsd:schema xmlns:xsd="http://www.w3.org/2001/XMLSchema" xmlns:xs="http://www.w3.org/2001/XMLSchema" xmlns:p="http://schemas.microsoft.com/office/2006/metadata/properties" xmlns:ns2="c4d19593-8b8f-4892-9f89-4edf9c608510" xmlns:ns3="121a3525-ca54-48af-80e8-be2460db9c97" targetNamespace="http://schemas.microsoft.com/office/2006/metadata/properties" ma:root="true" ma:fieldsID="3dd7f9aa6c41e77b01614d61740542c0" ns2:_="" ns3:_="">
    <xsd:import namespace="c4d19593-8b8f-4892-9f89-4edf9c608510"/>
    <xsd:import namespace="121a3525-ca54-48af-80e8-be2460db9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9593-8b8f-4892-9f89-4edf9c608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a3525-ca54-48af-80e8-be2460db9c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97f42f-9e65-46f5-916f-137503c0190c}" ma:internalName="TaxCatchAll" ma:showField="CatchAllData" ma:web="121a3525-ca54-48af-80e8-be2460db9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titus xmlns="http://schemas.titus.com/TitusProperties/">
  <TitusGUID xmlns="">e372b54e-a517-4f91-8ba2-314174238e9d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1a3525-ca54-48af-80e8-be2460db9c97" xsi:nil="true"/>
    <lcf76f155ced4ddcb4097134ff3c332f xmlns="c4d19593-8b8f-4892-9f89-4edf9c608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329243-2B73-4A57-9E8A-33360F824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d19593-8b8f-4892-9f89-4edf9c608510"/>
    <ds:schemaRef ds:uri="121a3525-ca54-48af-80e8-be2460db9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66AE2-154C-48F3-A1AA-2D92640DE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9165A-DD08-4240-A880-B724A301E087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5E1955F9-75EC-4207-97D2-9843A3B5BE83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a53cab7-bd3d-4ff0-abca-bdc5743d97e2"/>
    <ds:schemaRef ds:uri="http://schemas.microsoft.com/office/2006/metadata/properties"/>
    <ds:schemaRef ds:uri="121a3525-ca54-48af-80e8-be2460db9c97"/>
    <ds:schemaRef ds:uri="c4d19593-8b8f-4892-9f89-4edf9c608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Stand 01-01-2025</vt:lpstr>
      <vt:lpstr>'General Info'!Afdrukbereik</vt:lpstr>
      <vt:lpstr>Polisblad!Afdrukbereik</vt:lpstr>
      <vt:lpstr>'Stand 01-01-2025'!Afdrukbereik</vt:lpstr>
      <vt:lpstr>'Stand 01-01-2025'!Afdruktitels</vt:lpstr>
      <vt:lpstr>afrind</vt:lpstr>
      <vt:lpstr>cad</vt:lpstr>
      <vt:lpstr>ign</vt:lpstr>
      <vt:lpstr>igo</vt:lpstr>
      <vt:lpstr>iin</vt:lpstr>
      <vt:lpstr>iio</vt:lpstr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Ruth van Daalen</cp:lastModifiedBy>
  <cp:lastPrinted>2022-12-07T04:18:22Z</cp:lastPrinted>
  <dcterms:created xsi:type="dcterms:W3CDTF">2003-03-19T16:31:30Z</dcterms:created>
  <dcterms:modified xsi:type="dcterms:W3CDTF">2025-10-01T12:26:39Z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0x0101004A193A23E7E2B44985A506F097B7D0E9</vt:lpwstr>
  </property>
  <property fmtid="{D5CDD505-2E9C-101B-9397-08002B2CF9AE}" pid="3" name="TitusGUID">
    <vt:lpwstr>e372b54e-a517-4f91-8ba2-314174238e9d</vt:lpwstr>
  </property>
  <property fmtid="{D5CDD505-2E9C-101B-9397-08002B2CF9AE}" pid="4" name="AonClassification">
    <vt:lpwstr>ADC_class_200</vt:lpwstr>
  </property>
  <property fmtid="{D5CDD505-2E9C-101B-9397-08002B2CF9AE}" pid="5" name="MSIP_Label_9043f10a-881e-4653-a55e-02ca2cc829dc_Enabled">
    <vt:lpwstr>true</vt:lpwstr>
  </property>
  <property fmtid="{D5CDD505-2E9C-101B-9397-08002B2CF9AE}" pid="6" name="MSIP_Label_9043f10a-881e-4653-a55e-02ca2cc829dc_SetDate">
    <vt:lpwstr>2024-01-30T20:01:11Z</vt:lpwstr>
  </property>
  <property fmtid="{D5CDD505-2E9C-101B-9397-08002B2CF9AE}" pid="7" name="MSIP_Label_9043f10a-881e-4653-a55e-02ca2cc829dc_Method">
    <vt:lpwstr>Standard</vt:lpwstr>
  </property>
  <property fmtid="{D5CDD505-2E9C-101B-9397-08002B2CF9AE}" pid="8" name="MSIP_Label_9043f10a-881e-4653-a55e-02ca2cc829dc_Name">
    <vt:lpwstr>ADC_class_200</vt:lpwstr>
  </property>
  <property fmtid="{D5CDD505-2E9C-101B-9397-08002B2CF9AE}" pid="9" name="MSIP_Label_9043f10a-881e-4653-a55e-02ca2cc829dc_SiteId">
    <vt:lpwstr>94cfddbc-0627-494a-ad7a-29aea3aea832</vt:lpwstr>
  </property>
  <property fmtid="{D5CDD505-2E9C-101B-9397-08002B2CF9AE}" pid="10" name="MSIP_Label_9043f10a-881e-4653-a55e-02ca2cc829dc_ActionId">
    <vt:lpwstr>6def56be-c804-44a8-8104-c40110b653a6</vt:lpwstr>
  </property>
  <property fmtid="{D5CDD505-2E9C-101B-9397-08002B2CF9AE}" pid="11" name="MSIP_Label_9043f10a-881e-4653-a55e-02ca2cc829dc_ContentBits">
    <vt:lpwstr>0</vt:lpwstr>
  </property>
  <property fmtid="{D5CDD505-2E9C-101B-9397-08002B2CF9AE}" pid="12" name="MediaServiceImageTags">
    <vt:lpwstr/>
  </property>
</Properties>
</file>