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Polis\"/>
    </mc:Choice>
  </mc:AlternateContent>
  <xr:revisionPtr revIDLastSave="1" documentId="13_ncr:1_{2A3CC895-9297-44A8-A58C-C129314811DB}" xr6:coauthVersionLast="47" xr6:coauthVersionMax="47" xr10:uidLastSave="{206C5C0F-EF22-4D59-9ADE-D6CB4C0313F9}"/>
  <bookViews>
    <workbookView xWindow="-120" yWindow="-120" windowWidth="29040" windowHeight="15840" tabRatio="500" xr2:uid="{00000000-000D-0000-FFFF-FFFF00000000}"/>
  </bookViews>
  <sheets>
    <sheet name="31-12-2024" sheetId="4" r:id="rId1"/>
  </sheets>
  <definedNames>
    <definedName name="_xlnm._FilterDatabase" localSheetId="0" hidden="1">'31-12-2024'!$A$1:$I$23</definedName>
    <definedName name="_xlnm.Print_Area" localSheetId="0">'31-12-2024'!$A$1:$O$30</definedName>
    <definedName name="_xlnm.Print_Titles" localSheetId="0">'31-12-2024'!$1:$3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4" l="1"/>
  <c r="O29" i="4"/>
  <c r="O12" i="4" l="1"/>
  <c r="O15" i="4"/>
  <c r="O17" i="4"/>
  <c r="O18" i="4"/>
  <c r="O19" i="4"/>
  <c r="O7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4" i="4"/>
  <c r="I22" i="4"/>
  <c r="G22" i="4"/>
  <c r="H21" i="4"/>
  <c r="J21" i="4" s="1"/>
  <c r="L21" i="4" s="1"/>
  <c r="H20" i="4"/>
  <c r="J20" i="4" s="1"/>
  <c r="L20" i="4" s="1"/>
  <c r="K19" i="4"/>
  <c r="M19" i="4" s="1"/>
  <c r="H19" i="4"/>
  <c r="J19" i="4" s="1"/>
  <c r="L19" i="4" s="1"/>
  <c r="K18" i="4"/>
  <c r="M18" i="4" s="1"/>
  <c r="J18" i="4"/>
  <c r="L18" i="4" s="1"/>
  <c r="H18" i="4"/>
  <c r="K17" i="4"/>
  <c r="M17" i="4" s="1"/>
  <c r="H17" i="4"/>
  <c r="J17" i="4" s="1"/>
  <c r="L17" i="4" s="1"/>
  <c r="J16" i="4"/>
  <c r="L16" i="4" s="1"/>
  <c r="H16" i="4"/>
  <c r="K15" i="4"/>
  <c r="M15" i="4" s="1"/>
  <c r="H15" i="4"/>
  <c r="J15" i="4" s="1"/>
  <c r="L15" i="4" s="1"/>
  <c r="J14" i="4"/>
  <c r="L14" i="4" s="1"/>
  <c r="H14" i="4"/>
  <c r="H13" i="4"/>
  <c r="J13" i="4" s="1"/>
  <c r="L13" i="4" s="1"/>
  <c r="K12" i="4"/>
  <c r="M12" i="4" s="1"/>
  <c r="J12" i="4"/>
  <c r="L12" i="4" s="1"/>
  <c r="H12" i="4"/>
  <c r="H11" i="4"/>
  <c r="J11" i="4" s="1"/>
  <c r="L11" i="4" s="1"/>
  <c r="H10" i="4"/>
  <c r="J10" i="4" s="1"/>
  <c r="L10" i="4" s="1"/>
  <c r="H9" i="4"/>
  <c r="J9" i="4" s="1"/>
  <c r="L9" i="4" s="1"/>
  <c r="J8" i="4"/>
  <c r="L8" i="4" s="1"/>
  <c r="H8" i="4"/>
  <c r="K7" i="4"/>
  <c r="M7" i="4" s="1"/>
  <c r="H7" i="4"/>
  <c r="J7" i="4" s="1"/>
  <c r="L7" i="4" s="1"/>
  <c r="J6" i="4"/>
  <c r="L6" i="4" s="1"/>
  <c r="H6" i="4"/>
  <c r="H5" i="4"/>
  <c r="J5" i="4" s="1"/>
  <c r="L5" i="4" s="1"/>
  <c r="H4" i="4"/>
  <c r="H22" i="4" s="1"/>
  <c r="I23" i="4" s="1"/>
  <c r="O22" i="4" l="1"/>
  <c r="J4" i="4"/>
  <c r="J22" i="4" s="1"/>
  <c r="M22" i="4"/>
  <c r="L4" i="4"/>
  <c r="K22" i="4"/>
  <c r="K23" i="4" s="1"/>
  <c r="L22" i="4" l="1"/>
  <c r="M23" i="4" s="1"/>
  <c r="N22" i="4"/>
</calcChain>
</file>

<file path=xl/sharedStrings.xml><?xml version="1.0" encoding="utf-8"?>
<sst xmlns="http://schemas.openxmlformats.org/spreadsheetml/2006/main" count="230" uniqueCount="91">
  <si>
    <t>Eigendom type</t>
  </si>
  <si>
    <t>Naam</t>
  </si>
  <si>
    <t>Adres</t>
  </si>
  <si>
    <t>Postcode</t>
  </si>
  <si>
    <t>Woonplaats</t>
  </si>
  <si>
    <t>Taxatie</t>
  </si>
  <si>
    <t>Gebouwen</t>
  </si>
  <si>
    <t>Inventaris</t>
  </si>
  <si>
    <t xml:space="preserve">Zonnepanelen </t>
  </si>
  <si>
    <t>Scope keuring / NEN</t>
  </si>
  <si>
    <t>BMI aanwezig</t>
  </si>
  <si>
    <t xml:space="preserve">Scope </t>
  </si>
  <si>
    <t>Asbest aanwezig</t>
  </si>
  <si>
    <t>Leegstand</t>
  </si>
  <si>
    <t>rapportnr.</t>
  </si>
  <si>
    <t>per 31-12-2020</t>
  </si>
  <si>
    <t>per 31-12-2021</t>
  </si>
  <si>
    <t>per 31-12-2022</t>
  </si>
  <si>
    <t>per 31-12-2023</t>
  </si>
  <si>
    <t>per 31-12-2024</t>
  </si>
  <si>
    <t>aanwezig Ja/Nee</t>
  </si>
  <si>
    <t>zonnepanelen</t>
  </si>
  <si>
    <t>Ja/Nee</t>
  </si>
  <si>
    <t>Electrische installatie</t>
  </si>
  <si>
    <t>indexcijfer 150,8</t>
  </si>
  <si>
    <t>indexcijfer 158,3</t>
  </si>
  <si>
    <t>indexcijfer 119,7</t>
  </si>
  <si>
    <t>indexcijfer 115,1</t>
  </si>
  <si>
    <t>indexcijfer 125,2</t>
  </si>
  <si>
    <t>indexcijfer 123,3</t>
  </si>
  <si>
    <t>indexcijfer 131,8</t>
  </si>
  <si>
    <t>indexcijfer 128,3</t>
  </si>
  <si>
    <t>Gebouw</t>
  </si>
  <si>
    <t>Wereldwinkel</t>
  </si>
  <si>
    <t>Dorpsstraat 13</t>
  </si>
  <si>
    <t>2381 EK</t>
  </si>
  <si>
    <t>Zoeterwoude</t>
  </si>
  <si>
    <t>nee</t>
  </si>
  <si>
    <t>onbekend</t>
  </si>
  <si>
    <t>Kerktoren</t>
  </si>
  <si>
    <t>Dorpsstraat 17A</t>
  </si>
  <si>
    <t>Loods</t>
  </si>
  <si>
    <t>Europaweg 1E</t>
  </si>
  <si>
    <t>2381 GR</t>
  </si>
  <si>
    <t>Voetbalkantine</t>
  </si>
  <si>
    <t>Hans Ecklplein 1</t>
  </si>
  <si>
    <t>2382 AZ</t>
  </si>
  <si>
    <t>ja</t>
  </si>
  <si>
    <t>Sportcentrum de Klaverhal</t>
  </si>
  <si>
    <t>Hondsdrafweg 1</t>
  </si>
  <si>
    <t>2381 BZ</t>
  </si>
  <si>
    <t>Woonwagen</t>
  </si>
  <si>
    <t>Molenpad 2</t>
  </si>
  <si>
    <t>2381 GZ</t>
  </si>
  <si>
    <t>Douche/Toiletruimte</t>
  </si>
  <si>
    <t>Dubbel Woonhuis</t>
  </si>
  <si>
    <t>Nassaulaan 34/36</t>
  </si>
  <si>
    <t>3282 GM</t>
  </si>
  <si>
    <t>Gebouw/inventaris</t>
  </si>
  <si>
    <t>Zwembad/Jongerencentrum</t>
  </si>
  <si>
    <t>Nieuweweg 4</t>
  </si>
  <si>
    <t>2381 NW</t>
  </si>
  <si>
    <t>kantine/kleedruimte vm handbalveld Sportpark Haasbroek</t>
  </si>
  <si>
    <t>Nieuweweg 10</t>
  </si>
  <si>
    <t>Gemeentewerkplaats</t>
  </si>
  <si>
    <t>Noordbuurtsehof 56</t>
  </si>
  <si>
    <t>2381 GE</t>
  </si>
  <si>
    <t>Demontabele Muziektent</t>
  </si>
  <si>
    <t>Noordbuurtseweg 27</t>
  </si>
  <si>
    <t>2300 XX</t>
  </si>
  <si>
    <t>Gemeentehuis</t>
  </si>
  <si>
    <t>2381 ET</t>
  </si>
  <si>
    <t>School 'Bernardus'</t>
  </si>
  <si>
    <t>Oranjelaan 30</t>
  </si>
  <si>
    <t>2382 VE</t>
  </si>
  <si>
    <t>?</t>
  </si>
  <si>
    <t>Bibliotheek</t>
  </si>
  <si>
    <t xml:space="preserve">Schenkelweg 4 </t>
  </si>
  <si>
    <t>2381 AN</t>
  </si>
  <si>
    <t>anti-kraak aanwezig, pand staat in de verkoop</t>
  </si>
  <si>
    <t>Kleuterschool 'Weipoort'</t>
  </si>
  <si>
    <t>Weipoortseweg 92A</t>
  </si>
  <si>
    <t>2381 NJ</t>
  </si>
  <si>
    <t>Loods Brandspuithuisje</t>
  </si>
  <si>
    <t>Zuidbuurtseweg 32</t>
  </si>
  <si>
    <t>2381 LG</t>
  </si>
  <si>
    <t>Totaal verzekerd bedrag</t>
  </si>
  <si>
    <t>Opruimingskosten</t>
  </si>
  <si>
    <t>Reconstructiekosten</t>
  </si>
  <si>
    <t>Bedrijfsschade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</si>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</sst>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_(&quot;€&quot;\ * #,##0.00_);_(&quot;€&quot;\ * \(#,##0.00\);_(&quot;€&quot;\ * &quot;-&quot;??_);_(@_)"/>
  </numFmts>
  <fonts count="10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0"/>
      <color rgb="FF3F3F3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3" borderId="3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0">
    <xf numFmtId="0" fontId="0" fillId="0" borderId="0" xfId="0"/>
    <xf numFmtId="164" fontId="3" fillId="0" borderId="1" xfId="1" applyFont="1" applyFill="1" applyBorder="1" applyAlignment="1">
      <alignment horizontal="left"/>
    </xf>
    <xf numFmtId="0" fontId="3" fillId="0" borderId="3" xfId="3" applyBorder="1" applyAlignment="1">
      <alignment horizontal="left"/>
    </xf>
    <xf numFmtId="164" fontId="3" fillId="0" borderId="7" xfId="1" applyFont="1" applyFill="1" applyBorder="1" applyAlignment="1">
      <alignment horizontal="left"/>
    </xf>
    <xf numFmtId="0" fontId="3" fillId="0" borderId="4" xfId="3" applyBorder="1"/>
    <xf numFmtId="0" fontId="3" fillId="0" borderId="0" xfId="0" applyFont="1"/>
    <xf numFmtId="0" fontId="6" fillId="0" borderId="0" xfId="0" applyFont="1" applyAlignment="1">
      <alignment horizontal="left"/>
    </xf>
    <xf numFmtId="164" fontId="7" fillId="0" borderId="0" xfId="1" applyFont="1" applyFill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164" fontId="6" fillId="0" borderId="0" xfId="1" applyFont="1" applyFill="1"/>
    <xf numFmtId="164" fontId="4" fillId="0" borderId="2" xfId="1" applyFont="1" applyFill="1" applyBorder="1"/>
    <xf numFmtId="164" fontId="6" fillId="0" borderId="0" xfId="1" applyFont="1" applyFill="1" applyAlignment="1">
      <alignment horizontal="left"/>
    </xf>
    <xf numFmtId="164" fontId="6" fillId="0" borderId="0" xfId="1" applyFont="1" applyAlignment="1">
      <alignment horizontal="left"/>
    </xf>
    <xf numFmtId="0" fontId="3" fillId="0" borderId="3" xfId="2" applyFont="1" applyFill="1" applyAlignment="1">
      <alignment horizontal="left"/>
    </xf>
    <xf numFmtId="0" fontId="3" fillId="0" borderId="5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164" fontId="5" fillId="2" borderId="10" xfId="1" applyFont="1" applyFill="1" applyBorder="1" applyAlignment="1">
      <alignment horizontal="left"/>
    </xf>
    <xf numFmtId="164" fontId="5" fillId="2" borderId="11" xfId="1" applyFont="1" applyFill="1" applyBorder="1" applyAlignment="1">
      <alignment horizontal="left"/>
    </xf>
    <xf numFmtId="164" fontId="5" fillId="2" borderId="0" xfId="1" applyFont="1" applyFill="1" applyBorder="1" applyAlignment="1">
      <alignment horizontal="left"/>
    </xf>
    <xf numFmtId="164" fontId="5" fillId="2" borderId="13" xfId="1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164" fontId="5" fillId="2" borderId="15" xfId="1" applyFont="1" applyFill="1" applyBorder="1" applyAlignment="1">
      <alignment horizontal="left"/>
    </xf>
    <xf numFmtId="164" fontId="5" fillId="2" borderId="16" xfId="1" applyFont="1" applyFill="1" applyBorder="1" applyAlignment="1">
      <alignment horizontal="left"/>
    </xf>
    <xf numFmtId="164" fontId="3" fillId="0" borderId="4" xfId="1" applyFont="1" applyFill="1" applyBorder="1" applyAlignment="1">
      <alignment horizontal="left"/>
    </xf>
    <xf numFmtId="164" fontId="3" fillId="0" borderId="8" xfId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0" borderId="0" xfId="0" applyFont="1"/>
    <xf numFmtId="164" fontId="3" fillId="0" borderId="4" xfId="1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17" xfId="1" applyFont="1" applyFill="1" applyBorder="1" applyAlignment="1">
      <alignment horizontal="left"/>
    </xf>
    <xf numFmtId="0" fontId="3" fillId="0" borderId="18" xfId="2" applyFont="1" applyFill="1" applyBorder="1" applyAlignment="1">
      <alignment horizontal="left"/>
    </xf>
    <xf numFmtId="0" fontId="3" fillId="0" borderId="19" xfId="2" applyFont="1" applyFill="1" applyBorder="1" applyAlignment="1">
      <alignment horizontal="left"/>
    </xf>
    <xf numFmtId="0" fontId="3" fillId="0" borderId="20" xfId="3" applyBorder="1"/>
    <xf numFmtId="164" fontId="3" fillId="0" borderId="21" xfId="1" applyFont="1" applyFill="1" applyBorder="1" applyAlignment="1">
      <alignment horizontal="left"/>
    </xf>
    <xf numFmtId="164" fontId="3" fillId="0" borderId="22" xfId="1" applyFont="1" applyFill="1" applyBorder="1" applyAlignment="1">
      <alignment horizontal="left"/>
    </xf>
    <xf numFmtId="164" fontId="3" fillId="0" borderId="20" xfId="1" applyFont="1" applyFill="1" applyBorder="1" applyAlignment="1">
      <alignment horizontal="left"/>
    </xf>
    <xf numFmtId="164" fontId="5" fillId="0" borderId="0" xfId="1" applyFont="1" applyFill="1" applyBorder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3" fillId="0" borderId="0" xfId="0" applyFont="1" applyAlignment="1">
      <alignment horizontal="center"/>
    </xf>
    <xf numFmtId="164" fontId="6" fillId="0" borderId="0" xfId="1" applyFont="1"/>
    <xf numFmtId="0" fontId="5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164" fontId="9" fillId="0" borderId="0" xfId="1" applyFont="1"/>
  </cellXfs>
  <cellStyles count="6">
    <cellStyle name="Euro" xfId="1" xr:uid="{00000000-0005-0000-0000-000000000000}"/>
    <cellStyle name="Euro 2" xfId="4" xr:uid="{00000000-0005-0000-0000-000001000000}"/>
    <cellStyle name="Euro 3" xfId="5" xr:uid="{067D2A5C-C7BF-43A4-85AA-97D9C9D0CD1A}"/>
    <cellStyle name="Standaard" xfId="0" builtinId="0"/>
    <cellStyle name="Standaard 2" xfId="3" xr:uid="{00000000-0005-0000-0000-000003000000}"/>
    <cellStyle name="Uitvoer" xfId="2" builtinId="2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3847-526B-44AE-AF67-58FD58044CD2}">
  <sheetPr>
    <pageSetUpPr fitToPage="1"/>
  </sheetPr>
  <dimension ref="A1:X29"/>
  <sheetViews>
    <sheetView tabSelected="1" zoomScaleNormal="100" workbookViewId="0">
      <selection activeCell="O23" sqref="O23"/>
    </sheetView>
  </sheetViews>
  <sheetFormatPr defaultColWidth="11" defaultRowHeight="12.75"/>
  <cols>
    <col min="1" max="1" width="15" style="9" customWidth="1"/>
    <col min="2" max="2" width="43.125" style="9" bestFit="1" customWidth="1"/>
    <col min="3" max="3" width="17.625" style="9" bestFit="1" customWidth="1"/>
    <col min="4" max="4" width="10.75" style="9" bestFit="1" customWidth="1"/>
    <col min="5" max="5" width="13" style="9" bestFit="1" customWidth="1"/>
    <col min="6" max="6" width="8.75" style="9" bestFit="1" customWidth="1"/>
    <col min="7" max="8" width="19.25" style="44" hidden="1" customWidth="1"/>
    <col min="9" max="9" width="18.625" style="44" hidden="1" customWidth="1"/>
    <col min="10" max="10" width="19.25" style="44" hidden="1" customWidth="1"/>
    <col min="11" max="13" width="18.625" style="44" hidden="1" customWidth="1"/>
    <col min="14" max="14" width="16.375" style="44" customWidth="1"/>
    <col min="15" max="15" width="16.75" style="44" customWidth="1"/>
    <col min="16" max="16" width="5.75" style="9" customWidth="1"/>
    <col min="17" max="17" width="10.5" style="9" customWidth="1"/>
    <col min="18" max="18" width="15.25" style="32" bestFit="1" customWidth="1"/>
    <col min="19" max="19" width="20.625" style="32" bestFit="1" customWidth="1"/>
    <col min="20" max="20" width="12.625" style="32" bestFit="1" customWidth="1"/>
    <col min="21" max="21" width="19.125" style="32" bestFit="1" customWidth="1"/>
    <col min="22" max="22" width="15" style="32" bestFit="1" customWidth="1"/>
    <col min="23" max="23" width="11" style="32"/>
    <col min="24" max="24" width="39" style="9" bestFit="1" customWidth="1"/>
    <col min="25" max="16384" width="11" style="9"/>
  </cols>
  <sheetData>
    <row r="1" spans="1:24">
      <c r="A1" s="46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19" t="s">
        <v>6</v>
      </c>
      <c r="I1" s="19" t="s">
        <v>7</v>
      </c>
      <c r="J1" s="19" t="s">
        <v>6</v>
      </c>
      <c r="K1" s="19" t="s">
        <v>7</v>
      </c>
      <c r="L1" s="19" t="s">
        <v>6</v>
      </c>
      <c r="M1" s="19" t="s">
        <v>7</v>
      </c>
      <c r="N1" s="19" t="s">
        <v>6</v>
      </c>
      <c r="O1" s="20" t="s">
        <v>7</v>
      </c>
      <c r="Q1" s="40"/>
      <c r="R1" s="41" t="s">
        <v>8</v>
      </c>
      <c r="S1" s="41" t="s">
        <v>9</v>
      </c>
      <c r="T1" s="41" t="s">
        <v>10</v>
      </c>
      <c r="U1" s="41" t="s">
        <v>11</v>
      </c>
      <c r="V1" s="41" t="s">
        <v>12</v>
      </c>
      <c r="W1" s="41" t="s">
        <v>13</v>
      </c>
      <c r="X1" s="42"/>
    </row>
    <row r="2" spans="1:24">
      <c r="A2" s="47"/>
      <c r="B2" s="45"/>
      <c r="C2" s="45"/>
      <c r="D2" s="45"/>
      <c r="E2" s="45"/>
      <c r="F2" s="45" t="s">
        <v>14</v>
      </c>
      <c r="G2" s="21" t="s">
        <v>15</v>
      </c>
      <c r="H2" s="21" t="s">
        <v>16</v>
      </c>
      <c r="I2" s="21"/>
      <c r="J2" s="21" t="s">
        <v>17</v>
      </c>
      <c r="K2" s="21" t="s">
        <v>17</v>
      </c>
      <c r="L2" s="21" t="s">
        <v>18</v>
      </c>
      <c r="M2" s="21" t="s">
        <v>18</v>
      </c>
      <c r="N2" s="21" t="s">
        <v>19</v>
      </c>
      <c r="O2" s="22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/>
      <c r="W2" s="41"/>
      <c r="X2" s="42"/>
    </row>
    <row r="3" spans="1:24" ht="13.5" thickBot="1">
      <c r="A3" s="48"/>
      <c r="B3" s="23"/>
      <c r="C3" s="23"/>
      <c r="D3" s="23"/>
      <c r="E3" s="23"/>
      <c r="F3" s="23"/>
      <c r="G3" s="24" t="s">
        <v>24</v>
      </c>
      <c r="H3" s="24" t="s">
        <v>25</v>
      </c>
      <c r="I3" s="24"/>
      <c r="J3" s="24" t="s">
        <v>26</v>
      </c>
      <c r="K3" s="24" t="s">
        <v>27</v>
      </c>
      <c r="L3" s="24" t="s">
        <v>28</v>
      </c>
      <c r="M3" s="24" t="s">
        <v>29</v>
      </c>
      <c r="N3" s="24" t="s">
        <v>30</v>
      </c>
      <c r="O3" s="25" t="s">
        <v>31</v>
      </c>
      <c r="R3" s="41"/>
      <c r="S3" s="41"/>
      <c r="T3" s="41"/>
      <c r="U3" s="41"/>
      <c r="V3" s="41"/>
      <c r="W3" s="41"/>
      <c r="X3" s="42"/>
    </row>
    <row r="4" spans="1:24">
      <c r="A4" s="34" t="s">
        <v>32</v>
      </c>
      <c r="B4" s="34" t="s">
        <v>33</v>
      </c>
      <c r="C4" s="34" t="s">
        <v>34</v>
      </c>
      <c r="D4" s="34" t="s">
        <v>35</v>
      </c>
      <c r="E4" s="35" t="s">
        <v>36</v>
      </c>
      <c r="F4" s="36"/>
      <c r="G4" s="33">
        <v>119185</v>
      </c>
      <c r="H4" s="33">
        <f>ROUND(G4/150.8*158.3,0)</f>
        <v>125113</v>
      </c>
      <c r="I4" s="27"/>
      <c r="J4" s="37">
        <f t="shared" ref="J4:J21" si="0">ROUND(H4/158.3*175.4,0)</f>
        <v>138628</v>
      </c>
      <c r="K4" s="39"/>
      <c r="L4" s="37">
        <f>ROUND(J4/119.7*125.2,0)</f>
        <v>144998</v>
      </c>
      <c r="M4" s="39"/>
      <c r="N4" s="37">
        <f>ROUND(L4/125.2*131.8,0)</f>
        <v>152642</v>
      </c>
      <c r="O4" s="39"/>
      <c r="R4" s="32" t="s">
        <v>37</v>
      </c>
      <c r="T4" s="32" t="s">
        <v>37</v>
      </c>
      <c r="U4" s="32" t="s">
        <v>37</v>
      </c>
      <c r="V4" s="32" t="s">
        <v>38</v>
      </c>
      <c r="W4" s="32" t="s">
        <v>37</v>
      </c>
    </row>
    <row r="5" spans="1:24">
      <c r="A5" s="14" t="s">
        <v>32</v>
      </c>
      <c r="B5" s="14" t="s">
        <v>39</v>
      </c>
      <c r="C5" s="14" t="s">
        <v>40</v>
      </c>
      <c r="D5" s="14" t="s">
        <v>35</v>
      </c>
      <c r="E5" s="15" t="s">
        <v>36</v>
      </c>
      <c r="F5" s="4"/>
      <c r="G5" s="3">
        <v>2113960</v>
      </c>
      <c r="H5" s="3">
        <f t="shared" ref="H5:H21" si="1">ROUND(G5/150.8*158.3,0)</f>
        <v>2219097</v>
      </c>
      <c r="I5" s="1"/>
      <c r="J5" s="38">
        <f t="shared" si="0"/>
        <v>2458810</v>
      </c>
      <c r="K5" s="26"/>
      <c r="L5" s="37">
        <f t="shared" ref="L5:L21" si="2">ROUND(J5/119.7*125.2,0)</f>
        <v>2571788</v>
      </c>
      <c r="M5" s="26"/>
      <c r="N5" s="37">
        <f t="shared" ref="N5:N21" si="3">ROUND(L5/125.2*131.8,0)</f>
        <v>2707361</v>
      </c>
      <c r="O5" s="26"/>
      <c r="R5" s="32" t="s">
        <v>37</v>
      </c>
      <c r="T5" s="32" t="s">
        <v>37</v>
      </c>
      <c r="U5" s="32" t="s">
        <v>37</v>
      </c>
      <c r="V5" s="32" t="s">
        <v>38</v>
      </c>
      <c r="W5" s="32" t="s">
        <v>37</v>
      </c>
    </row>
    <row r="6" spans="1:24">
      <c r="A6" s="14" t="s">
        <v>32</v>
      </c>
      <c r="B6" s="14" t="s">
        <v>41</v>
      </c>
      <c r="C6" s="14" t="s">
        <v>42</v>
      </c>
      <c r="D6" s="14" t="s">
        <v>43</v>
      </c>
      <c r="E6" s="15" t="s">
        <v>36</v>
      </c>
      <c r="F6" s="4"/>
      <c r="G6" s="3">
        <v>175641</v>
      </c>
      <c r="H6" s="3">
        <f t="shared" si="1"/>
        <v>184376</v>
      </c>
      <c r="I6" s="1"/>
      <c r="J6" s="38">
        <f t="shared" si="0"/>
        <v>204293</v>
      </c>
      <c r="K6" s="26"/>
      <c r="L6" s="37">
        <f t="shared" si="2"/>
        <v>213680</v>
      </c>
      <c r="M6" s="26"/>
      <c r="N6" s="37">
        <f t="shared" si="3"/>
        <v>224944</v>
      </c>
      <c r="O6" s="26"/>
      <c r="R6" s="32" t="s">
        <v>37</v>
      </c>
      <c r="T6" s="32" t="s">
        <v>37</v>
      </c>
      <c r="U6" s="32" t="s">
        <v>37</v>
      </c>
      <c r="V6" s="32" t="s">
        <v>38</v>
      </c>
      <c r="W6" s="32" t="s">
        <v>37</v>
      </c>
    </row>
    <row r="7" spans="1:24">
      <c r="A7" s="14" t="s">
        <v>32</v>
      </c>
      <c r="B7" s="14" t="s">
        <v>44</v>
      </c>
      <c r="C7" s="14" t="s">
        <v>45</v>
      </c>
      <c r="D7" s="14" t="s">
        <v>46</v>
      </c>
      <c r="E7" s="14" t="s">
        <v>36</v>
      </c>
      <c r="F7" s="14"/>
      <c r="G7" s="3">
        <v>1846585</v>
      </c>
      <c r="H7" s="3">
        <f t="shared" si="1"/>
        <v>1938424</v>
      </c>
      <c r="I7" s="1">
        <v>206600</v>
      </c>
      <c r="J7" s="38">
        <f t="shared" si="0"/>
        <v>2147818</v>
      </c>
      <c r="K7" s="26">
        <f>ROUND(I7/126.6*140.8,0)</f>
        <v>229773</v>
      </c>
      <c r="L7" s="37">
        <f t="shared" si="2"/>
        <v>2246506</v>
      </c>
      <c r="M7" s="26">
        <f>ROUND(K7/115.1*123.3,0)</f>
        <v>246143</v>
      </c>
      <c r="N7" s="37">
        <f t="shared" si="3"/>
        <v>2364932</v>
      </c>
      <c r="O7" s="26">
        <f>ROUND(M7/123.3*128.3,0)</f>
        <v>256124</v>
      </c>
      <c r="P7" s="29"/>
      <c r="Q7" s="29"/>
      <c r="R7" s="43" t="s">
        <v>37</v>
      </c>
      <c r="T7" s="32" t="s">
        <v>47</v>
      </c>
      <c r="U7" s="32" t="s">
        <v>37</v>
      </c>
      <c r="V7" s="32" t="s">
        <v>37</v>
      </c>
      <c r="W7" s="32" t="s">
        <v>37</v>
      </c>
    </row>
    <row r="8" spans="1:24">
      <c r="A8" s="14" t="s">
        <v>32</v>
      </c>
      <c r="B8" s="14" t="s">
        <v>48</v>
      </c>
      <c r="C8" s="14" t="s">
        <v>49</v>
      </c>
      <c r="D8" s="14" t="s">
        <v>50</v>
      </c>
      <c r="E8" s="15" t="s">
        <v>36</v>
      </c>
      <c r="F8" s="4"/>
      <c r="G8" s="3">
        <v>4002097</v>
      </c>
      <c r="H8" s="3">
        <f t="shared" si="1"/>
        <v>4201140</v>
      </c>
      <c r="I8" s="1"/>
      <c r="J8" s="38">
        <f t="shared" si="0"/>
        <v>4654959</v>
      </c>
      <c r="K8" s="26"/>
      <c r="L8" s="37">
        <f t="shared" si="2"/>
        <v>4868846</v>
      </c>
      <c r="M8" s="26"/>
      <c r="N8" s="37">
        <f t="shared" si="3"/>
        <v>5125510</v>
      </c>
      <c r="O8" s="26"/>
      <c r="R8" s="32" t="s">
        <v>37</v>
      </c>
      <c r="T8" s="32" t="s">
        <v>47</v>
      </c>
      <c r="U8" s="32" t="s">
        <v>37</v>
      </c>
      <c r="V8" s="32" t="s">
        <v>38</v>
      </c>
      <c r="W8" s="32" t="s">
        <v>37</v>
      </c>
    </row>
    <row r="9" spans="1:24">
      <c r="A9" s="14" t="s">
        <v>32</v>
      </c>
      <c r="B9" s="14" t="s">
        <v>51</v>
      </c>
      <c r="C9" s="14" t="s">
        <v>52</v>
      </c>
      <c r="D9" s="14" t="s">
        <v>53</v>
      </c>
      <c r="E9" s="15" t="s">
        <v>36</v>
      </c>
      <c r="F9" s="4"/>
      <c r="G9" s="3">
        <v>56454</v>
      </c>
      <c r="H9" s="3">
        <f t="shared" si="1"/>
        <v>59262</v>
      </c>
      <c r="I9" s="1"/>
      <c r="J9" s="38">
        <f t="shared" si="0"/>
        <v>65664</v>
      </c>
      <c r="K9" s="26"/>
      <c r="L9" s="37">
        <f t="shared" si="2"/>
        <v>68681</v>
      </c>
      <c r="M9" s="26"/>
      <c r="N9" s="37">
        <f t="shared" si="3"/>
        <v>72302</v>
      </c>
      <c r="O9" s="26"/>
      <c r="R9" s="32" t="s">
        <v>37</v>
      </c>
      <c r="T9" s="32" t="s">
        <v>37</v>
      </c>
      <c r="U9" s="32" t="s">
        <v>37</v>
      </c>
      <c r="V9" s="32" t="s">
        <v>38</v>
      </c>
      <c r="W9" s="32" t="s">
        <v>37</v>
      </c>
    </row>
    <row r="10" spans="1:24">
      <c r="A10" s="14" t="s">
        <v>32</v>
      </c>
      <c r="B10" s="14" t="s">
        <v>54</v>
      </c>
      <c r="C10" s="14" t="s">
        <v>52</v>
      </c>
      <c r="D10" s="14" t="s">
        <v>53</v>
      </c>
      <c r="E10" s="15" t="s">
        <v>36</v>
      </c>
      <c r="F10" s="4"/>
      <c r="G10" s="3">
        <v>151802</v>
      </c>
      <c r="H10" s="3">
        <f t="shared" si="1"/>
        <v>159352</v>
      </c>
      <c r="I10" s="1"/>
      <c r="J10" s="38">
        <f t="shared" si="0"/>
        <v>176566</v>
      </c>
      <c r="K10" s="26"/>
      <c r="L10" s="37">
        <f t="shared" si="2"/>
        <v>184679</v>
      </c>
      <c r="M10" s="26"/>
      <c r="N10" s="37">
        <f t="shared" si="3"/>
        <v>194414</v>
      </c>
      <c r="O10" s="26"/>
      <c r="R10" s="32" t="s">
        <v>37</v>
      </c>
      <c r="T10" s="32" t="s">
        <v>37</v>
      </c>
      <c r="U10" s="32" t="s">
        <v>37</v>
      </c>
      <c r="V10" s="32" t="s">
        <v>38</v>
      </c>
      <c r="W10" s="32" t="s">
        <v>37</v>
      </c>
    </row>
    <row r="11" spans="1:24">
      <c r="A11" s="14" t="s">
        <v>32</v>
      </c>
      <c r="B11" s="14" t="s">
        <v>55</v>
      </c>
      <c r="C11" s="14" t="s">
        <v>56</v>
      </c>
      <c r="D11" s="14" t="s">
        <v>57</v>
      </c>
      <c r="E11" s="15" t="s">
        <v>36</v>
      </c>
      <c r="F11" s="4"/>
      <c r="G11" s="3">
        <v>319917</v>
      </c>
      <c r="H11" s="3">
        <f t="shared" si="1"/>
        <v>335828</v>
      </c>
      <c r="I11" s="1"/>
      <c r="J11" s="38">
        <f t="shared" si="0"/>
        <v>372105</v>
      </c>
      <c r="K11" s="26"/>
      <c r="L11" s="37">
        <f t="shared" si="2"/>
        <v>389203</v>
      </c>
      <c r="M11" s="26"/>
      <c r="N11" s="37">
        <f t="shared" si="3"/>
        <v>409720</v>
      </c>
      <c r="O11" s="26"/>
      <c r="R11" s="32" t="s">
        <v>37</v>
      </c>
      <c r="T11" s="32" t="s">
        <v>37</v>
      </c>
      <c r="U11" s="32" t="s">
        <v>37</v>
      </c>
      <c r="V11" s="32" t="s">
        <v>38</v>
      </c>
      <c r="W11" s="32" t="s">
        <v>37</v>
      </c>
    </row>
    <row r="12" spans="1:24">
      <c r="A12" s="14" t="s">
        <v>58</v>
      </c>
      <c r="B12" s="14" t="s">
        <v>59</v>
      </c>
      <c r="C12" s="14" t="s">
        <v>60</v>
      </c>
      <c r="D12" s="14" t="s">
        <v>61</v>
      </c>
      <c r="E12" s="15" t="s">
        <v>36</v>
      </c>
      <c r="F12" s="4"/>
      <c r="G12" s="3">
        <v>2546787</v>
      </c>
      <c r="H12" s="3">
        <f t="shared" si="1"/>
        <v>2673451</v>
      </c>
      <c r="I12" s="1">
        <v>45000</v>
      </c>
      <c r="J12" s="38">
        <f t="shared" si="0"/>
        <v>2962245</v>
      </c>
      <c r="K12" s="26">
        <f>ROUND(I12/126.6*140.8,0)</f>
        <v>50047</v>
      </c>
      <c r="L12" s="37">
        <f t="shared" si="2"/>
        <v>3098355</v>
      </c>
      <c r="M12" s="26">
        <f>ROUND(K12/115.1*123.3,0)</f>
        <v>53612</v>
      </c>
      <c r="N12" s="37">
        <f t="shared" si="3"/>
        <v>3261687</v>
      </c>
      <c r="O12" s="26">
        <f t="shared" ref="O12:O19" si="4">ROUND(M12/123.3*128.3,0)</f>
        <v>55786</v>
      </c>
      <c r="R12" s="32" t="s">
        <v>37</v>
      </c>
      <c r="T12" s="32" t="s">
        <v>37</v>
      </c>
      <c r="U12" s="32" t="s">
        <v>37</v>
      </c>
      <c r="V12" s="32" t="s">
        <v>38</v>
      </c>
      <c r="W12" s="32" t="s">
        <v>37</v>
      </c>
    </row>
    <row r="13" spans="1:24" s="5" customFormat="1">
      <c r="A13" s="28" t="s">
        <v>32</v>
      </c>
      <c r="B13" s="28" t="s">
        <v>62</v>
      </c>
      <c r="C13" s="28" t="s">
        <v>63</v>
      </c>
      <c r="D13" s="28" t="s">
        <v>61</v>
      </c>
      <c r="E13" s="28" t="s">
        <v>36</v>
      </c>
      <c r="F13" s="28"/>
      <c r="G13" s="26">
        <v>100000</v>
      </c>
      <c r="H13" s="3">
        <f>ROUND(G13/151.1*158.3,0)</f>
        <v>104765</v>
      </c>
      <c r="I13" s="30"/>
      <c r="J13" s="38">
        <f t="shared" si="0"/>
        <v>116082</v>
      </c>
      <c r="K13" s="30"/>
      <c r="L13" s="37">
        <f t="shared" si="2"/>
        <v>121416</v>
      </c>
      <c r="M13" s="30"/>
      <c r="N13" s="37">
        <f t="shared" si="3"/>
        <v>127817</v>
      </c>
      <c r="O13" s="26"/>
      <c r="R13" s="31"/>
      <c r="S13" s="31" t="s">
        <v>37</v>
      </c>
      <c r="T13" s="31" t="s">
        <v>37</v>
      </c>
      <c r="U13" s="31" t="s">
        <v>37</v>
      </c>
      <c r="V13" s="31" t="s">
        <v>38</v>
      </c>
      <c r="W13" s="31" t="s">
        <v>47</v>
      </c>
      <c r="X13" s="29"/>
    </row>
    <row r="14" spans="1:24">
      <c r="A14" s="14" t="s">
        <v>32</v>
      </c>
      <c r="B14" s="14" t="s">
        <v>64</v>
      </c>
      <c r="C14" s="14" t="s">
        <v>65</v>
      </c>
      <c r="D14" s="14" t="s">
        <v>66</v>
      </c>
      <c r="E14" s="15" t="s">
        <v>36</v>
      </c>
      <c r="F14" s="4"/>
      <c r="G14" s="3">
        <v>100365</v>
      </c>
      <c r="H14" s="3">
        <f t="shared" si="1"/>
        <v>105357</v>
      </c>
      <c r="I14" s="1"/>
      <c r="J14" s="38">
        <f t="shared" si="0"/>
        <v>116738</v>
      </c>
      <c r="K14" s="26"/>
      <c r="L14" s="37">
        <f t="shared" si="2"/>
        <v>122102</v>
      </c>
      <c r="M14" s="26"/>
      <c r="N14" s="37">
        <f t="shared" si="3"/>
        <v>128539</v>
      </c>
      <c r="O14" s="26"/>
      <c r="R14" s="32" t="s">
        <v>37</v>
      </c>
      <c r="T14" s="32" t="s">
        <v>37</v>
      </c>
      <c r="U14" s="32" t="s">
        <v>37</v>
      </c>
      <c r="V14" s="32" t="s">
        <v>38</v>
      </c>
      <c r="W14" s="32" t="s">
        <v>37</v>
      </c>
    </row>
    <row r="15" spans="1:24">
      <c r="A15" s="14" t="s">
        <v>58</v>
      </c>
      <c r="B15" s="14" t="s">
        <v>64</v>
      </c>
      <c r="C15" s="14" t="s">
        <v>65</v>
      </c>
      <c r="D15" s="14" t="s">
        <v>66</v>
      </c>
      <c r="E15" s="15" t="s">
        <v>36</v>
      </c>
      <c r="F15" s="4"/>
      <c r="G15" s="3">
        <v>1129119</v>
      </c>
      <c r="H15" s="3">
        <f t="shared" si="1"/>
        <v>1185275</v>
      </c>
      <c r="I15" s="1">
        <v>425000</v>
      </c>
      <c r="J15" s="38">
        <f t="shared" si="0"/>
        <v>1313312</v>
      </c>
      <c r="K15" s="26">
        <f>ROUND(I15/126.6*140.8,0)</f>
        <v>472670</v>
      </c>
      <c r="L15" s="37">
        <f t="shared" si="2"/>
        <v>1373656</v>
      </c>
      <c r="M15" s="26">
        <f>ROUND(K15/115.1*123.3,0)</f>
        <v>506344</v>
      </c>
      <c r="N15" s="37">
        <f t="shared" si="3"/>
        <v>1446069</v>
      </c>
      <c r="O15" s="26">
        <f t="shared" si="4"/>
        <v>526877</v>
      </c>
      <c r="R15" s="32" t="s">
        <v>47</v>
      </c>
      <c r="S15" s="32" t="s">
        <v>37</v>
      </c>
      <c r="T15" s="32" t="s">
        <v>37</v>
      </c>
      <c r="U15" s="32" t="s">
        <v>37</v>
      </c>
      <c r="V15" s="32" t="s">
        <v>38</v>
      </c>
      <c r="W15" s="32" t="s">
        <v>37</v>
      </c>
    </row>
    <row r="16" spans="1:24">
      <c r="A16" s="14" t="s">
        <v>32</v>
      </c>
      <c r="B16" s="14" t="s">
        <v>67</v>
      </c>
      <c r="C16" s="14" t="s">
        <v>68</v>
      </c>
      <c r="D16" s="14" t="s">
        <v>69</v>
      </c>
      <c r="E16" s="15" t="s">
        <v>36</v>
      </c>
      <c r="F16" s="4"/>
      <c r="G16" s="3">
        <v>37637</v>
      </c>
      <c r="H16" s="3">
        <f t="shared" si="1"/>
        <v>39509</v>
      </c>
      <c r="I16" s="1"/>
      <c r="J16" s="38">
        <f t="shared" si="0"/>
        <v>43777</v>
      </c>
      <c r="K16" s="26"/>
      <c r="L16" s="37">
        <f t="shared" si="2"/>
        <v>45788</v>
      </c>
      <c r="M16" s="26"/>
      <c r="N16" s="37">
        <f t="shared" si="3"/>
        <v>48202</v>
      </c>
      <c r="O16" s="26"/>
      <c r="R16" s="32" t="s">
        <v>37</v>
      </c>
      <c r="T16" s="32" t="s">
        <v>37</v>
      </c>
      <c r="U16" s="32" t="s">
        <v>37</v>
      </c>
      <c r="V16" s="32" t="s">
        <v>38</v>
      </c>
      <c r="W16" s="32" t="s">
        <v>37</v>
      </c>
    </row>
    <row r="17" spans="1:24">
      <c r="A17" s="14" t="s">
        <v>58</v>
      </c>
      <c r="B17" s="14" t="s">
        <v>70</v>
      </c>
      <c r="C17" s="14" t="s">
        <v>68</v>
      </c>
      <c r="D17" s="2" t="s">
        <v>71</v>
      </c>
      <c r="E17" s="15" t="s">
        <v>36</v>
      </c>
      <c r="F17" s="4"/>
      <c r="G17" s="3">
        <v>4679568</v>
      </c>
      <c r="H17" s="3">
        <f t="shared" si="1"/>
        <v>4912305</v>
      </c>
      <c r="I17" s="1">
        <v>1140000</v>
      </c>
      <c r="J17" s="38">
        <f t="shared" si="0"/>
        <v>5442946</v>
      </c>
      <c r="K17" s="26">
        <f t="shared" ref="K17:K19" si="5">ROUND(I17/126.6*140.8,0)</f>
        <v>1267867</v>
      </c>
      <c r="L17" s="37">
        <f t="shared" si="2"/>
        <v>5693040</v>
      </c>
      <c r="M17" s="26">
        <f t="shared" ref="M17:M19" si="6">ROUND(K17/115.1*123.3,0)</f>
        <v>1358193</v>
      </c>
      <c r="N17" s="37">
        <f t="shared" si="3"/>
        <v>5993152</v>
      </c>
      <c r="O17" s="26">
        <f t="shared" si="4"/>
        <v>1413270</v>
      </c>
      <c r="R17" s="32" t="s">
        <v>47</v>
      </c>
      <c r="S17" s="32" t="s">
        <v>37</v>
      </c>
      <c r="T17" s="32" t="s">
        <v>47</v>
      </c>
      <c r="U17" s="32" t="s">
        <v>37</v>
      </c>
      <c r="V17" s="32" t="s">
        <v>38</v>
      </c>
      <c r="W17" s="32" t="s">
        <v>37</v>
      </c>
    </row>
    <row r="18" spans="1:24">
      <c r="A18" s="14" t="s">
        <v>58</v>
      </c>
      <c r="B18" s="14" t="s">
        <v>72</v>
      </c>
      <c r="C18" s="15" t="s">
        <v>73</v>
      </c>
      <c r="D18" s="16" t="s">
        <v>74</v>
      </c>
      <c r="E18" s="17" t="s">
        <v>36</v>
      </c>
      <c r="F18" s="4"/>
      <c r="G18" s="3">
        <v>2992163</v>
      </c>
      <c r="H18" s="3">
        <f t="shared" si="1"/>
        <v>3140977</v>
      </c>
      <c r="I18" s="1">
        <v>425000</v>
      </c>
      <c r="J18" s="38">
        <f t="shared" si="0"/>
        <v>3480274</v>
      </c>
      <c r="K18" s="26">
        <f t="shared" si="5"/>
        <v>472670</v>
      </c>
      <c r="L18" s="37">
        <f t="shared" si="2"/>
        <v>3640186</v>
      </c>
      <c r="M18" s="26">
        <f t="shared" si="6"/>
        <v>506344</v>
      </c>
      <c r="N18" s="37">
        <f t="shared" si="3"/>
        <v>3832081</v>
      </c>
      <c r="O18" s="26">
        <f t="shared" si="4"/>
        <v>526877</v>
      </c>
      <c r="R18" s="32" t="s">
        <v>37</v>
      </c>
      <c r="T18" s="32" t="s">
        <v>75</v>
      </c>
      <c r="U18" s="32" t="s">
        <v>37</v>
      </c>
      <c r="V18" s="32" t="s">
        <v>38</v>
      </c>
      <c r="W18" s="32" t="s">
        <v>37</v>
      </c>
    </row>
    <row r="19" spans="1:24">
      <c r="A19" s="14" t="s">
        <v>58</v>
      </c>
      <c r="B19" s="14" t="s">
        <v>76</v>
      </c>
      <c r="C19" s="15" t="s">
        <v>77</v>
      </c>
      <c r="D19" s="16" t="s">
        <v>78</v>
      </c>
      <c r="E19" s="17" t="s">
        <v>36</v>
      </c>
      <c r="F19" s="4"/>
      <c r="G19" s="3">
        <v>1461581</v>
      </c>
      <c r="H19" s="3">
        <f t="shared" si="1"/>
        <v>1534272</v>
      </c>
      <c r="I19" s="1">
        <v>110000</v>
      </c>
      <c r="J19" s="38">
        <f t="shared" si="0"/>
        <v>1700008</v>
      </c>
      <c r="K19" s="26">
        <f t="shared" si="5"/>
        <v>122338</v>
      </c>
      <c r="L19" s="37">
        <f t="shared" si="2"/>
        <v>1778120</v>
      </c>
      <c r="M19" s="26">
        <f t="shared" si="6"/>
        <v>131054</v>
      </c>
      <c r="N19" s="37">
        <f t="shared" si="3"/>
        <v>1871855</v>
      </c>
      <c r="O19" s="26">
        <f t="shared" si="4"/>
        <v>136368</v>
      </c>
      <c r="R19" s="32" t="s">
        <v>37</v>
      </c>
      <c r="T19" s="32" t="s">
        <v>37</v>
      </c>
      <c r="U19" s="32" t="s">
        <v>37</v>
      </c>
      <c r="V19" s="32" t="s">
        <v>38</v>
      </c>
      <c r="W19" s="32" t="s">
        <v>47</v>
      </c>
      <c r="X19" s="32" t="s">
        <v>79</v>
      </c>
    </row>
    <row r="20" spans="1:24" s="5" customFormat="1">
      <c r="A20" s="15" t="s">
        <v>32</v>
      </c>
      <c r="B20" s="16" t="s">
        <v>80</v>
      </c>
      <c r="C20" s="16" t="s">
        <v>81</v>
      </c>
      <c r="D20" s="16" t="s">
        <v>82</v>
      </c>
      <c r="E20" s="16" t="s">
        <v>36</v>
      </c>
      <c r="F20" s="4"/>
      <c r="G20" s="3">
        <v>213277</v>
      </c>
      <c r="H20" s="3">
        <f t="shared" si="1"/>
        <v>223884</v>
      </c>
      <c r="I20" s="26"/>
      <c r="J20" s="38">
        <f t="shared" si="0"/>
        <v>248069</v>
      </c>
      <c r="K20" s="26"/>
      <c r="L20" s="37">
        <f t="shared" si="2"/>
        <v>259467</v>
      </c>
      <c r="M20" s="26"/>
      <c r="N20" s="37">
        <f t="shared" si="3"/>
        <v>273145</v>
      </c>
      <c r="O20" s="26"/>
      <c r="R20" s="43" t="s">
        <v>37</v>
      </c>
      <c r="S20" s="43"/>
      <c r="T20" s="43" t="s">
        <v>37</v>
      </c>
      <c r="U20" s="32" t="s">
        <v>37</v>
      </c>
      <c r="V20" s="32" t="s">
        <v>38</v>
      </c>
      <c r="W20" s="32" t="s">
        <v>37</v>
      </c>
    </row>
    <row r="21" spans="1:24" s="5" customFormat="1">
      <c r="A21" s="14" t="s">
        <v>32</v>
      </c>
      <c r="B21" s="14" t="s">
        <v>83</v>
      </c>
      <c r="C21" s="15" t="s">
        <v>84</v>
      </c>
      <c r="D21" s="16" t="s">
        <v>85</v>
      </c>
      <c r="E21" s="17" t="s">
        <v>36</v>
      </c>
      <c r="F21" s="4"/>
      <c r="G21" s="3">
        <v>28229</v>
      </c>
      <c r="H21" s="3">
        <f t="shared" si="1"/>
        <v>29633</v>
      </c>
      <c r="I21" s="27"/>
      <c r="J21" s="38">
        <f t="shared" si="0"/>
        <v>32834</v>
      </c>
      <c r="K21" s="26"/>
      <c r="L21" s="37">
        <f t="shared" si="2"/>
        <v>34343</v>
      </c>
      <c r="M21" s="26"/>
      <c r="N21" s="37">
        <f t="shared" si="3"/>
        <v>36153</v>
      </c>
      <c r="O21" s="26"/>
      <c r="R21" s="43" t="s">
        <v>37</v>
      </c>
      <c r="S21" s="43"/>
      <c r="T21" s="43" t="s">
        <v>37</v>
      </c>
      <c r="U21" s="43" t="s">
        <v>37</v>
      </c>
      <c r="V21" s="32" t="s">
        <v>38</v>
      </c>
      <c r="W21" s="43" t="s">
        <v>47</v>
      </c>
    </row>
    <row r="22" spans="1:24">
      <c r="A22" s="6"/>
      <c r="B22" s="6"/>
      <c r="C22" s="6"/>
      <c r="D22" s="6"/>
      <c r="E22" s="6"/>
      <c r="F22" s="6"/>
      <c r="G22" s="7">
        <f t="shared" ref="G22:M22" si="7">SUM(G4:G21)</f>
        <v>22074367</v>
      </c>
      <c r="H22" s="7">
        <f t="shared" si="7"/>
        <v>23172020</v>
      </c>
      <c r="I22" s="7">
        <f t="shared" si="7"/>
        <v>2351600</v>
      </c>
      <c r="J22" s="7">
        <f t="shared" si="7"/>
        <v>25675128</v>
      </c>
      <c r="K22" s="7">
        <f t="shared" si="7"/>
        <v>2615365</v>
      </c>
      <c r="L22" s="7">
        <f t="shared" si="7"/>
        <v>26854854</v>
      </c>
      <c r="M22" s="7">
        <f t="shared" si="7"/>
        <v>2801690</v>
      </c>
      <c r="N22" s="7">
        <f t="shared" ref="N22:O22" si="8">SUM(N4:N21)</f>
        <v>28270525</v>
      </c>
      <c r="O22" s="7">
        <f t="shared" si="8"/>
        <v>2915302</v>
      </c>
    </row>
    <row r="23" spans="1:24" ht="13.5" thickBot="1">
      <c r="B23" s="8" t="s">
        <v>86</v>
      </c>
      <c r="G23" s="10"/>
      <c r="H23" s="10"/>
      <c r="I23" s="11">
        <f>H22+I22</f>
        <v>25523620</v>
      </c>
      <c r="J23" s="10"/>
      <c r="K23" s="11">
        <f>J22+K22</f>
        <v>28290493</v>
      </c>
      <c r="L23" s="10"/>
      <c r="M23" s="11">
        <f>L22+M22</f>
        <v>29656544</v>
      </c>
      <c r="N23" s="10"/>
      <c r="O23" s="11">
        <f>N22+O22</f>
        <v>31185827</v>
      </c>
    </row>
    <row r="24" spans="1:24" ht="13.5" thickTop="1">
      <c r="A24" s="6"/>
      <c r="B24" s="6"/>
      <c r="C24" s="6"/>
      <c r="D24" s="6"/>
      <c r="E24" s="6"/>
      <c r="F24" s="6"/>
      <c r="G24" s="12"/>
      <c r="H24" s="12"/>
      <c r="I24" s="12"/>
      <c r="J24" s="12"/>
      <c r="K24" s="12"/>
      <c r="L24" s="12"/>
      <c r="M24" s="12"/>
      <c r="N24" s="12"/>
      <c r="O24" s="12"/>
    </row>
    <row r="25" spans="1:24">
      <c r="B25" s="5"/>
      <c r="C25" s="6"/>
      <c r="D25" s="6"/>
      <c r="E25" s="6"/>
      <c r="F25" s="6"/>
      <c r="G25" s="13"/>
      <c r="H25" s="13"/>
      <c r="I25" s="13"/>
      <c r="J25" s="13"/>
      <c r="K25" s="13"/>
      <c r="L25" s="13"/>
      <c r="M25" s="13"/>
      <c r="N25" s="13" t="s">
        <v>87</v>
      </c>
      <c r="O25" s="13">
        <v>3000000</v>
      </c>
    </row>
    <row r="26" spans="1:24">
      <c r="B26" s="5"/>
      <c r="C26" s="6"/>
      <c r="D26" s="6"/>
      <c r="E26" s="6"/>
      <c r="F26" s="6"/>
      <c r="G26" s="13"/>
      <c r="H26" s="13"/>
      <c r="I26" s="13"/>
      <c r="J26" s="13"/>
      <c r="K26" s="13"/>
      <c r="L26" s="13"/>
      <c r="M26" s="13"/>
      <c r="N26" s="13" t="s">
        <v>88</v>
      </c>
      <c r="O26" s="13">
        <v>3000000</v>
      </c>
    </row>
    <row r="27" spans="1:24">
      <c r="N27" s="44" t="s">
        <v>89</v>
      </c>
      <c r="O27" s="44">
        <v>3000000</v>
      </c>
    </row>
    <row r="29" spans="1:24">
      <c r="N29" s="44" t="s">
        <v>90</v>
      </c>
      <c r="O29" s="49">
        <f>O23+O25+O26+O27</f>
        <v>40185827</v>
      </c>
    </row>
  </sheetData>
  <pageMargins left="0.59055118110236227" right="0.59055118110236227" top="1.7716535433070868" bottom="0.94488188976377963" header="0.31496062992125984" footer="0.70866141732283472"/>
  <pageSetup paperSize="9" scale="87" fitToHeight="2" orientation="landscape" r:id="rId1"/>
  <headerFooter>
    <oddFooter>&amp;L&amp;F &amp;A&amp;C&amp;P&amp;R&amp;D</oddFooter>
  </headerFooter>
  <colBreaks count="2" manualBreakCount="2">
    <brk id="15" max="1048575" man="1"/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FFC6F814BB24498B6D1FFFA4A0161" ma:contentTypeVersion="13" ma:contentTypeDescription="Een nieuw document maken." ma:contentTypeScope="" ma:versionID="c7a066b37db5f7fabfcd7cd872e40c8d">
  <xsd:schema xmlns:xsd="http://www.w3.org/2001/XMLSchema" xmlns:xs="http://www.w3.org/2001/XMLSchema" xmlns:p="http://schemas.microsoft.com/office/2006/metadata/properties" xmlns:ns2="81173aa3-b91c-4753-9f3e-ad27854fdad6" xmlns:ns3="02be053c-f668-4ff1-81e4-ff6232284dc5" targetNamespace="http://schemas.microsoft.com/office/2006/metadata/properties" ma:root="true" ma:fieldsID="4037f3968cb230e069ae1f51ce8b60fc" ns2:_="" ns3:_="">
    <xsd:import namespace="81173aa3-b91c-4753-9f3e-ad27854fdad6"/>
    <xsd:import namespace="02be053c-f668-4ff1-81e4-ff6232284d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73aa3-b91c-4753-9f3e-ad27854fd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38377c97-d815-4b38-b291-dc3dcbbb2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e053c-f668-4ff1-81e4-ff6232284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61a49ae-481c-482d-9555-0ee88d24e62b}" ma:internalName="TaxCatchAll" ma:showField="CatchAllData" ma:web="02be053c-f668-4ff1-81e4-ff6232284d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173aa3-b91c-4753-9f3e-ad27854fdad6">
      <Terms xmlns="http://schemas.microsoft.com/office/infopath/2007/PartnerControls"/>
    </lcf76f155ced4ddcb4097134ff3c332f>
    <TaxCatchAll xmlns="02be053c-f668-4ff1-81e4-ff6232284dc5" xsi:nil="true"/>
  </documentManagement>
</p:properties>
</file>

<file path=customXml/itemProps1.xml><?xml version="1.0" encoding="utf-8"?>
<ds:datastoreItem xmlns:ds="http://schemas.openxmlformats.org/officeDocument/2006/customXml" ds:itemID="{6D60A691-80C1-4D1D-B399-8A78E5614FF7}"/>
</file>

<file path=customXml/itemProps2.xml><?xml version="1.0" encoding="utf-8"?>
<ds:datastoreItem xmlns:ds="http://schemas.openxmlformats.org/officeDocument/2006/customXml" ds:itemID="{B79BBCF2-41DC-4323-81E0-65D9A9691D11}"/>
</file>

<file path=customXml/itemProps3.xml><?xml version="1.0" encoding="utf-8"?>
<ds:datastoreItem xmlns:ds="http://schemas.openxmlformats.org/officeDocument/2006/customXml" ds:itemID="{B4E1D30B-E856-420C-A664-BA51977A5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Gipon</dc:creator>
  <cp:keywords/>
  <dc:description/>
  <cp:lastModifiedBy>Starrenburg, Manon</cp:lastModifiedBy>
  <cp:revision/>
  <dcterms:created xsi:type="dcterms:W3CDTF">2013-06-18T10:38:51Z</dcterms:created>
  <dcterms:modified xsi:type="dcterms:W3CDTF">2025-09-05T09:23:54Z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0x0101000C7FFC6F814BB24498B6D1FFFA4A0161</vt:lpwstr>
  </property>
</Properties>
</file>