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olis\"/>
    </mc:Choice>
  </mc:AlternateContent>
  <xr:revisionPtr revIDLastSave="1" documentId="8_{A557AAC1-2FEA-4307-87D7-294977811A72}" xr6:coauthVersionLast="47" xr6:coauthVersionMax="47" xr10:uidLastSave="{C1A6D875-9C6D-4374-9E13-05EE265A3959}"/>
  <bookViews>
    <workbookView xWindow="-120" yWindow="-120" windowWidth="29040" windowHeight="15840" xr2:uid="{00000000-000D-0000-FFFF-FFFF00000000}"/>
  </bookViews>
  <sheets>
    <sheet name="specificatie" sheetId="6" r:id="rId1"/>
  </sheets>
  <definedNames>
    <definedName name="_xlnm._FilterDatabase" localSheetId="0" hidden="1">specificatie!$A$1:$Q$45</definedName>
    <definedName name="_xlnm.Print_Area" localSheetId="0">specificatie!$A$1:$Q$55</definedName>
    <definedName name="_xlnm.Print_Titles" localSheetId="0">specificatie!$1:$3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9" i="6" l="1"/>
  <c r="Q9" i="6" l="1"/>
  <c r="I39" i="6"/>
  <c r="K39" i="6" s="1"/>
  <c r="M39" i="6" s="1"/>
  <c r="P39" i="6" s="1"/>
  <c r="H39" i="6"/>
  <c r="J39" i="6" s="1"/>
  <c r="L39" i="6" s="1"/>
  <c r="O39" i="6" s="1"/>
  <c r="K23" i="6"/>
  <c r="M23" i="6" s="1"/>
  <c r="P23" i="6" s="1"/>
  <c r="H23" i="6"/>
  <c r="J23" i="6" s="1"/>
  <c r="L23" i="6" s="1"/>
  <c r="O23" i="6" s="1"/>
  <c r="K5" i="6"/>
  <c r="M5" i="6" s="1"/>
  <c r="P5" i="6" s="1"/>
  <c r="K7" i="6"/>
  <c r="M7" i="6" s="1"/>
  <c r="P7" i="6" s="1"/>
  <c r="K8" i="6"/>
  <c r="M8" i="6" s="1"/>
  <c r="P8" i="6" s="1"/>
  <c r="K10" i="6"/>
  <c r="M10" i="6" s="1"/>
  <c r="P10" i="6" s="1"/>
  <c r="K11" i="6"/>
  <c r="M11" i="6" s="1"/>
  <c r="P11" i="6" s="1"/>
  <c r="K12" i="6"/>
  <c r="M12" i="6" s="1"/>
  <c r="P12" i="6" s="1"/>
  <c r="K13" i="6"/>
  <c r="M13" i="6" s="1"/>
  <c r="P13" i="6" s="1"/>
  <c r="K14" i="6"/>
  <c r="M14" i="6" s="1"/>
  <c r="P14" i="6" s="1"/>
  <c r="K15" i="6"/>
  <c r="M15" i="6" s="1"/>
  <c r="P15" i="6" s="1"/>
  <c r="K16" i="6"/>
  <c r="M16" i="6" s="1"/>
  <c r="P16" i="6" s="1"/>
  <c r="K17" i="6"/>
  <c r="M17" i="6" s="1"/>
  <c r="P17" i="6" s="1"/>
  <c r="K18" i="6"/>
  <c r="M18" i="6" s="1"/>
  <c r="P18" i="6" s="1"/>
  <c r="K19" i="6"/>
  <c r="M19" i="6" s="1"/>
  <c r="P19" i="6" s="1"/>
  <c r="K20" i="6"/>
  <c r="M20" i="6" s="1"/>
  <c r="P20" i="6" s="1"/>
  <c r="K21" i="6"/>
  <c r="M21" i="6" s="1"/>
  <c r="P21" i="6" s="1"/>
  <c r="K22" i="6"/>
  <c r="M22" i="6" s="1"/>
  <c r="P22" i="6" s="1"/>
  <c r="K24" i="6"/>
  <c r="M24" i="6" s="1"/>
  <c r="P24" i="6" s="1"/>
  <c r="K25" i="6"/>
  <c r="M25" i="6" s="1"/>
  <c r="P25" i="6" s="1"/>
  <c r="K26" i="6"/>
  <c r="M26" i="6" s="1"/>
  <c r="P26" i="6" s="1"/>
  <c r="K27" i="6"/>
  <c r="M27" i="6" s="1"/>
  <c r="P27" i="6" s="1"/>
  <c r="K28" i="6"/>
  <c r="M28" i="6" s="1"/>
  <c r="P28" i="6" s="1"/>
  <c r="K29" i="6"/>
  <c r="M29" i="6" s="1"/>
  <c r="P29" i="6" s="1"/>
  <c r="K30" i="6"/>
  <c r="M30" i="6" s="1"/>
  <c r="P30" i="6" s="1"/>
  <c r="K31" i="6"/>
  <c r="M31" i="6" s="1"/>
  <c r="P31" i="6" s="1"/>
  <c r="K32" i="6"/>
  <c r="M32" i="6" s="1"/>
  <c r="P32" i="6" s="1"/>
  <c r="K33" i="6"/>
  <c r="M33" i="6" s="1"/>
  <c r="P33" i="6" s="1"/>
  <c r="K34" i="6"/>
  <c r="M34" i="6" s="1"/>
  <c r="P34" i="6" s="1"/>
  <c r="K35" i="6"/>
  <c r="M35" i="6" s="1"/>
  <c r="P35" i="6" s="1"/>
  <c r="K36" i="6"/>
  <c r="M36" i="6" s="1"/>
  <c r="P36" i="6" s="1"/>
  <c r="K37" i="6"/>
  <c r="M37" i="6" s="1"/>
  <c r="P37" i="6" s="1"/>
  <c r="K38" i="6"/>
  <c r="M38" i="6" s="1"/>
  <c r="P38" i="6" s="1"/>
  <c r="K40" i="6"/>
  <c r="M40" i="6" s="1"/>
  <c r="P40" i="6" s="1"/>
  <c r="K41" i="6"/>
  <c r="M41" i="6" s="1"/>
  <c r="P41" i="6" s="1"/>
  <c r="K42" i="6"/>
  <c r="M42" i="6" s="1"/>
  <c r="P42" i="6" s="1"/>
  <c r="K43" i="6"/>
  <c r="M43" i="6" s="1"/>
  <c r="P43" i="6" s="1"/>
  <c r="K44" i="6"/>
  <c r="M44" i="6" s="1"/>
  <c r="P44" i="6" s="1"/>
  <c r="K45" i="6"/>
  <c r="M45" i="6" s="1"/>
  <c r="P45" i="6" s="1"/>
  <c r="J10" i="6"/>
  <c r="L10" i="6" s="1"/>
  <c r="O10" i="6" s="1"/>
  <c r="J38" i="6"/>
  <c r="L38" i="6" s="1"/>
  <c r="O38" i="6" s="1"/>
  <c r="I6" i="6"/>
  <c r="K6" i="6" s="1"/>
  <c r="M6" i="6" s="1"/>
  <c r="P6" i="6" s="1"/>
  <c r="H6" i="6"/>
  <c r="J6" i="6" s="1"/>
  <c r="L6" i="6" s="1"/>
  <c r="O6" i="6" s="1"/>
  <c r="Q6" i="6" s="1"/>
  <c r="Q38" i="6" l="1"/>
  <c r="Q10" i="6"/>
  <c r="Q23" i="6"/>
  <c r="Q39" i="6"/>
  <c r="H5" i="6"/>
  <c r="J5" i="6" s="1"/>
  <c r="L5" i="6" s="1"/>
  <c r="O5" i="6" s="1"/>
  <c r="Q5" i="6" s="1"/>
  <c r="H7" i="6"/>
  <c r="J7" i="6" s="1"/>
  <c r="L7" i="6" s="1"/>
  <c r="O7" i="6" s="1"/>
  <c r="Q7" i="6" s="1"/>
  <c r="H8" i="6"/>
  <c r="J8" i="6" s="1"/>
  <c r="L8" i="6" s="1"/>
  <c r="O8" i="6" s="1"/>
  <c r="Q8" i="6" s="1"/>
  <c r="H11" i="6"/>
  <c r="J11" i="6" s="1"/>
  <c r="L11" i="6" s="1"/>
  <c r="O11" i="6" s="1"/>
  <c r="Q11" i="6" s="1"/>
  <c r="H12" i="6"/>
  <c r="J12" i="6" s="1"/>
  <c r="L12" i="6" s="1"/>
  <c r="O12" i="6" s="1"/>
  <c r="Q12" i="6" s="1"/>
  <c r="H13" i="6"/>
  <c r="J13" i="6" s="1"/>
  <c r="L13" i="6" s="1"/>
  <c r="O13" i="6" s="1"/>
  <c r="Q13" i="6" s="1"/>
  <c r="H14" i="6"/>
  <c r="J14" i="6" s="1"/>
  <c r="L14" i="6" s="1"/>
  <c r="O14" i="6" s="1"/>
  <c r="Q14" i="6" s="1"/>
  <c r="H15" i="6"/>
  <c r="J15" i="6" s="1"/>
  <c r="L15" i="6" s="1"/>
  <c r="O15" i="6" s="1"/>
  <c r="Q15" i="6" s="1"/>
  <c r="H16" i="6"/>
  <c r="J16" i="6" s="1"/>
  <c r="L16" i="6" s="1"/>
  <c r="O16" i="6" s="1"/>
  <c r="Q16" i="6" s="1"/>
  <c r="H17" i="6"/>
  <c r="J17" i="6" s="1"/>
  <c r="L17" i="6" s="1"/>
  <c r="O17" i="6" s="1"/>
  <c r="Q17" i="6" s="1"/>
  <c r="H18" i="6"/>
  <c r="J18" i="6" s="1"/>
  <c r="L18" i="6" s="1"/>
  <c r="O18" i="6" s="1"/>
  <c r="Q18" i="6" s="1"/>
  <c r="H19" i="6"/>
  <c r="J19" i="6" s="1"/>
  <c r="L19" i="6" s="1"/>
  <c r="O19" i="6" s="1"/>
  <c r="Q19" i="6" s="1"/>
  <c r="H20" i="6"/>
  <c r="J20" i="6" s="1"/>
  <c r="L20" i="6" s="1"/>
  <c r="O20" i="6" s="1"/>
  <c r="Q20" i="6" s="1"/>
  <c r="H21" i="6"/>
  <c r="J21" i="6" s="1"/>
  <c r="L21" i="6" s="1"/>
  <c r="O21" i="6" s="1"/>
  <c r="Q21" i="6" s="1"/>
  <c r="H22" i="6"/>
  <c r="J22" i="6" s="1"/>
  <c r="L22" i="6" s="1"/>
  <c r="O22" i="6" s="1"/>
  <c r="Q22" i="6" s="1"/>
  <c r="H24" i="6"/>
  <c r="J24" i="6" s="1"/>
  <c r="L24" i="6" s="1"/>
  <c r="O24" i="6" s="1"/>
  <c r="Q24" i="6" s="1"/>
  <c r="H25" i="6"/>
  <c r="J25" i="6" s="1"/>
  <c r="L25" i="6" s="1"/>
  <c r="O25" i="6" s="1"/>
  <c r="Q25" i="6" s="1"/>
  <c r="H26" i="6"/>
  <c r="J26" i="6" s="1"/>
  <c r="L26" i="6" s="1"/>
  <c r="O26" i="6" s="1"/>
  <c r="Q26" i="6" s="1"/>
  <c r="H27" i="6"/>
  <c r="J27" i="6" s="1"/>
  <c r="L27" i="6" s="1"/>
  <c r="O27" i="6" s="1"/>
  <c r="Q27" i="6" s="1"/>
  <c r="H28" i="6"/>
  <c r="J28" i="6" s="1"/>
  <c r="L28" i="6" s="1"/>
  <c r="O28" i="6" s="1"/>
  <c r="Q28" i="6" s="1"/>
  <c r="H29" i="6"/>
  <c r="J29" i="6" s="1"/>
  <c r="L29" i="6" s="1"/>
  <c r="O29" i="6" s="1"/>
  <c r="Q29" i="6" s="1"/>
  <c r="H30" i="6"/>
  <c r="J30" i="6" s="1"/>
  <c r="L30" i="6" s="1"/>
  <c r="O30" i="6" s="1"/>
  <c r="Q30" i="6" s="1"/>
  <c r="H31" i="6"/>
  <c r="J31" i="6" s="1"/>
  <c r="L31" i="6" s="1"/>
  <c r="O31" i="6" s="1"/>
  <c r="Q31" i="6" s="1"/>
  <c r="H32" i="6"/>
  <c r="J32" i="6" s="1"/>
  <c r="L32" i="6" s="1"/>
  <c r="O32" i="6" s="1"/>
  <c r="Q32" i="6" s="1"/>
  <c r="H33" i="6"/>
  <c r="J33" i="6" s="1"/>
  <c r="L33" i="6" s="1"/>
  <c r="O33" i="6" s="1"/>
  <c r="Q33" i="6" s="1"/>
  <c r="H34" i="6"/>
  <c r="J34" i="6" s="1"/>
  <c r="L34" i="6" s="1"/>
  <c r="O34" i="6" s="1"/>
  <c r="Q34" i="6" s="1"/>
  <c r="H35" i="6"/>
  <c r="J35" i="6" s="1"/>
  <c r="L35" i="6" s="1"/>
  <c r="O35" i="6" s="1"/>
  <c r="Q35" i="6" s="1"/>
  <c r="H36" i="6"/>
  <c r="J36" i="6" s="1"/>
  <c r="L36" i="6" s="1"/>
  <c r="O36" i="6" s="1"/>
  <c r="Q36" i="6" s="1"/>
  <c r="H37" i="6"/>
  <c r="J37" i="6" s="1"/>
  <c r="L37" i="6" s="1"/>
  <c r="O37" i="6" s="1"/>
  <c r="Q37" i="6" s="1"/>
  <c r="H40" i="6"/>
  <c r="J40" i="6" s="1"/>
  <c r="L40" i="6" s="1"/>
  <c r="O40" i="6" s="1"/>
  <c r="Q40" i="6" s="1"/>
  <c r="H41" i="6"/>
  <c r="J41" i="6" s="1"/>
  <c r="L41" i="6" s="1"/>
  <c r="O41" i="6" s="1"/>
  <c r="Q41" i="6" s="1"/>
  <c r="H42" i="6"/>
  <c r="J42" i="6" s="1"/>
  <c r="L42" i="6" s="1"/>
  <c r="O42" i="6" s="1"/>
  <c r="Q42" i="6" s="1"/>
  <c r="H43" i="6"/>
  <c r="J43" i="6" s="1"/>
  <c r="L43" i="6" s="1"/>
  <c r="O43" i="6" s="1"/>
  <c r="Q43" i="6" s="1"/>
  <c r="H44" i="6"/>
  <c r="J44" i="6" s="1"/>
  <c r="L44" i="6" s="1"/>
  <c r="O44" i="6" s="1"/>
  <c r="Q44" i="6" s="1"/>
  <c r="H45" i="6"/>
  <c r="J45" i="6" s="1"/>
  <c r="L45" i="6" s="1"/>
  <c r="O45" i="6" s="1"/>
  <c r="Q45" i="6" s="1"/>
  <c r="H4" i="6"/>
  <c r="J4" i="6" s="1"/>
  <c r="L4" i="6" s="1"/>
  <c r="O4" i="6" s="1"/>
  <c r="O47" i="6" l="1"/>
  <c r="L47" i="6"/>
  <c r="J47" i="6"/>
  <c r="G47" i="6"/>
  <c r="I4" i="6" l="1"/>
  <c r="K4" i="6" s="1"/>
  <c r="M4" i="6" s="1"/>
  <c r="P4" i="6" l="1"/>
  <c r="Q4" i="6" s="1"/>
  <c r="M47" i="6"/>
  <c r="K47" i="6"/>
  <c r="I47" i="6"/>
  <c r="Q47" i="6" l="1"/>
  <c r="Q54" i="6" s="1"/>
  <c r="P47" i="6"/>
  <c r="H47" i="6"/>
  <c r="R43" i="6" l="1"/>
  <c r="S43" i="6" s="1"/>
  <c r="R5" i="6"/>
  <c r="S5" i="6" s="1"/>
  <c r="R33" i="6"/>
  <c r="S33" i="6" s="1"/>
  <c r="R38" i="6"/>
  <c r="S38" i="6" s="1"/>
  <c r="R36" i="6"/>
  <c r="S36" i="6" s="1"/>
  <c r="S9" i="6" l="1"/>
  <c r="R8" i="6"/>
  <c r="S8" i="6" s="1"/>
  <c r="R52" i="6"/>
  <c r="S52" i="6" s="1"/>
  <c r="R50" i="6"/>
  <c r="S50" i="6" s="1"/>
  <c r="R51" i="6"/>
  <c r="S51" i="6" s="1"/>
  <c r="R11" i="6"/>
  <c r="S11" i="6" s="1"/>
  <c r="R21" i="6"/>
  <c r="S21" i="6" s="1"/>
  <c r="R10" i="6"/>
  <c r="S10" i="6" s="1"/>
  <c r="R7" i="6"/>
  <c r="S7" i="6" s="1"/>
  <c r="R44" i="6"/>
  <c r="S44" i="6" s="1"/>
  <c r="R27" i="6"/>
  <c r="S27" i="6" s="1"/>
  <c r="R13" i="6"/>
  <c r="S13" i="6" s="1"/>
  <c r="R20" i="6"/>
  <c r="S20" i="6" s="1"/>
  <c r="R17" i="6"/>
  <c r="S17" i="6" s="1"/>
  <c r="R37" i="6"/>
  <c r="S37" i="6" s="1"/>
  <c r="R23" i="6"/>
  <c r="S23" i="6" s="1"/>
  <c r="R25" i="6"/>
  <c r="S25" i="6" s="1"/>
  <c r="R32" i="6"/>
  <c r="S32" i="6" s="1"/>
  <c r="R12" i="6"/>
  <c r="S12" i="6" s="1"/>
  <c r="R29" i="6"/>
  <c r="S29" i="6" s="1"/>
  <c r="R16" i="6"/>
  <c r="S16" i="6" s="1"/>
  <c r="R35" i="6"/>
  <c r="S35" i="6" s="1"/>
  <c r="R42" i="6"/>
  <c r="S42" i="6" s="1"/>
  <c r="R18" i="6"/>
  <c r="S18" i="6" s="1"/>
  <c r="R39" i="6"/>
  <c r="S39" i="6" s="1"/>
  <c r="R40" i="6"/>
  <c r="S40" i="6" s="1"/>
  <c r="R34" i="6"/>
  <c r="S34" i="6" s="1"/>
  <c r="R26" i="6"/>
  <c r="S26" i="6" s="1"/>
  <c r="R30" i="6"/>
  <c r="S30" i="6" s="1"/>
  <c r="R14" i="6"/>
  <c r="S14" i="6" s="1"/>
  <c r="R19" i="6"/>
  <c r="S19" i="6" s="1"/>
  <c r="R24" i="6"/>
  <c r="S24" i="6" s="1"/>
  <c r="R45" i="6"/>
  <c r="S45" i="6" s="1"/>
  <c r="R6" i="6"/>
  <c r="S6" i="6" s="1"/>
  <c r="R31" i="6"/>
  <c r="S31" i="6" s="1"/>
  <c r="R22" i="6"/>
  <c r="S22" i="6" s="1"/>
  <c r="R28" i="6"/>
  <c r="S28" i="6" s="1"/>
  <c r="R15" i="6"/>
  <c r="S15" i="6" s="1"/>
  <c r="R4" i="6"/>
  <c r="S4" i="6" s="1"/>
  <c r="R41" i="6"/>
  <c r="S41" i="6" s="1"/>
  <c r="S47" i="6"/>
  <c r="S54" i="6" s="1"/>
  <c r="R47" i="6"/>
  <c r="R54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  <author>Diane Biersteker</author>
  </authors>
  <commentList>
    <comment ref="B1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Petra Cornelisse:</t>
        </r>
        <r>
          <rPr>
            <sz val="9"/>
            <color indexed="81"/>
            <rFont val="Tahoma"/>
            <family val="2"/>
          </rPr>
          <t xml:space="preserve">
uitrusting/kleding, rollend materiaal van de vrijwillige brandweer</t>
        </r>
      </text>
    </comment>
    <comment ref="C20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>Diane Biersteker:</t>
        </r>
        <r>
          <rPr>
            <sz val="8"/>
            <color indexed="81"/>
            <rFont val="Tahoma"/>
            <family val="2"/>
          </rPr>
          <t xml:space="preserve">
Op de polis staat nummer 30 ipv 34
</t>
        </r>
      </text>
    </comment>
    <comment ref="B29" authorId="0" shapeId="0" xr:uid="{00000000-0006-0000-0100-000003000000}">
      <text>
        <r>
          <rPr>
            <sz val="9"/>
            <color indexed="81"/>
            <rFont val="Tahoma"/>
            <family val="2"/>
          </rPr>
          <t>18: Daltonschool en 18A: kinderopvang</t>
        </r>
      </text>
    </comment>
    <comment ref="B33" authorId="0" shapeId="0" xr:uid="{00000000-0006-0000-0100-000004000000}">
      <text>
        <r>
          <rPr>
            <sz val="9"/>
            <color indexed="81"/>
            <rFont val="Tahoma"/>
            <family val="2"/>
          </rPr>
          <t>261C: Montessorischool 261D: kinderopvang en 261E: gymnastiek lokaal</t>
        </r>
      </text>
    </comment>
    <comment ref="C33" authorId="0" shapeId="0" xr:uid="{F1D2D929-F4E0-4DA2-9373-5294AD9C7ADE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  <comment ref="B34" authorId="0" shapeId="0" xr:uid="{00000000-0006-0000-0100-000005000000}">
      <text>
        <r>
          <rPr>
            <sz val="9"/>
            <color indexed="81"/>
            <rFont val="Tahoma"/>
            <family val="2"/>
          </rPr>
          <t>261C: Montessorischool 261D: kinderopvang en 261E: gymnastiek lokaal</t>
        </r>
      </text>
    </comment>
    <comment ref="C34" authorId="0" shapeId="0" xr:uid="{196AD56D-4B71-4D96-B701-5EE75DB6CA02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  <comment ref="C35" authorId="0" shapeId="0" xr:uid="{F3EF197E-0992-462A-BA60-C5D017AB9E27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  <comment ref="C36" authorId="0" shapeId="0" xr:uid="{C0A37101-416D-4B98-80D2-487C5C433C76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  <comment ref="B37" authorId="0" shapeId="0" xr:uid="{00000000-0006-0000-0100-000006000000}">
      <text>
        <r>
          <rPr>
            <sz val="9"/>
            <color indexed="81"/>
            <rFont val="Tahoma"/>
            <family val="2"/>
          </rPr>
          <t>261C: Montessorischool 261D: kinderopvang en 261E: gymnastiek lokaal</t>
        </r>
      </text>
    </comment>
    <comment ref="C37" authorId="0" shapeId="0" xr:uid="{2D1C700F-7674-443F-B16F-40280AE62FB5}">
      <text>
        <r>
          <rPr>
            <sz val="9"/>
            <color indexed="81"/>
            <rFont val="Tahoma"/>
            <family val="2"/>
          </rPr>
          <t>wijziging huisnummer van 2 naar 8</t>
        </r>
      </text>
    </comment>
  </commentList>
</comments>
</file>

<file path=xl/sharedStrings.xml><?xml version="1.0" encoding="utf-8"?>
<sst xmlns="http://schemas.openxmlformats.org/spreadsheetml/2006/main" count="458" uniqueCount="160">
  <si>
    <t>Eigendom type</t>
  </si>
  <si>
    <t>Omschrijving</t>
  </si>
  <si>
    <t>Adres</t>
  </si>
  <si>
    <t>Postcode</t>
  </si>
  <si>
    <t>Plaats</t>
  </si>
  <si>
    <t>Taxatie</t>
  </si>
  <si>
    <t>Gebouwen</t>
  </si>
  <si>
    <t>Inventaris</t>
  </si>
  <si>
    <t>Totaal</t>
  </si>
  <si>
    <t>Premieberekening</t>
  </si>
  <si>
    <t>Grootboek</t>
  </si>
  <si>
    <t>Kostenplaats</t>
  </si>
  <si>
    <t>Projectcode</t>
  </si>
  <si>
    <t xml:space="preserve">Zonnepanelen </t>
  </si>
  <si>
    <t>Scope keuring / NEN</t>
  </si>
  <si>
    <t>BMI aanwezig</t>
  </si>
  <si>
    <t xml:space="preserve">Scope </t>
  </si>
  <si>
    <t>Asbest aanwezig</t>
  </si>
  <si>
    <t>Leegstand</t>
  </si>
  <si>
    <t>rapportnr.</t>
  </si>
  <si>
    <t>per 31-12-2020</t>
  </si>
  <si>
    <t>per 31-12-2021</t>
  </si>
  <si>
    <t>per 31-12-2022</t>
  </si>
  <si>
    <t>per 31-12-2023</t>
  </si>
  <si>
    <t>afwijkend</t>
  </si>
  <si>
    <t>per 31-12-2024</t>
  </si>
  <si>
    <t>Verzekerde som</t>
  </si>
  <si>
    <t>exclusief ass belasting</t>
  </si>
  <si>
    <t>inclusief ass belasting</t>
  </si>
  <si>
    <t>aanwezig Ja/Nee</t>
  </si>
  <si>
    <t>zonnepanelen</t>
  </si>
  <si>
    <t>Ja/Nee</t>
  </si>
  <si>
    <t>Electrische installatie</t>
  </si>
  <si>
    <t>indexcijfer 150,8</t>
  </si>
  <si>
    <t>indexcijfer 158,3</t>
  </si>
  <si>
    <t>indexcijfer 119,7</t>
  </si>
  <si>
    <t>indexcijfer 115,1</t>
  </si>
  <si>
    <t>indexcijfer 125,2</t>
  </si>
  <si>
    <t>indexcijfer 123,3</t>
  </si>
  <si>
    <t>indexcijfer</t>
  </si>
  <si>
    <t>indexcijfer 131,8</t>
  </si>
  <si>
    <t>indexcijfer 128,3</t>
  </si>
  <si>
    <t>Gebouw/inventaris</t>
  </si>
  <si>
    <t>Rijnlands Lyceum, Bibliotheek, toneel, aula</t>
  </si>
  <si>
    <t>Apollolaan 1</t>
  </si>
  <si>
    <t>2341 BA</t>
  </si>
  <si>
    <t>Oegstgeest</t>
  </si>
  <si>
    <t>Gebouw</t>
  </si>
  <si>
    <t>Rijnlands Lyceum, School, Sporthal, studeerruimte 
(zonnepanelen op het sportgebouw)</t>
  </si>
  <si>
    <t>Ja</t>
  </si>
  <si>
    <t>Sporthal De Voscuyl (incl. AED)</t>
  </si>
  <si>
    <t>De Voscuyl 36</t>
  </si>
  <si>
    <t>2341 BJ</t>
  </si>
  <si>
    <t>Uitgevoerd op 14-10-2021</t>
  </si>
  <si>
    <t>Ja, scope 8</t>
  </si>
  <si>
    <t>Nee</t>
  </si>
  <si>
    <t>Leo Kannerschool, Locatie Endegeest</t>
  </si>
  <si>
    <t>Endegeesterstraatweg 26</t>
  </si>
  <si>
    <t>2342 AK</t>
  </si>
  <si>
    <t>Opvanglocatie Oekraïners</t>
  </si>
  <si>
    <t>Endegeesterstraatweg 36, 36a, 36b, 36c</t>
  </si>
  <si>
    <t>Voormalig schoolgebouw met aantal bijgebouwen in beheer bij Ad Hoc leegstandbeheer</t>
  </si>
  <si>
    <t>Endegeesterstraatweg 1, 1A, 2 en 3</t>
  </si>
  <si>
    <t>2342 AJ</t>
  </si>
  <si>
    <t>Wipwatermolen/Oudenhofmolen</t>
  </si>
  <si>
    <t>Floralaan 52</t>
  </si>
  <si>
    <t>2342 AC</t>
  </si>
  <si>
    <t>Niet van toepassing</t>
  </si>
  <si>
    <t>Leo Kannerschool/Noodlokalen, Toekomstig</t>
  </si>
  <si>
    <t>Frans Halslaan 289</t>
  </si>
  <si>
    <t>2343 EG</t>
  </si>
  <si>
    <t>Onbekend</t>
  </si>
  <si>
    <t>Leo Kannerschool, Locatie Hazenboslaan</t>
  </si>
  <si>
    <t>Frans Halslaan 289A</t>
  </si>
  <si>
    <t>Magazijn/Opslagplaats van de Gemeentelijke Plantsoenendienst</t>
  </si>
  <si>
    <t>Haarlemmerstraatweg 30</t>
  </si>
  <si>
    <t>2343 LB</t>
  </si>
  <si>
    <t>Nee, wordt nog uitgevoerd</t>
  </si>
  <si>
    <t xml:space="preserve">Gemeentewerf </t>
  </si>
  <si>
    <t>Wordt uitgevoerd op 26-10-2021</t>
  </si>
  <si>
    <t>Woonhuis</t>
  </si>
  <si>
    <t>Haarlemmerstraatweg 34</t>
  </si>
  <si>
    <t>Nee, wel rookmelders</t>
  </si>
  <si>
    <t>Hofdijckschool</t>
  </si>
  <si>
    <t>Hazenboslaan 1</t>
  </si>
  <si>
    <t>2341 SE</t>
  </si>
  <si>
    <t>Gymlokaal Leo Kannerschool, Locatie Hazenboslaan</t>
  </si>
  <si>
    <t>Hazenboslaan 101</t>
  </si>
  <si>
    <t>2343 SZ</t>
  </si>
  <si>
    <t>€ 2.138 boeken op 4126-6340715-932402, restant op 4126-6340736-932504</t>
  </si>
  <si>
    <t>Ja, scope 8 (nieuwe dient dit jaar uitgevoerd te worden)</t>
  </si>
  <si>
    <t>Gymlokaal Leo Kannerschool, Locatie Hazenboslaan (Mozaiekzaal)</t>
  </si>
  <si>
    <t>Hazenboslaan 101 en Frans Halslaan 293</t>
  </si>
  <si>
    <t>OB 'De Vogels'</t>
  </si>
  <si>
    <t>J.P. Thijsselaan 69</t>
  </si>
  <si>
    <t>2341 PM</t>
  </si>
  <si>
    <t>€ 757 boeken op 4126-6340715-932403, restant op 4126-6340712-932505</t>
  </si>
  <si>
    <t>Joris de Witteschool/Basisschool de Springplank</t>
  </si>
  <si>
    <t>Jan Wolkerslaan 16/18/18A</t>
  </si>
  <si>
    <t>2343 BK</t>
  </si>
  <si>
    <t>Joris de Witteschool</t>
  </si>
  <si>
    <t>18: Daltonschool en 18A: kinderopvang</t>
  </si>
  <si>
    <t>verhoging vs nav mail 040723</t>
  </si>
  <si>
    <t>Basisschool de Springplank</t>
  </si>
  <si>
    <t>Gymnastieklokaal</t>
  </si>
  <si>
    <t>Jan Wolkerslaan 20</t>
  </si>
  <si>
    <t>Openbare Montessori Basisschool
(261C: Montessorischool 261D: kinderopvang en 261E: gymnastiek lokaal)</t>
  </si>
  <si>
    <t>Lange Voort 261 CDE</t>
  </si>
  <si>
    <t>2343 CE</t>
  </si>
  <si>
    <t>€ 277 boeken op 4126-6340715-932405 restant op 4126-6340712-932508</t>
  </si>
  <si>
    <t>Ja, scope 8 (gymzaal, overig onbekend)</t>
  </si>
  <si>
    <t>Zwembad Poelmeer</t>
  </si>
  <si>
    <t>Lange Voort 273</t>
  </si>
  <si>
    <t>Toiletgebouw</t>
  </si>
  <si>
    <t>Ommevoort 3</t>
  </si>
  <si>
    <t>2341 VV</t>
  </si>
  <si>
    <t>Jenaplanschool</t>
  </si>
  <si>
    <t>Rembrandt van Rijnlaan 26</t>
  </si>
  <si>
    <t>2343 SR</t>
  </si>
  <si>
    <t>Stadhuis</t>
  </si>
  <si>
    <t>Rhijngeesterstraatweg 13</t>
  </si>
  <si>
    <t>2342 AN</t>
  </si>
  <si>
    <t>Gebouw verhuurd aan St. Rivierduinen in gebruik door centrum voor autisme</t>
  </si>
  <si>
    <t>Rhijngeesterstraatweg 13B</t>
  </si>
  <si>
    <t>Jenaplanschool 'De Kring'</t>
  </si>
  <si>
    <t>Rhijngeesterstraatweg 49-51</t>
  </si>
  <si>
    <t>2341 BR</t>
  </si>
  <si>
    <t>Bredeschool Nieuw-Rhijngeest Het Dok</t>
  </si>
  <si>
    <t>Rustenburgerpad 8</t>
  </si>
  <si>
    <t>2342 BT</t>
  </si>
  <si>
    <t>Basischool Het Dok</t>
  </si>
  <si>
    <t>Gymnastieklokaal Het Dok</t>
  </si>
  <si>
    <t>Multifunctionele ruimte bij Het Dok</t>
  </si>
  <si>
    <t>Basischool Het Dok, inventaris in noodlokalen</t>
  </si>
  <si>
    <t>VvE Gebouw Het Dok II</t>
  </si>
  <si>
    <t>Rustenburgertuin 10</t>
  </si>
  <si>
    <t>2342 CX</t>
  </si>
  <si>
    <t>nieuw zie mail 080322</t>
  </si>
  <si>
    <t>Gevers-Deutz-Terweeschool</t>
  </si>
  <si>
    <t>Terweeweg 106</t>
  </si>
  <si>
    <t>2341 CV</t>
  </si>
  <si>
    <t>verhoging vs inventaris nav mail 040723</t>
  </si>
  <si>
    <t>noodlokalen Gevers-Deutz-Terweeschool</t>
  </si>
  <si>
    <t>Sportaccomodatie de Voscuyl</t>
  </si>
  <si>
    <t>van Houdringelaan 11</t>
  </si>
  <si>
    <t>2341 BN</t>
  </si>
  <si>
    <t>Kantine van een sportvereniging</t>
  </si>
  <si>
    <t>van Houdringelaan 15A</t>
  </si>
  <si>
    <t>School de Lichtwijzer</t>
  </si>
  <si>
    <t>van Houdringelaan 2A</t>
  </si>
  <si>
    <t>2341 BK</t>
  </si>
  <si>
    <t>Teylingen College (inclusief zonnepanelen)</t>
  </si>
  <si>
    <t>Wijttenbachweg 23</t>
  </si>
  <si>
    <t>2341 VX</t>
  </si>
  <si>
    <t>Teylingen College, Locatie Duinzigt (noodlokaal)</t>
  </si>
  <si>
    <t>ALGEMENE Kosten</t>
  </si>
  <si>
    <t>Opruimingskosten</t>
  </si>
  <si>
    <t>Reconstructiekosten</t>
  </si>
  <si>
    <t>Bedrijfsschade</t>
  </si>
  <si>
    <t>Premiekosten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</si>
</sst>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(&quot;€&quot;\ * #,##0.00_);_(&quot;€&quot;\ * \(#,##0.00\);_(&quot;€&quot;\ * &quot;-&quot;??_);_(@_)"/>
    <numFmt numFmtId="170" formatCode="#,##0.00_ ;\-#,##0.00\ "/>
  </numFmts>
  <fonts count="18"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i/>
      <sz val="10"/>
      <color indexed="8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0" fillId="0" borderId="0" applyFont="0" applyFill="0" applyBorder="0" applyAlignment="0" applyProtection="0"/>
    <xf numFmtId="0" fontId="11" fillId="0" borderId="0"/>
    <xf numFmtId="44" fontId="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44" fontId="2" fillId="2" borderId="0" xfId="3" applyFont="1" applyFill="1" applyAlignment="1">
      <alignment horizontal="left" vertical="top"/>
    </xf>
    <xf numFmtId="44" fontId="2" fillId="0" borderId="0" xfId="3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4" fontId="3" fillId="2" borderId="0" xfId="3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44" fontId="8" fillId="0" borderId="1" xfId="3" applyFont="1" applyFill="1" applyBorder="1" applyAlignment="1">
      <alignment horizontal="left" vertical="top"/>
    </xf>
    <xf numFmtId="44" fontId="8" fillId="0" borderId="0" xfId="3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44" fontId="3" fillId="0" borderId="0" xfId="3" applyFont="1" applyAlignment="1">
      <alignment horizontal="left" vertical="top"/>
    </xf>
    <xf numFmtId="44" fontId="3" fillId="0" borderId="0" xfId="3" applyFont="1" applyFill="1" applyBorder="1" applyAlignment="1">
      <alignment horizontal="left" vertical="top"/>
    </xf>
    <xf numFmtId="44" fontId="3" fillId="0" borderId="0" xfId="3" applyFont="1" applyBorder="1" applyAlignment="1">
      <alignment horizontal="left" vertical="top"/>
    </xf>
    <xf numFmtId="2" fontId="16" fillId="2" borderId="0" xfId="8" applyNumberFormat="1" applyFont="1" applyFill="1" applyAlignment="1">
      <alignment horizontal="center" vertical="top" wrapText="1"/>
    </xf>
    <xf numFmtId="0" fontId="17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44" fontId="8" fillId="4" borderId="0" xfId="3" applyFont="1" applyFill="1" applyBorder="1" applyAlignment="1">
      <alignment horizontal="left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vertical="top"/>
    </xf>
    <xf numFmtId="0" fontId="1" fillId="0" borderId="1" xfId="4" applyBorder="1" applyAlignment="1">
      <alignment vertical="top"/>
    </xf>
    <xf numFmtId="44" fontId="1" fillId="0" borderId="1" xfId="7" applyFont="1" applyFill="1" applyBorder="1" applyAlignment="1">
      <alignment vertical="top"/>
    </xf>
    <xf numFmtId="44" fontId="1" fillId="0" borderId="1" xfId="3" applyFont="1" applyFill="1" applyBorder="1" applyAlignment="1">
      <alignment vertical="top"/>
    </xf>
    <xf numFmtId="44" fontId="1" fillId="0" borderId="0" xfId="3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top"/>
    </xf>
    <xf numFmtId="44" fontId="14" fillId="0" borderId="0" xfId="3" applyFont="1" applyFill="1" applyBorder="1" applyAlignment="1">
      <alignment vertical="top"/>
    </xf>
    <xf numFmtId="0" fontId="15" fillId="0" borderId="0" xfId="0" applyFont="1" applyAlignment="1">
      <alignment vertical="top"/>
    </xf>
    <xf numFmtId="44" fontId="1" fillId="0" borderId="1" xfId="3" applyFont="1" applyBorder="1" applyAlignment="1">
      <alignment vertical="top"/>
    </xf>
    <xf numFmtId="0" fontId="14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44" fontId="8" fillId="0" borderId="1" xfId="3" applyFont="1" applyFill="1" applyBorder="1" applyAlignment="1">
      <alignment vertical="top"/>
    </xf>
    <xf numFmtId="44" fontId="8" fillId="0" borderId="0" xfId="3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44" fontId="1" fillId="0" borderId="1" xfId="3" applyFont="1" applyBorder="1" applyAlignment="1">
      <alignment horizontal="left" vertical="top"/>
    </xf>
    <xf numFmtId="44" fontId="1" fillId="0" borderId="0" xfId="3" applyFont="1" applyFill="1" applyBorder="1" applyAlignment="1">
      <alignment horizontal="left" vertical="top"/>
    </xf>
    <xf numFmtId="0" fontId="1" fillId="0" borderId="0" xfId="0" applyFont="1"/>
    <xf numFmtId="44" fontId="2" fillId="0" borderId="0" xfId="3" applyFont="1" applyAlignment="1">
      <alignment horizontal="left" vertical="top"/>
    </xf>
    <xf numFmtId="44" fontId="2" fillId="0" borderId="0" xfId="0" applyNumberFormat="1" applyFont="1" applyAlignment="1">
      <alignment horizontal="left" vertical="top"/>
    </xf>
    <xf numFmtId="44" fontId="3" fillId="0" borderId="0" xfId="0" applyNumberFormat="1" applyFont="1" applyAlignment="1">
      <alignment horizontal="left" vertical="top"/>
    </xf>
    <xf numFmtId="0" fontId="2" fillId="0" borderId="0" xfId="0" applyFont="1"/>
    <xf numFmtId="0" fontId="3" fillId="3" borderId="0" xfId="0" applyFont="1" applyFill="1" applyAlignment="1">
      <alignment vertical="top"/>
    </xf>
    <xf numFmtId="44" fontId="2" fillId="2" borderId="0" xfId="3" applyFont="1" applyFill="1" applyAlignment="1">
      <alignment horizontal="center" vertical="top"/>
    </xf>
    <xf numFmtId="44" fontId="1" fillId="0" borderId="1" xfId="7" applyFont="1" applyFill="1" applyBorder="1" applyAlignment="1">
      <alignment horizontal="center" vertical="top"/>
    </xf>
    <xf numFmtId="170" fontId="1" fillId="0" borderId="1" xfId="7" applyNumberFormat="1" applyFont="1" applyFill="1" applyBorder="1" applyAlignment="1">
      <alignment horizontal="center" vertical="top"/>
    </xf>
    <xf numFmtId="44" fontId="8" fillId="0" borderId="1" xfId="3" applyFont="1" applyFill="1" applyBorder="1" applyAlignment="1">
      <alignment horizontal="center" vertical="top"/>
    </xf>
    <xf numFmtId="44" fontId="3" fillId="0" borderId="0" xfId="3" applyFont="1" applyAlignment="1">
      <alignment horizontal="center" vertical="top"/>
    </xf>
    <xf numFmtId="44" fontId="3" fillId="0" borderId="0" xfId="3" applyFont="1" applyBorder="1" applyAlignment="1">
      <alignment horizontal="center" vertical="top"/>
    </xf>
  </cellXfs>
  <cellStyles count="17">
    <cellStyle name="Euro" xfId="1" xr:uid="{00000000-0005-0000-0000-000000000000}"/>
    <cellStyle name="Euro 2" xfId="5" xr:uid="{00000000-0005-0000-0000-000001000000}"/>
    <cellStyle name="Euro 3" xfId="6" xr:uid="{00000000-0005-0000-0000-000002000000}"/>
    <cellStyle name="Standaard" xfId="0" builtinId="0"/>
    <cellStyle name="Standaard 2" xfId="4" xr:uid="{00000000-0005-0000-0000-000004000000}"/>
    <cellStyle name="Standaard 25" xfId="2" xr:uid="{00000000-0005-0000-0000-000005000000}"/>
    <cellStyle name="Standaard 3" xfId="8" xr:uid="{0FC9B64A-1191-4FFC-A3E6-AD8CFAB7D6DA}"/>
    <cellStyle name="Valuta" xfId="3" builtinId="4"/>
    <cellStyle name="Valuta 2" xfId="7" xr:uid="{00000000-0005-0000-0000-000007000000}"/>
    <cellStyle name="Valuta 2 2" xfId="16" xr:uid="{ACD846D4-9B35-4EFE-A44B-94C340B8A82C}"/>
    <cellStyle name="Valuta 2 3" xfId="14" xr:uid="{4534E826-702A-4E77-8D3D-3E60A3E34C41}"/>
    <cellStyle name="Valuta 2 4" xfId="12" xr:uid="{229DCCCD-0DFB-463C-8EC2-5E8B3B62BA8A}"/>
    <cellStyle name="Valuta 2 5" xfId="10" xr:uid="{E39674AC-5FA6-421D-813F-134FAD6469C1}"/>
    <cellStyle name="Valuta 3" xfId="15" xr:uid="{54144551-EF8F-482A-B60D-B2976D09FF5C}"/>
    <cellStyle name="Valuta 4" xfId="13" xr:uid="{12300CEC-D52C-47C9-98D3-E87E9ABA86B5}"/>
    <cellStyle name="Valuta 5" xfId="11" xr:uid="{9714EC10-B6AB-4EE3-A59C-48DEDA9E792F}"/>
    <cellStyle name="Valuta 6" xfId="9" xr:uid="{4313D688-A3F8-4916-B08D-B0D7B3FB38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6"/>
  <sheetViews>
    <sheetView tabSelected="1" topLeftCell="B21" zoomScaleNormal="100" workbookViewId="0">
      <selection activeCell="O50" sqref="O50:O52"/>
    </sheetView>
  </sheetViews>
  <sheetFormatPr defaultColWidth="9.140625" defaultRowHeight="12.75"/>
  <cols>
    <col min="1" max="1" width="15.7109375" style="1" customWidth="1"/>
    <col min="2" max="2" width="63.5703125" style="14" customWidth="1"/>
    <col min="3" max="3" width="36.28515625" style="14" bestFit="1" customWidth="1"/>
    <col min="4" max="4" width="9.28515625" style="14" bestFit="1" customWidth="1"/>
    <col min="5" max="5" width="11.7109375" style="14" bestFit="1" customWidth="1"/>
    <col min="6" max="6" width="10" style="1" hidden="1" customWidth="1"/>
    <col min="7" max="13" width="17.85546875" style="15" hidden="1" customWidth="1"/>
    <col min="14" max="14" width="11.85546875" style="59" bestFit="1" customWidth="1"/>
    <col min="15" max="15" width="17.85546875" style="15" customWidth="1"/>
    <col min="16" max="16" width="18.140625" style="15" customWidth="1"/>
    <col min="17" max="17" width="17.85546875" style="15" customWidth="1"/>
    <col min="18" max="18" width="21.7109375" style="15" bestFit="1" customWidth="1"/>
    <col min="19" max="19" width="21.28515625" style="15" bestFit="1" customWidth="1"/>
    <col min="20" max="20" width="11.5703125" style="15" bestFit="1" customWidth="1"/>
    <col min="21" max="21" width="13.85546875" style="15" bestFit="1" customWidth="1"/>
    <col min="22" max="22" width="13.140625" style="15" bestFit="1" customWidth="1"/>
    <col min="23" max="23" width="5.7109375" style="16" customWidth="1"/>
    <col min="24" max="24" width="18.28515625" style="26" hidden="1" customWidth="1"/>
    <col min="25" max="25" width="27.7109375" style="26" hidden="1" customWidth="1"/>
    <col min="26" max="26" width="18.42578125" style="26" hidden="1" customWidth="1"/>
    <col min="27" max="27" width="47.42578125" style="26" hidden="1" customWidth="1"/>
    <col min="28" max="29" width="16.42578125" style="26" hidden="1" customWidth="1"/>
    <col min="30" max="30" width="0" style="1" hidden="1" customWidth="1"/>
    <col min="31" max="31" width="11.85546875" style="1" bestFit="1" customWidth="1"/>
    <col min="32" max="16384" width="9.140625" style="1"/>
  </cols>
  <sheetData>
    <row r="1" spans="1:2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6</v>
      </c>
      <c r="I1" s="4" t="s">
        <v>7</v>
      </c>
      <c r="J1" s="4" t="s">
        <v>6</v>
      </c>
      <c r="K1" s="4" t="s">
        <v>7</v>
      </c>
      <c r="L1" s="4" t="s">
        <v>6</v>
      </c>
      <c r="M1" s="4" t="s">
        <v>7</v>
      </c>
      <c r="N1" s="55"/>
      <c r="O1" s="4" t="s">
        <v>6</v>
      </c>
      <c r="P1" s="4" t="s">
        <v>7</v>
      </c>
      <c r="Q1" s="4" t="s">
        <v>8</v>
      </c>
      <c r="R1" s="4" t="s">
        <v>9</v>
      </c>
      <c r="S1" s="4" t="s">
        <v>9</v>
      </c>
      <c r="T1" s="4" t="s">
        <v>10</v>
      </c>
      <c r="U1" s="4" t="s">
        <v>11</v>
      </c>
      <c r="V1" s="4" t="s">
        <v>12</v>
      </c>
      <c r="W1" s="5"/>
      <c r="X1" s="18" t="s">
        <v>13</v>
      </c>
      <c r="Y1" s="18" t="s">
        <v>14</v>
      </c>
      <c r="Z1" s="18" t="s">
        <v>15</v>
      </c>
      <c r="AA1" s="18" t="s">
        <v>16</v>
      </c>
      <c r="AB1" s="18" t="s">
        <v>17</v>
      </c>
      <c r="AC1" s="18" t="s">
        <v>18</v>
      </c>
    </row>
    <row r="2" spans="1:29" s="9" customFormat="1">
      <c r="A2" s="6"/>
      <c r="B2" s="7"/>
      <c r="C2" s="7"/>
      <c r="D2" s="7"/>
      <c r="E2" s="7"/>
      <c r="F2" s="2" t="s">
        <v>19</v>
      </c>
      <c r="G2" s="4" t="s">
        <v>20</v>
      </c>
      <c r="H2" s="4" t="s">
        <v>21</v>
      </c>
      <c r="I2" s="8"/>
      <c r="J2" s="4" t="s">
        <v>22</v>
      </c>
      <c r="K2" s="4" t="s">
        <v>22</v>
      </c>
      <c r="L2" s="4" t="s">
        <v>23</v>
      </c>
      <c r="M2" s="4" t="s">
        <v>23</v>
      </c>
      <c r="N2" s="55" t="s">
        <v>24</v>
      </c>
      <c r="O2" s="4" t="s">
        <v>25</v>
      </c>
      <c r="P2" s="4" t="s">
        <v>25</v>
      </c>
      <c r="Q2" s="4" t="s">
        <v>26</v>
      </c>
      <c r="R2" s="4" t="s">
        <v>27</v>
      </c>
      <c r="S2" s="4" t="s">
        <v>28</v>
      </c>
      <c r="T2" s="4"/>
      <c r="U2" s="4"/>
      <c r="V2" s="4"/>
      <c r="W2" s="5"/>
      <c r="X2" s="18" t="s">
        <v>29</v>
      </c>
      <c r="Y2" s="18" t="s">
        <v>30</v>
      </c>
      <c r="Z2" s="19" t="s">
        <v>31</v>
      </c>
      <c r="AA2" s="19" t="s">
        <v>32</v>
      </c>
      <c r="AB2" s="20"/>
      <c r="AC2" s="20"/>
    </row>
    <row r="3" spans="1:29" s="9" customFormat="1">
      <c r="A3" s="6"/>
      <c r="B3" s="7"/>
      <c r="C3" s="7"/>
      <c r="D3" s="7"/>
      <c r="E3" s="7"/>
      <c r="F3" s="6"/>
      <c r="G3" s="4" t="s">
        <v>33</v>
      </c>
      <c r="H3" s="4" t="s">
        <v>34</v>
      </c>
      <c r="I3" s="8"/>
      <c r="J3" s="4" t="s">
        <v>35</v>
      </c>
      <c r="K3" s="4" t="s">
        <v>36</v>
      </c>
      <c r="L3" s="4" t="s">
        <v>37</v>
      </c>
      <c r="M3" s="4" t="s">
        <v>38</v>
      </c>
      <c r="N3" s="55" t="s">
        <v>39</v>
      </c>
      <c r="O3" s="4" t="s">
        <v>40</v>
      </c>
      <c r="P3" s="4" t="s">
        <v>41</v>
      </c>
      <c r="Q3" s="4"/>
      <c r="R3" s="4"/>
      <c r="S3" s="4"/>
      <c r="T3" s="4"/>
      <c r="U3" s="4"/>
      <c r="V3" s="4"/>
      <c r="W3" s="5"/>
      <c r="X3" s="21"/>
      <c r="Y3" s="21"/>
      <c r="Z3" s="21"/>
      <c r="AA3" s="21"/>
      <c r="AB3" s="21"/>
      <c r="AC3" s="21"/>
    </row>
    <row r="4" spans="1:29" s="32" customFormat="1">
      <c r="A4" s="27" t="s">
        <v>42</v>
      </c>
      <c r="B4" s="27" t="s">
        <v>43</v>
      </c>
      <c r="C4" s="27" t="s">
        <v>44</v>
      </c>
      <c r="D4" s="27" t="s">
        <v>45</v>
      </c>
      <c r="E4" s="27" t="s">
        <v>46</v>
      </c>
      <c r="F4" s="28"/>
      <c r="G4" s="29">
        <v>2640535</v>
      </c>
      <c r="H4" s="29">
        <f>ROUND(G4/150.8*158.3,0)</f>
        <v>2771861</v>
      </c>
      <c r="I4" s="29">
        <f>4330000+30000</f>
        <v>4360000</v>
      </c>
      <c r="J4" s="29">
        <f>ROUND(H4/158.3*175.4,0)</f>
        <v>3071285</v>
      </c>
      <c r="K4" s="29">
        <f>ROUND(I4/126.6*140.8,0)</f>
        <v>4849036</v>
      </c>
      <c r="L4" s="29">
        <f>ROUND(J4/119.7*125.2,0)</f>
        <v>3212405</v>
      </c>
      <c r="M4" s="29">
        <f>ROUND(K4/115.1*123.3,0)</f>
        <v>5194493</v>
      </c>
      <c r="N4" s="56"/>
      <c r="O4" s="29">
        <f>ROUND(L4/125.2*131.8,0)</f>
        <v>3381749</v>
      </c>
      <c r="P4" s="29">
        <f>ROUND(M4/123.3*128.3,0)</f>
        <v>5405137</v>
      </c>
      <c r="Q4" s="30">
        <f>O4+P4</f>
        <v>8786886</v>
      </c>
      <c r="R4" s="31" t="e">
        <f>(Q4*#REF!)</f>
        <v>#REF!</v>
      </c>
      <c r="S4" s="31" t="e">
        <f>R4*1.21</f>
        <v>#REF!</v>
      </c>
      <c r="T4" s="26">
        <v>4126</v>
      </c>
      <c r="U4" s="26">
        <v>6340746</v>
      </c>
      <c r="V4" s="26">
        <v>932514</v>
      </c>
      <c r="W4" s="31"/>
      <c r="X4" s="23"/>
      <c r="Y4" s="23"/>
      <c r="Z4" s="23"/>
      <c r="AA4" s="23"/>
      <c r="AB4" s="23"/>
      <c r="AC4" s="23"/>
    </row>
    <row r="5" spans="1:29" s="32" customFormat="1" ht="25.5">
      <c r="A5" s="27" t="s">
        <v>47</v>
      </c>
      <c r="B5" s="33" t="s">
        <v>48</v>
      </c>
      <c r="C5" s="27" t="s">
        <v>44</v>
      </c>
      <c r="D5" s="27" t="s">
        <v>45</v>
      </c>
      <c r="E5" s="27" t="s">
        <v>46</v>
      </c>
      <c r="F5" s="28"/>
      <c r="G5" s="29">
        <v>26769774</v>
      </c>
      <c r="H5" s="29">
        <f t="shared" ref="H5:H45" si="0">ROUND(G5/150.8*158.3,0)</f>
        <v>28101162</v>
      </c>
      <c r="I5" s="27"/>
      <c r="J5" s="29">
        <f t="shared" ref="J5:J45" si="1">ROUND(H5/158.3*175.4,0)</f>
        <v>31136727</v>
      </c>
      <c r="K5" s="29">
        <f t="shared" ref="K5:K45" si="2">ROUND(I5/126.6*140.8,0)</f>
        <v>0</v>
      </c>
      <c r="L5" s="29">
        <f t="shared" ref="L5:L45" si="3">ROUND(J5/119.7*125.2,0)</f>
        <v>32567404</v>
      </c>
      <c r="M5" s="29">
        <f t="shared" ref="M5:M45" si="4">ROUND(K5/115.1*123.3,0)</f>
        <v>0</v>
      </c>
      <c r="N5" s="56"/>
      <c r="O5" s="29">
        <f t="shared" ref="O5:O45" si="5">ROUND(L5/125.2*131.8,0)</f>
        <v>34284216</v>
      </c>
      <c r="P5" s="29">
        <f t="shared" ref="P5:P45" si="6">ROUND(M5/123.3*128.3,0)</f>
        <v>0</v>
      </c>
      <c r="Q5" s="30">
        <f t="shared" ref="Q5:Q45" si="7">O5+P5</f>
        <v>34284216</v>
      </c>
      <c r="R5" s="31" t="e">
        <f>(Q5*#REF!)</f>
        <v>#REF!</v>
      </c>
      <c r="S5" s="31" t="e">
        <f t="shared" ref="S5:S45" si="8">R5*1.21</f>
        <v>#REF!</v>
      </c>
      <c r="T5" s="26">
        <v>4126</v>
      </c>
      <c r="U5" s="26">
        <v>6340746</v>
      </c>
      <c r="V5" s="26">
        <v>932514</v>
      </c>
      <c r="W5" s="31"/>
      <c r="X5" s="22" t="s">
        <v>49</v>
      </c>
      <c r="Y5" s="23"/>
      <c r="Z5" s="23"/>
      <c r="AA5" s="23"/>
      <c r="AB5" s="23"/>
      <c r="AC5" s="23"/>
    </row>
    <row r="6" spans="1:29" s="32" customFormat="1">
      <c r="A6" s="27" t="s">
        <v>42</v>
      </c>
      <c r="B6" s="28" t="s">
        <v>50</v>
      </c>
      <c r="C6" s="27" t="s">
        <v>51</v>
      </c>
      <c r="D6" s="27" t="s">
        <v>52</v>
      </c>
      <c r="E6" s="27" t="s">
        <v>46</v>
      </c>
      <c r="F6" s="28"/>
      <c r="G6" s="29">
        <v>3853498</v>
      </c>
      <c r="H6" s="29">
        <f t="shared" si="0"/>
        <v>4045151</v>
      </c>
      <c r="I6" s="29">
        <f>545000+2506</f>
        <v>547506</v>
      </c>
      <c r="J6" s="29">
        <f t="shared" si="1"/>
        <v>4482119</v>
      </c>
      <c r="K6" s="29">
        <f t="shared" si="2"/>
        <v>608917</v>
      </c>
      <c r="L6" s="29">
        <f t="shared" si="3"/>
        <v>4688064</v>
      </c>
      <c r="M6" s="29">
        <f t="shared" si="4"/>
        <v>652298</v>
      </c>
      <c r="N6" s="56"/>
      <c r="O6" s="29">
        <f t="shared" si="5"/>
        <v>4935198</v>
      </c>
      <c r="P6" s="29">
        <f t="shared" si="6"/>
        <v>678750</v>
      </c>
      <c r="Q6" s="30">
        <f>O6+P6+1099721</f>
        <v>6713669</v>
      </c>
      <c r="R6" s="31" t="e">
        <f>(Q6*#REF!)</f>
        <v>#REF!</v>
      </c>
      <c r="S6" s="31" t="e">
        <f t="shared" si="8"/>
        <v>#REF!</v>
      </c>
      <c r="T6" s="26">
        <v>4126</v>
      </c>
      <c r="U6" s="26">
        <v>6340931</v>
      </c>
      <c r="V6" s="32">
        <v>932412</v>
      </c>
      <c r="W6" s="31"/>
      <c r="X6" s="22" t="s">
        <v>49</v>
      </c>
      <c r="Y6" s="22" t="s">
        <v>53</v>
      </c>
      <c r="Z6" s="22" t="s">
        <v>49</v>
      </c>
      <c r="AA6" s="22" t="s">
        <v>54</v>
      </c>
      <c r="AB6" s="22" t="s">
        <v>55</v>
      </c>
      <c r="AC6" s="22" t="s">
        <v>55</v>
      </c>
    </row>
    <row r="7" spans="1:29" s="34" customFormat="1">
      <c r="A7" s="27" t="s">
        <v>42</v>
      </c>
      <c r="B7" s="27" t="s">
        <v>56</v>
      </c>
      <c r="C7" s="27" t="s">
        <v>57</v>
      </c>
      <c r="D7" s="27" t="s">
        <v>58</v>
      </c>
      <c r="E7" s="27" t="s">
        <v>46</v>
      </c>
      <c r="F7" s="28"/>
      <c r="G7" s="29">
        <v>4391015</v>
      </c>
      <c r="H7" s="29">
        <f t="shared" si="0"/>
        <v>4609401</v>
      </c>
      <c r="I7" s="29">
        <v>835000</v>
      </c>
      <c r="J7" s="29">
        <f t="shared" si="1"/>
        <v>5107321</v>
      </c>
      <c r="K7" s="29">
        <f t="shared" si="2"/>
        <v>928657</v>
      </c>
      <c r="L7" s="29">
        <f t="shared" si="3"/>
        <v>5341993</v>
      </c>
      <c r="M7" s="29">
        <f t="shared" si="4"/>
        <v>994817</v>
      </c>
      <c r="N7" s="56"/>
      <c r="O7" s="29">
        <f t="shared" si="5"/>
        <v>5623600</v>
      </c>
      <c r="P7" s="29">
        <f t="shared" si="6"/>
        <v>1035158</v>
      </c>
      <c r="Q7" s="30">
        <f t="shared" si="7"/>
        <v>6658758</v>
      </c>
      <c r="R7" s="31" t="e">
        <f>(Q7*#REF!)</f>
        <v>#REF!</v>
      </c>
      <c r="S7" s="31" t="e">
        <f t="shared" si="8"/>
        <v>#REF!</v>
      </c>
      <c r="T7" s="26">
        <v>4126</v>
      </c>
      <c r="U7" s="26">
        <v>6340736</v>
      </c>
      <c r="V7" s="26">
        <v>932501</v>
      </c>
      <c r="W7" s="31"/>
      <c r="X7" s="23"/>
      <c r="Y7" s="23"/>
      <c r="Z7" s="23"/>
      <c r="AA7" s="23"/>
      <c r="AB7" s="23"/>
      <c r="AC7" s="23"/>
    </row>
    <row r="8" spans="1:29" s="32" customFormat="1">
      <c r="A8" s="27" t="s">
        <v>47</v>
      </c>
      <c r="B8" s="27" t="s">
        <v>56</v>
      </c>
      <c r="C8" s="27" t="s">
        <v>57</v>
      </c>
      <c r="D8" s="27" t="s">
        <v>58</v>
      </c>
      <c r="E8" s="27" t="s">
        <v>46</v>
      </c>
      <c r="F8" s="28"/>
      <c r="G8" s="29">
        <v>896095</v>
      </c>
      <c r="H8" s="29">
        <f t="shared" si="0"/>
        <v>940662</v>
      </c>
      <c r="I8" s="29"/>
      <c r="J8" s="29">
        <f t="shared" si="1"/>
        <v>1042275</v>
      </c>
      <c r="K8" s="29">
        <f t="shared" si="2"/>
        <v>0</v>
      </c>
      <c r="L8" s="29">
        <f t="shared" si="3"/>
        <v>1090166</v>
      </c>
      <c r="M8" s="29">
        <f t="shared" si="4"/>
        <v>0</v>
      </c>
      <c r="N8" s="56"/>
      <c r="O8" s="29">
        <f t="shared" si="5"/>
        <v>1147635</v>
      </c>
      <c r="P8" s="29">
        <f t="shared" si="6"/>
        <v>0</v>
      </c>
      <c r="Q8" s="30">
        <f t="shared" si="7"/>
        <v>1147635</v>
      </c>
      <c r="R8" s="31" t="e">
        <f>(Q8*#REF!)</f>
        <v>#REF!</v>
      </c>
      <c r="S8" s="31" t="e">
        <f>R8*1.21</f>
        <v>#REF!</v>
      </c>
      <c r="T8" s="26">
        <v>4126</v>
      </c>
      <c r="U8" s="26">
        <v>6340736</v>
      </c>
      <c r="V8" s="26">
        <v>932501</v>
      </c>
      <c r="W8" s="31"/>
      <c r="X8" s="23"/>
      <c r="Y8" s="23"/>
      <c r="Z8" s="23"/>
      <c r="AA8" s="23"/>
      <c r="AB8" s="23"/>
      <c r="AC8" s="23"/>
    </row>
    <row r="9" spans="1:29" s="32" customFormat="1">
      <c r="A9" s="27" t="s">
        <v>47</v>
      </c>
      <c r="B9" s="27" t="s">
        <v>59</v>
      </c>
      <c r="C9" s="27" t="s">
        <v>60</v>
      </c>
      <c r="D9" s="27" t="s">
        <v>58</v>
      </c>
      <c r="E9" s="27" t="s">
        <v>46</v>
      </c>
      <c r="F9" s="28"/>
      <c r="G9" s="29"/>
      <c r="H9" s="29"/>
      <c r="I9" s="29"/>
      <c r="J9" s="29"/>
      <c r="K9" s="29"/>
      <c r="L9" s="29"/>
      <c r="M9" s="29"/>
      <c r="N9" s="57">
        <v>134.4</v>
      </c>
      <c r="O9" s="29">
        <v>5478500</v>
      </c>
      <c r="P9" s="29"/>
      <c r="Q9" s="30">
        <f>O9+P9</f>
        <v>5478500</v>
      </c>
      <c r="R9" s="31" t="e">
        <f>(Q9*#REF!)</f>
        <v>#REF!</v>
      </c>
      <c r="S9" s="31" t="e">
        <f>R9*1.21</f>
        <v>#REF!</v>
      </c>
      <c r="T9" s="26"/>
      <c r="U9" s="26"/>
      <c r="V9" s="26"/>
      <c r="W9" s="31"/>
      <c r="X9" s="54"/>
      <c r="Y9" s="54"/>
      <c r="Z9" s="54"/>
      <c r="AA9" s="54"/>
      <c r="AB9" s="54"/>
      <c r="AC9" s="54"/>
    </row>
    <row r="10" spans="1:29" s="14" customFormat="1">
      <c r="A10" s="27" t="s">
        <v>47</v>
      </c>
      <c r="B10" s="46" t="s">
        <v>61</v>
      </c>
      <c r="C10" s="46" t="s">
        <v>62</v>
      </c>
      <c r="D10" s="46" t="s">
        <v>63</v>
      </c>
      <c r="E10" s="46" t="s">
        <v>46</v>
      </c>
      <c r="F10" s="46"/>
      <c r="G10" s="47"/>
      <c r="H10" s="47">
        <v>1500000</v>
      </c>
      <c r="I10" s="47"/>
      <c r="J10" s="29">
        <f t="shared" si="1"/>
        <v>1662034</v>
      </c>
      <c r="K10" s="29">
        <f t="shared" si="2"/>
        <v>0</v>
      </c>
      <c r="L10" s="29">
        <f t="shared" si="3"/>
        <v>1738401</v>
      </c>
      <c r="M10" s="29">
        <f t="shared" si="4"/>
        <v>0</v>
      </c>
      <c r="N10" s="56"/>
      <c r="O10" s="29">
        <f t="shared" si="5"/>
        <v>1830042</v>
      </c>
      <c r="P10" s="29">
        <f t="shared" si="6"/>
        <v>0</v>
      </c>
      <c r="Q10" s="30">
        <f t="shared" si="7"/>
        <v>1830042</v>
      </c>
      <c r="R10" s="31" t="e">
        <f>(Q10*#REF!)</f>
        <v>#REF!</v>
      </c>
      <c r="S10" s="31" t="e">
        <f t="shared" si="8"/>
        <v>#REF!</v>
      </c>
      <c r="T10" s="26">
        <v>4126</v>
      </c>
      <c r="U10" s="26">
        <v>6340736</v>
      </c>
      <c r="V10" s="26">
        <v>932519</v>
      </c>
      <c r="W10" s="48"/>
      <c r="X10" s="49"/>
      <c r="Y10" s="49"/>
      <c r="Z10" s="49"/>
      <c r="AA10" s="49"/>
      <c r="AB10" s="49"/>
      <c r="AC10" s="49"/>
    </row>
    <row r="11" spans="1:29" s="32" customFormat="1">
      <c r="A11" s="27" t="s">
        <v>47</v>
      </c>
      <c r="B11" s="27" t="s">
        <v>64</v>
      </c>
      <c r="C11" s="27" t="s">
        <v>65</v>
      </c>
      <c r="D11" s="27" t="s">
        <v>66</v>
      </c>
      <c r="E11" s="27" t="s">
        <v>46</v>
      </c>
      <c r="F11" s="28"/>
      <c r="G11" s="29">
        <v>294826</v>
      </c>
      <c r="H11" s="29">
        <f t="shared" si="0"/>
        <v>309489</v>
      </c>
      <c r="I11" s="29"/>
      <c r="J11" s="29">
        <f t="shared" si="1"/>
        <v>342921</v>
      </c>
      <c r="K11" s="29">
        <f t="shared" si="2"/>
        <v>0</v>
      </c>
      <c r="L11" s="29">
        <f t="shared" si="3"/>
        <v>358678</v>
      </c>
      <c r="M11" s="29">
        <f t="shared" si="4"/>
        <v>0</v>
      </c>
      <c r="N11" s="56"/>
      <c r="O11" s="29">
        <f t="shared" si="5"/>
        <v>377586</v>
      </c>
      <c r="P11" s="29">
        <f t="shared" si="6"/>
        <v>0</v>
      </c>
      <c r="Q11" s="30">
        <f t="shared" si="7"/>
        <v>377586</v>
      </c>
      <c r="R11" s="31" t="e">
        <f>(Q11*#REF!)</f>
        <v>#REF!</v>
      </c>
      <c r="S11" s="31" t="e">
        <f t="shared" si="8"/>
        <v>#REF!</v>
      </c>
      <c r="T11" s="26">
        <v>4126</v>
      </c>
      <c r="U11" s="26">
        <v>6330306</v>
      </c>
      <c r="V11" s="26">
        <v>932203</v>
      </c>
      <c r="W11" s="31"/>
      <c r="X11" s="22" t="s">
        <v>55</v>
      </c>
      <c r="Y11" s="22" t="s">
        <v>67</v>
      </c>
      <c r="Z11" s="22" t="s">
        <v>55</v>
      </c>
      <c r="AA11" s="22" t="s">
        <v>54</v>
      </c>
      <c r="AB11" s="22" t="s">
        <v>49</v>
      </c>
      <c r="AC11" s="22" t="s">
        <v>67</v>
      </c>
    </row>
    <row r="12" spans="1:29" s="32" customFormat="1">
      <c r="A12" s="27" t="s">
        <v>47</v>
      </c>
      <c r="B12" s="27" t="s">
        <v>68</v>
      </c>
      <c r="C12" s="27" t="s">
        <v>69</v>
      </c>
      <c r="D12" s="27" t="s">
        <v>70</v>
      </c>
      <c r="E12" s="27" t="s">
        <v>46</v>
      </c>
      <c r="F12" s="28"/>
      <c r="G12" s="29">
        <v>150548</v>
      </c>
      <c r="H12" s="29">
        <f t="shared" si="0"/>
        <v>158035</v>
      </c>
      <c r="I12" s="29"/>
      <c r="J12" s="29">
        <f t="shared" si="1"/>
        <v>175106</v>
      </c>
      <c r="K12" s="29">
        <f t="shared" si="2"/>
        <v>0</v>
      </c>
      <c r="L12" s="29">
        <f t="shared" si="3"/>
        <v>183152</v>
      </c>
      <c r="M12" s="29">
        <f t="shared" si="4"/>
        <v>0</v>
      </c>
      <c r="N12" s="56"/>
      <c r="O12" s="29">
        <f t="shared" si="5"/>
        <v>192807</v>
      </c>
      <c r="P12" s="29">
        <f t="shared" si="6"/>
        <v>0</v>
      </c>
      <c r="Q12" s="30">
        <f t="shared" si="7"/>
        <v>192807</v>
      </c>
      <c r="R12" s="31" t="e">
        <f>(Q12*#REF!)</f>
        <v>#REF!</v>
      </c>
      <c r="S12" s="31" t="e">
        <f t="shared" si="8"/>
        <v>#REF!</v>
      </c>
      <c r="T12" s="26">
        <v>4126</v>
      </c>
      <c r="U12" s="26">
        <v>6340736</v>
      </c>
      <c r="V12" s="26">
        <v>932502</v>
      </c>
      <c r="W12" s="31"/>
      <c r="X12" s="22" t="s">
        <v>55</v>
      </c>
      <c r="Y12" s="22" t="s">
        <v>67</v>
      </c>
      <c r="Z12" s="22" t="s">
        <v>71</v>
      </c>
      <c r="AA12" s="22" t="s">
        <v>54</v>
      </c>
      <c r="AB12" s="22" t="s">
        <v>55</v>
      </c>
      <c r="AC12" s="22" t="s">
        <v>55</v>
      </c>
    </row>
    <row r="13" spans="1:29" s="32" customFormat="1">
      <c r="A13" s="27" t="s">
        <v>42</v>
      </c>
      <c r="B13" s="27" t="s">
        <v>72</v>
      </c>
      <c r="C13" s="27" t="s">
        <v>73</v>
      </c>
      <c r="D13" s="27" t="s">
        <v>70</v>
      </c>
      <c r="E13" s="27" t="s">
        <v>46</v>
      </c>
      <c r="F13" s="28"/>
      <c r="G13" s="29">
        <v>3412445</v>
      </c>
      <c r="H13" s="29">
        <f t="shared" si="0"/>
        <v>3582162</v>
      </c>
      <c r="I13" s="29">
        <v>270000</v>
      </c>
      <c r="J13" s="29">
        <f t="shared" si="1"/>
        <v>3969117</v>
      </c>
      <c r="K13" s="29">
        <f t="shared" si="2"/>
        <v>300284</v>
      </c>
      <c r="L13" s="29">
        <f t="shared" si="3"/>
        <v>4151491</v>
      </c>
      <c r="M13" s="29">
        <f t="shared" si="4"/>
        <v>321677</v>
      </c>
      <c r="N13" s="56"/>
      <c r="O13" s="29">
        <f t="shared" si="5"/>
        <v>4370340</v>
      </c>
      <c r="P13" s="29">
        <f t="shared" si="6"/>
        <v>334721</v>
      </c>
      <c r="Q13" s="30">
        <f t="shared" si="7"/>
        <v>4705061</v>
      </c>
      <c r="R13" s="31" t="e">
        <f>(Q13*#REF!)</f>
        <v>#REF!</v>
      </c>
      <c r="S13" s="31" t="e">
        <f t="shared" si="8"/>
        <v>#REF!</v>
      </c>
      <c r="T13" s="26">
        <v>4126</v>
      </c>
      <c r="U13" s="26">
        <v>6340736</v>
      </c>
      <c r="V13" s="26">
        <v>932502</v>
      </c>
      <c r="W13" s="31"/>
      <c r="X13" s="22" t="s">
        <v>55</v>
      </c>
      <c r="Y13" s="22" t="s">
        <v>67</v>
      </c>
      <c r="Z13" s="22" t="s">
        <v>71</v>
      </c>
      <c r="AA13" s="22" t="s">
        <v>54</v>
      </c>
      <c r="AB13" s="22" t="s">
        <v>49</v>
      </c>
      <c r="AC13" s="22" t="s">
        <v>55</v>
      </c>
    </row>
    <row r="14" spans="1:29" s="32" customFormat="1">
      <c r="A14" s="27" t="s">
        <v>47</v>
      </c>
      <c r="B14" s="28" t="s">
        <v>74</v>
      </c>
      <c r="C14" s="27" t="s">
        <v>75</v>
      </c>
      <c r="D14" s="27" t="s">
        <v>76</v>
      </c>
      <c r="E14" s="27" t="s">
        <v>46</v>
      </c>
      <c r="F14" s="28"/>
      <c r="G14" s="29">
        <v>2750132</v>
      </c>
      <c r="H14" s="29">
        <f t="shared" si="0"/>
        <v>2886909</v>
      </c>
      <c r="I14" s="29"/>
      <c r="J14" s="29">
        <f t="shared" si="1"/>
        <v>3198761</v>
      </c>
      <c r="K14" s="29">
        <f t="shared" si="2"/>
        <v>0</v>
      </c>
      <c r="L14" s="29">
        <f t="shared" si="3"/>
        <v>3345738</v>
      </c>
      <c r="M14" s="29">
        <f t="shared" si="4"/>
        <v>0</v>
      </c>
      <c r="N14" s="56"/>
      <c r="O14" s="29">
        <f t="shared" si="5"/>
        <v>3522111</v>
      </c>
      <c r="P14" s="29">
        <f t="shared" si="6"/>
        <v>0</v>
      </c>
      <c r="Q14" s="30">
        <f t="shared" si="7"/>
        <v>3522111</v>
      </c>
      <c r="R14" s="31" t="e">
        <f>(Q14*#REF!)</f>
        <v>#REF!</v>
      </c>
      <c r="S14" s="31" t="e">
        <f t="shared" si="8"/>
        <v>#REF!</v>
      </c>
      <c r="T14" s="26">
        <v>4126</v>
      </c>
      <c r="U14" s="26">
        <v>6360755</v>
      </c>
      <c r="V14" s="26">
        <v>932201</v>
      </c>
      <c r="W14" s="31"/>
      <c r="X14" s="22" t="s">
        <v>49</v>
      </c>
      <c r="Y14" s="22" t="s">
        <v>77</v>
      </c>
      <c r="Z14" s="22" t="s">
        <v>49</v>
      </c>
      <c r="AA14" s="22" t="s">
        <v>54</v>
      </c>
      <c r="AB14" s="22" t="s">
        <v>55</v>
      </c>
      <c r="AC14" s="22" t="s">
        <v>55</v>
      </c>
    </row>
    <row r="15" spans="1:29" s="32" customFormat="1">
      <c r="A15" s="22" t="s">
        <v>7</v>
      </c>
      <c r="B15" s="27" t="s">
        <v>78</v>
      </c>
      <c r="C15" s="27" t="s">
        <v>75</v>
      </c>
      <c r="D15" s="27" t="s">
        <v>76</v>
      </c>
      <c r="E15" s="27" t="s">
        <v>46</v>
      </c>
      <c r="F15" s="27"/>
      <c r="G15" s="29">
        <v>0</v>
      </c>
      <c r="H15" s="29">
        <f t="shared" si="0"/>
        <v>0</v>
      </c>
      <c r="I15" s="29">
        <v>113500</v>
      </c>
      <c r="J15" s="29">
        <f t="shared" si="1"/>
        <v>0</v>
      </c>
      <c r="K15" s="29">
        <f t="shared" si="2"/>
        <v>126231</v>
      </c>
      <c r="L15" s="29">
        <f t="shared" si="3"/>
        <v>0</v>
      </c>
      <c r="M15" s="29">
        <f t="shared" si="4"/>
        <v>135224</v>
      </c>
      <c r="N15" s="56"/>
      <c r="O15" s="29">
        <f t="shared" si="5"/>
        <v>0</v>
      </c>
      <c r="P15" s="29">
        <f t="shared" si="6"/>
        <v>140708</v>
      </c>
      <c r="Q15" s="30">
        <f t="shared" si="7"/>
        <v>140708</v>
      </c>
      <c r="R15" s="31" t="e">
        <f>(Q15*#REF!)</f>
        <v>#REF!</v>
      </c>
      <c r="S15" s="31" t="e">
        <f t="shared" si="8"/>
        <v>#REF!</v>
      </c>
      <c r="T15" s="26">
        <v>4126</v>
      </c>
      <c r="U15" s="26">
        <v>6360755</v>
      </c>
      <c r="V15" s="26">
        <v>932201</v>
      </c>
      <c r="W15" s="31"/>
      <c r="X15" s="22" t="s">
        <v>67</v>
      </c>
      <c r="Y15" s="22" t="s">
        <v>79</v>
      </c>
      <c r="Z15" s="22" t="s">
        <v>67</v>
      </c>
      <c r="AA15" s="22" t="s">
        <v>67</v>
      </c>
      <c r="AB15" s="22" t="s">
        <v>67</v>
      </c>
      <c r="AC15" s="22" t="s">
        <v>67</v>
      </c>
    </row>
    <row r="16" spans="1:29" s="32" customFormat="1">
      <c r="A16" s="27" t="s">
        <v>47</v>
      </c>
      <c r="B16" s="28" t="s">
        <v>80</v>
      </c>
      <c r="C16" s="27" t="s">
        <v>81</v>
      </c>
      <c r="D16" s="27" t="s">
        <v>76</v>
      </c>
      <c r="E16" s="27" t="s">
        <v>46</v>
      </c>
      <c r="F16" s="28"/>
      <c r="G16" s="29">
        <v>363826</v>
      </c>
      <c r="H16" s="29">
        <f t="shared" si="0"/>
        <v>381921</v>
      </c>
      <c r="I16" s="29"/>
      <c r="J16" s="29">
        <f t="shared" si="1"/>
        <v>423177</v>
      </c>
      <c r="K16" s="29">
        <f t="shared" si="2"/>
        <v>0</v>
      </c>
      <c r="L16" s="29">
        <f t="shared" si="3"/>
        <v>442621</v>
      </c>
      <c r="M16" s="29">
        <f t="shared" si="4"/>
        <v>0</v>
      </c>
      <c r="N16" s="56"/>
      <c r="O16" s="29">
        <f t="shared" si="5"/>
        <v>465954</v>
      </c>
      <c r="P16" s="29">
        <f t="shared" si="6"/>
        <v>0</v>
      </c>
      <c r="Q16" s="30">
        <f t="shared" si="7"/>
        <v>465954</v>
      </c>
      <c r="R16" s="31" t="e">
        <f>(Q16*#REF!)</f>
        <v>#REF!</v>
      </c>
      <c r="S16" s="31" t="e">
        <f t="shared" si="8"/>
        <v>#REF!</v>
      </c>
      <c r="T16" s="26">
        <v>4126</v>
      </c>
      <c r="U16" s="26">
        <v>6330512</v>
      </c>
      <c r="V16" s="26">
        <v>932207</v>
      </c>
      <c r="W16" s="31"/>
      <c r="X16" s="22" t="s">
        <v>55</v>
      </c>
      <c r="Y16" s="22" t="s">
        <v>67</v>
      </c>
      <c r="Z16" s="22" t="s">
        <v>82</v>
      </c>
      <c r="AA16" s="22" t="s">
        <v>55</v>
      </c>
      <c r="AB16" s="22" t="s">
        <v>71</v>
      </c>
      <c r="AC16" s="22" t="s">
        <v>55</v>
      </c>
    </row>
    <row r="17" spans="1:30" s="32" customFormat="1">
      <c r="A17" s="27" t="s">
        <v>42</v>
      </c>
      <c r="B17" s="27" t="s">
        <v>83</v>
      </c>
      <c r="C17" s="27" t="s">
        <v>84</v>
      </c>
      <c r="D17" s="27" t="s">
        <v>85</v>
      </c>
      <c r="E17" s="27" t="s">
        <v>46</v>
      </c>
      <c r="F17" s="28"/>
      <c r="G17" s="29">
        <v>4641929</v>
      </c>
      <c r="H17" s="29">
        <f t="shared" si="0"/>
        <v>4872794</v>
      </c>
      <c r="I17" s="29">
        <v>665000</v>
      </c>
      <c r="J17" s="29">
        <f t="shared" si="1"/>
        <v>5399167</v>
      </c>
      <c r="K17" s="29">
        <f t="shared" si="2"/>
        <v>739589</v>
      </c>
      <c r="L17" s="29">
        <f t="shared" si="3"/>
        <v>5647249</v>
      </c>
      <c r="M17" s="29">
        <f t="shared" si="4"/>
        <v>792279</v>
      </c>
      <c r="N17" s="56"/>
      <c r="O17" s="29">
        <f t="shared" si="5"/>
        <v>5944947</v>
      </c>
      <c r="P17" s="29">
        <f t="shared" si="6"/>
        <v>824407</v>
      </c>
      <c r="Q17" s="30">
        <f t="shared" si="7"/>
        <v>6769354</v>
      </c>
      <c r="R17" s="31" t="e">
        <f>(Q17*#REF!)</f>
        <v>#REF!</v>
      </c>
      <c r="S17" s="31" t="e">
        <f t="shared" si="8"/>
        <v>#REF!</v>
      </c>
      <c r="T17" s="26">
        <v>4126</v>
      </c>
      <c r="U17" s="26">
        <v>6340728</v>
      </c>
      <c r="V17" s="26">
        <v>932503</v>
      </c>
      <c r="W17" s="31"/>
      <c r="X17" s="23"/>
      <c r="Y17" s="23"/>
      <c r="Z17" s="23"/>
      <c r="AA17" s="23"/>
      <c r="AB17" s="23"/>
      <c r="AC17" s="23"/>
    </row>
    <row r="18" spans="1:30" s="32" customFormat="1">
      <c r="A18" s="27" t="s">
        <v>47</v>
      </c>
      <c r="B18" s="27" t="s">
        <v>86</v>
      </c>
      <c r="C18" s="27" t="s">
        <v>87</v>
      </c>
      <c r="D18" s="27" t="s">
        <v>88</v>
      </c>
      <c r="E18" s="27" t="s">
        <v>46</v>
      </c>
      <c r="F18" s="28"/>
      <c r="G18" s="29">
        <v>8938852</v>
      </c>
      <c r="H18" s="29">
        <f t="shared" si="0"/>
        <v>9383424</v>
      </c>
      <c r="I18" s="29"/>
      <c r="J18" s="29">
        <f t="shared" si="1"/>
        <v>10397047</v>
      </c>
      <c r="K18" s="29">
        <f t="shared" si="2"/>
        <v>0</v>
      </c>
      <c r="L18" s="29">
        <f t="shared" si="3"/>
        <v>10874773</v>
      </c>
      <c r="M18" s="29">
        <f t="shared" si="4"/>
        <v>0</v>
      </c>
      <c r="N18" s="56"/>
      <c r="O18" s="29">
        <f t="shared" si="5"/>
        <v>11448044</v>
      </c>
      <c r="P18" s="29">
        <f t="shared" si="6"/>
        <v>0</v>
      </c>
      <c r="Q18" s="30">
        <f t="shared" si="7"/>
        <v>11448044</v>
      </c>
      <c r="R18" s="31" t="e">
        <f>(Q18*#REF!)</f>
        <v>#REF!</v>
      </c>
      <c r="S18" s="31" t="e">
        <f t="shared" si="8"/>
        <v>#REF!</v>
      </c>
      <c r="T18" s="26" t="s">
        <v>89</v>
      </c>
      <c r="W18" s="31"/>
      <c r="X18" s="22" t="s">
        <v>55</v>
      </c>
      <c r="Y18" s="22" t="s">
        <v>67</v>
      </c>
      <c r="Z18" s="22" t="s">
        <v>49</v>
      </c>
      <c r="AA18" s="24" t="s">
        <v>90</v>
      </c>
      <c r="AB18" s="22" t="s">
        <v>49</v>
      </c>
      <c r="AC18" s="22" t="s">
        <v>55</v>
      </c>
    </row>
    <row r="19" spans="1:30" s="32" customFormat="1">
      <c r="A19" s="27" t="s">
        <v>7</v>
      </c>
      <c r="B19" s="27" t="s">
        <v>91</v>
      </c>
      <c r="C19" s="27" t="s">
        <v>92</v>
      </c>
      <c r="D19" s="27" t="s">
        <v>88</v>
      </c>
      <c r="E19" s="27" t="s">
        <v>46</v>
      </c>
      <c r="F19" s="28"/>
      <c r="G19" s="29">
        <v>0</v>
      </c>
      <c r="H19" s="29">
        <f t="shared" si="0"/>
        <v>0</v>
      </c>
      <c r="I19" s="29">
        <v>1085590</v>
      </c>
      <c r="J19" s="29">
        <f t="shared" si="1"/>
        <v>0</v>
      </c>
      <c r="K19" s="29">
        <f t="shared" si="2"/>
        <v>1207354</v>
      </c>
      <c r="L19" s="29">
        <f t="shared" si="3"/>
        <v>0</v>
      </c>
      <c r="M19" s="29">
        <f t="shared" si="4"/>
        <v>1293369</v>
      </c>
      <c r="N19" s="56"/>
      <c r="O19" s="29">
        <f t="shared" si="5"/>
        <v>0</v>
      </c>
      <c r="P19" s="29">
        <f t="shared" si="6"/>
        <v>1345817</v>
      </c>
      <c r="Q19" s="30">
        <f t="shared" si="7"/>
        <v>1345817</v>
      </c>
      <c r="R19" s="31" t="e">
        <f>(Q19*#REF!)</f>
        <v>#REF!</v>
      </c>
      <c r="S19" s="31" t="e">
        <f t="shared" si="8"/>
        <v>#REF!</v>
      </c>
      <c r="T19" s="26">
        <v>4126</v>
      </c>
      <c r="U19" s="26">
        <v>6340520</v>
      </c>
      <c r="V19" s="26">
        <v>932210</v>
      </c>
      <c r="W19" s="31"/>
      <c r="X19" s="22" t="s">
        <v>67</v>
      </c>
      <c r="Y19" s="22" t="s">
        <v>67</v>
      </c>
      <c r="Z19" s="22" t="s">
        <v>67</v>
      </c>
      <c r="AA19" s="22" t="s">
        <v>67</v>
      </c>
      <c r="AB19" s="22" t="s">
        <v>67</v>
      </c>
      <c r="AC19" s="22" t="s">
        <v>67</v>
      </c>
    </row>
    <row r="20" spans="1:30" s="32" customFormat="1">
      <c r="A20" s="27" t="s">
        <v>42</v>
      </c>
      <c r="B20" s="27" t="s">
        <v>93</v>
      </c>
      <c r="C20" s="27" t="s">
        <v>94</v>
      </c>
      <c r="D20" s="27" t="s">
        <v>95</v>
      </c>
      <c r="E20" s="27" t="s">
        <v>46</v>
      </c>
      <c r="F20" s="28"/>
      <c r="G20" s="29">
        <v>5206490</v>
      </c>
      <c r="H20" s="29">
        <f t="shared" si="0"/>
        <v>5465433</v>
      </c>
      <c r="I20" s="29">
        <v>751558</v>
      </c>
      <c r="J20" s="29">
        <f t="shared" si="1"/>
        <v>6055824</v>
      </c>
      <c r="K20" s="29">
        <f t="shared" si="2"/>
        <v>835856</v>
      </c>
      <c r="L20" s="29">
        <f t="shared" si="3"/>
        <v>6334078</v>
      </c>
      <c r="M20" s="29">
        <f t="shared" si="4"/>
        <v>895404</v>
      </c>
      <c r="N20" s="56"/>
      <c r="O20" s="29">
        <f t="shared" si="5"/>
        <v>6667983</v>
      </c>
      <c r="P20" s="29">
        <f t="shared" si="6"/>
        <v>931714</v>
      </c>
      <c r="Q20" s="30">
        <f t="shared" si="7"/>
        <v>7599697</v>
      </c>
      <c r="R20" s="31" t="e">
        <f>(Q20*#REF!)</f>
        <v>#REF!</v>
      </c>
      <c r="S20" s="31" t="e">
        <f t="shared" si="8"/>
        <v>#REF!</v>
      </c>
      <c r="T20" s="26" t="s">
        <v>96</v>
      </c>
      <c r="W20" s="31"/>
      <c r="X20" s="22" t="s">
        <v>55</v>
      </c>
      <c r="Y20" s="22" t="s">
        <v>67</v>
      </c>
      <c r="Z20" s="22" t="s">
        <v>49</v>
      </c>
      <c r="AA20" s="22" t="s">
        <v>90</v>
      </c>
      <c r="AB20" s="22" t="s">
        <v>71</v>
      </c>
      <c r="AC20" s="22" t="s">
        <v>55</v>
      </c>
    </row>
    <row r="21" spans="1:30" s="32" customFormat="1">
      <c r="A21" s="27" t="s">
        <v>47</v>
      </c>
      <c r="B21" s="27" t="s">
        <v>97</v>
      </c>
      <c r="C21" s="27" t="s">
        <v>98</v>
      </c>
      <c r="D21" s="27" t="s">
        <v>99</v>
      </c>
      <c r="E21" s="27" t="s">
        <v>46</v>
      </c>
      <c r="F21" s="28"/>
      <c r="G21" s="29">
        <v>6355741</v>
      </c>
      <c r="H21" s="29">
        <f t="shared" si="0"/>
        <v>6671842</v>
      </c>
      <c r="I21" s="29"/>
      <c r="J21" s="29">
        <f t="shared" si="1"/>
        <v>7392553</v>
      </c>
      <c r="K21" s="29">
        <f t="shared" si="2"/>
        <v>0</v>
      </c>
      <c r="L21" s="29">
        <f t="shared" si="3"/>
        <v>7732228</v>
      </c>
      <c r="M21" s="29">
        <f t="shared" si="4"/>
        <v>0</v>
      </c>
      <c r="N21" s="56"/>
      <c r="O21" s="29">
        <f t="shared" si="5"/>
        <v>8139837</v>
      </c>
      <c r="P21" s="29">
        <f t="shared" si="6"/>
        <v>0</v>
      </c>
      <c r="Q21" s="30">
        <f t="shared" si="7"/>
        <v>8139837</v>
      </c>
      <c r="R21" s="31" t="e">
        <f>(Q21*#REF!)</f>
        <v>#REF!</v>
      </c>
      <c r="S21" s="31" t="e">
        <f t="shared" si="8"/>
        <v>#REF!</v>
      </c>
      <c r="T21" s="26">
        <v>4126</v>
      </c>
      <c r="U21" s="26">
        <v>6340728</v>
      </c>
      <c r="V21" s="26">
        <v>932506</v>
      </c>
      <c r="W21" s="31"/>
      <c r="X21" s="22" t="s">
        <v>49</v>
      </c>
      <c r="Y21" s="22" t="s">
        <v>71</v>
      </c>
      <c r="Z21" s="22" t="s">
        <v>71</v>
      </c>
      <c r="AA21" s="22" t="s">
        <v>71</v>
      </c>
      <c r="AB21" s="22" t="s">
        <v>71</v>
      </c>
      <c r="AC21" s="22" t="s">
        <v>55</v>
      </c>
    </row>
    <row r="22" spans="1:30" s="35" customFormat="1">
      <c r="A22" s="27" t="s">
        <v>7</v>
      </c>
      <c r="B22" s="27" t="s">
        <v>100</v>
      </c>
      <c r="C22" s="27" t="s">
        <v>98</v>
      </c>
      <c r="D22" s="27" t="s">
        <v>99</v>
      </c>
      <c r="E22" s="27" t="s">
        <v>46</v>
      </c>
      <c r="F22" s="28"/>
      <c r="G22" s="29">
        <v>0</v>
      </c>
      <c r="H22" s="29">
        <f t="shared" si="0"/>
        <v>0</v>
      </c>
      <c r="I22" s="29">
        <v>720000</v>
      </c>
      <c r="J22" s="29">
        <f t="shared" si="1"/>
        <v>0</v>
      </c>
      <c r="K22" s="29">
        <f t="shared" si="2"/>
        <v>800758</v>
      </c>
      <c r="L22" s="29">
        <f t="shared" si="3"/>
        <v>0</v>
      </c>
      <c r="M22" s="29">
        <f t="shared" si="4"/>
        <v>857806</v>
      </c>
      <c r="N22" s="56"/>
      <c r="O22" s="29">
        <f t="shared" si="5"/>
        <v>0</v>
      </c>
      <c r="P22" s="29">
        <f t="shared" si="6"/>
        <v>892591</v>
      </c>
      <c r="Q22" s="30">
        <f t="shared" si="7"/>
        <v>892591</v>
      </c>
      <c r="R22" s="31" t="e">
        <f>(Q22*#REF!)</f>
        <v>#REF!</v>
      </c>
      <c r="S22" s="31" t="e">
        <f t="shared" si="8"/>
        <v>#REF!</v>
      </c>
      <c r="T22" s="49">
        <v>4126</v>
      </c>
      <c r="U22" s="49">
        <v>6340728</v>
      </c>
      <c r="V22" s="49">
        <v>932506</v>
      </c>
      <c r="W22" s="31"/>
      <c r="X22" s="22" t="s">
        <v>67</v>
      </c>
      <c r="Y22" s="22" t="s">
        <v>67</v>
      </c>
      <c r="Z22" s="22" t="s">
        <v>67</v>
      </c>
      <c r="AA22" s="22" t="s">
        <v>67</v>
      </c>
      <c r="AB22" s="22" t="s">
        <v>67</v>
      </c>
      <c r="AC22" s="22" t="s">
        <v>67</v>
      </c>
    </row>
    <row r="23" spans="1:30" s="32" customFormat="1">
      <c r="A23" s="27" t="s">
        <v>7</v>
      </c>
      <c r="B23" s="27" t="s">
        <v>101</v>
      </c>
      <c r="C23" s="27" t="s">
        <v>98</v>
      </c>
      <c r="D23" s="27" t="s">
        <v>99</v>
      </c>
      <c r="E23" s="27" t="s">
        <v>46</v>
      </c>
      <c r="F23" s="28"/>
      <c r="G23" s="29">
        <v>0</v>
      </c>
      <c r="H23" s="29">
        <f t="shared" si="0"/>
        <v>0</v>
      </c>
      <c r="I23" s="29">
        <v>135000</v>
      </c>
      <c r="J23" s="29">
        <f t="shared" si="1"/>
        <v>0</v>
      </c>
      <c r="K23" s="29">
        <f>ROUND(I23/126.6*140.8,0)+100000</f>
        <v>250142</v>
      </c>
      <c r="L23" s="29">
        <f t="shared" si="3"/>
        <v>0</v>
      </c>
      <c r="M23" s="29">
        <f t="shared" si="4"/>
        <v>267963</v>
      </c>
      <c r="N23" s="56"/>
      <c r="O23" s="29">
        <f t="shared" si="5"/>
        <v>0</v>
      </c>
      <c r="P23" s="29">
        <f t="shared" si="6"/>
        <v>278829</v>
      </c>
      <c r="Q23" s="30">
        <f t="shared" si="7"/>
        <v>278829</v>
      </c>
      <c r="R23" s="31" t="e">
        <f>(Q23*#REF!)</f>
        <v>#REF!</v>
      </c>
      <c r="S23" s="31" t="e">
        <f t="shared" si="8"/>
        <v>#REF!</v>
      </c>
      <c r="T23" s="49">
        <v>4126</v>
      </c>
      <c r="U23" s="49">
        <v>6340728</v>
      </c>
      <c r="V23" s="49">
        <v>932506</v>
      </c>
      <c r="W23" s="31"/>
      <c r="X23" s="22" t="s">
        <v>67</v>
      </c>
      <c r="Y23" s="22" t="s">
        <v>67</v>
      </c>
      <c r="Z23" s="22" t="s">
        <v>67</v>
      </c>
      <c r="AA23" s="22" t="s">
        <v>67</v>
      </c>
      <c r="AB23" s="22" t="s">
        <v>67</v>
      </c>
      <c r="AC23" s="22" t="s">
        <v>67</v>
      </c>
      <c r="AD23" s="41" t="s">
        <v>102</v>
      </c>
    </row>
    <row r="24" spans="1:30" s="32" customFormat="1">
      <c r="A24" s="27" t="s">
        <v>7</v>
      </c>
      <c r="B24" s="27" t="s">
        <v>103</v>
      </c>
      <c r="C24" s="27" t="s">
        <v>98</v>
      </c>
      <c r="D24" s="27" t="s">
        <v>99</v>
      </c>
      <c r="E24" s="27" t="s">
        <v>46</v>
      </c>
      <c r="F24" s="28"/>
      <c r="G24" s="29">
        <v>0</v>
      </c>
      <c r="H24" s="29">
        <f t="shared" si="0"/>
        <v>0</v>
      </c>
      <c r="I24" s="29">
        <v>830582</v>
      </c>
      <c r="J24" s="29">
        <f t="shared" si="1"/>
        <v>0</v>
      </c>
      <c r="K24" s="29">
        <f t="shared" si="2"/>
        <v>923744</v>
      </c>
      <c r="L24" s="29">
        <f t="shared" si="3"/>
        <v>0</v>
      </c>
      <c r="M24" s="29">
        <f t="shared" si="4"/>
        <v>989554</v>
      </c>
      <c r="N24" s="56"/>
      <c r="O24" s="29">
        <f t="shared" si="5"/>
        <v>0</v>
      </c>
      <c r="P24" s="29">
        <f t="shared" si="6"/>
        <v>1029682</v>
      </c>
      <c r="Q24" s="30">
        <f t="shared" si="7"/>
        <v>1029682</v>
      </c>
      <c r="R24" s="31" t="e">
        <f>(Q24*#REF!)</f>
        <v>#REF!</v>
      </c>
      <c r="S24" s="31" t="e">
        <f t="shared" si="8"/>
        <v>#REF!</v>
      </c>
      <c r="T24" s="49">
        <v>4126</v>
      </c>
      <c r="U24" s="49">
        <v>6340712</v>
      </c>
      <c r="V24" s="49">
        <v>932507</v>
      </c>
      <c r="W24" s="31"/>
      <c r="X24" s="22" t="s">
        <v>67</v>
      </c>
      <c r="Y24" s="22" t="s">
        <v>67</v>
      </c>
      <c r="Z24" s="22" t="s">
        <v>67</v>
      </c>
      <c r="AA24" s="22" t="s">
        <v>67</v>
      </c>
      <c r="AB24" s="22" t="s">
        <v>67</v>
      </c>
      <c r="AC24" s="22" t="s">
        <v>67</v>
      </c>
    </row>
    <row r="25" spans="1:30" s="36" customFormat="1">
      <c r="A25" s="27" t="s">
        <v>42</v>
      </c>
      <c r="B25" s="27" t="s">
        <v>104</v>
      </c>
      <c r="C25" s="27" t="s">
        <v>105</v>
      </c>
      <c r="D25" s="27" t="s">
        <v>99</v>
      </c>
      <c r="E25" s="27" t="s">
        <v>46</v>
      </c>
      <c r="F25" s="28"/>
      <c r="G25" s="29">
        <v>1021905</v>
      </c>
      <c r="H25" s="29">
        <f t="shared" si="0"/>
        <v>1072729</v>
      </c>
      <c r="I25" s="29">
        <v>140000</v>
      </c>
      <c r="J25" s="29">
        <f t="shared" si="1"/>
        <v>1188608</v>
      </c>
      <c r="K25" s="29">
        <f t="shared" si="2"/>
        <v>155703</v>
      </c>
      <c r="L25" s="29">
        <f t="shared" si="3"/>
        <v>1243222</v>
      </c>
      <c r="M25" s="29">
        <f t="shared" si="4"/>
        <v>166796</v>
      </c>
      <c r="N25" s="56"/>
      <c r="O25" s="29">
        <f t="shared" si="5"/>
        <v>1308759</v>
      </c>
      <c r="P25" s="29">
        <f t="shared" si="6"/>
        <v>173560</v>
      </c>
      <c r="Q25" s="30">
        <f t="shared" si="7"/>
        <v>1482319</v>
      </c>
      <c r="R25" s="31" t="e">
        <f>(Q25*#REF!)</f>
        <v>#REF!</v>
      </c>
      <c r="S25" s="31" t="e">
        <f t="shared" si="8"/>
        <v>#REF!</v>
      </c>
      <c r="T25" s="49">
        <v>4126</v>
      </c>
      <c r="U25" s="49">
        <v>6340715</v>
      </c>
      <c r="V25" s="49">
        <v>932404</v>
      </c>
      <c r="W25" s="31"/>
      <c r="X25" s="22" t="s">
        <v>49</v>
      </c>
      <c r="Y25" s="22" t="s">
        <v>79</v>
      </c>
      <c r="Z25" s="22" t="s">
        <v>55</v>
      </c>
      <c r="AA25" s="22" t="s">
        <v>54</v>
      </c>
      <c r="AB25" s="22" t="s">
        <v>55</v>
      </c>
      <c r="AC25" s="22" t="s">
        <v>55</v>
      </c>
    </row>
    <row r="26" spans="1:30" s="32" customFormat="1" ht="25.5" customHeight="1">
      <c r="A26" s="27" t="s">
        <v>42</v>
      </c>
      <c r="B26" s="33" t="s">
        <v>106</v>
      </c>
      <c r="C26" s="27" t="s">
        <v>107</v>
      </c>
      <c r="D26" s="27" t="s">
        <v>108</v>
      </c>
      <c r="E26" s="27" t="s">
        <v>46</v>
      </c>
      <c r="F26" s="28"/>
      <c r="G26" s="29">
        <v>8938966</v>
      </c>
      <c r="H26" s="29">
        <f t="shared" si="0"/>
        <v>9383543</v>
      </c>
      <c r="I26" s="29">
        <v>1254412</v>
      </c>
      <c r="J26" s="29">
        <f t="shared" si="1"/>
        <v>10397179</v>
      </c>
      <c r="K26" s="29">
        <f t="shared" si="2"/>
        <v>1395112</v>
      </c>
      <c r="L26" s="29">
        <f t="shared" si="3"/>
        <v>10874911</v>
      </c>
      <c r="M26" s="29">
        <f t="shared" si="4"/>
        <v>1494503</v>
      </c>
      <c r="N26" s="56"/>
      <c r="O26" s="29">
        <f t="shared" si="5"/>
        <v>11448189</v>
      </c>
      <c r="P26" s="29">
        <f t="shared" si="6"/>
        <v>1555107</v>
      </c>
      <c r="Q26" s="30">
        <f t="shared" si="7"/>
        <v>13003296</v>
      </c>
      <c r="R26" s="31" t="e">
        <f>(Q26*#REF!)</f>
        <v>#REF!</v>
      </c>
      <c r="S26" s="31" t="e">
        <f t="shared" si="8"/>
        <v>#REF!</v>
      </c>
      <c r="T26" s="26" t="s">
        <v>109</v>
      </c>
      <c r="U26" s="31"/>
      <c r="V26" s="31"/>
      <c r="W26" s="31"/>
      <c r="X26" s="22" t="s">
        <v>49</v>
      </c>
      <c r="Y26" s="22" t="s">
        <v>71</v>
      </c>
      <c r="Z26" s="22" t="s">
        <v>49</v>
      </c>
      <c r="AA26" s="24" t="s">
        <v>110</v>
      </c>
      <c r="AB26" s="22" t="s">
        <v>71</v>
      </c>
      <c r="AC26" s="22" t="s">
        <v>55</v>
      </c>
    </row>
    <row r="27" spans="1:30" s="32" customFormat="1">
      <c r="A27" s="27" t="s">
        <v>42</v>
      </c>
      <c r="B27" s="27" t="s">
        <v>111</v>
      </c>
      <c r="C27" s="27" t="s">
        <v>112</v>
      </c>
      <c r="D27" s="27" t="s">
        <v>108</v>
      </c>
      <c r="E27" s="27" t="s">
        <v>46</v>
      </c>
      <c r="F27" s="28"/>
      <c r="G27" s="29">
        <v>4453744</v>
      </c>
      <c r="H27" s="29">
        <f t="shared" si="0"/>
        <v>4675250</v>
      </c>
      <c r="I27" s="29">
        <v>445000</v>
      </c>
      <c r="J27" s="29">
        <f t="shared" si="1"/>
        <v>5180283</v>
      </c>
      <c r="K27" s="29">
        <f t="shared" si="2"/>
        <v>494913</v>
      </c>
      <c r="L27" s="29">
        <f t="shared" si="3"/>
        <v>5418308</v>
      </c>
      <c r="M27" s="29">
        <f t="shared" si="4"/>
        <v>530172</v>
      </c>
      <c r="N27" s="56"/>
      <c r="O27" s="29">
        <f t="shared" si="5"/>
        <v>5703938</v>
      </c>
      <c r="P27" s="29">
        <f t="shared" si="6"/>
        <v>551671</v>
      </c>
      <c r="Q27" s="30">
        <f t="shared" si="7"/>
        <v>6255609</v>
      </c>
      <c r="R27" s="31" t="e">
        <f>(Q27*#REF!)</f>
        <v>#REF!</v>
      </c>
      <c r="S27" s="31" t="e">
        <f t="shared" si="8"/>
        <v>#REF!</v>
      </c>
      <c r="T27" s="26">
        <v>4126</v>
      </c>
      <c r="U27" s="26">
        <v>6340922</v>
      </c>
      <c r="V27" s="26"/>
      <c r="W27" s="31"/>
      <c r="X27" s="22" t="s">
        <v>55</v>
      </c>
      <c r="Y27" s="22" t="s">
        <v>67</v>
      </c>
      <c r="Z27" s="22" t="s">
        <v>49</v>
      </c>
      <c r="AA27" s="22" t="s">
        <v>71</v>
      </c>
      <c r="AB27" s="22" t="s">
        <v>71</v>
      </c>
      <c r="AC27" s="22" t="s">
        <v>55</v>
      </c>
    </row>
    <row r="28" spans="1:30" s="36" customFormat="1">
      <c r="A28" s="27" t="s">
        <v>47</v>
      </c>
      <c r="B28" s="27" t="s">
        <v>113</v>
      </c>
      <c r="C28" s="27" t="s">
        <v>114</v>
      </c>
      <c r="D28" s="27" t="s">
        <v>115</v>
      </c>
      <c r="E28" s="27" t="s">
        <v>46</v>
      </c>
      <c r="F28" s="28"/>
      <c r="G28" s="29">
        <v>87820</v>
      </c>
      <c r="H28" s="29">
        <f t="shared" si="0"/>
        <v>92188</v>
      </c>
      <c r="I28" s="29"/>
      <c r="J28" s="29">
        <f t="shared" si="1"/>
        <v>102146</v>
      </c>
      <c r="K28" s="29">
        <f t="shared" si="2"/>
        <v>0</v>
      </c>
      <c r="L28" s="29">
        <f t="shared" si="3"/>
        <v>106839</v>
      </c>
      <c r="M28" s="29">
        <f t="shared" si="4"/>
        <v>0</v>
      </c>
      <c r="N28" s="56"/>
      <c r="O28" s="29">
        <f t="shared" si="5"/>
        <v>112471</v>
      </c>
      <c r="P28" s="29">
        <f t="shared" si="6"/>
        <v>0</v>
      </c>
      <c r="Q28" s="30">
        <f t="shared" si="7"/>
        <v>112471</v>
      </c>
      <c r="R28" s="31" t="e">
        <f>(Q28*#REF!)</f>
        <v>#REF!</v>
      </c>
      <c r="S28" s="31" t="e">
        <f t="shared" si="8"/>
        <v>#REF!</v>
      </c>
      <c r="T28" s="26">
        <v>4126</v>
      </c>
      <c r="U28" s="26">
        <v>6330411</v>
      </c>
      <c r="V28" s="53"/>
      <c r="W28" s="31"/>
      <c r="X28" s="22" t="s">
        <v>55</v>
      </c>
      <c r="Y28" s="22" t="s">
        <v>67</v>
      </c>
      <c r="Z28" s="22" t="s">
        <v>55</v>
      </c>
      <c r="AA28" s="22" t="s">
        <v>54</v>
      </c>
      <c r="AB28" s="22" t="s">
        <v>55</v>
      </c>
      <c r="AC28" s="22" t="s">
        <v>67</v>
      </c>
    </row>
    <row r="29" spans="1:30" s="36" customFormat="1">
      <c r="A29" s="27" t="s">
        <v>42</v>
      </c>
      <c r="B29" s="27" t="s">
        <v>116</v>
      </c>
      <c r="C29" s="28" t="s">
        <v>117</v>
      </c>
      <c r="D29" s="27" t="s">
        <v>118</v>
      </c>
      <c r="E29" s="27" t="s">
        <v>46</v>
      </c>
      <c r="F29" s="28"/>
      <c r="G29" s="29">
        <v>4055926</v>
      </c>
      <c r="H29" s="29">
        <f t="shared" si="0"/>
        <v>4257646</v>
      </c>
      <c r="I29" s="29">
        <v>770000</v>
      </c>
      <c r="J29" s="29">
        <f t="shared" si="1"/>
        <v>4717569</v>
      </c>
      <c r="K29" s="29">
        <f t="shared" si="2"/>
        <v>856367</v>
      </c>
      <c r="L29" s="29">
        <f t="shared" si="3"/>
        <v>4934333</v>
      </c>
      <c r="M29" s="29">
        <f t="shared" si="4"/>
        <v>917377</v>
      </c>
      <c r="N29" s="56"/>
      <c r="O29" s="29">
        <f t="shared" si="5"/>
        <v>5194450</v>
      </c>
      <c r="P29" s="29">
        <f t="shared" si="6"/>
        <v>954578</v>
      </c>
      <c r="Q29" s="30">
        <f t="shared" si="7"/>
        <v>6149028</v>
      </c>
      <c r="R29" s="31" t="e">
        <f>(Q29*#REF!)</f>
        <v>#REF!</v>
      </c>
      <c r="S29" s="31" t="e">
        <f t="shared" si="8"/>
        <v>#REF!</v>
      </c>
      <c r="T29" s="26">
        <v>4126</v>
      </c>
      <c r="U29" s="26">
        <v>6340728</v>
      </c>
      <c r="V29" s="26">
        <v>932509</v>
      </c>
      <c r="W29" s="31"/>
      <c r="X29" s="22" t="s">
        <v>55</v>
      </c>
      <c r="Y29" s="22" t="s">
        <v>67</v>
      </c>
      <c r="Z29" s="22" t="s">
        <v>71</v>
      </c>
      <c r="AA29" s="22" t="s">
        <v>71</v>
      </c>
      <c r="AB29" s="22" t="s">
        <v>71</v>
      </c>
      <c r="AC29" s="22" t="s">
        <v>55</v>
      </c>
    </row>
    <row r="30" spans="1:30" s="36" customFormat="1">
      <c r="A30" s="27" t="s">
        <v>42</v>
      </c>
      <c r="B30" s="27" t="s">
        <v>119</v>
      </c>
      <c r="C30" s="27" t="s">
        <v>120</v>
      </c>
      <c r="D30" s="27" t="s">
        <v>121</v>
      </c>
      <c r="E30" s="27" t="s">
        <v>46</v>
      </c>
      <c r="F30" s="28"/>
      <c r="G30" s="29">
        <v>13706239</v>
      </c>
      <c r="H30" s="29">
        <f t="shared" si="0"/>
        <v>14387915</v>
      </c>
      <c r="I30" s="29">
        <v>2600000</v>
      </c>
      <c r="J30" s="29">
        <f t="shared" si="1"/>
        <v>15942137</v>
      </c>
      <c r="K30" s="29">
        <f t="shared" si="2"/>
        <v>2891627</v>
      </c>
      <c r="L30" s="29">
        <f t="shared" si="3"/>
        <v>16674650</v>
      </c>
      <c r="M30" s="29">
        <f t="shared" si="4"/>
        <v>3097633</v>
      </c>
      <c r="N30" s="56"/>
      <c r="O30" s="29">
        <f t="shared" si="5"/>
        <v>17553665</v>
      </c>
      <c r="P30" s="29">
        <f t="shared" si="6"/>
        <v>3223247</v>
      </c>
      <c r="Q30" s="30">
        <f t="shared" si="7"/>
        <v>20776912</v>
      </c>
      <c r="R30" s="31" t="e">
        <f>(Q30*#REF!)</f>
        <v>#REF!</v>
      </c>
      <c r="S30" s="31" t="e">
        <f t="shared" si="8"/>
        <v>#REF!</v>
      </c>
      <c r="T30" s="26">
        <v>4126</v>
      </c>
      <c r="U30" s="26">
        <v>6360750</v>
      </c>
      <c r="V30" s="26">
        <v>932101</v>
      </c>
      <c r="W30" s="31"/>
      <c r="X30" s="22" t="s">
        <v>55</v>
      </c>
      <c r="Y30" s="22" t="s">
        <v>67</v>
      </c>
      <c r="Z30" s="22" t="s">
        <v>49</v>
      </c>
      <c r="AA30" s="22" t="s">
        <v>54</v>
      </c>
      <c r="AB30" s="22" t="s">
        <v>55</v>
      </c>
      <c r="AC30" s="22" t="s">
        <v>55</v>
      </c>
    </row>
    <row r="31" spans="1:30" s="32" customFormat="1">
      <c r="A31" s="27" t="s">
        <v>47</v>
      </c>
      <c r="B31" s="27" t="s">
        <v>122</v>
      </c>
      <c r="C31" s="27" t="s">
        <v>123</v>
      </c>
      <c r="D31" s="27" t="s">
        <v>121</v>
      </c>
      <c r="E31" s="27" t="s">
        <v>46</v>
      </c>
      <c r="F31" s="28"/>
      <c r="G31" s="29">
        <v>1756406</v>
      </c>
      <c r="H31" s="29">
        <f t="shared" si="0"/>
        <v>1843760</v>
      </c>
      <c r="I31" s="29"/>
      <c r="J31" s="29">
        <f t="shared" si="1"/>
        <v>2042928</v>
      </c>
      <c r="K31" s="29">
        <f t="shared" si="2"/>
        <v>0</v>
      </c>
      <c r="L31" s="29">
        <f t="shared" si="3"/>
        <v>2136797</v>
      </c>
      <c r="M31" s="29">
        <f t="shared" si="4"/>
        <v>0</v>
      </c>
      <c r="N31" s="56"/>
      <c r="O31" s="29">
        <f t="shared" si="5"/>
        <v>2249440</v>
      </c>
      <c r="P31" s="29">
        <f t="shared" si="6"/>
        <v>0</v>
      </c>
      <c r="Q31" s="30">
        <f t="shared" si="7"/>
        <v>2249440</v>
      </c>
      <c r="R31" s="31" t="e">
        <f>(Q31*#REF!)</f>
        <v>#REF!</v>
      </c>
      <c r="S31" s="31" t="e">
        <f t="shared" si="8"/>
        <v>#REF!</v>
      </c>
      <c r="T31" s="26">
        <v>4126</v>
      </c>
      <c r="U31" s="26">
        <v>6340520</v>
      </c>
      <c r="V31" s="26">
        <v>932202</v>
      </c>
      <c r="W31" s="31"/>
      <c r="X31" s="22" t="s">
        <v>55</v>
      </c>
      <c r="Y31" s="22" t="s">
        <v>67</v>
      </c>
      <c r="Z31" s="22" t="s">
        <v>55</v>
      </c>
      <c r="AA31" s="22" t="s">
        <v>54</v>
      </c>
      <c r="AB31" s="22" t="s">
        <v>49</v>
      </c>
      <c r="AC31" s="22" t="s">
        <v>55</v>
      </c>
    </row>
    <row r="32" spans="1:30" s="32" customFormat="1">
      <c r="A32" s="27" t="s">
        <v>42</v>
      </c>
      <c r="B32" s="27" t="s">
        <v>124</v>
      </c>
      <c r="C32" s="27" t="s">
        <v>125</v>
      </c>
      <c r="D32" s="27" t="s">
        <v>126</v>
      </c>
      <c r="E32" s="27" t="s">
        <v>46</v>
      </c>
      <c r="F32" s="28"/>
      <c r="G32" s="29">
        <v>4171465</v>
      </c>
      <c r="H32" s="29">
        <f t="shared" si="0"/>
        <v>4378932</v>
      </c>
      <c r="I32" s="29">
        <v>559500</v>
      </c>
      <c r="J32" s="29">
        <f t="shared" si="1"/>
        <v>4851956</v>
      </c>
      <c r="K32" s="29">
        <f t="shared" si="2"/>
        <v>622256</v>
      </c>
      <c r="L32" s="29">
        <f t="shared" si="3"/>
        <v>5074895</v>
      </c>
      <c r="M32" s="29">
        <f t="shared" si="4"/>
        <v>666587</v>
      </c>
      <c r="N32" s="56"/>
      <c r="O32" s="29">
        <f t="shared" si="5"/>
        <v>5342421</v>
      </c>
      <c r="P32" s="29">
        <f t="shared" si="6"/>
        <v>693618</v>
      </c>
      <c r="Q32" s="30">
        <f t="shared" si="7"/>
        <v>6036039</v>
      </c>
      <c r="R32" s="31" t="e">
        <f>(Q32*#REF!)</f>
        <v>#REF!</v>
      </c>
      <c r="S32" s="31" t="e">
        <f t="shared" si="8"/>
        <v>#REF!</v>
      </c>
      <c r="T32" s="26">
        <v>4126</v>
      </c>
      <c r="U32" s="26">
        <v>6340728</v>
      </c>
      <c r="V32" s="26">
        <v>932510</v>
      </c>
      <c r="W32" s="31"/>
      <c r="X32" s="23"/>
      <c r="Y32" s="23"/>
      <c r="Z32" s="23"/>
      <c r="AA32" s="23"/>
      <c r="AB32" s="23"/>
      <c r="AC32" s="23"/>
    </row>
    <row r="33" spans="1:31" s="36" customFormat="1">
      <c r="A33" s="27" t="s">
        <v>47</v>
      </c>
      <c r="B33" s="28" t="s">
        <v>127</v>
      </c>
      <c r="C33" s="27" t="s">
        <v>128</v>
      </c>
      <c r="D33" s="27" t="s">
        <v>129</v>
      </c>
      <c r="E33" s="27" t="s">
        <v>46</v>
      </c>
      <c r="F33" s="28"/>
      <c r="G33" s="29">
        <v>8531114</v>
      </c>
      <c r="H33" s="29">
        <f t="shared" si="0"/>
        <v>8955407</v>
      </c>
      <c r="I33" s="29"/>
      <c r="J33" s="29">
        <f t="shared" si="1"/>
        <v>9922795</v>
      </c>
      <c r="K33" s="29">
        <f t="shared" si="2"/>
        <v>0</v>
      </c>
      <c r="L33" s="29">
        <f t="shared" si="3"/>
        <v>10378730</v>
      </c>
      <c r="M33" s="29">
        <f t="shared" si="4"/>
        <v>0</v>
      </c>
      <c r="N33" s="56"/>
      <c r="O33" s="29">
        <f t="shared" si="5"/>
        <v>10925852</v>
      </c>
      <c r="P33" s="29">
        <f t="shared" si="6"/>
        <v>0</v>
      </c>
      <c r="Q33" s="30">
        <f t="shared" si="7"/>
        <v>10925852</v>
      </c>
      <c r="R33" s="31" t="e">
        <f>(Q33*#REF!)</f>
        <v>#REF!</v>
      </c>
      <c r="S33" s="31" t="e">
        <f t="shared" si="8"/>
        <v>#REF!</v>
      </c>
      <c r="T33" s="26">
        <v>4126</v>
      </c>
      <c r="U33" s="26">
        <v>6340728</v>
      </c>
      <c r="V33" s="26">
        <v>932511</v>
      </c>
      <c r="W33" s="31"/>
      <c r="X33" s="22" t="s">
        <v>55</v>
      </c>
      <c r="Y33" s="22" t="s">
        <v>67</v>
      </c>
      <c r="Z33" s="22" t="s">
        <v>49</v>
      </c>
      <c r="AA33" s="22" t="s">
        <v>54</v>
      </c>
      <c r="AB33" s="22" t="s">
        <v>55</v>
      </c>
      <c r="AC33" s="22" t="s">
        <v>55</v>
      </c>
    </row>
    <row r="34" spans="1:31" s="37" customFormat="1">
      <c r="A34" s="27" t="s">
        <v>7</v>
      </c>
      <c r="B34" s="28" t="s">
        <v>130</v>
      </c>
      <c r="C34" s="27" t="s">
        <v>128</v>
      </c>
      <c r="D34" s="27" t="s">
        <v>129</v>
      </c>
      <c r="E34" s="27" t="s">
        <v>46</v>
      </c>
      <c r="F34" s="28"/>
      <c r="G34" s="29">
        <v>0</v>
      </c>
      <c r="H34" s="29">
        <f t="shared" si="0"/>
        <v>0</v>
      </c>
      <c r="I34" s="29">
        <v>518000</v>
      </c>
      <c r="J34" s="29">
        <f t="shared" si="1"/>
        <v>0</v>
      </c>
      <c r="K34" s="29">
        <f t="shared" si="2"/>
        <v>576101</v>
      </c>
      <c r="L34" s="29">
        <f t="shared" si="3"/>
        <v>0</v>
      </c>
      <c r="M34" s="29">
        <f t="shared" si="4"/>
        <v>617144</v>
      </c>
      <c r="N34" s="56"/>
      <c r="O34" s="29">
        <f t="shared" si="5"/>
        <v>0</v>
      </c>
      <c r="P34" s="29">
        <f t="shared" si="6"/>
        <v>642170</v>
      </c>
      <c r="Q34" s="30">
        <f t="shared" si="7"/>
        <v>642170</v>
      </c>
      <c r="R34" s="31" t="e">
        <f>(Q34*#REF!)</f>
        <v>#REF!</v>
      </c>
      <c r="S34" s="31" t="e">
        <f t="shared" si="8"/>
        <v>#REF!</v>
      </c>
      <c r="T34" s="49">
        <v>4126</v>
      </c>
      <c r="U34" s="49">
        <v>6340728</v>
      </c>
      <c r="V34" s="49">
        <v>932511</v>
      </c>
      <c r="W34" s="31"/>
      <c r="X34" s="22" t="s">
        <v>67</v>
      </c>
      <c r="Y34" s="22" t="s">
        <v>67</v>
      </c>
      <c r="Z34" s="22" t="s">
        <v>67</v>
      </c>
      <c r="AA34" s="22" t="s">
        <v>67</v>
      </c>
      <c r="AB34" s="22" t="s">
        <v>55</v>
      </c>
      <c r="AC34" s="22" t="s">
        <v>55</v>
      </c>
    </row>
    <row r="35" spans="1:31" s="36" customFormat="1">
      <c r="A35" s="27" t="s">
        <v>7</v>
      </c>
      <c r="B35" s="28" t="s">
        <v>131</v>
      </c>
      <c r="C35" s="27" t="s">
        <v>128</v>
      </c>
      <c r="D35" s="27" t="s">
        <v>129</v>
      </c>
      <c r="E35" s="27" t="s">
        <v>46</v>
      </c>
      <c r="F35" s="28"/>
      <c r="G35" s="29">
        <v>0</v>
      </c>
      <c r="H35" s="29">
        <f t="shared" si="0"/>
        <v>0</v>
      </c>
      <c r="I35" s="29">
        <v>80000</v>
      </c>
      <c r="J35" s="29">
        <f t="shared" si="1"/>
        <v>0</v>
      </c>
      <c r="K35" s="29">
        <f t="shared" si="2"/>
        <v>88973</v>
      </c>
      <c r="L35" s="29">
        <f t="shared" si="3"/>
        <v>0</v>
      </c>
      <c r="M35" s="29">
        <f t="shared" si="4"/>
        <v>95312</v>
      </c>
      <c r="N35" s="56"/>
      <c r="O35" s="29">
        <f t="shared" si="5"/>
        <v>0</v>
      </c>
      <c r="P35" s="29">
        <f t="shared" si="6"/>
        <v>99177</v>
      </c>
      <c r="Q35" s="30">
        <f t="shared" si="7"/>
        <v>99177</v>
      </c>
      <c r="R35" s="31" t="e">
        <f>(Q35*#REF!)</f>
        <v>#REF!</v>
      </c>
      <c r="S35" s="31" t="e">
        <f t="shared" si="8"/>
        <v>#REF!</v>
      </c>
      <c r="T35" s="26">
        <v>4126</v>
      </c>
      <c r="U35" s="26">
        <v>6340715</v>
      </c>
      <c r="V35" s="26">
        <v>932407</v>
      </c>
      <c r="W35" s="31"/>
      <c r="X35" s="22" t="s">
        <v>67</v>
      </c>
      <c r="Y35" s="22" t="s">
        <v>67</v>
      </c>
      <c r="Z35" s="22" t="s">
        <v>67</v>
      </c>
      <c r="AA35" s="22" t="s">
        <v>67</v>
      </c>
      <c r="AB35" s="22" t="s">
        <v>55</v>
      </c>
      <c r="AC35" s="22" t="s">
        <v>55</v>
      </c>
    </row>
    <row r="36" spans="1:31" s="36" customFormat="1">
      <c r="A36" s="27" t="s">
        <v>7</v>
      </c>
      <c r="B36" s="28" t="s">
        <v>132</v>
      </c>
      <c r="C36" s="27" t="s">
        <v>128</v>
      </c>
      <c r="D36" s="27" t="s">
        <v>129</v>
      </c>
      <c r="E36" s="27" t="s">
        <v>46</v>
      </c>
      <c r="F36" s="28"/>
      <c r="G36" s="29">
        <v>0</v>
      </c>
      <c r="H36" s="29">
        <f t="shared" si="0"/>
        <v>0</v>
      </c>
      <c r="I36" s="29">
        <v>115000</v>
      </c>
      <c r="J36" s="29">
        <f t="shared" si="1"/>
        <v>0</v>
      </c>
      <c r="K36" s="29">
        <f t="shared" si="2"/>
        <v>127899</v>
      </c>
      <c r="L36" s="29">
        <f t="shared" si="3"/>
        <v>0</v>
      </c>
      <c r="M36" s="29">
        <f t="shared" si="4"/>
        <v>137011</v>
      </c>
      <c r="N36" s="56"/>
      <c r="O36" s="29">
        <f t="shared" si="5"/>
        <v>0</v>
      </c>
      <c r="P36" s="29">
        <f t="shared" si="6"/>
        <v>142567</v>
      </c>
      <c r="Q36" s="30">
        <f t="shared" si="7"/>
        <v>142567</v>
      </c>
      <c r="R36" s="31" t="e">
        <f>(Q36*#REF!)</f>
        <v>#REF!</v>
      </c>
      <c r="S36" s="31" t="e">
        <f t="shared" si="8"/>
        <v>#REF!</v>
      </c>
      <c r="T36" s="26">
        <v>4126</v>
      </c>
      <c r="U36" s="26">
        <v>6340520</v>
      </c>
      <c r="V36" s="26">
        <v>932214</v>
      </c>
      <c r="W36" s="31"/>
      <c r="X36" s="22" t="s">
        <v>67</v>
      </c>
      <c r="Y36" s="22" t="s">
        <v>67</v>
      </c>
      <c r="Z36" s="22" t="s">
        <v>67</v>
      </c>
      <c r="AA36" s="22" t="s">
        <v>67</v>
      </c>
      <c r="AB36" s="22" t="s">
        <v>55</v>
      </c>
      <c r="AC36" s="22" t="s">
        <v>55</v>
      </c>
    </row>
    <row r="37" spans="1:31" s="39" customFormat="1">
      <c r="A37" s="27" t="s">
        <v>7</v>
      </c>
      <c r="B37" s="28" t="s">
        <v>133</v>
      </c>
      <c r="C37" s="27" t="s">
        <v>128</v>
      </c>
      <c r="D37" s="27" t="s">
        <v>129</v>
      </c>
      <c r="E37" s="27" t="s">
        <v>46</v>
      </c>
      <c r="F37" s="28"/>
      <c r="G37" s="29"/>
      <c r="H37" s="29">
        <f t="shared" si="0"/>
        <v>0</v>
      </c>
      <c r="I37" s="29">
        <v>100000</v>
      </c>
      <c r="J37" s="29">
        <f t="shared" si="1"/>
        <v>0</v>
      </c>
      <c r="K37" s="29">
        <f t="shared" si="2"/>
        <v>111216</v>
      </c>
      <c r="L37" s="29">
        <f t="shared" si="3"/>
        <v>0</v>
      </c>
      <c r="M37" s="29">
        <f t="shared" si="4"/>
        <v>119139</v>
      </c>
      <c r="N37" s="56"/>
      <c r="O37" s="29">
        <f t="shared" si="5"/>
        <v>0</v>
      </c>
      <c r="P37" s="29">
        <f t="shared" si="6"/>
        <v>123970</v>
      </c>
      <c r="Q37" s="30">
        <f t="shared" si="7"/>
        <v>123970</v>
      </c>
      <c r="R37" s="31" t="e">
        <f>(Q37*#REF!)</f>
        <v>#REF!</v>
      </c>
      <c r="S37" s="31" t="e">
        <f t="shared" si="8"/>
        <v>#REF!</v>
      </c>
      <c r="T37" s="26">
        <v>4126</v>
      </c>
      <c r="U37" s="26">
        <v>6340728</v>
      </c>
      <c r="V37" s="26">
        <v>932511</v>
      </c>
      <c r="W37" s="38"/>
      <c r="X37" s="22" t="s">
        <v>67</v>
      </c>
      <c r="Y37" s="22" t="s">
        <v>67</v>
      </c>
      <c r="Z37" s="22" t="s">
        <v>67</v>
      </c>
      <c r="AA37" s="22" t="s">
        <v>67</v>
      </c>
      <c r="AB37" s="22" t="s">
        <v>55</v>
      </c>
      <c r="AC37" s="22" t="s">
        <v>55</v>
      </c>
    </row>
    <row r="38" spans="1:31" s="14" customFormat="1">
      <c r="A38" s="27" t="s">
        <v>47</v>
      </c>
      <c r="B38" s="46" t="s">
        <v>134</v>
      </c>
      <c r="C38" s="46" t="s">
        <v>135</v>
      </c>
      <c r="D38" s="46" t="s">
        <v>136</v>
      </c>
      <c r="E38" s="27" t="s">
        <v>46</v>
      </c>
      <c r="F38" s="46"/>
      <c r="G38" s="47"/>
      <c r="H38" s="47">
        <v>6000000</v>
      </c>
      <c r="I38" s="47"/>
      <c r="J38" s="29">
        <f t="shared" si="1"/>
        <v>6648136</v>
      </c>
      <c r="K38" s="29">
        <f t="shared" si="2"/>
        <v>0</v>
      </c>
      <c r="L38" s="29">
        <f t="shared" si="3"/>
        <v>6953606</v>
      </c>
      <c r="M38" s="29">
        <f t="shared" si="4"/>
        <v>0</v>
      </c>
      <c r="N38" s="56"/>
      <c r="O38" s="29">
        <f t="shared" si="5"/>
        <v>7320170</v>
      </c>
      <c r="P38" s="29">
        <f t="shared" si="6"/>
        <v>0</v>
      </c>
      <c r="Q38" s="30">
        <f t="shared" si="7"/>
        <v>7320170</v>
      </c>
      <c r="R38" s="31" t="e">
        <f>(Q38*#REF!)</f>
        <v>#REF!</v>
      </c>
      <c r="S38" s="31" t="e">
        <f t="shared" si="8"/>
        <v>#REF!</v>
      </c>
      <c r="T38" s="26">
        <v>4126</v>
      </c>
      <c r="U38" s="26">
        <v>6340728</v>
      </c>
      <c r="V38" s="26">
        <v>932518</v>
      </c>
      <c r="W38" s="48"/>
      <c r="X38" s="49" t="s">
        <v>137</v>
      </c>
      <c r="Y38" s="49"/>
      <c r="Z38" s="49"/>
      <c r="AA38" s="49"/>
      <c r="AB38" s="49"/>
      <c r="AC38" s="49"/>
    </row>
    <row r="39" spans="1:31" s="32" customFormat="1">
      <c r="A39" s="27" t="s">
        <v>42</v>
      </c>
      <c r="B39" s="27" t="s">
        <v>138</v>
      </c>
      <c r="C39" s="27" t="s">
        <v>139</v>
      </c>
      <c r="D39" s="27" t="s">
        <v>140</v>
      </c>
      <c r="E39" s="27" t="s">
        <v>46</v>
      </c>
      <c r="F39" s="28"/>
      <c r="G39" s="29">
        <v>5488770</v>
      </c>
      <c r="H39" s="29">
        <f t="shared" ref="H39" si="9">ROUND(G39/150.8*158.3,0)</f>
        <v>5761753</v>
      </c>
      <c r="I39" s="29">
        <f>938545+139000</f>
        <v>1077545</v>
      </c>
      <c r="J39" s="29">
        <f t="shared" si="1"/>
        <v>6384153</v>
      </c>
      <c r="K39" s="29">
        <f>ROUND(I39/126.6*140.8,0)+19400</f>
        <v>1217807</v>
      </c>
      <c r="L39" s="29">
        <f t="shared" si="3"/>
        <v>6677493</v>
      </c>
      <c r="M39" s="29">
        <f t="shared" si="4"/>
        <v>1304566</v>
      </c>
      <c r="N39" s="56"/>
      <c r="O39" s="29">
        <f t="shared" si="5"/>
        <v>7029501</v>
      </c>
      <c r="P39" s="29">
        <f t="shared" si="6"/>
        <v>1357468</v>
      </c>
      <c r="Q39" s="30">
        <f t="shared" si="7"/>
        <v>8386969</v>
      </c>
      <c r="R39" s="31" t="e">
        <f>(Q39*#REF!)</f>
        <v>#REF!</v>
      </c>
      <c r="S39" s="31" t="e">
        <f t="shared" si="8"/>
        <v>#REF!</v>
      </c>
      <c r="T39" s="26">
        <v>4126</v>
      </c>
      <c r="U39" s="26">
        <v>6340712</v>
      </c>
      <c r="V39" s="26">
        <v>932512</v>
      </c>
      <c r="W39" s="31"/>
      <c r="X39" s="22" t="s">
        <v>55</v>
      </c>
      <c r="Y39" s="22" t="s">
        <v>67</v>
      </c>
      <c r="Z39" s="22" t="s">
        <v>71</v>
      </c>
      <c r="AA39" s="22" t="s">
        <v>71</v>
      </c>
      <c r="AB39" s="22" t="s">
        <v>71</v>
      </c>
      <c r="AC39" s="22" t="s">
        <v>55</v>
      </c>
      <c r="AD39" s="41" t="s">
        <v>141</v>
      </c>
    </row>
    <row r="40" spans="1:31" s="41" customFormat="1">
      <c r="A40" s="27" t="s">
        <v>47</v>
      </c>
      <c r="B40" s="27" t="s">
        <v>142</v>
      </c>
      <c r="C40" s="27" t="s">
        <v>139</v>
      </c>
      <c r="D40" s="27" t="s">
        <v>140</v>
      </c>
      <c r="E40" s="27" t="s">
        <v>46</v>
      </c>
      <c r="F40" s="27"/>
      <c r="G40" s="29">
        <v>124883</v>
      </c>
      <c r="H40" s="29">
        <f t="shared" si="0"/>
        <v>131094</v>
      </c>
      <c r="I40" s="40"/>
      <c r="J40" s="29">
        <f t="shared" si="1"/>
        <v>145255</v>
      </c>
      <c r="K40" s="29">
        <f t="shared" si="2"/>
        <v>0</v>
      </c>
      <c r="L40" s="29">
        <f t="shared" si="3"/>
        <v>151929</v>
      </c>
      <c r="M40" s="29">
        <f t="shared" si="4"/>
        <v>0</v>
      </c>
      <c r="N40" s="56"/>
      <c r="O40" s="29">
        <f t="shared" si="5"/>
        <v>159938</v>
      </c>
      <c r="P40" s="29">
        <f t="shared" si="6"/>
        <v>0</v>
      </c>
      <c r="Q40" s="30">
        <f t="shared" si="7"/>
        <v>159938</v>
      </c>
      <c r="R40" s="31" t="e">
        <f>(Q40*#REF!)</f>
        <v>#REF!</v>
      </c>
      <c r="S40" s="31" t="e">
        <f t="shared" si="8"/>
        <v>#REF!</v>
      </c>
      <c r="T40" s="26">
        <v>4126</v>
      </c>
      <c r="U40" s="26">
        <v>6340712</v>
      </c>
      <c r="V40" s="26">
        <v>932512</v>
      </c>
      <c r="W40" s="38"/>
      <c r="X40" s="22" t="s">
        <v>55</v>
      </c>
      <c r="Y40" s="22" t="s">
        <v>67</v>
      </c>
      <c r="Z40" s="22" t="s">
        <v>55</v>
      </c>
      <c r="AA40" s="22" t="s">
        <v>49</v>
      </c>
      <c r="AB40" s="22" t="s">
        <v>49</v>
      </c>
      <c r="AC40" s="22" t="s">
        <v>49</v>
      </c>
    </row>
    <row r="41" spans="1:31" s="32" customFormat="1">
      <c r="A41" s="27" t="s">
        <v>47</v>
      </c>
      <c r="B41" s="27" t="s">
        <v>143</v>
      </c>
      <c r="C41" s="27" t="s">
        <v>144</v>
      </c>
      <c r="D41" s="27" t="s">
        <v>145</v>
      </c>
      <c r="E41" s="27" t="s">
        <v>46</v>
      </c>
      <c r="F41" s="28"/>
      <c r="G41" s="29">
        <v>388919</v>
      </c>
      <c r="H41" s="29">
        <f t="shared" si="0"/>
        <v>408262</v>
      </c>
      <c r="I41" s="29"/>
      <c r="J41" s="29">
        <f t="shared" si="1"/>
        <v>452364</v>
      </c>
      <c r="K41" s="29">
        <f t="shared" si="2"/>
        <v>0</v>
      </c>
      <c r="L41" s="29">
        <f t="shared" si="3"/>
        <v>473149</v>
      </c>
      <c r="M41" s="29">
        <f t="shared" si="4"/>
        <v>0</v>
      </c>
      <c r="N41" s="56"/>
      <c r="O41" s="29">
        <f t="shared" si="5"/>
        <v>498091</v>
      </c>
      <c r="P41" s="29">
        <f t="shared" si="6"/>
        <v>0</v>
      </c>
      <c r="Q41" s="30">
        <f>O41+P41</f>
        <v>498091</v>
      </c>
      <c r="R41" s="31" t="e">
        <f>(Q41*#REF!)</f>
        <v>#REF!</v>
      </c>
      <c r="S41" s="31" t="e">
        <f t="shared" si="8"/>
        <v>#REF!</v>
      </c>
      <c r="T41" s="26">
        <v>4126</v>
      </c>
      <c r="U41" s="26">
        <v>6340911</v>
      </c>
      <c r="V41" s="26">
        <v>932302</v>
      </c>
      <c r="W41" s="31"/>
      <c r="X41" s="22" t="s">
        <v>49</v>
      </c>
      <c r="Y41" s="22" t="s">
        <v>71</v>
      </c>
      <c r="Z41" s="22" t="s">
        <v>55</v>
      </c>
      <c r="AA41" s="22" t="s">
        <v>54</v>
      </c>
      <c r="AB41" s="22" t="s">
        <v>71</v>
      </c>
      <c r="AC41" s="22" t="s">
        <v>55</v>
      </c>
    </row>
    <row r="42" spans="1:31" s="32" customFormat="1">
      <c r="A42" s="27" t="s">
        <v>47</v>
      </c>
      <c r="B42" s="27" t="s">
        <v>146</v>
      </c>
      <c r="C42" s="27" t="s">
        <v>147</v>
      </c>
      <c r="D42" s="27" t="s">
        <v>145</v>
      </c>
      <c r="E42" s="27" t="s">
        <v>46</v>
      </c>
      <c r="F42" s="28"/>
      <c r="G42" s="29">
        <v>476739</v>
      </c>
      <c r="H42" s="29">
        <f t="shared" si="0"/>
        <v>500449</v>
      </c>
      <c r="I42" s="29"/>
      <c r="J42" s="29">
        <f t="shared" si="1"/>
        <v>554509</v>
      </c>
      <c r="K42" s="29">
        <f t="shared" si="2"/>
        <v>0</v>
      </c>
      <c r="L42" s="29">
        <f t="shared" si="3"/>
        <v>579988</v>
      </c>
      <c r="M42" s="29">
        <f t="shared" si="4"/>
        <v>0</v>
      </c>
      <c r="N42" s="56"/>
      <c r="O42" s="29">
        <f t="shared" si="5"/>
        <v>610562</v>
      </c>
      <c r="P42" s="29">
        <f t="shared" si="6"/>
        <v>0</v>
      </c>
      <c r="Q42" s="30">
        <f t="shared" si="7"/>
        <v>610562</v>
      </c>
      <c r="R42" s="31" t="e">
        <f>(Q42*#REF!)</f>
        <v>#REF!</v>
      </c>
      <c r="S42" s="31" t="e">
        <f t="shared" si="8"/>
        <v>#REF!</v>
      </c>
      <c r="T42" s="26">
        <v>4126</v>
      </c>
      <c r="U42" s="26">
        <v>6340911</v>
      </c>
      <c r="V42" s="26">
        <v>932751</v>
      </c>
      <c r="W42" s="31"/>
      <c r="X42" s="22" t="s">
        <v>71</v>
      </c>
      <c r="Y42" s="22" t="s">
        <v>71</v>
      </c>
      <c r="Z42" s="22" t="s">
        <v>71</v>
      </c>
      <c r="AA42" s="22" t="s">
        <v>71</v>
      </c>
      <c r="AB42" s="22" t="s">
        <v>71</v>
      </c>
      <c r="AC42" s="22" t="s">
        <v>55</v>
      </c>
    </row>
    <row r="43" spans="1:31" s="32" customFormat="1">
      <c r="A43" s="27" t="s">
        <v>42</v>
      </c>
      <c r="B43" s="27" t="s">
        <v>148</v>
      </c>
      <c r="C43" s="27" t="s">
        <v>149</v>
      </c>
      <c r="D43" s="27" t="s">
        <v>150</v>
      </c>
      <c r="E43" s="27" t="s">
        <v>46</v>
      </c>
      <c r="F43" s="28"/>
      <c r="G43" s="29">
        <v>3700997</v>
      </c>
      <c r="H43" s="29">
        <f t="shared" si="0"/>
        <v>3885065</v>
      </c>
      <c r="I43" s="29">
        <v>499000</v>
      </c>
      <c r="J43" s="29">
        <f t="shared" si="1"/>
        <v>4304740</v>
      </c>
      <c r="K43" s="29">
        <f t="shared" si="2"/>
        <v>554970</v>
      </c>
      <c r="L43" s="29">
        <f t="shared" si="3"/>
        <v>4502535</v>
      </c>
      <c r="M43" s="29">
        <f t="shared" si="4"/>
        <v>594507</v>
      </c>
      <c r="N43" s="56"/>
      <c r="O43" s="29">
        <f t="shared" si="5"/>
        <v>4739889</v>
      </c>
      <c r="P43" s="29">
        <f t="shared" si="6"/>
        <v>618615</v>
      </c>
      <c r="Q43" s="30">
        <f t="shared" si="7"/>
        <v>5358504</v>
      </c>
      <c r="R43" s="31" t="e">
        <f>(Q43*#REF!)</f>
        <v>#REF!</v>
      </c>
      <c r="S43" s="31" t="e">
        <f t="shared" si="8"/>
        <v>#REF!</v>
      </c>
      <c r="T43" s="26">
        <v>4126</v>
      </c>
      <c r="U43" s="26">
        <v>6340728</v>
      </c>
      <c r="V43" s="26">
        <v>932513</v>
      </c>
      <c r="W43" s="31"/>
      <c r="X43" s="23"/>
      <c r="Y43" s="23"/>
      <c r="Z43" s="23"/>
      <c r="AA43" s="23"/>
      <c r="AB43" s="23"/>
      <c r="AC43" s="23"/>
    </row>
    <row r="44" spans="1:31" s="36" customFormat="1">
      <c r="A44" s="27" t="s">
        <v>42</v>
      </c>
      <c r="B44" s="27" t="s">
        <v>151</v>
      </c>
      <c r="C44" s="27" t="s">
        <v>152</v>
      </c>
      <c r="D44" s="27" t="s">
        <v>153</v>
      </c>
      <c r="E44" s="27" t="s">
        <v>46</v>
      </c>
      <c r="F44" s="28"/>
      <c r="G44" s="29">
        <v>12798464</v>
      </c>
      <c r="H44" s="29">
        <f t="shared" si="0"/>
        <v>13434992</v>
      </c>
      <c r="I44" s="29">
        <v>2310139</v>
      </c>
      <c r="J44" s="29">
        <f t="shared" si="1"/>
        <v>14886277</v>
      </c>
      <c r="K44" s="29">
        <f t="shared" si="2"/>
        <v>2569254</v>
      </c>
      <c r="L44" s="29">
        <f t="shared" si="3"/>
        <v>15570275</v>
      </c>
      <c r="M44" s="29">
        <f t="shared" si="4"/>
        <v>2752294</v>
      </c>
      <c r="N44" s="56"/>
      <c r="O44" s="29">
        <f t="shared" si="5"/>
        <v>16391072</v>
      </c>
      <c r="P44" s="29">
        <f t="shared" si="6"/>
        <v>2863904</v>
      </c>
      <c r="Q44" s="30">
        <f t="shared" si="7"/>
        <v>19254976</v>
      </c>
      <c r="R44" s="31" t="e">
        <f>(Q44*#REF!)</f>
        <v>#REF!</v>
      </c>
      <c r="S44" s="31" t="e">
        <f t="shared" si="8"/>
        <v>#REF!</v>
      </c>
      <c r="T44" s="26">
        <v>4126</v>
      </c>
      <c r="U44" s="26">
        <v>6340746</v>
      </c>
      <c r="V44" s="26">
        <v>932515</v>
      </c>
      <c r="W44" s="31"/>
      <c r="X44" s="23"/>
      <c r="Y44" s="23"/>
      <c r="Z44" s="23"/>
      <c r="AA44" s="23"/>
      <c r="AB44" s="23"/>
      <c r="AC44" s="23"/>
    </row>
    <row r="45" spans="1:31" s="36" customFormat="1">
      <c r="A45" s="27" t="s">
        <v>47</v>
      </c>
      <c r="B45" s="28" t="s">
        <v>154</v>
      </c>
      <c r="C45" s="27" t="s">
        <v>152</v>
      </c>
      <c r="D45" s="27" t="s">
        <v>153</v>
      </c>
      <c r="E45" s="27" t="s">
        <v>46</v>
      </c>
      <c r="F45" s="28"/>
      <c r="G45" s="29">
        <v>2415057</v>
      </c>
      <c r="H45" s="29">
        <f t="shared" si="0"/>
        <v>2535169</v>
      </c>
      <c r="I45" s="29"/>
      <c r="J45" s="29">
        <f t="shared" si="1"/>
        <v>2809025</v>
      </c>
      <c r="K45" s="29">
        <f t="shared" si="2"/>
        <v>0</v>
      </c>
      <c r="L45" s="29">
        <f t="shared" si="3"/>
        <v>2938095</v>
      </c>
      <c r="M45" s="29">
        <f t="shared" si="4"/>
        <v>0</v>
      </c>
      <c r="N45" s="56"/>
      <c r="O45" s="29">
        <f t="shared" si="5"/>
        <v>3092979</v>
      </c>
      <c r="P45" s="29">
        <f t="shared" si="6"/>
        <v>0</v>
      </c>
      <c r="Q45" s="30">
        <f t="shared" si="7"/>
        <v>3092979</v>
      </c>
      <c r="R45" s="31" t="e">
        <f>(Q45*#REF!)</f>
        <v>#REF!</v>
      </c>
      <c r="S45" s="31" t="e">
        <f t="shared" si="8"/>
        <v>#REF!</v>
      </c>
      <c r="T45" s="26">
        <v>4126</v>
      </c>
      <c r="U45" s="26">
        <v>6340746</v>
      </c>
      <c r="V45" s="26">
        <v>932515</v>
      </c>
      <c r="W45" s="31"/>
      <c r="X45" s="23"/>
      <c r="Y45" s="23"/>
      <c r="Z45" s="23"/>
      <c r="AA45" s="23"/>
      <c r="AB45" s="23"/>
      <c r="AC45" s="23"/>
    </row>
    <row r="46" spans="1:31" s="36" customFormat="1">
      <c r="A46" s="42"/>
      <c r="B46" s="42"/>
      <c r="C46" s="42"/>
      <c r="D46" s="42"/>
      <c r="E46" s="42"/>
      <c r="F46" s="42"/>
      <c r="G46" s="43"/>
      <c r="H46" s="43"/>
      <c r="I46" s="43"/>
      <c r="J46" s="43"/>
      <c r="K46" s="43"/>
      <c r="L46" s="43"/>
      <c r="M46" s="43"/>
      <c r="N46" s="58"/>
      <c r="O46" s="43"/>
      <c r="P46" s="43"/>
      <c r="Q46" s="43"/>
      <c r="R46" s="44"/>
      <c r="S46" s="44"/>
      <c r="T46" s="44"/>
      <c r="U46" s="44"/>
      <c r="V46" s="44"/>
      <c r="W46" s="44"/>
      <c r="X46" s="45"/>
      <c r="Y46" s="45"/>
      <c r="Z46" s="45"/>
      <c r="AA46" s="45"/>
      <c r="AB46" s="45"/>
      <c r="AC46" s="45"/>
    </row>
    <row r="47" spans="1:31" s="13" customFormat="1">
      <c r="A47" s="10"/>
      <c r="B47" s="10"/>
      <c r="C47" s="10"/>
      <c r="D47" s="10"/>
      <c r="E47" s="10"/>
      <c r="F47" s="10"/>
      <c r="G47" s="11">
        <f t="shared" ref="G47:Q47" si="10">SUM(G4:G46)</f>
        <v>142783120</v>
      </c>
      <c r="H47" s="11">
        <f t="shared" si="10"/>
        <v>157384400</v>
      </c>
      <c r="I47" s="11">
        <f t="shared" si="10"/>
        <v>20782332</v>
      </c>
      <c r="J47" s="11">
        <f t="shared" si="10"/>
        <v>174385494</v>
      </c>
      <c r="K47" s="11">
        <f t="shared" si="10"/>
        <v>23232766</v>
      </c>
      <c r="L47" s="11">
        <f t="shared" si="10"/>
        <v>182398196</v>
      </c>
      <c r="M47" s="11">
        <f t="shared" si="10"/>
        <v>24887925</v>
      </c>
      <c r="N47" s="58"/>
      <c r="O47" s="11">
        <f t="shared" si="10"/>
        <v>197491936</v>
      </c>
      <c r="P47" s="11">
        <f t="shared" si="10"/>
        <v>25897166</v>
      </c>
      <c r="Q47" s="11">
        <f t="shared" si="10"/>
        <v>224488823</v>
      </c>
      <c r="R47" s="12" t="e">
        <f>SUM(R2:R45)</f>
        <v>#REF!</v>
      </c>
      <c r="S47" s="12" t="e">
        <f>SUM(S2:S45)</f>
        <v>#REF!</v>
      </c>
      <c r="T47" s="12"/>
      <c r="U47" s="12"/>
      <c r="V47" s="12"/>
      <c r="W47" s="12"/>
      <c r="X47" s="25"/>
      <c r="Y47" s="25"/>
      <c r="Z47" s="25"/>
      <c r="AA47" s="25"/>
      <c r="AB47" s="25"/>
      <c r="AC47" s="25"/>
      <c r="AE47" s="51"/>
    </row>
    <row r="48" spans="1:31">
      <c r="A48" s="13"/>
    </row>
    <row r="49" spans="7:31">
      <c r="G49" s="17"/>
      <c r="H49" s="17"/>
      <c r="I49" s="17"/>
      <c r="J49" s="17"/>
      <c r="K49" s="17"/>
      <c r="L49" s="17"/>
      <c r="M49" s="17"/>
      <c r="N49" s="60"/>
      <c r="O49" s="17"/>
      <c r="P49" s="17"/>
      <c r="Q49" s="17"/>
      <c r="R49" s="17"/>
      <c r="S49" s="17"/>
      <c r="T49" s="17"/>
      <c r="U49" s="17"/>
      <c r="V49" s="17"/>
    </row>
    <row r="50" spans="7:31">
      <c r="O50" s="15" t="s">
        <v>155</v>
      </c>
      <c r="P50" s="15" t="s">
        <v>156</v>
      </c>
      <c r="Q50" s="15">
        <v>5000000</v>
      </c>
      <c r="R50" s="31" t="e">
        <f>(Q50*#REF!)</f>
        <v>#REF!</v>
      </c>
      <c r="S50" s="31" t="e">
        <f t="shared" ref="S50:S52" si="11">R50*1.21</f>
        <v>#REF!</v>
      </c>
      <c r="T50" s="26">
        <v>4126</v>
      </c>
      <c r="U50" s="26">
        <v>6340746</v>
      </c>
      <c r="V50" s="26">
        <v>932514</v>
      </c>
    </row>
    <row r="51" spans="7:31">
      <c r="O51" s="15" t="s">
        <v>155</v>
      </c>
      <c r="P51" s="15" t="s">
        <v>157</v>
      </c>
      <c r="Q51" s="15">
        <v>5000000</v>
      </c>
      <c r="R51" s="31" t="e">
        <f>(Q51*#REF!)</f>
        <v>#REF!</v>
      </c>
      <c r="S51" s="31" t="e">
        <f t="shared" si="11"/>
        <v>#REF!</v>
      </c>
      <c r="T51" s="26">
        <v>4126</v>
      </c>
      <c r="U51" s="26">
        <v>6340746</v>
      </c>
      <c r="V51" s="26">
        <v>932514</v>
      </c>
    </row>
    <row r="52" spans="7:31">
      <c r="O52" s="15" t="s">
        <v>155</v>
      </c>
      <c r="P52" s="15" t="s">
        <v>158</v>
      </c>
      <c r="Q52" s="15">
        <v>10000000</v>
      </c>
      <c r="R52" s="31" t="e">
        <f>(Q52*#REF!)</f>
        <v>#REF!</v>
      </c>
      <c r="S52" s="31" t="e">
        <f t="shared" si="11"/>
        <v>#REF!</v>
      </c>
      <c r="T52" s="26">
        <v>4126</v>
      </c>
      <c r="U52" s="26">
        <v>6340746</v>
      </c>
      <c r="V52" s="26">
        <v>932515</v>
      </c>
    </row>
    <row r="53" spans="7:31">
      <c r="R53" s="31"/>
    </row>
    <row r="54" spans="7:31">
      <c r="P54" s="15" t="s">
        <v>8</v>
      </c>
      <c r="Q54" s="50">
        <f>Q47+Q50+Q51+Q52</f>
        <v>244488823</v>
      </c>
      <c r="R54" s="50" t="e">
        <f>(R47)+SUM(R50:R52)</f>
        <v>#REF!</v>
      </c>
      <c r="S54" s="50" t="e">
        <f>(S47)+SUM(S50:S52)</f>
        <v>#REF!</v>
      </c>
      <c r="T54" s="50"/>
      <c r="U54" s="50"/>
      <c r="V54" s="50"/>
      <c r="AE54" s="52"/>
    </row>
    <row r="56" spans="7:31">
      <c r="R56" s="15" t="s">
        <v>159</v>
      </c>
      <c r="S56" s="15">
        <v>24.19</v>
      </c>
      <c r="T56" s="32">
        <v>4126</v>
      </c>
      <c r="U56" s="32">
        <v>6350101</v>
      </c>
    </row>
  </sheetData>
  <pageMargins left="0.39370078740157483" right="0.39370078740157483" top="0.74803149606299213" bottom="0.94488188976377963" header="0.31496062992125984" footer="0.39370078740157483"/>
  <pageSetup paperSize="9" scale="65" fitToHeight="2" orientation="landscape" r:id="rId1"/>
  <headerFooter>
    <oddFooter>&amp;L&amp;F &amp;A&amp;C&amp;P&amp;R&amp;D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7FFC6F814BB24498B6D1FFFA4A0161" ma:contentTypeVersion="13" ma:contentTypeDescription="Een nieuw document maken." ma:contentTypeScope="" ma:versionID="c7a066b37db5f7fabfcd7cd872e40c8d">
  <xsd:schema xmlns:xsd="http://www.w3.org/2001/XMLSchema" xmlns:xs="http://www.w3.org/2001/XMLSchema" xmlns:p="http://schemas.microsoft.com/office/2006/metadata/properties" xmlns:ns2="81173aa3-b91c-4753-9f3e-ad27854fdad6" xmlns:ns3="02be053c-f668-4ff1-81e4-ff6232284dc5" targetNamespace="http://schemas.microsoft.com/office/2006/metadata/properties" ma:root="true" ma:fieldsID="4037f3968cb230e069ae1f51ce8b60fc" ns2:_="" ns3:_="">
    <xsd:import namespace="81173aa3-b91c-4753-9f3e-ad27854fdad6"/>
    <xsd:import namespace="02be053c-f668-4ff1-81e4-ff6232284d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173aa3-b91c-4753-9f3e-ad27854fda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8377c97-d815-4b38-b291-dc3dcbbb2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e053c-f668-4ff1-81e4-ff6232284d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61a49ae-481c-482d-9555-0ee88d24e62b}" ma:internalName="TaxCatchAll" ma:showField="CatchAllData" ma:web="02be053c-f668-4ff1-81e4-ff6232284d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173aa3-b91c-4753-9f3e-ad27854fdad6">
      <Terms xmlns="http://schemas.microsoft.com/office/infopath/2007/PartnerControls"/>
    </lcf76f155ced4ddcb4097134ff3c332f>
    <TaxCatchAll xmlns="02be053c-f668-4ff1-81e4-ff6232284dc5" xsi:nil="true"/>
  </documentManagement>
</p:properties>
</file>

<file path=customXml/itemProps1.xml><?xml version="1.0" encoding="utf-8"?>
<ds:datastoreItem xmlns:ds="http://schemas.openxmlformats.org/officeDocument/2006/customXml" ds:itemID="{F4E5100B-C35E-4BED-ADDC-1464D957A671}"/>
</file>

<file path=customXml/itemProps2.xml><?xml version="1.0" encoding="utf-8"?>
<ds:datastoreItem xmlns:ds="http://schemas.openxmlformats.org/officeDocument/2006/customXml" ds:itemID="{823916A8-AE0E-43E4-8C11-5C4B6BD7606A}"/>
</file>

<file path=customXml/itemProps3.xml><?xml version="1.0" encoding="utf-8"?>
<ds:datastoreItem xmlns:ds="http://schemas.openxmlformats.org/officeDocument/2006/customXml" ds:itemID="{66C33186-D640-455D-8527-694567A37C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Servicepunt71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Binkhorst, Beau</dc:creator>
  <cp:keywords/>
  <dc:description/>
  <cp:lastModifiedBy>Starrenburg, Manon</cp:lastModifiedBy>
  <cp:revision/>
  <dcterms:created xsi:type="dcterms:W3CDTF">2013-07-04T08:52:17Z</dcterms:created>
  <dcterms:modified xsi:type="dcterms:W3CDTF">2025-09-05T08:07:22Z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0x0101000C7FFC6F814BB24498B6D1FFFA4A0161</vt:lpwstr>
  </property>
</Properties>
</file>