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C:\Users\m.vandijken\Desktop\gem Westerkwartier\NVI 3\"/>
    </mc:Choice>
  </mc:AlternateContent>
  <xr:revisionPtr revIDLastSave="0" documentId="13_ncr:1_{1A0C063C-83AE-47F5-84E3-4862E40DD20B}" xr6:coauthVersionLast="47" xr6:coauthVersionMax="47" xr10:uidLastSave="{00000000-0000-0000-0000-000000000000}"/>
  <bookViews>
    <workbookView xWindow="23772" yWindow="1296" windowWidth="17280" windowHeight="8880" tabRatio="946" firstSheet="1"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42" r:id="rId11"/>
    <sheet name="12-Machinekosten" sheetId="40" r:id="rId12"/>
  </sheets>
  <externalReferences>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'10-Glasbewassing'!$A$13:$Y$55</definedName>
    <definedName name="_xlnm._FilterDatabase" localSheetId="10" hidden="1">'11-Sanitaire voorzieningen'!$A$10:$T$47</definedName>
    <definedName name="_xlnm._FilterDatabase" localSheetId="1" hidden="1">'2-Kosten per locatie'!$A$14:$J$33</definedName>
    <definedName name="_xlnm._FilterDatabase" localSheetId="3" hidden="1">'4-Basis ruimtestaat'!$B$9:$AC$788</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locatie'!$A$3:$AB$32</definedName>
    <definedName name="_xlnm.Print_Area" localSheetId="3">'4-Basis ruimtestaat'!$B$3:$AC$243</definedName>
    <definedName name="_xlnm.Print_Area" localSheetId="4">'5-Premies en opslagen'!$A$3:$E$55</definedName>
    <definedName name="_xlnm.Print_Area" localSheetId="5">'6-Opbouw uurtarief productie'!$A$1:$R$63</definedName>
    <definedName name="_xlnm.Print_Area" localSheetId="8">'9-Afroepprijs'!$A$3:$F$52</definedName>
    <definedName name="_xlnm.Print_Titles" localSheetId="9">'10-Glasbewassing'!$13:$13</definedName>
    <definedName name="_xlnm.Print_Titles" localSheetId="10">'11-Sanitaire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1" i="37" l="1"/>
  <c r="H55" i="35" l="1"/>
  <c r="I53" i="35"/>
  <c r="E51" i="35"/>
  <c r="F51" i="35" s="1"/>
  <c r="I51" i="35" s="1"/>
  <c r="E52" i="35"/>
  <c r="F52" i="35" s="1"/>
  <c r="I52" i="35" s="1"/>
  <c r="E53" i="35"/>
  <c r="F53" i="35" s="1"/>
  <c r="S691" i="2"/>
  <c r="U687" i="2"/>
  <c r="R683" i="2"/>
  <c r="V699" i="2"/>
  <c r="S675" i="2"/>
  <c r="V674" i="2"/>
  <c r="J674" i="2"/>
  <c r="AC674" i="2" s="1"/>
  <c r="S674" i="2"/>
  <c r="U674" i="2"/>
  <c r="W674" i="2"/>
  <c r="Q674" i="2" s="1"/>
  <c r="X674" i="2"/>
  <c r="Y674" i="2"/>
  <c r="Z674" i="2"/>
  <c r="J675" i="2"/>
  <c r="AC675" i="2" s="1"/>
  <c r="R675" i="2"/>
  <c r="T675" i="2"/>
  <c r="W675" i="2"/>
  <c r="X675" i="2"/>
  <c r="Y675" i="2"/>
  <c r="Z675" i="2"/>
  <c r="J676" i="2"/>
  <c r="AC676" i="2" s="1"/>
  <c r="R676" i="2"/>
  <c r="S676" i="2"/>
  <c r="T676" i="2"/>
  <c r="U676" i="2"/>
  <c r="V676" i="2"/>
  <c r="W676" i="2"/>
  <c r="Q676" i="2" s="1"/>
  <c r="X676" i="2"/>
  <c r="Y676" i="2"/>
  <c r="Z676" i="2"/>
  <c r="J677" i="2"/>
  <c r="AC677" i="2" s="1"/>
  <c r="V677" i="2"/>
  <c r="W677" i="2"/>
  <c r="X677" i="2"/>
  <c r="Y677" i="2"/>
  <c r="Z677" i="2"/>
  <c r="J678" i="2"/>
  <c r="AC678" i="2" s="1"/>
  <c r="R678" i="2"/>
  <c r="S678" i="2"/>
  <c r="T678" i="2"/>
  <c r="U678" i="2"/>
  <c r="V678" i="2"/>
  <c r="W678" i="2"/>
  <c r="Q678" i="2" s="1"/>
  <c r="X678" i="2"/>
  <c r="Y678" i="2"/>
  <c r="Z678" i="2"/>
  <c r="J679" i="2"/>
  <c r="AC679" i="2" s="1"/>
  <c r="R679" i="2"/>
  <c r="V679" i="2"/>
  <c r="W679" i="2"/>
  <c r="X679" i="2"/>
  <c r="Y679" i="2"/>
  <c r="Z679" i="2"/>
  <c r="J680" i="2"/>
  <c r="AC680" i="2" s="1"/>
  <c r="R680" i="2"/>
  <c r="S680" i="2"/>
  <c r="T680" i="2"/>
  <c r="U680" i="2"/>
  <c r="V680" i="2"/>
  <c r="W680" i="2"/>
  <c r="Q680" i="2" s="1"/>
  <c r="X680" i="2"/>
  <c r="Y680" i="2"/>
  <c r="Z680" i="2"/>
  <c r="J681" i="2"/>
  <c r="AC681" i="2" s="1"/>
  <c r="R681" i="2"/>
  <c r="S681" i="2"/>
  <c r="T681" i="2"/>
  <c r="U681" i="2"/>
  <c r="V681" i="2"/>
  <c r="W681" i="2"/>
  <c r="Q681" i="2" s="1"/>
  <c r="X681" i="2"/>
  <c r="Y681" i="2"/>
  <c r="Z681" i="2"/>
  <c r="J682" i="2"/>
  <c r="AC682" i="2" s="1"/>
  <c r="R682" i="2"/>
  <c r="S682" i="2"/>
  <c r="T682" i="2"/>
  <c r="U682" i="2"/>
  <c r="V682" i="2"/>
  <c r="W682" i="2"/>
  <c r="Q682" i="2" s="1"/>
  <c r="X682" i="2"/>
  <c r="Y682" i="2"/>
  <c r="Z682" i="2"/>
  <c r="J683" i="2"/>
  <c r="AC683" i="2" s="1"/>
  <c r="T683" i="2"/>
  <c r="V683" i="2"/>
  <c r="W683" i="2"/>
  <c r="X683" i="2"/>
  <c r="Y683" i="2"/>
  <c r="Z683" i="2"/>
  <c r="J684" i="2"/>
  <c r="AC684" i="2" s="1"/>
  <c r="R684" i="2"/>
  <c r="S684" i="2"/>
  <c r="T684" i="2"/>
  <c r="U684" i="2"/>
  <c r="V684" i="2"/>
  <c r="W684" i="2"/>
  <c r="Q684" i="2" s="1"/>
  <c r="X684" i="2"/>
  <c r="Y684" i="2"/>
  <c r="Z684" i="2"/>
  <c r="J685" i="2"/>
  <c r="AC685" i="2" s="1"/>
  <c r="R685" i="2"/>
  <c r="T685" i="2"/>
  <c r="W685" i="2"/>
  <c r="X685" i="2"/>
  <c r="Y685" i="2"/>
  <c r="Z685" i="2"/>
  <c r="J686" i="2"/>
  <c r="AC686" i="2" s="1"/>
  <c r="R686" i="2"/>
  <c r="S686" i="2"/>
  <c r="T686" i="2"/>
  <c r="U686" i="2"/>
  <c r="V686" i="2"/>
  <c r="W686" i="2"/>
  <c r="Q686" i="2" s="1"/>
  <c r="X686" i="2"/>
  <c r="Y686" i="2"/>
  <c r="Z686" i="2"/>
  <c r="J687" i="2"/>
  <c r="AC687" i="2" s="1"/>
  <c r="R687" i="2"/>
  <c r="T687" i="2"/>
  <c r="V687" i="2"/>
  <c r="W687" i="2"/>
  <c r="X687" i="2"/>
  <c r="Y687" i="2"/>
  <c r="Z687" i="2"/>
  <c r="J688" i="2"/>
  <c r="AC688" i="2" s="1"/>
  <c r="R688" i="2"/>
  <c r="S688" i="2"/>
  <c r="T688" i="2"/>
  <c r="U688" i="2"/>
  <c r="V688" i="2"/>
  <c r="W688" i="2"/>
  <c r="Q688" i="2" s="1"/>
  <c r="X688" i="2"/>
  <c r="Y688" i="2"/>
  <c r="Z688" i="2"/>
  <c r="J689" i="2"/>
  <c r="AC689" i="2" s="1"/>
  <c r="R689" i="2"/>
  <c r="S689" i="2"/>
  <c r="T689" i="2"/>
  <c r="U689" i="2"/>
  <c r="V689" i="2"/>
  <c r="W689" i="2"/>
  <c r="Q689" i="2" s="1"/>
  <c r="X689" i="2"/>
  <c r="Y689" i="2"/>
  <c r="Z689" i="2"/>
  <c r="J690" i="2"/>
  <c r="AC690" i="2" s="1"/>
  <c r="R690" i="2"/>
  <c r="S690" i="2"/>
  <c r="T690" i="2"/>
  <c r="U690" i="2"/>
  <c r="V690" i="2"/>
  <c r="W690" i="2"/>
  <c r="Q690" i="2" s="1"/>
  <c r="X690" i="2"/>
  <c r="Y690" i="2"/>
  <c r="Z690" i="2"/>
  <c r="J691" i="2"/>
  <c r="AC691" i="2" s="1"/>
  <c r="R691" i="2"/>
  <c r="T691" i="2"/>
  <c r="W691" i="2"/>
  <c r="X691" i="2"/>
  <c r="Y691" i="2"/>
  <c r="Z691" i="2"/>
  <c r="J692" i="2"/>
  <c r="AC692" i="2" s="1"/>
  <c r="R692" i="2"/>
  <c r="S692" i="2"/>
  <c r="T692" i="2"/>
  <c r="U692" i="2"/>
  <c r="V692" i="2"/>
  <c r="W692" i="2"/>
  <c r="Q692" i="2" s="1"/>
  <c r="X692" i="2"/>
  <c r="Y692" i="2"/>
  <c r="Z692" i="2"/>
  <c r="J693" i="2"/>
  <c r="AC693" i="2" s="1"/>
  <c r="T693" i="2"/>
  <c r="V693" i="2"/>
  <c r="W693" i="2"/>
  <c r="X693" i="2"/>
  <c r="Y693" i="2"/>
  <c r="Z693" i="2"/>
  <c r="J694" i="2"/>
  <c r="AC694" i="2" s="1"/>
  <c r="W694" i="2"/>
  <c r="X694" i="2"/>
  <c r="Y694" i="2"/>
  <c r="Z694" i="2"/>
  <c r="J695" i="2"/>
  <c r="AC695" i="2" s="1"/>
  <c r="W695" i="2"/>
  <c r="X695" i="2"/>
  <c r="Y695" i="2"/>
  <c r="Z695" i="2"/>
  <c r="J696" i="2"/>
  <c r="AC696" i="2" s="1"/>
  <c r="T696" i="2"/>
  <c r="V696" i="2"/>
  <c r="W696" i="2"/>
  <c r="X696" i="2"/>
  <c r="Y696" i="2"/>
  <c r="Z696" i="2"/>
  <c r="J697" i="2"/>
  <c r="AC697" i="2" s="1"/>
  <c r="W697" i="2"/>
  <c r="X697" i="2"/>
  <c r="Y697" i="2"/>
  <c r="Z697" i="2"/>
  <c r="J698" i="2"/>
  <c r="AC698" i="2" s="1"/>
  <c r="R698" i="2"/>
  <c r="S698" i="2"/>
  <c r="T698" i="2"/>
  <c r="U698" i="2"/>
  <c r="V698" i="2"/>
  <c r="W698" i="2"/>
  <c r="Q698" i="2" s="1"/>
  <c r="X698" i="2"/>
  <c r="Y698" i="2"/>
  <c r="Z698" i="2"/>
  <c r="J699" i="2"/>
  <c r="AC699" i="2" s="1"/>
  <c r="T699" i="2"/>
  <c r="W699" i="2"/>
  <c r="X699" i="2"/>
  <c r="Y699" i="2"/>
  <c r="Z699" i="2"/>
  <c r="J700" i="2"/>
  <c r="AC700" i="2" s="1"/>
  <c r="R700" i="2"/>
  <c r="T700" i="2"/>
  <c r="V700" i="2"/>
  <c r="W700" i="2"/>
  <c r="X700" i="2"/>
  <c r="Y700" i="2"/>
  <c r="Z700" i="2"/>
  <c r="J701" i="2"/>
  <c r="AC701" i="2" s="1"/>
  <c r="R701" i="2"/>
  <c r="T701" i="2"/>
  <c r="W701" i="2"/>
  <c r="X701" i="2"/>
  <c r="Y701" i="2"/>
  <c r="Z701" i="2"/>
  <c r="J702" i="2"/>
  <c r="AC702" i="2" s="1"/>
  <c r="U702" i="2"/>
  <c r="W702" i="2"/>
  <c r="Q702" i="2" s="1"/>
  <c r="X702" i="2"/>
  <c r="Y702" i="2"/>
  <c r="Z702" i="2"/>
  <c r="J703" i="2"/>
  <c r="AC703" i="2" s="1"/>
  <c r="W703" i="2"/>
  <c r="X703" i="2"/>
  <c r="Y703" i="2"/>
  <c r="Z703" i="2"/>
  <c r="J704" i="2"/>
  <c r="AC704" i="2" s="1"/>
  <c r="R704" i="2"/>
  <c r="T704" i="2"/>
  <c r="W704" i="2"/>
  <c r="X704" i="2"/>
  <c r="Y704" i="2"/>
  <c r="Z704" i="2"/>
  <c r="J705" i="2"/>
  <c r="AC705" i="2" s="1"/>
  <c r="W705" i="2"/>
  <c r="X705" i="2"/>
  <c r="Y705" i="2"/>
  <c r="Z705" i="2"/>
  <c r="J706" i="2"/>
  <c r="AC706" i="2" s="1"/>
  <c r="R706" i="2"/>
  <c r="S706" i="2"/>
  <c r="T706" i="2"/>
  <c r="U706" i="2"/>
  <c r="V706" i="2"/>
  <c r="W706" i="2"/>
  <c r="Q706" i="2" s="1"/>
  <c r="X706" i="2"/>
  <c r="Y706" i="2"/>
  <c r="Z706" i="2"/>
  <c r="J707" i="2"/>
  <c r="AC707" i="2" s="1"/>
  <c r="W707" i="2"/>
  <c r="X707" i="2"/>
  <c r="Y707" i="2"/>
  <c r="Z707" i="2"/>
  <c r="J708" i="2"/>
  <c r="AC708" i="2" s="1"/>
  <c r="S708" i="2"/>
  <c r="W708" i="2"/>
  <c r="Q708" i="2" s="1"/>
  <c r="X708" i="2"/>
  <c r="Y708" i="2"/>
  <c r="Z708" i="2"/>
  <c r="J709" i="2"/>
  <c r="AC709" i="2" s="1"/>
  <c r="S709" i="2"/>
  <c r="W709" i="2"/>
  <c r="X709" i="2"/>
  <c r="Y709" i="2"/>
  <c r="Z709" i="2"/>
  <c r="J710" i="2"/>
  <c r="AC710" i="2" s="1"/>
  <c r="R710" i="2"/>
  <c r="T710" i="2"/>
  <c r="W710" i="2"/>
  <c r="X710" i="2"/>
  <c r="Y710" i="2"/>
  <c r="Z710" i="2"/>
  <c r="J711" i="2"/>
  <c r="AC711" i="2" s="1"/>
  <c r="W711" i="2"/>
  <c r="X711" i="2"/>
  <c r="Y711" i="2"/>
  <c r="Z711" i="2"/>
  <c r="J712" i="2"/>
  <c r="AC712" i="2" s="1"/>
  <c r="R712" i="2"/>
  <c r="T712" i="2"/>
  <c r="V712" i="2"/>
  <c r="W712" i="2"/>
  <c r="X712" i="2"/>
  <c r="Y712" i="2"/>
  <c r="Z712" i="2"/>
  <c r="J713" i="2"/>
  <c r="AC713" i="2" s="1"/>
  <c r="W713" i="2"/>
  <c r="X713" i="2"/>
  <c r="Y713" i="2"/>
  <c r="Z713" i="2"/>
  <c r="J714" i="2"/>
  <c r="AC714" i="2" s="1"/>
  <c r="W714" i="2"/>
  <c r="X714" i="2"/>
  <c r="Y714" i="2"/>
  <c r="Z714" i="2"/>
  <c r="J715" i="2"/>
  <c r="AC715" i="2" s="1"/>
  <c r="W715" i="2"/>
  <c r="X715" i="2"/>
  <c r="Y715" i="2"/>
  <c r="Z715" i="2"/>
  <c r="J716" i="2"/>
  <c r="AC716" i="2" s="1"/>
  <c r="W716" i="2"/>
  <c r="X716" i="2"/>
  <c r="Y716" i="2"/>
  <c r="Z716" i="2"/>
  <c r="J717" i="2"/>
  <c r="AC717" i="2" s="1"/>
  <c r="W717" i="2"/>
  <c r="X717" i="2"/>
  <c r="Y717" i="2"/>
  <c r="Z717" i="2"/>
  <c r="J718" i="2"/>
  <c r="AC718" i="2" s="1"/>
  <c r="R718" i="2"/>
  <c r="T718" i="2"/>
  <c r="V718" i="2"/>
  <c r="W718" i="2"/>
  <c r="X718" i="2"/>
  <c r="Y718" i="2"/>
  <c r="Z718" i="2"/>
  <c r="J719" i="2"/>
  <c r="AC719" i="2" s="1"/>
  <c r="W719" i="2"/>
  <c r="X719" i="2"/>
  <c r="Y719" i="2"/>
  <c r="Z719" i="2"/>
  <c r="J720" i="2"/>
  <c r="AC720" i="2" s="1"/>
  <c r="W720" i="2"/>
  <c r="X720" i="2"/>
  <c r="Y720" i="2"/>
  <c r="Z720" i="2"/>
  <c r="J721" i="2"/>
  <c r="AC721" i="2" s="1"/>
  <c r="W721" i="2"/>
  <c r="X721" i="2"/>
  <c r="Y721" i="2"/>
  <c r="Z721" i="2"/>
  <c r="J722" i="2"/>
  <c r="AC722" i="2" s="1"/>
  <c r="W722" i="2"/>
  <c r="X722" i="2"/>
  <c r="Y722" i="2"/>
  <c r="Z722" i="2"/>
  <c r="J723" i="2"/>
  <c r="AC723" i="2" s="1"/>
  <c r="W723" i="2"/>
  <c r="X723" i="2"/>
  <c r="Y723" i="2"/>
  <c r="Z723" i="2"/>
  <c r="J724" i="2"/>
  <c r="AC724" i="2" s="1"/>
  <c r="W724" i="2"/>
  <c r="X724" i="2"/>
  <c r="Y724" i="2"/>
  <c r="Z724" i="2"/>
  <c r="J725" i="2"/>
  <c r="AC725" i="2" s="1"/>
  <c r="W725" i="2"/>
  <c r="X725" i="2"/>
  <c r="Y725" i="2"/>
  <c r="Z725" i="2"/>
  <c r="J726" i="2"/>
  <c r="AC726" i="2" s="1"/>
  <c r="T726" i="2"/>
  <c r="V726" i="2"/>
  <c r="W726" i="2"/>
  <c r="X726" i="2"/>
  <c r="Y726" i="2"/>
  <c r="Z726" i="2"/>
  <c r="J727" i="2"/>
  <c r="AC727" i="2" s="1"/>
  <c r="W727" i="2"/>
  <c r="X727" i="2"/>
  <c r="Y727" i="2"/>
  <c r="Z727" i="2"/>
  <c r="J728" i="2"/>
  <c r="AC728" i="2" s="1"/>
  <c r="W728" i="2"/>
  <c r="X728" i="2"/>
  <c r="Y728" i="2"/>
  <c r="Z728" i="2"/>
  <c r="J729" i="2"/>
  <c r="AC729" i="2" s="1"/>
  <c r="W729" i="2"/>
  <c r="X729" i="2"/>
  <c r="Y729" i="2"/>
  <c r="Z729" i="2"/>
  <c r="J730" i="2"/>
  <c r="AC730" i="2" s="1"/>
  <c r="W730" i="2"/>
  <c r="X730" i="2"/>
  <c r="Y730" i="2"/>
  <c r="Z730" i="2"/>
  <c r="J731" i="2"/>
  <c r="AC731" i="2" s="1"/>
  <c r="W731" i="2"/>
  <c r="X731" i="2"/>
  <c r="Y731" i="2"/>
  <c r="Z731" i="2"/>
  <c r="J732" i="2"/>
  <c r="AC732" i="2" s="1"/>
  <c r="W732" i="2"/>
  <c r="X732" i="2"/>
  <c r="Y732" i="2"/>
  <c r="Z732" i="2"/>
  <c r="J733" i="2"/>
  <c r="AC733" i="2" s="1"/>
  <c r="W733" i="2"/>
  <c r="X733" i="2"/>
  <c r="Y733" i="2"/>
  <c r="Z733" i="2"/>
  <c r="J734" i="2"/>
  <c r="AC734" i="2" s="1"/>
  <c r="W734" i="2"/>
  <c r="X734" i="2"/>
  <c r="Y734" i="2"/>
  <c r="Z734" i="2"/>
  <c r="J735" i="2"/>
  <c r="AC735" i="2" s="1"/>
  <c r="W735" i="2"/>
  <c r="X735" i="2"/>
  <c r="Y735" i="2"/>
  <c r="Z735" i="2"/>
  <c r="J736" i="2"/>
  <c r="AC736" i="2" s="1"/>
  <c r="W736" i="2"/>
  <c r="X736" i="2"/>
  <c r="Y736" i="2"/>
  <c r="Z736" i="2"/>
  <c r="J737" i="2"/>
  <c r="AC737" i="2" s="1"/>
  <c r="W737" i="2"/>
  <c r="X737" i="2"/>
  <c r="Y737" i="2"/>
  <c r="Z737" i="2"/>
  <c r="J738" i="2"/>
  <c r="AC738" i="2" s="1"/>
  <c r="W738" i="2"/>
  <c r="X738" i="2"/>
  <c r="Y738" i="2"/>
  <c r="Z738" i="2"/>
  <c r="J739" i="2"/>
  <c r="AC739" i="2" s="1"/>
  <c r="W739" i="2"/>
  <c r="X739" i="2"/>
  <c r="Y739" i="2"/>
  <c r="Z739" i="2"/>
  <c r="J740" i="2"/>
  <c r="AC740" i="2" s="1"/>
  <c r="W740" i="2"/>
  <c r="X740" i="2"/>
  <c r="Y740" i="2"/>
  <c r="Z740" i="2"/>
  <c r="J741" i="2"/>
  <c r="AC741" i="2" s="1"/>
  <c r="W741" i="2"/>
  <c r="X741" i="2"/>
  <c r="Y741" i="2"/>
  <c r="Z741" i="2"/>
  <c r="J742" i="2"/>
  <c r="AC742" i="2" s="1"/>
  <c r="W742" i="2"/>
  <c r="X742" i="2"/>
  <c r="Y742" i="2"/>
  <c r="Z742" i="2"/>
  <c r="J743" i="2"/>
  <c r="AC743" i="2" s="1"/>
  <c r="W743" i="2"/>
  <c r="X743" i="2"/>
  <c r="Y743" i="2"/>
  <c r="Z743" i="2"/>
  <c r="J744" i="2"/>
  <c r="AC744" i="2" s="1"/>
  <c r="W744" i="2"/>
  <c r="X744" i="2"/>
  <c r="Y744" i="2"/>
  <c r="Z744" i="2"/>
  <c r="J745" i="2"/>
  <c r="AC745" i="2" s="1"/>
  <c r="W745" i="2"/>
  <c r="X745" i="2"/>
  <c r="Y745" i="2"/>
  <c r="Z745" i="2"/>
  <c r="J746" i="2"/>
  <c r="AC746" i="2" s="1"/>
  <c r="W746" i="2"/>
  <c r="X746" i="2"/>
  <c r="Y746" i="2"/>
  <c r="Z746" i="2"/>
  <c r="J747" i="2"/>
  <c r="AC747" i="2" s="1"/>
  <c r="W747" i="2"/>
  <c r="X747" i="2"/>
  <c r="Y747" i="2"/>
  <c r="Z747" i="2"/>
  <c r="J748" i="2"/>
  <c r="AC748" i="2" s="1"/>
  <c r="W748" i="2"/>
  <c r="X748" i="2"/>
  <c r="Y748" i="2"/>
  <c r="Z748" i="2"/>
  <c r="J749" i="2"/>
  <c r="AC749" i="2" s="1"/>
  <c r="W749" i="2"/>
  <c r="X749" i="2"/>
  <c r="Y749" i="2"/>
  <c r="Z749" i="2"/>
  <c r="J750" i="2"/>
  <c r="AC750" i="2" s="1"/>
  <c r="W750" i="2"/>
  <c r="X750" i="2"/>
  <c r="Y750" i="2"/>
  <c r="Z750" i="2"/>
  <c r="J751" i="2"/>
  <c r="AC751" i="2" s="1"/>
  <c r="W751" i="2"/>
  <c r="X751" i="2"/>
  <c r="Y751" i="2"/>
  <c r="Z751" i="2"/>
  <c r="J752" i="2"/>
  <c r="AC752" i="2" s="1"/>
  <c r="W752" i="2"/>
  <c r="X752" i="2"/>
  <c r="Y752" i="2"/>
  <c r="Z752" i="2"/>
  <c r="J753" i="2"/>
  <c r="AC753" i="2" s="1"/>
  <c r="W753" i="2"/>
  <c r="X753" i="2"/>
  <c r="Y753" i="2"/>
  <c r="Z753" i="2"/>
  <c r="J754" i="2"/>
  <c r="AC754" i="2" s="1"/>
  <c r="W754" i="2"/>
  <c r="X754" i="2"/>
  <c r="Y754" i="2"/>
  <c r="Z754" i="2"/>
  <c r="J755" i="2"/>
  <c r="AC755" i="2" s="1"/>
  <c r="W755" i="2"/>
  <c r="X755" i="2"/>
  <c r="Y755" i="2"/>
  <c r="Z755" i="2"/>
  <c r="J756" i="2"/>
  <c r="AC756" i="2" s="1"/>
  <c r="W756" i="2"/>
  <c r="X756" i="2"/>
  <c r="Y756" i="2"/>
  <c r="Z756" i="2"/>
  <c r="J757" i="2"/>
  <c r="AC757" i="2" s="1"/>
  <c r="W757" i="2"/>
  <c r="X757" i="2"/>
  <c r="Y757" i="2"/>
  <c r="Z757" i="2"/>
  <c r="J758" i="2"/>
  <c r="AC758" i="2" s="1"/>
  <c r="W758" i="2"/>
  <c r="X758" i="2"/>
  <c r="Y758" i="2"/>
  <c r="Z758" i="2"/>
  <c r="J759" i="2"/>
  <c r="AC759" i="2" s="1"/>
  <c r="W759" i="2"/>
  <c r="X759" i="2"/>
  <c r="Y759" i="2"/>
  <c r="Z759" i="2"/>
  <c r="J760" i="2"/>
  <c r="AC760" i="2" s="1"/>
  <c r="W760" i="2"/>
  <c r="X760" i="2"/>
  <c r="Y760" i="2"/>
  <c r="Z760" i="2"/>
  <c r="J761" i="2"/>
  <c r="AC761" i="2" s="1"/>
  <c r="W761" i="2"/>
  <c r="X761" i="2"/>
  <c r="Y761" i="2"/>
  <c r="Z761" i="2"/>
  <c r="J762" i="2"/>
  <c r="AC762" i="2" s="1"/>
  <c r="W762" i="2"/>
  <c r="X762" i="2"/>
  <c r="Y762" i="2"/>
  <c r="Z762" i="2"/>
  <c r="J763" i="2"/>
  <c r="AC763" i="2" s="1"/>
  <c r="W763" i="2"/>
  <c r="X763" i="2"/>
  <c r="Y763" i="2"/>
  <c r="Z763" i="2"/>
  <c r="J764" i="2"/>
  <c r="AC764" i="2" s="1"/>
  <c r="W764" i="2"/>
  <c r="X764" i="2"/>
  <c r="Y764" i="2"/>
  <c r="Z764" i="2"/>
  <c r="J765" i="2"/>
  <c r="AC765" i="2" s="1"/>
  <c r="W765" i="2"/>
  <c r="X765" i="2"/>
  <c r="Y765" i="2"/>
  <c r="Z765" i="2"/>
  <c r="J766" i="2"/>
  <c r="AC766" i="2" s="1"/>
  <c r="W766" i="2"/>
  <c r="X766" i="2"/>
  <c r="Y766" i="2"/>
  <c r="Z766" i="2"/>
  <c r="J767" i="2"/>
  <c r="AC767" i="2" s="1"/>
  <c r="W767" i="2"/>
  <c r="X767" i="2"/>
  <c r="Y767" i="2"/>
  <c r="Z767" i="2"/>
  <c r="J768" i="2"/>
  <c r="AC768" i="2" s="1"/>
  <c r="W768" i="2"/>
  <c r="X768" i="2"/>
  <c r="Y768" i="2"/>
  <c r="Z768" i="2"/>
  <c r="J769" i="2"/>
  <c r="AC769" i="2" s="1"/>
  <c r="W769" i="2"/>
  <c r="X769" i="2"/>
  <c r="Y769" i="2"/>
  <c r="Z769" i="2"/>
  <c r="J770" i="2"/>
  <c r="AC770" i="2" s="1"/>
  <c r="W770" i="2"/>
  <c r="X770" i="2"/>
  <c r="Y770" i="2"/>
  <c r="Z770" i="2"/>
  <c r="J771" i="2"/>
  <c r="AC771" i="2" s="1"/>
  <c r="W771" i="2"/>
  <c r="X771" i="2"/>
  <c r="Y771" i="2"/>
  <c r="Z771" i="2"/>
  <c r="J772" i="2"/>
  <c r="AC772" i="2" s="1"/>
  <c r="W772" i="2"/>
  <c r="X772" i="2"/>
  <c r="Y772" i="2"/>
  <c r="Z772" i="2"/>
  <c r="J773" i="2"/>
  <c r="AC773" i="2" s="1"/>
  <c r="W773" i="2"/>
  <c r="X773" i="2"/>
  <c r="Y773" i="2"/>
  <c r="Z773" i="2"/>
  <c r="J774" i="2"/>
  <c r="AC774" i="2" s="1"/>
  <c r="W774" i="2"/>
  <c r="X774" i="2"/>
  <c r="Y774" i="2"/>
  <c r="Z774" i="2"/>
  <c r="J775" i="2"/>
  <c r="AC775" i="2" s="1"/>
  <c r="W775" i="2"/>
  <c r="X775" i="2"/>
  <c r="Y775" i="2"/>
  <c r="Z775" i="2"/>
  <c r="J776" i="2"/>
  <c r="AC776" i="2" s="1"/>
  <c r="W776" i="2"/>
  <c r="X776" i="2"/>
  <c r="Y776" i="2"/>
  <c r="Z776" i="2"/>
  <c r="J777" i="2"/>
  <c r="AC777" i="2" s="1"/>
  <c r="W777" i="2"/>
  <c r="X777" i="2"/>
  <c r="Y777" i="2"/>
  <c r="Z777" i="2"/>
  <c r="J778" i="2"/>
  <c r="AC778" i="2" s="1"/>
  <c r="W778" i="2"/>
  <c r="X778" i="2"/>
  <c r="Y778" i="2"/>
  <c r="Z778" i="2"/>
  <c r="J779" i="2"/>
  <c r="AC779" i="2" s="1"/>
  <c r="W779" i="2"/>
  <c r="X779" i="2"/>
  <c r="Y779" i="2"/>
  <c r="Z779" i="2"/>
  <c r="J780" i="2"/>
  <c r="AC780" i="2" s="1"/>
  <c r="W780" i="2"/>
  <c r="X780" i="2"/>
  <c r="Y780" i="2"/>
  <c r="Z780" i="2"/>
  <c r="J781" i="2"/>
  <c r="AC781" i="2" s="1"/>
  <c r="W781" i="2"/>
  <c r="X781" i="2"/>
  <c r="Y781" i="2"/>
  <c r="Z781" i="2"/>
  <c r="J782" i="2"/>
  <c r="AC782" i="2" s="1"/>
  <c r="W782" i="2"/>
  <c r="X782" i="2"/>
  <c r="Y782" i="2"/>
  <c r="Z782" i="2"/>
  <c r="J783" i="2"/>
  <c r="AC783" i="2" s="1"/>
  <c r="W783" i="2"/>
  <c r="X783" i="2"/>
  <c r="Y783" i="2"/>
  <c r="Z783" i="2"/>
  <c r="J784" i="2"/>
  <c r="AC784" i="2" s="1"/>
  <c r="W784" i="2"/>
  <c r="X784" i="2"/>
  <c r="Y784" i="2"/>
  <c r="Z784" i="2"/>
  <c r="J785" i="2"/>
  <c r="AC785" i="2" s="1"/>
  <c r="W785" i="2"/>
  <c r="X785" i="2"/>
  <c r="Y785" i="2"/>
  <c r="Z785" i="2"/>
  <c r="J786" i="2"/>
  <c r="AC786" i="2" s="1"/>
  <c r="W786" i="2"/>
  <c r="X786" i="2"/>
  <c r="Y786" i="2"/>
  <c r="Z786" i="2"/>
  <c r="J787" i="2"/>
  <c r="AC787" i="2" s="1"/>
  <c r="W787" i="2"/>
  <c r="X787" i="2"/>
  <c r="Y787" i="2"/>
  <c r="Z787" i="2"/>
  <c r="J788" i="2"/>
  <c r="AC788" i="2" s="1"/>
  <c r="W788" i="2"/>
  <c r="X788" i="2"/>
  <c r="Y788" i="2"/>
  <c r="Z788" i="2"/>
  <c r="A50" i="37"/>
  <c r="F18" i="31"/>
  <c r="E31" i="35"/>
  <c r="F31" i="35" s="1"/>
  <c r="I31" i="35" s="1"/>
  <c r="E32" i="35"/>
  <c r="F32" i="35" s="1"/>
  <c r="I32" i="35" s="1"/>
  <c r="E33" i="35"/>
  <c r="E34" i="35"/>
  <c r="F34" i="35" s="1"/>
  <c r="I34" i="35" s="1"/>
  <c r="E35" i="35"/>
  <c r="F35" i="35" s="1"/>
  <c r="I35" i="35" s="1"/>
  <c r="E36" i="35"/>
  <c r="F36" i="35" s="1"/>
  <c r="I36" i="35" s="1"/>
  <c r="E37" i="35"/>
  <c r="F37" i="35" s="1"/>
  <c r="I37" i="35" s="1"/>
  <c r="E38" i="35"/>
  <c r="E39" i="35"/>
  <c r="E40" i="35"/>
  <c r="F40" i="35" s="1"/>
  <c r="I40" i="35" s="1"/>
  <c r="E41" i="35"/>
  <c r="F41" i="35" s="1"/>
  <c r="I41" i="35" s="1"/>
  <c r="E42" i="35"/>
  <c r="F42" i="35" s="1"/>
  <c r="I42" i="35" s="1"/>
  <c r="E43" i="35"/>
  <c r="F43" i="35" s="1"/>
  <c r="I43" i="35" s="1"/>
  <c r="E44" i="35"/>
  <c r="F44" i="35" s="1"/>
  <c r="I44" i="35" s="1"/>
  <c r="E45" i="35"/>
  <c r="F45" i="35" s="1"/>
  <c r="I45" i="35" s="1"/>
  <c r="E46" i="35"/>
  <c r="F46" i="35" s="1"/>
  <c r="I46" i="35" s="1"/>
  <c r="E47" i="35"/>
  <c r="F47" i="35" s="1"/>
  <c r="I47" i="35" s="1"/>
  <c r="E48" i="35"/>
  <c r="F48" i="35" s="1"/>
  <c r="I48" i="35" s="1"/>
  <c r="E49" i="35"/>
  <c r="E50" i="35"/>
  <c r="F31" i="42"/>
  <c r="E20" i="42"/>
  <c r="F20" i="42" s="1"/>
  <c r="E21" i="42"/>
  <c r="F21" i="42" s="1"/>
  <c r="E22" i="42"/>
  <c r="F22" i="42" s="1"/>
  <c r="E23" i="42"/>
  <c r="F23" i="42" s="1"/>
  <c r="E24" i="42"/>
  <c r="F24" i="42" s="1"/>
  <c r="E25" i="42"/>
  <c r="F25" i="42" s="1"/>
  <c r="E26" i="42"/>
  <c r="F26" i="42" s="1"/>
  <c r="E27" i="42"/>
  <c r="F27" i="42" s="1"/>
  <c r="E28" i="42"/>
  <c r="F28" i="42" s="1"/>
  <c r="E29" i="42"/>
  <c r="F29" i="42" s="1"/>
  <c r="E30" i="42"/>
  <c r="F30" i="42" s="1"/>
  <c r="E31" i="42"/>
  <c r="E32" i="42"/>
  <c r="F32" i="42" s="1"/>
  <c r="E33" i="42"/>
  <c r="F33" i="42" s="1"/>
  <c r="E34" i="42"/>
  <c r="F34" i="42" s="1"/>
  <c r="E35" i="42"/>
  <c r="F35" i="42" s="1"/>
  <c r="E36" i="42"/>
  <c r="F36" i="42" s="1"/>
  <c r="E37" i="42"/>
  <c r="F37" i="42" s="1"/>
  <c r="E38" i="42"/>
  <c r="F38" i="42" s="1"/>
  <c r="E39" i="42"/>
  <c r="F39" i="42" s="1"/>
  <c r="E40" i="42"/>
  <c r="F40" i="42" s="1"/>
  <c r="E41" i="42"/>
  <c r="F41" i="42" s="1"/>
  <c r="E42" i="42"/>
  <c r="F42" i="42" s="1"/>
  <c r="E43" i="42"/>
  <c r="F43" i="42" s="1"/>
  <c r="E44" i="42"/>
  <c r="F44" i="42" s="1"/>
  <c r="E11" i="42"/>
  <c r="F11" i="42" s="1"/>
  <c r="V709" i="2" l="1"/>
  <c r="Q709" i="2"/>
  <c r="R709" i="2"/>
  <c r="T709" i="2"/>
  <c r="U709" i="2"/>
  <c r="R702" i="2"/>
  <c r="S702" i="2"/>
  <c r="T702" i="2"/>
  <c r="V702" i="2"/>
  <c r="S710" i="2"/>
  <c r="U710" i="2"/>
  <c r="V710" i="2"/>
  <c r="Q710" i="2"/>
  <c r="R696" i="2"/>
  <c r="S696" i="2"/>
  <c r="U696" i="2"/>
  <c r="S704" i="2"/>
  <c r="U704" i="2"/>
  <c r="V704" i="2"/>
  <c r="U712" i="2"/>
  <c r="S712" i="2"/>
  <c r="R677" i="2"/>
  <c r="S677" i="2"/>
  <c r="T677" i="2"/>
  <c r="U677" i="2"/>
  <c r="S685" i="2"/>
  <c r="U685" i="2"/>
  <c r="V685" i="2"/>
  <c r="R693" i="2"/>
  <c r="S693" i="2"/>
  <c r="U693" i="2"/>
  <c r="U718" i="2"/>
  <c r="Q718" i="2"/>
  <c r="S718" i="2"/>
  <c r="R699" i="2"/>
  <c r="S699" i="2"/>
  <c r="U699" i="2"/>
  <c r="S701" i="2"/>
  <c r="U701" i="2"/>
  <c r="V701" i="2"/>
  <c r="U700" i="2"/>
  <c r="S700" i="2"/>
  <c r="R708" i="2"/>
  <c r="T708" i="2"/>
  <c r="U708" i="2"/>
  <c r="V708" i="2"/>
  <c r="Q726" i="2"/>
  <c r="R726" i="2"/>
  <c r="S726" i="2"/>
  <c r="U726" i="2"/>
  <c r="Q695" i="2"/>
  <c r="S687" i="2"/>
  <c r="U683" i="2"/>
  <c r="Q679" i="2"/>
  <c r="T674" i="2"/>
  <c r="Q722" i="2"/>
  <c r="Q713" i="2"/>
  <c r="Q704" i="2"/>
  <c r="Q701" i="2"/>
  <c r="Q691" i="2"/>
  <c r="Q685" i="2"/>
  <c r="S683" i="2"/>
  <c r="U679" i="2"/>
  <c r="Q675" i="2"/>
  <c r="R674" i="2"/>
  <c r="Q694" i="2"/>
  <c r="V691" i="2"/>
  <c r="T679" i="2"/>
  <c r="V675" i="2"/>
  <c r="Q730" i="2"/>
  <c r="Q721" i="2"/>
  <c r="Q712" i="2"/>
  <c r="Q700" i="2"/>
  <c r="Q697" i="2"/>
  <c r="U691" i="2"/>
  <c r="Q687" i="2"/>
  <c r="S679" i="2"/>
  <c r="U675" i="2"/>
  <c r="Q729" i="2"/>
  <c r="Q720" i="2"/>
  <c r="Q699" i="2"/>
  <c r="Q696" i="2"/>
  <c r="Q693" i="2"/>
  <c r="Q683" i="2"/>
  <c r="Q677" i="2"/>
  <c r="F39" i="35"/>
  <c r="I39" i="35" s="1"/>
  <c r="F33" i="35"/>
  <c r="I33" i="35" s="1"/>
  <c r="F50" i="35"/>
  <c r="I50" i="35" s="1"/>
  <c r="F38" i="35"/>
  <c r="I38" i="35" s="1"/>
  <c r="F49" i="35"/>
  <c r="I49" i="35" s="1"/>
  <c r="U707" i="2" l="1"/>
  <c r="S707" i="2"/>
  <c r="T707" i="2"/>
  <c r="V707" i="2"/>
  <c r="R707" i="2"/>
  <c r="Q707" i="2"/>
  <c r="Q719" i="2"/>
  <c r="S719" i="2"/>
  <c r="T719" i="2"/>
  <c r="U719" i="2"/>
  <c r="R719" i="2"/>
  <c r="V719" i="2"/>
  <c r="S705" i="2"/>
  <c r="T705" i="2"/>
  <c r="U705" i="2"/>
  <c r="R705" i="2"/>
  <c r="V705" i="2"/>
  <c r="V724" i="2"/>
  <c r="Q724" i="2"/>
  <c r="R724" i="2"/>
  <c r="T724" i="2"/>
  <c r="U724" i="2"/>
  <c r="S724" i="2"/>
  <c r="S722" i="2"/>
  <c r="U722" i="2"/>
  <c r="V722" i="2"/>
  <c r="R722" i="2"/>
  <c r="T722" i="2"/>
  <c r="Q711" i="2"/>
  <c r="R711" i="2"/>
  <c r="S711" i="2"/>
  <c r="U711" i="2"/>
  <c r="T711" i="2"/>
  <c r="V711" i="2"/>
  <c r="S728" i="2"/>
  <c r="T728" i="2"/>
  <c r="U728" i="2"/>
  <c r="R728" i="2"/>
  <c r="V728" i="2"/>
  <c r="U721" i="2"/>
  <c r="S721" i="2"/>
  <c r="R721" i="2"/>
  <c r="T721" i="2"/>
  <c r="V721" i="2"/>
  <c r="S695" i="2"/>
  <c r="T695" i="2"/>
  <c r="U695" i="2"/>
  <c r="V695" i="2"/>
  <c r="R695" i="2"/>
  <c r="Q738" i="2"/>
  <c r="R738" i="2"/>
  <c r="S738" i="2"/>
  <c r="U738" i="2"/>
  <c r="V738" i="2"/>
  <c r="T738" i="2"/>
  <c r="R732" i="2"/>
  <c r="S732" i="2"/>
  <c r="T732" i="2"/>
  <c r="V732" i="2"/>
  <c r="Q732" i="2"/>
  <c r="U732" i="2"/>
  <c r="T716" i="2"/>
  <c r="V716" i="2"/>
  <c r="R716" i="2"/>
  <c r="Q716" i="2"/>
  <c r="S716" i="2"/>
  <c r="U716" i="2"/>
  <c r="U730" i="2"/>
  <c r="S730" i="2"/>
  <c r="R730" i="2"/>
  <c r="T730" i="2"/>
  <c r="V730" i="2"/>
  <c r="T694" i="2"/>
  <c r="V694" i="2"/>
  <c r="R694" i="2"/>
  <c r="U694" i="2"/>
  <c r="S694" i="2"/>
  <c r="S713" i="2"/>
  <c r="U713" i="2"/>
  <c r="V713" i="2"/>
  <c r="R713" i="2"/>
  <c r="T713" i="2"/>
  <c r="U703" i="2"/>
  <c r="S703" i="2"/>
  <c r="T703" i="2"/>
  <c r="V703" i="2"/>
  <c r="R703" i="2"/>
  <c r="Q705" i="2"/>
  <c r="Q703" i="2"/>
  <c r="Q728" i="2"/>
  <c r="R720" i="2"/>
  <c r="S720" i="2"/>
  <c r="U720" i="2"/>
  <c r="T720" i="2"/>
  <c r="V720" i="2"/>
  <c r="U697" i="2"/>
  <c r="S697" i="2"/>
  <c r="R697" i="2"/>
  <c r="T697" i="2"/>
  <c r="V697" i="2"/>
  <c r="R729" i="2"/>
  <c r="S729" i="2"/>
  <c r="U729" i="2"/>
  <c r="T729" i="2"/>
  <c r="V729" i="2"/>
  <c r="S746" i="2"/>
  <c r="U746" i="2"/>
  <c r="V746" i="2"/>
  <c r="Q746" i="2"/>
  <c r="T746" i="2"/>
  <c r="R746" i="2"/>
  <c r="F13" i="31"/>
  <c r="F14" i="31"/>
  <c r="F15" i="31"/>
  <c r="F16" i="31"/>
  <c r="F17" i="31"/>
  <c r="J612" i="2"/>
  <c r="AC612" i="2" s="1"/>
  <c r="R612" i="2"/>
  <c r="S612" i="2"/>
  <c r="T612" i="2"/>
  <c r="U612" i="2"/>
  <c r="V612" i="2"/>
  <c r="X612" i="2"/>
  <c r="Y612" i="2"/>
  <c r="Z612" i="2"/>
  <c r="J613" i="2"/>
  <c r="AC613" i="2" s="1"/>
  <c r="R613" i="2"/>
  <c r="S613" i="2"/>
  <c r="T613" i="2"/>
  <c r="U613" i="2"/>
  <c r="V613" i="2"/>
  <c r="X613" i="2"/>
  <c r="Y613" i="2"/>
  <c r="Z613" i="2"/>
  <c r="J614" i="2"/>
  <c r="AC614" i="2" s="1"/>
  <c r="R614" i="2"/>
  <c r="S614" i="2"/>
  <c r="T614" i="2"/>
  <c r="U614" i="2"/>
  <c r="V614" i="2"/>
  <c r="X614" i="2"/>
  <c r="Y614" i="2"/>
  <c r="Z614" i="2"/>
  <c r="J615" i="2"/>
  <c r="AC615" i="2" s="1"/>
  <c r="R615" i="2"/>
  <c r="S615" i="2"/>
  <c r="T615" i="2"/>
  <c r="U615" i="2"/>
  <c r="V615" i="2"/>
  <c r="X615" i="2"/>
  <c r="Y615" i="2"/>
  <c r="Z615" i="2"/>
  <c r="J616" i="2"/>
  <c r="AC616" i="2" s="1"/>
  <c r="R616" i="2"/>
  <c r="S616" i="2"/>
  <c r="T616" i="2"/>
  <c r="U616" i="2"/>
  <c r="V616" i="2"/>
  <c r="X616" i="2"/>
  <c r="Y616" i="2"/>
  <c r="Z616" i="2"/>
  <c r="J617" i="2"/>
  <c r="AC617" i="2" s="1"/>
  <c r="R617" i="2"/>
  <c r="S617" i="2"/>
  <c r="T617" i="2"/>
  <c r="U617" i="2"/>
  <c r="V617" i="2"/>
  <c r="X617" i="2"/>
  <c r="Y617" i="2"/>
  <c r="Z617" i="2"/>
  <c r="J618" i="2"/>
  <c r="AC618" i="2" s="1"/>
  <c r="R618" i="2"/>
  <c r="S618" i="2"/>
  <c r="T618" i="2"/>
  <c r="U618" i="2"/>
  <c r="V618" i="2"/>
  <c r="X618" i="2"/>
  <c r="Y618" i="2"/>
  <c r="Z618" i="2"/>
  <c r="J619" i="2"/>
  <c r="AC619" i="2" s="1"/>
  <c r="R619" i="2"/>
  <c r="S619" i="2"/>
  <c r="T619" i="2"/>
  <c r="U619" i="2"/>
  <c r="V619" i="2"/>
  <c r="X619" i="2"/>
  <c r="Y619" i="2"/>
  <c r="Z619" i="2"/>
  <c r="J620" i="2"/>
  <c r="AC620" i="2" s="1"/>
  <c r="R620" i="2"/>
  <c r="S620" i="2"/>
  <c r="T620" i="2"/>
  <c r="U620" i="2"/>
  <c r="V620" i="2"/>
  <c r="X620" i="2"/>
  <c r="Y620" i="2"/>
  <c r="Z620" i="2"/>
  <c r="J621" i="2"/>
  <c r="AC621" i="2" s="1"/>
  <c r="R621" i="2"/>
  <c r="S621" i="2"/>
  <c r="T621" i="2"/>
  <c r="U621" i="2"/>
  <c r="V621" i="2"/>
  <c r="X621" i="2"/>
  <c r="Y621" i="2"/>
  <c r="Z621" i="2"/>
  <c r="J622" i="2"/>
  <c r="AC622" i="2" s="1"/>
  <c r="R622" i="2"/>
  <c r="S622" i="2"/>
  <c r="T622" i="2"/>
  <c r="U622" i="2"/>
  <c r="V622" i="2"/>
  <c r="X622" i="2"/>
  <c r="Y622" i="2"/>
  <c r="Z622" i="2"/>
  <c r="J623" i="2"/>
  <c r="AC623" i="2" s="1"/>
  <c r="R623" i="2"/>
  <c r="S623" i="2"/>
  <c r="T623" i="2"/>
  <c r="U623" i="2"/>
  <c r="V623" i="2"/>
  <c r="X623" i="2"/>
  <c r="Y623" i="2"/>
  <c r="Z623" i="2"/>
  <c r="J624" i="2"/>
  <c r="AC624" i="2" s="1"/>
  <c r="R624" i="2"/>
  <c r="S624" i="2"/>
  <c r="T624" i="2"/>
  <c r="U624" i="2"/>
  <c r="V624" i="2"/>
  <c r="X624" i="2"/>
  <c r="Y624" i="2"/>
  <c r="Z624" i="2"/>
  <c r="J625" i="2"/>
  <c r="AC625" i="2" s="1"/>
  <c r="R625" i="2"/>
  <c r="S625" i="2"/>
  <c r="T625" i="2"/>
  <c r="U625" i="2"/>
  <c r="V625" i="2"/>
  <c r="X625" i="2"/>
  <c r="Y625" i="2"/>
  <c r="Z625" i="2"/>
  <c r="J626" i="2"/>
  <c r="AC626" i="2" s="1"/>
  <c r="R626" i="2"/>
  <c r="S626" i="2"/>
  <c r="T626" i="2"/>
  <c r="U626" i="2"/>
  <c r="V626" i="2"/>
  <c r="X626" i="2"/>
  <c r="Y626" i="2"/>
  <c r="Z626" i="2"/>
  <c r="J627" i="2"/>
  <c r="AC627" i="2" s="1"/>
  <c r="R627" i="2"/>
  <c r="S627" i="2"/>
  <c r="T627" i="2"/>
  <c r="U627" i="2"/>
  <c r="V627" i="2"/>
  <c r="X627" i="2"/>
  <c r="Y627" i="2"/>
  <c r="Z627" i="2"/>
  <c r="J628" i="2"/>
  <c r="AC628" i="2" s="1"/>
  <c r="R628" i="2"/>
  <c r="S628" i="2"/>
  <c r="T628" i="2"/>
  <c r="U628" i="2"/>
  <c r="V628" i="2"/>
  <c r="W628" i="2"/>
  <c r="Q628" i="2" s="1"/>
  <c r="X628" i="2"/>
  <c r="Y628" i="2"/>
  <c r="Z628" i="2"/>
  <c r="J629" i="2"/>
  <c r="AC629" i="2" s="1"/>
  <c r="R629" i="2"/>
  <c r="S629" i="2"/>
  <c r="T629" i="2"/>
  <c r="U629" i="2"/>
  <c r="V629" i="2"/>
  <c r="X629" i="2"/>
  <c r="Y629" i="2"/>
  <c r="Z629" i="2"/>
  <c r="J630" i="2"/>
  <c r="AC630" i="2" s="1"/>
  <c r="R630" i="2"/>
  <c r="S630" i="2"/>
  <c r="T630" i="2"/>
  <c r="U630" i="2"/>
  <c r="V630" i="2"/>
  <c r="X630" i="2"/>
  <c r="Y630" i="2"/>
  <c r="Z630" i="2"/>
  <c r="J631" i="2"/>
  <c r="AC631" i="2" s="1"/>
  <c r="R631" i="2"/>
  <c r="S631" i="2"/>
  <c r="T631" i="2"/>
  <c r="U631" i="2"/>
  <c r="V631" i="2"/>
  <c r="X631" i="2"/>
  <c r="Y631" i="2"/>
  <c r="Z631" i="2"/>
  <c r="J632" i="2"/>
  <c r="AC632" i="2" s="1"/>
  <c r="R632" i="2"/>
  <c r="S632" i="2"/>
  <c r="T632" i="2"/>
  <c r="U632" i="2"/>
  <c r="V632" i="2"/>
  <c r="X632" i="2"/>
  <c r="Y632" i="2"/>
  <c r="Z632" i="2"/>
  <c r="J633" i="2"/>
  <c r="AC633" i="2" s="1"/>
  <c r="R633" i="2"/>
  <c r="S633" i="2"/>
  <c r="T633" i="2"/>
  <c r="U633" i="2"/>
  <c r="V633" i="2"/>
  <c r="X633" i="2"/>
  <c r="Y633" i="2"/>
  <c r="Z633" i="2"/>
  <c r="J634" i="2"/>
  <c r="AC634" i="2" s="1"/>
  <c r="R634" i="2"/>
  <c r="S634" i="2"/>
  <c r="T634" i="2"/>
  <c r="U634" i="2"/>
  <c r="V634" i="2"/>
  <c r="X634" i="2"/>
  <c r="Y634" i="2"/>
  <c r="Z634" i="2"/>
  <c r="J635" i="2"/>
  <c r="AC635" i="2" s="1"/>
  <c r="R635" i="2"/>
  <c r="S635" i="2"/>
  <c r="T635" i="2"/>
  <c r="U635" i="2"/>
  <c r="V635" i="2"/>
  <c r="X635" i="2"/>
  <c r="Y635" i="2"/>
  <c r="Z635" i="2"/>
  <c r="J636" i="2"/>
  <c r="AC636" i="2" s="1"/>
  <c r="R636" i="2"/>
  <c r="S636" i="2"/>
  <c r="T636" i="2"/>
  <c r="U636" i="2"/>
  <c r="V636" i="2"/>
  <c r="X636" i="2"/>
  <c r="Y636" i="2"/>
  <c r="Z636" i="2"/>
  <c r="J637" i="2"/>
  <c r="AC637" i="2" s="1"/>
  <c r="R637" i="2"/>
  <c r="S637" i="2"/>
  <c r="T637" i="2"/>
  <c r="U637" i="2"/>
  <c r="V637" i="2"/>
  <c r="X637" i="2"/>
  <c r="Y637" i="2"/>
  <c r="Z637" i="2"/>
  <c r="J638" i="2"/>
  <c r="AC638" i="2" s="1"/>
  <c r="R638" i="2"/>
  <c r="S638" i="2"/>
  <c r="T638" i="2"/>
  <c r="U638" i="2"/>
  <c r="V638" i="2"/>
  <c r="X638" i="2"/>
  <c r="Y638" i="2"/>
  <c r="Z638" i="2"/>
  <c r="J639" i="2"/>
  <c r="AC639" i="2" s="1"/>
  <c r="R639" i="2"/>
  <c r="S639" i="2"/>
  <c r="T639" i="2"/>
  <c r="U639" i="2"/>
  <c r="V639" i="2"/>
  <c r="X639" i="2"/>
  <c r="Y639" i="2"/>
  <c r="Z639" i="2"/>
  <c r="J640" i="2"/>
  <c r="AC640" i="2" s="1"/>
  <c r="R640" i="2"/>
  <c r="S640" i="2"/>
  <c r="T640" i="2"/>
  <c r="U640" i="2"/>
  <c r="V640" i="2"/>
  <c r="X640" i="2"/>
  <c r="Y640" i="2"/>
  <c r="Z640" i="2"/>
  <c r="J641" i="2"/>
  <c r="AC641" i="2" s="1"/>
  <c r="R641" i="2"/>
  <c r="S641" i="2"/>
  <c r="T641" i="2"/>
  <c r="U641" i="2"/>
  <c r="V641" i="2"/>
  <c r="X641" i="2"/>
  <c r="Y641" i="2"/>
  <c r="Z641" i="2"/>
  <c r="J642" i="2"/>
  <c r="AC642" i="2" s="1"/>
  <c r="R642" i="2"/>
  <c r="S642" i="2"/>
  <c r="T642" i="2"/>
  <c r="U642" i="2"/>
  <c r="V642" i="2"/>
  <c r="X642" i="2"/>
  <c r="Y642" i="2"/>
  <c r="Z642" i="2"/>
  <c r="J643" i="2"/>
  <c r="AC643" i="2" s="1"/>
  <c r="R643" i="2"/>
  <c r="S643" i="2"/>
  <c r="T643" i="2"/>
  <c r="U643" i="2"/>
  <c r="V643" i="2"/>
  <c r="X643" i="2"/>
  <c r="Y643" i="2"/>
  <c r="Z643" i="2"/>
  <c r="J644" i="2"/>
  <c r="AC644" i="2" s="1"/>
  <c r="R644" i="2"/>
  <c r="S644" i="2"/>
  <c r="T644" i="2"/>
  <c r="U644" i="2"/>
  <c r="V644" i="2"/>
  <c r="X644" i="2"/>
  <c r="Y644" i="2"/>
  <c r="Z644" i="2"/>
  <c r="J645" i="2"/>
  <c r="AC645" i="2" s="1"/>
  <c r="R645" i="2"/>
  <c r="S645" i="2"/>
  <c r="T645" i="2"/>
  <c r="U645" i="2"/>
  <c r="V645" i="2"/>
  <c r="X645" i="2"/>
  <c r="Y645" i="2"/>
  <c r="Z645" i="2"/>
  <c r="J646" i="2"/>
  <c r="AC646" i="2" s="1"/>
  <c r="R646" i="2"/>
  <c r="S646" i="2"/>
  <c r="T646" i="2"/>
  <c r="U646" i="2"/>
  <c r="V646" i="2"/>
  <c r="X646" i="2"/>
  <c r="Y646" i="2"/>
  <c r="Z646" i="2"/>
  <c r="J647" i="2"/>
  <c r="AC647" i="2" s="1"/>
  <c r="R647" i="2"/>
  <c r="S647" i="2"/>
  <c r="T647" i="2"/>
  <c r="U647" i="2"/>
  <c r="V647" i="2"/>
  <c r="X647" i="2"/>
  <c r="Y647" i="2"/>
  <c r="Z647" i="2"/>
  <c r="J648" i="2"/>
  <c r="AC648" i="2" s="1"/>
  <c r="R648" i="2"/>
  <c r="S648" i="2"/>
  <c r="T648" i="2"/>
  <c r="U648" i="2"/>
  <c r="V648" i="2"/>
  <c r="X648" i="2"/>
  <c r="Y648" i="2"/>
  <c r="Z648" i="2"/>
  <c r="J649" i="2"/>
  <c r="AC649" i="2" s="1"/>
  <c r="R649" i="2"/>
  <c r="S649" i="2"/>
  <c r="T649" i="2"/>
  <c r="U649" i="2"/>
  <c r="V649" i="2"/>
  <c r="X649" i="2"/>
  <c r="Y649" i="2"/>
  <c r="Z649" i="2"/>
  <c r="J650" i="2"/>
  <c r="AC650" i="2" s="1"/>
  <c r="R650" i="2"/>
  <c r="S650" i="2"/>
  <c r="T650" i="2"/>
  <c r="U650" i="2"/>
  <c r="V650" i="2"/>
  <c r="X650" i="2"/>
  <c r="Y650" i="2"/>
  <c r="Z650" i="2"/>
  <c r="J651" i="2"/>
  <c r="AC651" i="2" s="1"/>
  <c r="R651" i="2"/>
  <c r="S651" i="2"/>
  <c r="T651" i="2"/>
  <c r="U651" i="2"/>
  <c r="V651" i="2"/>
  <c r="X651" i="2"/>
  <c r="Y651" i="2"/>
  <c r="Z651" i="2"/>
  <c r="J652" i="2"/>
  <c r="AC652" i="2" s="1"/>
  <c r="R652" i="2"/>
  <c r="S652" i="2"/>
  <c r="T652" i="2"/>
  <c r="U652" i="2"/>
  <c r="V652" i="2"/>
  <c r="X652" i="2"/>
  <c r="Y652" i="2"/>
  <c r="Z652" i="2"/>
  <c r="J653" i="2"/>
  <c r="AC653" i="2" s="1"/>
  <c r="R653" i="2"/>
  <c r="S653" i="2"/>
  <c r="T653" i="2"/>
  <c r="U653" i="2"/>
  <c r="V653" i="2"/>
  <c r="X653" i="2"/>
  <c r="Y653" i="2"/>
  <c r="Z653" i="2"/>
  <c r="J654" i="2"/>
  <c r="AC654" i="2" s="1"/>
  <c r="R654" i="2"/>
  <c r="S654" i="2"/>
  <c r="T654" i="2"/>
  <c r="U654" i="2"/>
  <c r="V654" i="2"/>
  <c r="X654" i="2"/>
  <c r="Y654" i="2"/>
  <c r="Z654" i="2"/>
  <c r="J655" i="2"/>
  <c r="AC655" i="2" s="1"/>
  <c r="R655" i="2"/>
  <c r="S655" i="2"/>
  <c r="T655" i="2"/>
  <c r="U655" i="2"/>
  <c r="V655" i="2"/>
  <c r="X655" i="2"/>
  <c r="Y655" i="2"/>
  <c r="Z655" i="2"/>
  <c r="J656" i="2"/>
  <c r="AC656" i="2" s="1"/>
  <c r="R656" i="2"/>
  <c r="S656" i="2"/>
  <c r="T656" i="2"/>
  <c r="U656" i="2"/>
  <c r="V656" i="2"/>
  <c r="X656" i="2"/>
  <c r="Y656" i="2"/>
  <c r="Z656" i="2"/>
  <c r="J657" i="2"/>
  <c r="AC657" i="2" s="1"/>
  <c r="R657" i="2"/>
  <c r="S657" i="2"/>
  <c r="T657" i="2"/>
  <c r="U657" i="2"/>
  <c r="V657" i="2"/>
  <c r="X657" i="2"/>
  <c r="Y657" i="2"/>
  <c r="Z657" i="2"/>
  <c r="J658" i="2"/>
  <c r="AC658" i="2" s="1"/>
  <c r="R658" i="2"/>
  <c r="S658" i="2"/>
  <c r="T658" i="2"/>
  <c r="U658" i="2"/>
  <c r="V658" i="2"/>
  <c r="X658" i="2"/>
  <c r="Y658" i="2"/>
  <c r="Z658" i="2"/>
  <c r="J659" i="2"/>
  <c r="AC659" i="2" s="1"/>
  <c r="R659" i="2"/>
  <c r="S659" i="2"/>
  <c r="T659" i="2"/>
  <c r="U659" i="2"/>
  <c r="V659" i="2"/>
  <c r="X659" i="2"/>
  <c r="Y659" i="2"/>
  <c r="Z659" i="2"/>
  <c r="J660" i="2"/>
  <c r="AC660" i="2" s="1"/>
  <c r="R660" i="2"/>
  <c r="S660" i="2"/>
  <c r="T660" i="2"/>
  <c r="U660" i="2"/>
  <c r="V660" i="2"/>
  <c r="X660" i="2"/>
  <c r="Y660" i="2"/>
  <c r="Z660" i="2"/>
  <c r="J661" i="2"/>
  <c r="AC661" i="2" s="1"/>
  <c r="R661" i="2"/>
  <c r="S661" i="2"/>
  <c r="T661" i="2"/>
  <c r="U661" i="2"/>
  <c r="V661" i="2"/>
  <c r="X661" i="2"/>
  <c r="Y661" i="2"/>
  <c r="Z661" i="2"/>
  <c r="J662" i="2"/>
  <c r="AC662" i="2" s="1"/>
  <c r="R662" i="2"/>
  <c r="S662" i="2"/>
  <c r="T662" i="2"/>
  <c r="U662" i="2"/>
  <c r="V662" i="2"/>
  <c r="X662" i="2"/>
  <c r="Y662" i="2"/>
  <c r="Z662" i="2"/>
  <c r="J663" i="2"/>
  <c r="AC663" i="2" s="1"/>
  <c r="R663" i="2"/>
  <c r="S663" i="2"/>
  <c r="T663" i="2"/>
  <c r="U663" i="2"/>
  <c r="V663" i="2"/>
  <c r="X663" i="2"/>
  <c r="Y663" i="2"/>
  <c r="Z663" i="2"/>
  <c r="J664" i="2"/>
  <c r="AC664" i="2" s="1"/>
  <c r="R664" i="2"/>
  <c r="S664" i="2"/>
  <c r="T664" i="2"/>
  <c r="U664" i="2"/>
  <c r="V664" i="2"/>
  <c r="X664" i="2"/>
  <c r="Y664" i="2"/>
  <c r="Z664" i="2"/>
  <c r="J665" i="2"/>
  <c r="AC665" i="2" s="1"/>
  <c r="R665" i="2"/>
  <c r="S665" i="2"/>
  <c r="T665" i="2"/>
  <c r="U665" i="2"/>
  <c r="V665" i="2"/>
  <c r="X665" i="2"/>
  <c r="Y665" i="2"/>
  <c r="Z665" i="2"/>
  <c r="J666" i="2"/>
  <c r="AC666" i="2" s="1"/>
  <c r="R666" i="2"/>
  <c r="S666" i="2"/>
  <c r="T666" i="2"/>
  <c r="U666" i="2"/>
  <c r="V666" i="2"/>
  <c r="X666" i="2"/>
  <c r="Y666" i="2"/>
  <c r="Z666" i="2"/>
  <c r="J667" i="2"/>
  <c r="AC667" i="2" s="1"/>
  <c r="R667" i="2"/>
  <c r="S667" i="2"/>
  <c r="T667" i="2"/>
  <c r="U667" i="2"/>
  <c r="V667" i="2"/>
  <c r="X667" i="2"/>
  <c r="Y667" i="2"/>
  <c r="Z667" i="2"/>
  <c r="J668" i="2"/>
  <c r="AC668" i="2" s="1"/>
  <c r="R668" i="2"/>
  <c r="S668" i="2"/>
  <c r="T668" i="2"/>
  <c r="U668" i="2"/>
  <c r="V668" i="2"/>
  <c r="X668" i="2"/>
  <c r="Y668" i="2"/>
  <c r="Z668" i="2"/>
  <c r="J669" i="2"/>
  <c r="AC669" i="2" s="1"/>
  <c r="R669" i="2"/>
  <c r="S669" i="2"/>
  <c r="T669" i="2"/>
  <c r="U669" i="2"/>
  <c r="V669" i="2"/>
  <c r="X669" i="2"/>
  <c r="Y669" i="2"/>
  <c r="Z669" i="2"/>
  <c r="J670" i="2"/>
  <c r="AC670" i="2" s="1"/>
  <c r="R670" i="2"/>
  <c r="S670" i="2"/>
  <c r="T670" i="2"/>
  <c r="U670" i="2"/>
  <c r="V670" i="2"/>
  <c r="X670" i="2"/>
  <c r="Y670" i="2"/>
  <c r="Z670" i="2"/>
  <c r="J671" i="2"/>
  <c r="AC671" i="2" s="1"/>
  <c r="R671" i="2"/>
  <c r="S671" i="2"/>
  <c r="T671" i="2"/>
  <c r="U671" i="2"/>
  <c r="V671" i="2"/>
  <c r="X671" i="2"/>
  <c r="Y671" i="2"/>
  <c r="Z671" i="2"/>
  <c r="J672" i="2"/>
  <c r="AC672" i="2" s="1"/>
  <c r="R672" i="2"/>
  <c r="S672" i="2"/>
  <c r="T672" i="2"/>
  <c r="U672" i="2"/>
  <c r="V672" i="2"/>
  <c r="X672" i="2"/>
  <c r="Y672" i="2"/>
  <c r="Z672" i="2"/>
  <c r="J673" i="2"/>
  <c r="AC673" i="2" s="1"/>
  <c r="R673" i="2"/>
  <c r="S673" i="2"/>
  <c r="T673" i="2"/>
  <c r="U673" i="2"/>
  <c r="V673" i="2"/>
  <c r="X673" i="2"/>
  <c r="Y673" i="2"/>
  <c r="Z673" i="2"/>
  <c r="J560" i="2"/>
  <c r="AC560" i="2" s="1"/>
  <c r="R560" i="2"/>
  <c r="S560" i="2"/>
  <c r="T560" i="2"/>
  <c r="U560" i="2"/>
  <c r="V560" i="2"/>
  <c r="X560" i="2"/>
  <c r="Y560" i="2"/>
  <c r="Z560" i="2"/>
  <c r="J561" i="2"/>
  <c r="AC561" i="2" s="1"/>
  <c r="R561" i="2"/>
  <c r="S561" i="2"/>
  <c r="T561" i="2"/>
  <c r="U561" i="2"/>
  <c r="V561" i="2"/>
  <c r="X561" i="2"/>
  <c r="Y561" i="2"/>
  <c r="Z561" i="2"/>
  <c r="J562" i="2"/>
  <c r="AC562" i="2" s="1"/>
  <c r="R562" i="2"/>
  <c r="S562" i="2"/>
  <c r="T562" i="2"/>
  <c r="U562" i="2"/>
  <c r="V562" i="2"/>
  <c r="X562" i="2"/>
  <c r="Y562" i="2"/>
  <c r="Z562" i="2"/>
  <c r="J563" i="2"/>
  <c r="AC563" i="2" s="1"/>
  <c r="R563" i="2"/>
  <c r="S563" i="2"/>
  <c r="T563" i="2"/>
  <c r="U563" i="2"/>
  <c r="V563" i="2"/>
  <c r="X563" i="2"/>
  <c r="Y563" i="2"/>
  <c r="Z563" i="2"/>
  <c r="J564" i="2"/>
  <c r="AC564" i="2" s="1"/>
  <c r="R564" i="2"/>
  <c r="S564" i="2"/>
  <c r="T564" i="2"/>
  <c r="U564" i="2"/>
  <c r="V564" i="2"/>
  <c r="X564" i="2"/>
  <c r="Y564" i="2"/>
  <c r="Z564" i="2"/>
  <c r="J565" i="2"/>
  <c r="AC565" i="2" s="1"/>
  <c r="R565" i="2"/>
  <c r="S565" i="2"/>
  <c r="T565" i="2"/>
  <c r="U565" i="2"/>
  <c r="V565" i="2"/>
  <c r="X565" i="2"/>
  <c r="Y565" i="2"/>
  <c r="Z565" i="2"/>
  <c r="J566" i="2"/>
  <c r="AC566" i="2" s="1"/>
  <c r="R566" i="2"/>
  <c r="S566" i="2"/>
  <c r="T566" i="2"/>
  <c r="U566" i="2"/>
  <c r="V566" i="2"/>
  <c r="X566" i="2"/>
  <c r="Y566" i="2"/>
  <c r="Z566" i="2"/>
  <c r="J567" i="2"/>
  <c r="AC567" i="2" s="1"/>
  <c r="J568" i="2"/>
  <c r="AC568" i="2" s="1"/>
  <c r="R568" i="2"/>
  <c r="S568" i="2"/>
  <c r="T568" i="2"/>
  <c r="U568" i="2"/>
  <c r="V568" i="2"/>
  <c r="X568" i="2"/>
  <c r="Y568" i="2"/>
  <c r="Z568" i="2"/>
  <c r="J569" i="2"/>
  <c r="AC569" i="2" s="1"/>
  <c r="J570" i="2"/>
  <c r="AC570" i="2" s="1"/>
  <c r="R570" i="2"/>
  <c r="S570" i="2"/>
  <c r="T570" i="2"/>
  <c r="U570" i="2"/>
  <c r="V570" i="2"/>
  <c r="X570" i="2"/>
  <c r="Y570" i="2"/>
  <c r="Z570" i="2"/>
  <c r="J571" i="2"/>
  <c r="AC571" i="2" s="1"/>
  <c r="R571" i="2"/>
  <c r="S571" i="2"/>
  <c r="T571" i="2"/>
  <c r="U571" i="2"/>
  <c r="V571" i="2"/>
  <c r="X571" i="2"/>
  <c r="Y571" i="2"/>
  <c r="Z571" i="2"/>
  <c r="J572" i="2"/>
  <c r="AC572" i="2" s="1"/>
  <c r="R572" i="2"/>
  <c r="S572" i="2"/>
  <c r="T572" i="2"/>
  <c r="U572" i="2"/>
  <c r="V572" i="2"/>
  <c r="X572" i="2"/>
  <c r="Y572" i="2"/>
  <c r="Z572" i="2"/>
  <c r="J573" i="2"/>
  <c r="AC573" i="2" s="1"/>
  <c r="R573" i="2"/>
  <c r="S573" i="2"/>
  <c r="T573" i="2"/>
  <c r="U573" i="2"/>
  <c r="V573" i="2"/>
  <c r="X573" i="2"/>
  <c r="Y573" i="2"/>
  <c r="Z573" i="2"/>
  <c r="J574" i="2"/>
  <c r="AC574" i="2" s="1"/>
  <c r="R574" i="2"/>
  <c r="S574" i="2"/>
  <c r="T574" i="2"/>
  <c r="U574" i="2"/>
  <c r="V574" i="2"/>
  <c r="X574" i="2"/>
  <c r="Y574" i="2"/>
  <c r="Z574" i="2"/>
  <c r="J575" i="2"/>
  <c r="AC575" i="2" s="1"/>
  <c r="R575" i="2"/>
  <c r="T575" i="2"/>
  <c r="V575" i="2"/>
  <c r="X575" i="2"/>
  <c r="Z575" i="2"/>
  <c r="J576" i="2"/>
  <c r="AC576" i="2" s="1"/>
  <c r="J577" i="2"/>
  <c r="AC577" i="2" s="1"/>
  <c r="R577" i="2"/>
  <c r="S577" i="2"/>
  <c r="T577" i="2"/>
  <c r="U577" i="2"/>
  <c r="V577" i="2"/>
  <c r="X577" i="2"/>
  <c r="Y577" i="2"/>
  <c r="Z577" i="2"/>
  <c r="J578" i="2"/>
  <c r="AC578" i="2" s="1"/>
  <c r="R578" i="2"/>
  <c r="S578" i="2"/>
  <c r="T578" i="2"/>
  <c r="U578" i="2"/>
  <c r="V578" i="2"/>
  <c r="X578" i="2"/>
  <c r="Y578" i="2"/>
  <c r="Z578" i="2"/>
  <c r="J579" i="2"/>
  <c r="AC579" i="2" s="1"/>
  <c r="R579" i="2"/>
  <c r="S579" i="2"/>
  <c r="T579" i="2"/>
  <c r="U579" i="2"/>
  <c r="V579" i="2"/>
  <c r="X579" i="2"/>
  <c r="Y579" i="2"/>
  <c r="Z579" i="2"/>
  <c r="J580" i="2"/>
  <c r="AC580" i="2" s="1"/>
  <c r="J581" i="2"/>
  <c r="AC581" i="2" s="1"/>
  <c r="R581" i="2"/>
  <c r="S581" i="2"/>
  <c r="T581" i="2"/>
  <c r="U581" i="2"/>
  <c r="V581" i="2"/>
  <c r="X581" i="2"/>
  <c r="Y581" i="2"/>
  <c r="Z581" i="2"/>
  <c r="J582" i="2"/>
  <c r="AC582" i="2" s="1"/>
  <c r="J583" i="2"/>
  <c r="AC583" i="2" s="1"/>
  <c r="J584" i="2"/>
  <c r="AC584" i="2" s="1"/>
  <c r="R584" i="2"/>
  <c r="S584" i="2"/>
  <c r="T584" i="2"/>
  <c r="U584" i="2"/>
  <c r="V584" i="2"/>
  <c r="X584" i="2"/>
  <c r="Y584" i="2"/>
  <c r="Z584" i="2"/>
  <c r="J585" i="2"/>
  <c r="AC585" i="2" s="1"/>
  <c r="R585" i="2"/>
  <c r="S585" i="2"/>
  <c r="T585" i="2"/>
  <c r="U585" i="2"/>
  <c r="V585" i="2"/>
  <c r="X585" i="2"/>
  <c r="Y585" i="2"/>
  <c r="Z585" i="2"/>
  <c r="J586" i="2"/>
  <c r="AC586" i="2" s="1"/>
  <c r="R586" i="2"/>
  <c r="S586" i="2"/>
  <c r="T586" i="2"/>
  <c r="U586" i="2"/>
  <c r="V586" i="2"/>
  <c r="X586" i="2"/>
  <c r="Y586" i="2"/>
  <c r="Z586" i="2"/>
  <c r="J587" i="2"/>
  <c r="AC587" i="2" s="1"/>
  <c r="R587" i="2"/>
  <c r="S587" i="2"/>
  <c r="T587" i="2"/>
  <c r="U587" i="2"/>
  <c r="V587" i="2"/>
  <c r="X587" i="2"/>
  <c r="Y587" i="2"/>
  <c r="Z587" i="2"/>
  <c r="J588" i="2"/>
  <c r="AC588" i="2" s="1"/>
  <c r="R588" i="2"/>
  <c r="S588" i="2"/>
  <c r="T588" i="2"/>
  <c r="U588" i="2"/>
  <c r="V588" i="2"/>
  <c r="X588" i="2"/>
  <c r="Y588" i="2"/>
  <c r="Z588" i="2"/>
  <c r="J589" i="2"/>
  <c r="AC589" i="2" s="1"/>
  <c r="R589" i="2"/>
  <c r="S589" i="2"/>
  <c r="T589" i="2"/>
  <c r="U589" i="2"/>
  <c r="V589" i="2"/>
  <c r="X589" i="2"/>
  <c r="Y589" i="2"/>
  <c r="Z589" i="2"/>
  <c r="J590" i="2"/>
  <c r="AC590" i="2" s="1"/>
  <c r="R590" i="2"/>
  <c r="S590" i="2"/>
  <c r="T590" i="2"/>
  <c r="U590" i="2"/>
  <c r="V590" i="2"/>
  <c r="X590" i="2"/>
  <c r="Y590" i="2"/>
  <c r="Z590" i="2"/>
  <c r="J591" i="2"/>
  <c r="AC591" i="2" s="1"/>
  <c r="R591" i="2"/>
  <c r="T591" i="2"/>
  <c r="V591" i="2"/>
  <c r="X591" i="2"/>
  <c r="Z591" i="2"/>
  <c r="J592" i="2"/>
  <c r="AC592" i="2" s="1"/>
  <c r="R592" i="2"/>
  <c r="S592" i="2"/>
  <c r="T592" i="2"/>
  <c r="U592" i="2"/>
  <c r="V592" i="2"/>
  <c r="X592" i="2"/>
  <c r="Y592" i="2"/>
  <c r="Z592" i="2"/>
  <c r="J593" i="2"/>
  <c r="AC593" i="2" s="1"/>
  <c r="J594" i="2"/>
  <c r="AC594" i="2" s="1"/>
  <c r="R594" i="2"/>
  <c r="S594" i="2"/>
  <c r="T594" i="2"/>
  <c r="U594" i="2"/>
  <c r="V594" i="2"/>
  <c r="X594" i="2"/>
  <c r="Y594" i="2"/>
  <c r="Z594" i="2"/>
  <c r="J595" i="2"/>
  <c r="AC595" i="2" s="1"/>
  <c r="J596" i="2"/>
  <c r="AC596" i="2" s="1"/>
  <c r="R596" i="2"/>
  <c r="S596" i="2"/>
  <c r="T596" i="2"/>
  <c r="U596" i="2"/>
  <c r="V596" i="2"/>
  <c r="X596" i="2"/>
  <c r="Y596" i="2"/>
  <c r="Z596" i="2"/>
  <c r="J597" i="2"/>
  <c r="AC597" i="2" s="1"/>
  <c r="J598" i="2"/>
  <c r="AC598" i="2" s="1"/>
  <c r="R598" i="2"/>
  <c r="S598" i="2"/>
  <c r="T598" i="2"/>
  <c r="U598" i="2"/>
  <c r="V598" i="2"/>
  <c r="X598" i="2"/>
  <c r="Y598" i="2"/>
  <c r="Z598" i="2"/>
  <c r="J599" i="2"/>
  <c r="AC599" i="2" s="1"/>
  <c r="R599" i="2"/>
  <c r="S599" i="2"/>
  <c r="T599" i="2"/>
  <c r="U599" i="2"/>
  <c r="V599" i="2"/>
  <c r="X599" i="2"/>
  <c r="Y599" i="2"/>
  <c r="Z599" i="2"/>
  <c r="J600" i="2"/>
  <c r="AC600" i="2" s="1"/>
  <c r="R600" i="2"/>
  <c r="S600" i="2"/>
  <c r="T600" i="2"/>
  <c r="U600" i="2"/>
  <c r="V600" i="2"/>
  <c r="X600" i="2"/>
  <c r="Y600" i="2"/>
  <c r="Z600" i="2"/>
  <c r="J601" i="2"/>
  <c r="AC601" i="2" s="1"/>
  <c r="R601" i="2"/>
  <c r="S601" i="2"/>
  <c r="T601" i="2"/>
  <c r="U601" i="2"/>
  <c r="V601" i="2"/>
  <c r="X601" i="2"/>
  <c r="Y601" i="2"/>
  <c r="Z601" i="2"/>
  <c r="J602" i="2"/>
  <c r="AC602" i="2" s="1"/>
  <c r="R602" i="2"/>
  <c r="S602" i="2"/>
  <c r="T602" i="2"/>
  <c r="U602" i="2"/>
  <c r="V602" i="2"/>
  <c r="X602" i="2"/>
  <c r="Y602" i="2"/>
  <c r="Z602" i="2"/>
  <c r="J603" i="2"/>
  <c r="AC603" i="2" s="1"/>
  <c r="R603" i="2"/>
  <c r="S603" i="2"/>
  <c r="T603" i="2"/>
  <c r="U603" i="2"/>
  <c r="V603" i="2"/>
  <c r="X603" i="2"/>
  <c r="Y603" i="2"/>
  <c r="Z603" i="2"/>
  <c r="J604" i="2"/>
  <c r="AC604" i="2" s="1"/>
  <c r="R604" i="2"/>
  <c r="S604" i="2"/>
  <c r="T604" i="2"/>
  <c r="U604" i="2"/>
  <c r="V604" i="2"/>
  <c r="X604" i="2"/>
  <c r="Y604" i="2"/>
  <c r="Z604" i="2"/>
  <c r="J605" i="2"/>
  <c r="AC605" i="2" s="1"/>
  <c r="R605" i="2"/>
  <c r="S605" i="2"/>
  <c r="T605" i="2"/>
  <c r="U605" i="2"/>
  <c r="V605" i="2"/>
  <c r="X605" i="2"/>
  <c r="Y605" i="2"/>
  <c r="Z605" i="2"/>
  <c r="J606" i="2"/>
  <c r="AC606" i="2" s="1"/>
  <c r="R606" i="2"/>
  <c r="S606" i="2"/>
  <c r="T606" i="2"/>
  <c r="U606" i="2"/>
  <c r="V606" i="2"/>
  <c r="X606" i="2"/>
  <c r="Y606" i="2"/>
  <c r="Z606" i="2"/>
  <c r="J607" i="2"/>
  <c r="AC607" i="2" s="1"/>
  <c r="R607" i="2"/>
  <c r="S607" i="2"/>
  <c r="T607" i="2"/>
  <c r="U607" i="2"/>
  <c r="V607" i="2"/>
  <c r="X607" i="2"/>
  <c r="Y607" i="2"/>
  <c r="Z607" i="2"/>
  <c r="J608" i="2"/>
  <c r="AC608" i="2" s="1"/>
  <c r="R608" i="2"/>
  <c r="S608" i="2"/>
  <c r="T608" i="2"/>
  <c r="U608" i="2"/>
  <c r="V608" i="2"/>
  <c r="W608" i="2"/>
  <c r="Q608" i="2" s="1"/>
  <c r="X608" i="2"/>
  <c r="Y608" i="2"/>
  <c r="Z608" i="2"/>
  <c r="J609" i="2"/>
  <c r="AC609" i="2" s="1"/>
  <c r="R609" i="2"/>
  <c r="S609" i="2"/>
  <c r="T609" i="2"/>
  <c r="U609" i="2"/>
  <c r="V609" i="2"/>
  <c r="W609" i="2"/>
  <c r="Q609" i="2" s="1"/>
  <c r="X609" i="2"/>
  <c r="Y609" i="2"/>
  <c r="Z609" i="2"/>
  <c r="J610" i="2"/>
  <c r="AC610" i="2" s="1"/>
  <c r="R610" i="2"/>
  <c r="S610" i="2"/>
  <c r="T610" i="2"/>
  <c r="U610" i="2"/>
  <c r="V610" i="2"/>
  <c r="W610" i="2"/>
  <c r="Q610" i="2" s="1"/>
  <c r="X610" i="2"/>
  <c r="Y610" i="2"/>
  <c r="Z610" i="2"/>
  <c r="J611" i="2"/>
  <c r="AC611" i="2" s="1"/>
  <c r="R611" i="2"/>
  <c r="S611" i="2"/>
  <c r="T611" i="2"/>
  <c r="U611" i="2"/>
  <c r="V611" i="2"/>
  <c r="W611" i="2"/>
  <c r="Q611" i="2" s="1"/>
  <c r="X611" i="2"/>
  <c r="Y611" i="2"/>
  <c r="Z611" i="2"/>
  <c r="A46" i="37"/>
  <c r="J559" i="2"/>
  <c r="AC559" i="2" s="1"/>
  <c r="R559" i="2"/>
  <c r="S559" i="2"/>
  <c r="T559" i="2"/>
  <c r="U559" i="2"/>
  <c r="V559" i="2"/>
  <c r="X559" i="2"/>
  <c r="Y559" i="2"/>
  <c r="Z559" i="2"/>
  <c r="J504" i="2"/>
  <c r="AC504" i="2" s="1"/>
  <c r="R504" i="2"/>
  <c r="T504" i="2"/>
  <c r="V504" i="2"/>
  <c r="X504" i="2"/>
  <c r="Z504" i="2"/>
  <c r="J505" i="2"/>
  <c r="AC505" i="2" s="1"/>
  <c r="R505" i="2"/>
  <c r="T505" i="2"/>
  <c r="V505" i="2"/>
  <c r="X505" i="2"/>
  <c r="Z505" i="2"/>
  <c r="J506" i="2"/>
  <c r="AC506" i="2" s="1"/>
  <c r="R506" i="2"/>
  <c r="T506" i="2"/>
  <c r="V506" i="2"/>
  <c r="X506" i="2"/>
  <c r="Z506" i="2"/>
  <c r="J507" i="2"/>
  <c r="AC507" i="2" s="1"/>
  <c r="R507" i="2"/>
  <c r="T507" i="2"/>
  <c r="V507" i="2"/>
  <c r="X507" i="2"/>
  <c r="Z507" i="2"/>
  <c r="J508" i="2"/>
  <c r="AC508" i="2" s="1"/>
  <c r="R508" i="2"/>
  <c r="T508" i="2"/>
  <c r="V508" i="2"/>
  <c r="X508" i="2"/>
  <c r="Z508" i="2"/>
  <c r="J509" i="2"/>
  <c r="AC509" i="2" s="1"/>
  <c r="R509" i="2"/>
  <c r="T509" i="2"/>
  <c r="V509" i="2"/>
  <c r="X509" i="2"/>
  <c r="Z509" i="2"/>
  <c r="J510" i="2"/>
  <c r="AC510" i="2" s="1"/>
  <c r="R510" i="2"/>
  <c r="T510" i="2"/>
  <c r="V510" i="2"/>
  <c r="X510" i="2"/>
  <c r="Z510" i="2"/>
  <c r="J511" i="2"/>
  <c r="AC511" i="2" s="1"/>
  <c r="R511" i="2"/>
  <c r="T511" i="2"/>
  <c r="V511" i="2"/>
  <c r="X511" i="2"/>
  <c r="Z511" i="2"/>
  <c r="J512" i="2"/>
  <c r="AC512" i="2" s="1"/>
  <c r="R512" i="2"/>
  <c r="T512" i="2"/>
  <c r="V512" i="2"/>
  <c r="X512" i="2"/>
  <c r="Z512" i="2"/>
  <c r="J513" i="2"/>
  <c r="AC513" i="2" s="1"/>
  <c r="R513" i="2"/>
  <c r="T513" i="2"/>
  <c r="V513" i="2"/>
  <c r="X513" i="2"/>
  <c r="Z513" i="2"/>
  <c r="J514" i="2"/>
  <c r="AC514" i="2" s="1"/>
  <c r="R514" i="2"/>
  <c r="T514" i="2"/>
  <c r="V514" i="2"/>
  <c r="X514" i="2"/>
  <c r="Z514" i="2"/>
  <c r="J515" i="2"/>
  <c r="AC515" i="2" s="1"/>
  <c r="R515" i="2"/>
  <c r="T515" i="2"/>
  <c r="V515" i="2"/>
  <c r="X515" i="2"/>
  <c r="Z515" i="2"/>
  <c r="J516" i="2"/>
  <c r="AC516" i="2" s="1"/>
  <c r="R516" i="2"/>
  <c r="T516" i="2"/>
  <c r="V516" i="2"/>
  <c r="X516" i="2"/>
  <c r="Z516" i="2"/>
  <c r="J517" i="2"/>
  <c r="AC517" i="2" s="1"/>
  <c r="J518" i="2"/>
  <c r="AC518" i="2" s="1"/>
  <c r="J519" i="2"/>
  <c r="AC519" i="2" s="1"/>
  <c r="J520" i="2"/>
  <c r="AC520" i="2" s="1"/>
  <c r="J521" i="2"/>
  <c r="AC521" i="2" s="1"/>
  <c r="Q521" i="2"/>
  <c r="R521" i="2"/>
  <c r="S521" i="2"/>
  <c r="T521" i="2"/>
  <c r="U521" i="2"/>
  <c r="V521" i="2"/>
  <c r="W521" i="2"/>
  <c r="X521" i="2"/>
  <c r="Y521" i="2"/>
  <c r="Z521" i="2"/>
  <c r="J522" i="2"/>
  <c r="AC522" i="2" s="1"/>
  <c r="R522" i="2"/>
  <c r="T522" i="2"/>
  <c r="V522" i="2"/>
  <c r="X522" i="2"/>
  <c r="Z522" i="2"/>
  <c r="J523" i="2"/>
  <c r="AC523" i="2" s="1"/>
  <c r="R523" i="2"/>
  <c r="T523" i="2"/>
  <c r="V523" i="2"/>
  <c r="X523" i="2"/>
  <c r="Z523" i="2"/>
  <c r="J524" i="2"/>
  <c r="AC524" i="2" s="1"/>
  <c r="R524" i="2"/>
  <c r="T524" i="2"/>
  <c r="V524" i="2"/>
  <c r="X524" i="2"/>
  <c r="Z524" i="2"/>
  <c r="J525" i="2"/>
  <c r="AC525" i="2" s="1"/>
  <c r="R525" i="2"/>
  <c r="T525" i="2"/>
  <c r="V525" i="2"/>
  <c r="X525" i="2"/>
  <c r="Z525" i="2"/>
  <c r="J526" i="2"/>
  <c r="AC526" i="2" s="1"/>
  <c r="R526" i="2"/>
  <c r="T526" i="2"/>
  <c r="V526" i="2"/>
  <c r="X526" i="2"/>
  <c r="Z526" i="2"/>
  <c r="J527" i="2"/>
  <c r="AC527" i="2" s="1"/>
  <c r="R527" i="2"/>
  <c r="T527" i="2"/>
  <c r="V527" i="2"/>
  <c r="X527" i="2"/>
  <c r="Z527" i="2"/>
  <c r="J528" i="2"/>
  <c r="AC528" i="2" s="1"/>
  <c r="R528" i="2"/>
  <c r="T528" i="2"/>
  <c r="V528" i="2"/>
  <c r="X528" i="2"/>
  <c r="Z528" i="2"/>
  <c r="J529" i="2"/>
  <c r="AC529" i="2" s="1"/>
  <c r="R529" i="2"/>
  <c r="T529" i="2"/>
  <c r="V529" i="2"/>
  <c r="X529" i="2"/>
  <c r="Z529" i="2"/>
  <c r="J530" i="2"/>
  <c r="AC530" i="2" s="1"/>
  <c r="R530" i="2"/>
  <c r="T530" i="2"/>
  <c r="V530" i="2"/>
  <c r="X530" i="2"/>
  <c r="Z530" i="2"/>
  <c r="J531" i="2"/>
  <c r="AC531" i="2" s="1"/>
  <c r="R531" i="2"/>
  <c r="T531" i="2"/>
  <c r="V531" i="2"/>
  <c r="X531" i="2"/>
  <c r="Z531" i="2"/>
  <c r="J532" i="2"/>
  <c r="AC532" i="2" s="1"/>
  <c r="R532" i="2"/>
  <c r="T532" i="2"/>
  <c r="V532" i="2"/>
  <c r="X532" i="2"/>
  <c r="Z532" i="2"/>
  <c r="J533" i="2"/>
  <c r="AC533" i="2" s="1"/>
  <c r="R533" i="2"/>
  <c r="T533" i="2"/>
  <c r="V533" i="2"/>
  <c r="X533" i="2"/>
  <c r="Z533" i="2"/>
  <c r="J534" i="2"/>
  <c r="AC534" i="2" s="1"/>
  <c r="R534" i="2"/>
  <c r="S534" i="2"/>
  <c r="T534" i="2"/>
  <c r="U534" i="2"/>
  <c r="V534" i="2"/>
  <c r="W534" i="2"/>
  <c r="Q534" i="2" s="1"/>
  <c r="X534" i="2"/>
  <c r="Y534" i="2"/>
  <c r="Z534" i="2"/>
  <c r="J535" i="2"/>
  <c r="AC535" i="2" s="1"/>
  <c r="R535" i="2"/>
  <c r="T535" i="2"/>
  <c r="V535" i="2"/>
  <c r="X535" i="2"/>
  <c r="Z535" i="2"/>
  <c r="J536" i="2"/>
  <c r="AC536" i="2" s="1"/>
  <c r="R536" i="2"/>
  <c r="T536" i="2"/>
  <c r="V536" i="2"/>
  <c r="X536" i="2"/>
  <c r="Z536" i="2"/>
  <c r="J537" i="2"/>
  <c r="AC537" i="2" s="1"/>
  <c r="R537" i="2"/>
  <c r="T537" i="2"/>
  <c r="V537" i="2"/>
  <c r="X537" i="2"/>
  <c r="Z537" i="2"/>
  <c r="J538" i="2"/>
  <c r="AC538" i="2" s="1"/>
  <c r="R538" i="2"/>
  <c r="S538" i="2"/>
  <c r="T538" i="2"/>
  <c r="U538" i="2"/>
  <c r="V538" i="2"/>
  <c r="X538" i="2"/>
  <c r="Y538" i="2"/>
  <c r="Z538" i="2"/>
  <c r="J539" i="2"/>
  <c r="AC539" i="2" s="1"/>
  <c r="R539" i="2"/>
  <c r="S539" i="2"/>
  <c r="T539" i="2"/>
  <c r="U539" i="2"/>
  <c r="V539" i="2"/>
  <c r="X539" i="2"/>
  <c r="Y539" i="2"/>
  <c r="Z539" i="2"/>
  <c r="J540" i="2"/>
  <c r="AC540" i="2" s="1"/>
  <c r="R540" i="2"/>
  <c r="T540" i="2"/>
  <c r="V540" i="2"/>
  <c r="X540" i="2"/>
  <c r="Z540" i="2"/>
  <c r="J541" i="2"/>
  <c r="AC541" i="2" s="1"/>
  <c r="Q541" i="2"/>
  <c r="R541" i="2"/>
  <c r="S541" i="2"/>
  <c r="T541" i="2"/>
  <c r="U541" i="2"/>
  <c r="V541" i="2"/>
  <c r="W541" i="2"/>
  <c r="X541" i="2"/>
  <c r="Y541" i="2"/>
  <c r="Z541" i="2"/>
  <c r="J542" i="2"/>
  <c r="AC542" i="2" s="1"/>
  <c r="Q542" i="2"/>
  <c r="R542" i="2"/>
  <c r="S542" i="2"/>
  <c r="T542" i="2"/>
  <c r="U542" i="2"/>
  <c r="V542" i="2"/>
  <c r="W542" i="2"/>
  <c r="X542" i="2"/>
  <c r="Y542" i="2"/>
  <c r="Z542" i="2"/>
  <c r="J543" i="2"/>
  <c r="AC543" i="2" s="1"/>
  <c r="Q543" i="2"/>
  <c r="R543" i="2"/>
  <c r="S543" i="2"/>
  <c r="T543" i="2"/>
  <c r="U543" i="2"/>
  <c r="V543" i="2"/>
  <c r="W543" i="2"/>
  <c r="X543" i="2"/>
  <c r="Y543" i="2"/>
  <c r="Z543" i="2"/>
  <c r="J544" i="2"/>
  <c r="AC544" i="2" s="1"/>
  <c r="Q544" i="2"/>
  <c r="R544" i="2"/>
  <c r="S544" i="2"/>
  <c r="T544" i="2"/>
  <c r="U544" i="2"/>
  <c r="V544" i="2"/>
  <c r="W544" i="2"/>
  <c r="X544" i="2"/>
  <c r="Y544" i="2"/>
  <c r="Z544" i="2"/>
  <c r="J545" i="2"/>
  <c r="AC545" i="2" s="1"/>
  <c r="Q545" i="2"/>
  <c r="R545" i="2"/>
  <c r="S545" i="2"/>
  <c r="T545" i="2"/>
  <c r="U545" i="2"/>
  <c r="V545" i="2"/>
  <c r="W545" i="2"/>
  <c r="X545" i="2"/>
  <c r="Y545" i="2"/>
  <c r="Z545" i="2"/>
  <c r="J546" i="2"/>
  <c r="AC546" i="2" s="1"/>
  <c r="Q546" i="2"/>
  <c r="R546" i="2"/>
  <c r="S546" i="2"/>
  <c r="T546" i="2"/>
  <c r="U546" i="2"/>
  <c r="V546" i="2"/>
  <c r="W546" i="2"/>
  <c r="X546" i="2"/>
  <c r="Y546" i="2"/>
  <c r="Z546" i="2"/>
  <c r="J547" i="2"/>
  <c r="AC547" i="2" s="1"/>
  <c r="Q547" i="2"/>
  <c r="R547" i="2"/>
  <c r="S547" i="2"/>
  <c r="T547" i="2"/>
  <c r="U547" i="2"/>
  <c r="V547" i="2"/>
  <c r="W547" i="2"/>
  <c r="X547" i="2"/>
  <c r="Y547" i="2"/>
  <c r="Z547" i="2"/>
  <c r="J548" i="2"/>
  <c r="AC548" i="2" s="1"/>
  <c r="Q548" i="2"/>
  <c r="R548" i="2"/>
  <c r="S548" i="2"/>
  <c r="T548" i="2"/>
  <c r="U548" i="2"/>
  <c r="V548" i="2"/>
  <c r="W548" i="2"/>
  <c r="X548" i="2"/>
  <c r="Y548" i="2"/>
  <c r="Z548" i="2"/>
  <c r="J549" i="2"/>
  <c r="AC549" i="2" s="1"/>
  <c r="Q549" i="2"/>
  <c r="R549" i="2"/>
  <c r="S549" i="2"/>
  <c r="T549" i="2"/>
  <c r="U549" i="2"/>
  <c r="V549" i="2"/>
  <c r="W549" i="2"/>
  <c r="X549" i="2"/>
  <c r="Y549" i="2"/>
  <c r="Z549" i="2"/>
  <c r="J550" i="2"/>
  <c r="AC550" i="2" s="1"/>
  <c r="Q550" i="2"/>
  <c r="R550" i="2"/>
  <c r="S550" i="2"/>
  <c r="T550" i="2"/>
  <c r="U550" i="2"/>
  <c r="V550" i="2"/>
  <c r="W550" i="2"/>
  <c r="X550" i="2"/>
  <c r="Y550" i="2"/>
  <c r="Z550" i="2"/>
  <c r="J551" i="2"/>
  <c r="AC551" i="2" s="1"/>
  <c r="Q551" i="2"/>
  <c r="R551" i="2"/>
  <c r="S551" i="2"/>
  <c r="T551" i="2"/>
  <c r="U551" i="2"/>
  <c r="V551" i="2"/>
  <c r="W551" i="2"/>
  <c r="X551" i="2"/>
  <c r="Y551" i="2"/>
  <c r="Z551" i="2"/>
  <c r="J552" i="2"/>
  <c r="AC552" i="2" s="1"/>
  <c r="Q552" i="2"/>
  <c r="R552" i="2"/>
  <c r="S552" i="2"/>
  <c r="T552" i="2"/>
  <c r="U552" i="2"/>
  <c r="V552" i="2"/>
  <c r="W552" i="2"/>
  <c r="X552" i="2"/>
  <c r="Y552" i="2"/>
  <c r="Z552" i="2"/>
  <c r="J553" i="2"/>
  <c r="AC553" i="2" s="1"/>
  <c r="Q553" i="2"/>
  <c r="R553" i="2"/>
  <c r="S553" i="2"/>
  <c r="T553" i="2"/>
  <c r="U553" i="2"/>
  <c r="V553" i="2"/>
  <c r="W553" i="2"/>
  <c r="X553" i="2"/>
  <c r="Y553" i="2"/>
  <c r="Z553" i="2"/>
  <c r="J554" i="2"/>
  <c r="AC554" i="2" s="1"/>
  <c r="Q554" i="2"/>
  <c r="R554" i="2"/>
  <c r="S554" i="2"/>
  <c r="T554" i="2"/>
  <c r="U554" i="2"/>
  <c r="V554" i="2"/>
  <c r="W554" i="2"/>
  <c r="X554" i="2"/>
  <c r="Y554" i="2"/>
  <c r="Z554" i="2"/>
  <c r="J555" i="2"/>
  <c r="AC555" i="2" s="1"/>
  <c r="Q555" i="2"/>
  <c r="R555" i="2"/>
  <c r="S555" i="2"/>
  <c r="T555" i="2"/>
  <c r="U555" i="2"/>
  <c r="V555" i="2"/>
  <c r="W555" i="2"/>
  <c r="X555" i="2"/>
  <c r="Y555" i="2"/>
  <c r="Z555" i="2"/>
  <c r="J556" i="2"/>
  <c r="AC556" i="2" s="1"/>
  <c r="Q556" i="2"/>
  <c r="R556" i="2"/>
  <c r="S556" i="2"/>
  <c r="T556" i="2"/>
  <c r="U556" i="2"/>
  <c r="V556" i="2"/>
  <c r="W556" i="2"/>
  <c r="X556" i="2"/>
  <c r="Y556" i="2"/>
  <c r="Z556" i="2"/>
  <c r="J557" i="2"/>
  <c r="AC557" i="2" s="1"/>
  <c r="Q557" i="2"/>
  <c r="R557" i="2"/>
  <c r="S557" i="2"/>
  <c r="T557" i="2"/>
  <c r="U557" i="2"/>
  <c r="V557" i="2"/>
  <c r="W557" i="2"/>
  <c r="X557" i="2"/>
  <c r="Y557" i="2"/>
  <c r="Z557" i="2"/>
  <c r="J558" i="2"/>
  <c r="AC558" i="2" s="1"/>
  <c r="Q558" i="2"/>
  <c r="R558" i="2"/>
  <c r="S558" i="2"/>
  <c r="T558" i="2"/>
  <c r="U558" i="2"/>
  <c r="V558" i="2"/>
  <c r="W558" i="2"/>
  <c r="X558" i="2"/>
  <c r="Y558" i="2"/>
  <c r="Z558" i="2"/>
  <c r="J502" i="2"/>
  <c r="AC502" i="2" s="1"/>
  <c r="J503" i="2"/>
  <c r="AC503" i="2" s="1"/>
  <c r="J464" i="2"/>
  <c r="AC464" i="2" s="1"/>
  <c r="R464" i="2"/>
  <c r="S464" i="2"/>
  <c r="T464" i="2"/>
  <c r="U464" i="2"/>
  <c r="V464" i="2"/>
  <c r="X464" i="2"/>
  <c r="Y464" i="2"/>
  <c r="Z464" i="2"/>
  <c r="J465" i="2"/>
  <c r="AC465" i="2" s="1"/>
  <c r="R465" i="2"/>
  <c r="S465" i="2"/>
  <c r="T465" i="2"/>
  <c r="U465" i="2"/>
  <c r="V465" i="2"/>
  <c r="X465" i="2"/>
  <c r="Y465" i="2"/>
  <c r="Z465" i="2"/>
  <c r="J466" i="2"/>
  <c r="AC466" i="2" s="1"/>
  <c r="R466" i="2"/>
  <c r="S466" i="2"/>
  <c r="T466" i="2"/>
  <c r="U466" i="2"/>
  <c r="V466" i="2"/>
  <c r="X466" i="2"/>
  <c r="Y466" i="2"/>
  <c r="Z466" i="2"/>
  <c r="J467" i="2"/>
  <c r="AC467" i="2" s="1"/>
  <c r="R467" i="2"/>
  <c r="S467" i="2"/>
  <c r="T467" i="2"/>
  <c r="U467" i="2"/>
  <c r="V467" i="2"/>
  <c r="X467" i="2"/>
  <c r="Y467" i="2"/>
  <c r="Z467" i="2"/>
  <c r="J468" i="2"/>
  <c r="AC468" i="2" s="1"/>
  <c r="R468" i="2"/>
  <c r="S468" i="2"/>
  <c r="T468" i="2"/>
  <c r="U468" i="2"/>
  <c r="V468" i="2"/>
  <c r="X468" i="2"/>
  <c r="Y468" i="2"/>
  <c r="Z468" i="2"/>
  <c r="J469" i="2"/>
  <c r="AC469" i="2" s="1"/>
  <c r="R469" i="2"/>
  <c r="S469" i="2"/>
  <c r="T469" i="2"/>
  <c r="U469" i="2"/>
  <c r="V469" i="2"/>
  <c r="X469" i="2"/>
  <c r="Y469" i="2"/>
  <c r="Z469" i="2"/>
  <c r="J470" i="2"/>
  <c r="AC470" i="2" s="1"/>
  <c r="R470" i="2"/>
  <c r="T470" i="2"/>
  <c r="V470" i="2"/>
  <c r="X470" i="2"/>
  <c r="Z470" i="2"/>
  <c r="J471" i="2"/>
  <c r="AC471" i="2" s="1"/>
  <c r="R471" i="2"/>
  <c r="T471" i="2"/>
  <c r="V471" i="2"/>
  <c r="X471" i="2"/>
  <c r="Z471" i="2"/>
  <c r="J472" i="2"/>
  <c r="AC472" i="2" s="1"/>
  <c r="J473" i="2"/>
  <c r="AC473" i="2" s="1"/>
  <c r="R473" i="2"/>
  <c r="S473" i="2"/>
  <c r="T473" i="2"/>
  <c r="U473" i="2"/>
  <c r="V473" i="2"/>
  <c r="W473" i="2"/>
  <c r="Q473" i="2" s="1"/>
  <c r="X473" i="2"/>
  <c r="Y473" i="2"/>
  <c r="Z473" i="2"/>
  <c r="J474" i="2"/>
  <c r="AC474" i="2" s="1"/>
  <c r="R474" i="2"/>
  <c r="S474" i="2"/>
  <c r="T474" i="2"/>
  <c r="U474" i="2"/>
  <c r="V474" i="2"/>
  <c r="X474" i="2"/>
  <c r="Y474" i="2"/>
  <c r="Z474" i="2"/>
  <c r="J475" i="2"/>
  <c r="AC475" i="2" s="1"/>
  <c r="J476" i="2"/>
  <c r="AC476" i="2" s="1"/>
  <c r="R476" i="2"/>
  <c r="S476" i="2"/>
  <c r="T476" i="2"/>
  <c r="U476" i="2"/>
  <c r="V476" i="2"/>
  <c r="X476" i="2"/>
  <c r="Y476" i="2"/>
  <c r="Z476" i="2"/>
  <c r="J477" i="2"/>
  <c r="AC477" i="2" s="1"/>
  <c r="R477" i="2"/>
  <c r="S477" i="2"/>
  <c r="T477" i="2"/>
  <c r="U477" i="2"/>
  <c r="V477" i="2"/>
  <c r="X477" i="2"/>
  <c r="Y477" i="2"/>
  <c r="Z477" i="2"/>
  <c r="J478" i="2"/>
  <c r="AC478" i="2" s="1"/>
  <c r="R478" i="2"/>
  <c r="S478" i="2"/>
  <c r="T478" i="2"/>
  <c r="U478" i="2"/>
  <c r="V478" i="2"/>
  <c r="X478" i="2"/>
  <c r="Y478" i="2"/>
  <c r="Z478" i="2"/>
  <c r="J479" i="2"/>
  <c r="AC479" i="2" s="1"/>
  <c r="R479" i="2"/>
  <c r="S479" i="2"/>
  <c r="T479" i="2"/>
  <c r="U479" i="2"/>
  <c r="V479" i="2"/>
  <c r="X479" i="2"/>
  <c r="Y479" i="2"/>
  <c r="Z479" i="2"/>
  <c r="J480" i="2"/>
  <c r="AC480" i="2" s="1"/>
  <c r="R480" i="2"/>
  <c r="S480" i="2"/>
  <c r="T480" i="2"/>
  <c r="U480" i="2"/>
  <c r="V480" i="2"/>
  <c r="X480" i="2"/>
  <c r="Y480" i="2"/>
  <c r="Z480" i="2"/>
  <c r="J481" i="2"/>
  <c r="AC481" i="2" s="1"/>
  <c r="R481" i="2"/>
  <c r="S481" i="2"/>
  <c r="T481" i="2"/>
  <c r="U481" i="2"/>
  <c r="V481" i="2"/>
  <c r="X481" i="2"/>
  <c r="Y481" i="2"/>
  <c r="Z481" i="2"/>
  <c r="J482" i="2"/>
  <c r="AC482" i="2" s="1"/>
  <c r="J483" i="2"/>
  <c r="AC483" i="2" s="1"/>
  <c r="J484" i="2"/>
  <c r="AC484" i="2" s="1"/>
  <c r="J485" i="2"/>
  <c r="AC485" i="2" s="1"/>
  <c r="R485" i="2"/>
  <c r="S485" i="2"/>
  <c r="T485" i="2"/>
  <c r="U485" i="2"/>
  <c r="V485" i="2"/>
  <c r="X485" i="2"/>
  <c r="Y485" i="2"/>
  <c r="Z485" i="2"/>
  <c r="J486" i="2"/>
  <c r="AC486" i="2" s="1"/>
  <c r="R486" i="2"/>
  <c r="T486" i="2"/>
  <c r="V486" i="2"/>
  <c r="X486" i="2"/>
  <c r="Z486" i="2"/>
  <c r="J487" i="2"/>
  <c r="AC487" i="2" s="1"/>
  <c r="R487" i="2"/>
  <c r="S487" i="2"/>
  <c r="T487" i="2"/>
  <c r="U487" i="2"/>
  <c r="V487" i="2"/>
  <c r="X487" i="2"/>
  <c r="Y487" i="2"/>
  <c r="Z487" i="2"/>
  <c r="J488" i="2"/>
  <c r="AC488" i="2" s="1"/>
  <c r="R488" i="2"/>
  <c r="S488" i="2"/>
  <c r="T488" i="2"/>
  <c r="U488" i="2"/>
  <c r="V488" i="2"/>
  <c r="X488" i="2"/>
  <c r="Y488" i="2"/>
  <c r="Z488" i="2"/>
  <c r="J489" i="2"/>
  <c r="AC489" i="2" s="1"/>
  <c r="J490" i="2"/>
  <c r="AC490" i="2" s="1"/>
  <c r="J491" i="2"/>
  <c r="AC491" i="2" s="1"/>
  <c r="J492" i="2"/>
  <c r="AC492" i="2" s="1"/>
  <c r="R492" i="2"/>
  <c r="S492" i="2"/>
  <c r="T492" i="2"/>
  <c r="U492" i="2"/>
  <c r="V492" i="2"/>
  <c r="X492" i="2"/>
  <c r="Y492" i="2"/>
  <c r="Z492" i="2"/>
  <c r="J493" i="2"/>
  <c r="AC493" i="2" s="1"/>
  <c r="R493" i="2"/>
  <c r="S493" i="2"/>
  <c r="T493" i="2"/>
  <c r="U493" i="2"/>
  <c r="V493" i="2"/>
  <c r="X493" i="2"/>
  <c r="Y493" i="2"/>
  <c r="Z493" i="2"/>
  <c r="J494" i="2"/>
  <c r="AC494" i="2" s="1"/>
  <c r="R494" i="2"/>
  <c r="T494" i="2"/>
  <c r="V494" i="2"/>
  <c r="X494" i="2"/>
  <c r="Z494" i="2"/>
  <c r="J495" i="2"/>
  <c r="AC495" i="2" s="1"/>
  <c r="R495" i="2"/>
  <c r="S495" i="2"/>
  <c r="T495" i="2"/>
  <c r="U495" i="2"/>
  <c r="V495" i="2"/>
  <c r="X495" i="2"/>
  <c r="Y495" i="2"/>
  <c r="Z495" i="2"/>
  <c r="J496" i="2"/>
  <c r="AC496" i="2" s="1"/>
  <c r="R496" i="2"/>
  <c r="S496" i="2"/>
  <c r="T496" i="2"/>
  <c r="U496" i="2"/>
  <c r="V496" i="2"/>
  <c r="X496" i="2"/>
  <c r="Y496" i="2"/>
  <c r="Z496" i="2"/>
  <c r="J497" i="2"/>
  <c r="AC497" i="2" s="1"/>
  <c r="R497" i="2"/>
  <c r="S497" i="2"/>
  <c r="T497" i="2"/>
  <c r="U497" i="2"/>
  <c r="V497" i="2"/>
  <c r="X497" i="2"/>
  <c r="Y497" i="2"/>
  <c r="Z497" i="2"/>
  <c r="J498" i="2"/>
  <c r="AC498" i="2" s="1"/>
  <c r="R498" i="2"/>
  <c r="S498" i="2"/>
  <c r="T498" i="2"/>
  <c r="U498" i="2"/>
  <c r="V498" i="2"/>
  <c r="X498" i="2"/>
  <c r="Y498" i="2"/>
  <c r="Z498" i="2"/>
  <c r="J499" i="2"/>
  <c r="AC499" i="2" s="1"/>
  <c r="R499" i="2"/>
  <c r="S499" i="2"/>
  <c r="T499" i="2"/>
  <c r="U499" i="2"/>
  <c r="V499" i="2"/>
  <c r="X499" i="2"/>
  <c r="Y499" i="2"/>
  <c r="Z499" i="2"/>
  <c r="J500" i="2"/>
  <c r="AC500" i="2" s="1"/>
  <c r="R500" i="2"/>
  <c r="S500" i="2"/>
  <c r="T500" i="2"/>
  <c r="U500" i="2"/>
  <c r="V500" i="2"/>
  <c r="X500" i="2"/>
  <c r="Y500" i="2"/>
  <c r="Z500" i="2"/>
  <c r="J501" i="2"/>
  <c r="AC501" i="2" s="1"/>
  <c r="A47" i="37"/>
  <c r="A49" i="37"/>
  <c r="J244" i="2"/>
  <c r="AC244" i="2" s="1"/>
  <c r="R244" i="2"/>
  <c r="S244" i="2"/>
  <c r="T244" i="2"/>
  <c r="U244" i="2"/>
  <c r="V244" i="2"/>
  <c r="X244" i="2"/>
  <c r="Y244" i="2"/>
  <c r="Z244" i="2"/>
  <c r="J245" i="2"/>
  <c r="AC245" i="2" s="1"/>
  <c r="R245" i="2"/>
  <c r="S245" i="2"/>
  <c r="T245" i="2"/>
  <c r="U245" i="2"/>
  <c r="V245" i="2"/>
  <c r="X245" i="2"/>
  <c r="Y245" i="2"/>
  <c r="Z245" i="2"/>
  <c r="J246" i="2"/>
  <c r="AC246" i="2" s="1"/>
  <c r="R246" i="2"/>
  <c r="S246" i="2"/>
  <c r="T246" i="2"/>
  <c r="U246" i="2"/>
  <c r="V246" i="2"/>
  <c r="X246" i="2"/>
  <c r="Y246" i="2"/>
  <c r="Z246" i="2"/>
  <c r="J247" i="2"/>
  <c r="AC247" i="2" s="1"/>
  <c r="R247" i="2"/>
  <c r="S247" i="2"/>
  <c r="T247" i="2"/>
  <c r="U247" i="2"/>
  <c r="V247" i="2"/>
  <c r="X247" i="2"/>
  <c r="Y247" i="2"/>
  <c r="Z247" i="2"/>
  <c r="J248" i="2"/>
  <c r="AC248" i="2" s="1"/>
  <c r="R248" i="2"/>
  <c r="S248" i="2"/>
  <c r="T248" i="2"/>
  <c r="U248" i="2"/>
  <c r="V248" i="2"/>
  <c r="X248" i="2"/>
  <c r="Y248" i="2"/>
  <c r="Z248" i="2"/>
  <c r="J249" i="2"/>
  <c r="AC249" i="2" s="1"/>
  <c r="R249" i="2"/>
  <c r="S249" i="2"/>
  <c r="T249" i="2"/>
  <c r="U249" i="2"/>
  <c r="V249" i="2"/>
  <c r="X249" i="2"/>
  <c r="Y249" i="2"/>
  <c r="Z249" i="2"/>
  <c r="J250" i="2"/>
  <c r="AC250" i="2" s="1"/>
  <c r="R250" i="2"/>
  <c r="S250" i="2"/>
  <c r="T250" i="2"/>
  <c r="U250" i="2"/>
  <c r="V250" i="2"/>
  <c r="X250" i="2"/>
  <c r="Y250" i="2"/>
  <c r="Z250" i="2"/>
  <c r="J251" i="2"/>
  <c r="AC251" i="2" s="1"/>
  <c r="R251" i="2"/>
  <c r="S251" i="2"/>
  <c r="T251" i="2"/>
  <c r="U251" i="2"/>
  <c r="V251" i="2"/>
  <c r="X251" i="2"/>
  <c r="Y251" i="2"/>
  <c r="Z251" i="2"/>
  <c r="J252" i="2"/>
  <c r="AC252" i="2" s="1"/>
  <c r="R252" i="2"/>
  <c r="S252" i="2"/>
  <c r="T252" i="2"/>
  <c r="U252" i="2"/>
  <c r="V252" i="2"/>
  <c r="X252" i="2"/>
  <c r="Y252" i="2"/>
  <c r="Z252" i="2"/>
  <c r="J253" i="2"/>
  <c r="AC253" i="2" s="1"/>
  <c r="R253" i="2"/>
  <c r="S253" i="2"/>
  <c r="T253" i="2"/>
  <c r="U253" i="2"/>
  <c r="V253" i="2"/>
  <c r="X253" i="2"/>
  <c r="Y253" i="2"/>
  <c r="Z253" i="2"/>
  <c r="J254" i="2"/>
  <c r="AC254" i="2" s="1"/>
  <c r="R254" i="2"/>
  <c r="S254" i="2"/>
  <c r="T254" i="2"/>
  <c r="U254" i="2"/>
  <c r="V254" i="2"/>
  <c r="X254" i="2"/>
  <c r="Y254" i="2"/>
  <c r="Z254" i="2"/>
  <c r="J255" i="2"/>
  <c r="AC255" i="2" s="1"/>
  <c r="R255" i="2"/>
  <c r="S255" i="2"/>
  <c r="T255" i="2"/>
  <c r="U255" i="2"/>
  <c r="V255" i="2"/>
  <c r="X255" i="2"/>
  <c r="Y255" i="2"/>
  <c r="Z255" i="2"/>
  <c r="J256" i="2"/>
  <c r="AC256" i="2" s="1"/>
  <c r="R256" i="2"/>
  <c r="S256" i="2"/>
  <c r="T256" i="2"/>
  <c r="U256" i="2"/>
  <c r="V256" i="2"/>
  <c r="X256" i="2"/>
  <c r="Y256" i="2"/>
  <c r="Z256" i="2"/>
  <c r="J257" i="2"/>
  <c r="AC257" i="2" s="1"/>
  <c r="R257" i="2"/>
  <c r="S257" i="2"/>
  <c r="T257" i="2"/>
  <c r="U257" i="2"/>
  <c r="V257" i="2"/>
  <c r="X257" i="2"/>
  <c r="Y257" i="2"/>
  <c r="Z257" i="2"/>
  <c r="J258" i="2"/>
  <c r="AC258" i="2" s="1"/>
  <c r="R258" i="2"/>
  <c r="S258" i="2"/>
  <c r="T258" i="2"/>
  <c r="U258" i="2"/>
  <c r="V258" i="2"/>
  <c r="X258" i="2"/>
  <c r="Y258" i="2"/>
  <c r="Z258" i="2"/>
  <c r="J259" i="2"/>
  <c r="AC259" i="2" s="1"/>
  <c r="R259" i="2"/>
  <c r="S259" i="2"/>
  <c r="T259" i="2"/>
  <c r="U259" i="2"/>
  <c r="V259" i="2"/>
  <c r="X259" i="2"/>
  <c r="Y259" i="2"/>
  <c r="Z259" i="2"/>
  <c r="J260" i="2"/>
  <c r="AC260" i="2" s="1"/>
  <c r="R260" i="2"/>
  <c r="S260" i="2"/>
  <c r="T260" i="2"/>
  <c r="U260" i="2"/>
  <c r="V260" i="2"/>
  <c r="X260" i="2"/>
  <c r="Y260" i="2"/>
  <c r="Z260" i="2"/>
  <c r="J261" i="2"/>
  <c r="AC261" i="2" s="1"/>
  <c r="R261" i="2"/>
  <c r="S261" i="2"/>
  <c r="T261" i="2"/>
  <c r="U261" i="2"/>
  <c r="V261" i="2"/>
  <c r="X261" i="2"/>
  <c r="Y261" i="2"/>
  <c r="Z261" i="2"/>
  <c r="J262" i="2"/>
  <c r="AC262" i="2" s="1"/>
  <c r="R262" i="2"/>
  <c r="S262" i="2"/>
  <c r="T262" i="2"/>
  <c r="U262" i="2"/>
  <c r="V262" i="2"/>
  <c r="X262" i="2"/>
  <c r="Y262" i="2"/>
  <c r="Z262" i="2"/>
  <c r="J263" i="2"/>
  <c r="AC263" i="2" s="1"/>
  <c r="R263" i="2"/>
  <c r="S263" i="2"/>
  <c r="T263" i="2"/>
  <c r="U263" i="2"/>
  <c r="V263" i="2"/>
  <c r="X263" i="2"/>
  <c r="Y263" i="2"/>
  <c r="Z263" i="2"/>
  <c r="J264" i="2"/>
  <c r="AC264" i="2" s="1"/>
  <c r="R264" i="2"/>
  <c r="S264" i="2"/>
  <c r="T264" i="2"/>
  <c r="U264" i="2"/>
  <c r="V264" i="2"/>
  <c r="X264" i="2"/>
  <c r="Y264" i="2"/>
  <c r="Z264" i="2"/>
  <c r="J265" i="2"/>
  <c r="AC265" i="2" s="1"/>
  <c r="R265" i="2"/>
  <c r="S265" i="2"/>
  <c r="T265" i="2"/>
  <c r="U265" i="2"/>
  <c r="V265" i="2"/>
  <c r="X265" i="2"/>
  <c r="Y265" i="2"/>
  <c r="Z265" i="2"/>
  <c r="J266" i="2"/>
  <c r="AC266" i="2" s="1"/>
  <c r="R266" i="2"/>
  <c r="S266" i="2"/>
  <c r="T266" i="2"/>
  <c r="U266" i="2"/>
  <c r="V266" i="2"/>
  <c r="X266" i="2"/>
  <c r="Y266" i="2"/>
  <c r="Z266" i="2"/>
  <c r="J267" i="2"/>
  <c r="AC267" i="2" s="1"/>
  <c r="R267" i="2"/>
  <c r="S267" i="2"/>
  <c r="T267" i="2"/>
  <c r="U267" i="2"/>
  <c r="V267" i="2"/>
  <c r="X267" i="2"/>
  <c r="Y267" i="2"/>
  <c r="Z267" i="2"/>
  <c r="J268" i="2"/>
  <c r="AC268" i="2" s="1"/>
  <c r="R268" i="2"/>
  <c r="S268" i="2"/>
  <c r="T268" i="2"/>
  <c r="U268" i="2"/>
  <c r="V268" i="2"/>
  <c r="X268" i="2"/>
  <c r="Y268" i="2"/>
  <c r="Z268" i="2"/>
  <c r="J269" i="2"/>
  <c r="AC269" i="2" s="1"/>
  <c r="R269" i="2"/>
  <c r="S269" i="2"/>
  <c r="T269" i="2"/>
  <c r="U269" i="2"/>
  <c r="V269" i="2"/>
  <c r="X269" i="2"/>
  <c r="Y269" i="2"/>
  <c r="Z269" i="2"/>
  <c r="J270" i="2"/>
  <c r="AC270" i="2" s="1"/>
  <c r="R270" i="2"/>
  <c r="S270" i="2"/>
  <c r="T270" i="2"/>
  <c r="U270" i="2"/>
  <c r="V270" i="2"/>
  <c r="X270" i="2"/>
  <c r="Y270" i="2"/>
  <c r="Z270" i="2"/>
  <c r="J271" i="2"/>
  <c r="AC271" i="2" s="1"/>
  <c r="R271" i="2"/>
  <c r="S271" i="2"/>
  <c r="T271" i="2"/>
  <c r="U271" i="2"/>
  <c r="V271" i="2"/>
  <c r="X271" i="2"/>
  <c r="Y271" i="2"/>
  <c r="Z271" i="2"/>
  <c r="J272" i="2"/>
  <c r="AC272" i="2" s="1"/>
  <c r="R272" i="2"/>
  <c r="S272" i="2"/>
  <c r="T272" i="2"/>
  <c r="U272" i="2"/>
  <c r="V272" i="2"/>
  <c r="X272" i="2"/>
  <c r="Y272" i="2"/>
  <c r="Z272" i="2"/>
  <c r="J273" i="2"/>
  <c r="AC273" i="2" s="1"/>
  <c r="R273" i="2"/>
  <c r="S273" i="2"/>
  <c r="T273" i="2"/>
  <c r="U273" i="2"/>
  <c r="V273" i="2"/>
  <c r="X273" i="2"/>
  <c r="Y273" i="2"/>
  <c r="Z273" i="2"/>
  <c r="AC274" i="2"/>
  <c r="R274" i="2"/>
  <c r="S274" i="2"/>
  <c r="T274" i="2"/>
  <c r="U274" i="2"/>
  <c r="V274" i="2"/>
  <c r="X274" i="2"/>
  <c r="Y274" i="2"/>
  <c r="Z274" i="2"/>
  <c r="J275" i="2"/>
  <c r="AC275" i="2" s="1"/>
  <c r="R275" i="2"/>
  <c r="S275" i="2"/>
  <c r="T275" i="2"/>
  <c r="U275" i="2"/>
  <c r="V275" i="2"/>
  <c r="X275" i="2"/>
  <c r="Y275" i="2"/>
  <c r="Z275" i="2"/>
  <c r="J276" i="2"/>
  <c r="AC276" i="2" s="1"/>
  <c r="R276" i="2"/>
  <c r="S276" i="2"/>
  <c r="T276" i="2"/>
  <c r="U276" i="2"/>
  <c r="V276" i="2"/>
  <c r="X276" i="2"/>
  <c r="Y276" i="2"/>
  <c r="Z276" i="2"/>
  <c r="J277" i="2"/>
  <c r="AC277" i="2" s="1"/>
  <c r="R277" i="2"/>
  <c r="S277" i="2"/>
  <c r="T277" i="2"/>
  <c r="U277" i="2"/>
  <c r="V277" i="2"/>
  <c r="X277" i="2"/>
  <c r="Y277" i="2"/>
  <c r="Z277" i="2"/>
  <c r="J278" i="2"/>
  <c r="AC278" i="2" s="1"/>
  <c r="R278" i="2"/>
  <c r="S278" i="2"/>
  <c r="T278" i="2"/>
  <c r="U278" i="2"/>
  <c r="V278" i="2"/>
  <c r="X278" i="2"/>
  <c r="Y278" i="2"/>
  <c r="Z278" i="2"/>
  <c r="J279" i="2"/>
  <c r="AC279" i="2" s="1"/>
  <c r="R279" i="2"/>
  <c r="S279" i="2"/>
  <c r="T279" i="2"/>
  <c r="U279" i="2"/>
  <c r="V279" i="2"/>
  <c r="X279" i="2"/>
  <c r="Y279" i="2"/>
  <c r="Z279" i="2"/>
  <c r="J280" i="2"/>
  <c r="AC280" i="2" s="1"/>
  <c r="R280" i="2"/>
  <c r="S280" i="2"/>
  <c r="T280" i="2"/>
  <c r="U280" i="2"/>
  <c r="V280" i="2"/>
  <c r="X280" i="2"/>
  <c r="Y280" i="2"/>
  <c r="Z280" i="2"/>
  <c r="J281" i="2"/>
  <c r="AC281" i="2" s="1"/>
  <c r="R281" i="2"/>
  <c r="S281" i="2"/>
  <c r="T281" i="2"/>
  <c r="U281" i="2"/>
  <c r="V281" i="2"/>
  <c r="X281" i="2"/>
  <c r="Y281" i="2"/>
  <c r="Z281" i="2"/>
  <c r="J282" i="2"/>
  <c r="AC282" i="2" s="1"/>
  <c r="R282" i="2"/>
  <c r="S282" i="2"/>
  <c r="T282" i="2"/>
  <c r="U282" i="2"/>
  <c r="V282" i="2"/>
  <c r="X282" i="2"/>
  <c r="Y282" i="2"/>
  <c r="Z282" i="2"/>
  <c r="J283" i="2"/>
  <c r="AC283" i="2" s="1"/>
  <c r="R283" i="2"/>
  <c r="S283" i="2"/>
  <c r="T283" i="2"/>
  <c r="U283" i="2"/>
  <c r="V283" i="2"/>
  <c r="X283" i="2"/>
  <c r="Y283" i="2"/>
  <c r="Z283" i="2"/>
  <c r="J284" i="2"/>
  <c r="AC284" i="2" s="1"/>
  <c r="R284" i="2"/>
  <c r="S284" i="2"/>
  <c r="T284" i="2"/>
  <c r="U284" i="2"/>
  <c r="V284" i="2"/>
  <c r="X284" i="2"/>
  <c r="Y284" i="2"/>
  <c r="Z284" i="2"/>
  <c r="J285" i="2"/>
  <c r="AC285" i="2" s="1"/>
  <c r="R285" i="2"/>
  <c r="S285" i="2"/>
  <c r="T285" i="2"/>
  <c r="U285" i="2"/>
  <c r="V285" i="2"/>
  <c r="X285" i="2"/>
  <c r="Y285" i="2"/>
  <c r="Z285" i="2"/>
  <c r="J286" i="2"/>
  <c r="AC286" i="2" s="1"/>
  <c r="R286" i="2"/>
  <c r="S286" i="2"/>
  <c r="T286" i="2"/>
  <c r="U286" i="2"/>
  <c r="V286" i="2"/>
  <c r="X286" i="2"/>
  <c r="Y286" i="2"/>
  <c r="Z286" i="2"/>
  <c r="J287" i="2"/>
  <c r="AC287" i="2" s="1"/>
  <c r="R287" i="2"/>
  <c r="S287" i="2"/>
  <c r="T287" i="2"/>
  <c r="U287" i="2"/>
  <c r="V287" i="2"/>
  <c r="X287" i="2"/>
  <c r="Y287" i="2"/>
  <c r="Z287" i="2"/>
  <c r="J288" i="2"/>
  <c r="AC288" i="2" s="1"/>
  <c r="R288" i="2"/>
  <c r="S288" i="2"/>
  <c r="T288" i="2"/>
  <c r="U288" i="2"/>
  <c r="V288" i="2"/>
  <c r="X288" i="2"/>
  <c r="Y288" i="2"/>
  <c r="Z288" i="2"/>
  <c r="J289" i="2"/>
  <c r="AC289" i="2" s="1"/>
  <c r="R289" i="2"/>
  <c r="S289" i="2"/>
  <c r="T289" i="2"/>
  <c r="U289" i="2"/>
  <c r="V289" i="2"/>
  <c r="X289" i="2"/>
  <c r="Y289" i="2"/>
  <c r="Z289" i="2"/>
  <c r="J290" i="2"/>
  <c r="AC290" i="2" s="1"/>
  <c r="R290" i="2"/>
  <c r="S290" i="2"/>
  <c r="T290" i="2"/>
  <c r="U290" i="2"/>
  <c r="V290" i="2"/>
  <c r="X290" i="2"/>
  <c r="Y290" i="2"/>
  <c r="Z290" i="2"/>
  <c r="J291" i="2"/>
  <c r="AC291" i="2" s="1"/>
  <c r="R291" i="2"/>
  <c r="S291" i="2"/>
  <c r="T291" i="2"/>
  <c r="U291" i="2"/>
  <c r="V291" i="2"/>
  <c r="X291" i="2"/>
  <c r="Y291" i="2"/>
  <c r="Z291" i="2"/>
  <c r="J292" i="2"/>
  <c r="AC292" i="2" s="1"/>
  <c r="R292" i="2"/>
  <c r="S292" i="2"/>
  <c r="T292" i="2"/>
  <c r="U292" i="2"/>
  <c r="V292" i="2"/>
  <c r="X292" i="2"/>
  <c r="Y292" i="2"/>
  <c r="Z292" i="2"/>
  <c r="J293" i="2"/>
  <c r="AC293" i="2" s="1"/>
  <c r="R293" i="2"/>
  <c r="S293" i="2"/>
  <c r="T293" i="2"/>
  <c r="U293" i="2"/>
  <c r="V293" i="2"/>
  <c r="X293" i="2"/>
  <c r="Y293" i="2"/>
  <c r="Z293" i="2"/>
  <c r="J294" i="2"/>
  <c r="AC294" i="2" s="1"/>
  <c r="R294" i="2"/>
  <c r="S294" i="2"/>
  <c r="T294" i="2"/>
  <c r="U294" i="2"/>
  <c r="V294" i="2"/>
  <c r="X294" i="2"/>
  <c r="Y294" i="2"/>
  <c r="Z294" i="2"/>
  <c r="J295" i="2"/>
  <c r="AC295" i="2" s="1"/>
  <c r="R295" i="2"/>
  <c r="S295" i="2"/>
  <c r="T295" i="2"/>
  <c r="U295" i="2"/>
  <c r="V295" i="2"/>
  <c r="X295" i="2"/>
  <c r="Y295" i="2"/>
  <c r="Z295" i="2"/>
  <c r="J296" i="2"/>
  <c r="AC296" i="2" s="1"/>
  <c r="R296" i="2"/>
  <c r="S296" i="2"/>
  <c r="T296" i="2"/>
  <c r="U296" i="2"/>
  <c r="V296" i="2"/>
  <c r="X296" i="2"/>
  <c r="Y296" i="2"/>
  <c r="Z296" i="2"/>
  <c r="J297" i="2"/>
  <c r="AC297" i="2" s="1"/>
  <c r="R297" i="2"/>
  <c r="S297" i="2"/>
  <c r="T297" i="2"/>
  <c r="U297" i="2"/>
  <c r="V297" i="2"/>
  <c r="X297" i="2"/>
  <c r="Y297" i="2"/>
  <c r="Z297" i="2"/>
  <c r="J298" i="2"/>
  <c r="AC298" i="2" s="1"/>
  <c r="R298" i="2"/>
  <c r="S298" i="2"/>
  <c r="T298" i="2"/>
  <c r="U298" i="2"/>
  <c r="V298" i="2"/>
  <c r="X298" i="2"/>
  <c r="Y298" i="2"/>
  <c r="Z298" i="2"/>
  <c r="J299" i="2"/>
  <c r="AC299" i="2" s="1"/>
  <c r="R299" i="2"/>
  <c r="S299" i="2"/>
  <c r="T299" i="2"/>
  <c r="U299" i="2"/>
  <c r="V299" i="2"/>
  <c r="X299" i="2"/>
  <c r="Y299" i="2"/>
  <c r="Z299" i="2"/>
  <c r="J300" i="2"/>
  <c r="AC300" i="2" s="1"/>
  <c r="R300" i="2"/>
  <c r="S300" i="2"/>
  <c r="T300" i="2"/>
  <c r="U300" i="2"/>
  <c r="V300" i="2"/>
  <c r="X300" i="2"/>
  <c r="Y300" i="2"/>
  <c r="Z300" i="2"/>
  <c r="J301" i="2"/>
  <c r="AC301" i="2" s="1"/>
  <c r="Q301" i="2"/>
  <c r="R301" i="2"/>
  <c r="S301" i="2"/>
  <c r="T301" i="2"/>
  <c r="U301" i="2"/>
  <c r="V301" i="2"/>
  <c r="W301" i="2"/>
  <c r="X301" i="2"/>
  <c r="Y301" i="2"/>
  <c r="Z301" i="2"/>
  <c r="J302" i="2"/>
  <c r="AC302" i="2" s="1"/>
  <c r="R302" i="2"/>
  <c r="S302" i="2"/>
  <c r="T302" i="2"/>
  <c r="U302" i="2"/>
  <c r="V302" i="2"/>
  <c r="X302" i="2"/>
  <c r="Y302" i="2"/>
  <c r="Z302" i="2"/>
  <c r="J303" i="2"/>
  <c r="AC303" i="2" s="1"/>
  <c r="R303" i="2"/>
  <c r="S303" i="2"/>
  <c r="T303" i="2"/>
  <c r="U303" i="2"/>
  <c r="V303" i="2"/>
  <c r="X303" i="2"/>
  <c r="Y303" i="2"/>
  <c r="Z303" i="2"/>
  <c r="J304" i="2"/>
  <c r="AC304" i="2" s="1"/>
  <c r="R304" i="2"/>
  <c r="S304" i="2"/>
  <c r="T304" i="2"/>
  <c r="U304" i="2"/>
  <c r="V304" i="2"/>
  <c r="X304" i="2"/>
  <c r="Y304" i="2"/>
  <c r="Z304" i="2"/>
  <c r="J305" i="2"/>
  <c r="AC305" i="2" s="1"/>
  <c r="R305" i="2"/>
  <c r="S305" i="2"/>
  <c r="T305" i="2"/>
  <c r="U305" i="2"/>
  <c r="V305" i="2"/>
  <c r="X305" i="2"/>
  <c r="Y305" i="2"/>
  <c r="Z305" i="2"/>
  <c r="J306" i="2"/>
  <c r="AC306" i="2" s="1"/>
  <c r="R306" i="2"/>
  <c r="S306" i="2"/>
  <c r="T306" i="2"/>
  <c r="U306" i="2"/>
  <c r="V306" i="2"/>
  <c r="X306" i="2"/>
  <c r="Y306" i="2"/>
  <c r="Z306" i="2"/>
  <c r="J307" i="2"/>
  <c r="AC307" i="2" s="1"/>
  <c r="R307" i="2"/>
  <c r="S307" i="2"/>
  <c r="T307" i="2"/>
  <c r="U307" i="2"/>
  <c r="V307" i="2"/>
  <c r="X307" i="2"/>
  <c r="Y307" i="2"/>
  <c r="Z307" i="2"/>
  <c r="J308" i="2"/>
  <c r="AC308" i="2" s="1"/>
  <c r="R308" i="2"/>
  <c r="S308" i="2"/>
  <c r="T308" i="2"/>
  <c r="U308" i="2"/>
  <c r="V308" i="2"/>
  <c r="X308" i="2"/>
  <c r="Y308" i="2"/>
  <c r="Z308" i="2"/>
  <c r="J309" i="2"/>
  <c r="AC309" i="2" s="1"/>
  <c r="R309" i="2"/>
  <c r="S309" i="2"/>
  <c r="T309" i="2"/>
  <c r="U309" i="2"/>
  <c r="V309" i="2"/>
  <c r="X309" i="2"/>
  <c r="Y309" i="2"/>
  <c r="Z309" i="2"/>
  <c r="J310" i="2"/>
  <c r="AC310" i="2" s="1"/>
  <c r="R310" i="2"/>
  <c r="S310" i="2"/>
  <c r="T310" i="2"/>
  <c r="U310" i="2"/>
  <c r="V310" i="2"/>
  <c r="X310" i="2"/>
  <c r="Y310" i="2"/>
  <c r="Z310" i="2"/>
  <c r="J311" i="2"/>
  <c r="AC311" i="2" s="1"/>
  <c r="R311" i="2"/>
  <c r="S311" i="2"/>
  <c r="T311" i="2"/>
  <c r="U311" i="2"/>
  <c r="V311" i="2"/>
  <c r="X311" i="2"/>
  <c r="Y311" i="2"/>
  <c r="Z311" i="2"/>
  <c r="J312" i="2"/>
  <c r="AC312" i="2" s="1"/>
  <c r="R312" i="2"/>
  <c r="S312" i="2"/>
  <c r="T312" i="2"/>
  <c r="U312" i="2"/>
  <c r="V312" i="2"/>
  <c r="X312" i="2"/>
  <c r="Y312" i="2"/>
  <c r="Z312" i="2"/>
  <c r="J313" i="2"/>
  <c r="AC313" i="2" s="1"/>
  <c r="R313" i="2"/>
  <c r="S313" i="2"/>
  <c r="T313" i="2"/>
  <c r="U313" i="2"/>
  <c r="V313" i="2"/>
  <c r="X313" i="2"/>
  <c r="Y313" i="2"/>
  <c r="Z313" i="2"/>
  <c r="J314" i="2"/>
  <c r="AC314" i="2" s="1"/>
  <c r="R314" i="2"/>
  <c r="S314" i="2"/>
  <c r="T314" i="2"/>
  <c r="U314" i="2"/>
  <c r="V314" i="2"/>
  <c r="X314" i="2"/>
  <c r="Y314" i="2"/>
  <c r="Z314" i="2"/>
  <c r="J315" i="2"/>
  <c r="AC315" i="2" s="1"/>
  <c r="R315" i="2"/>
  <c r="S315" i="2"/>
  <c r="T315" i="2"/>
  <c r="U315" i="2"/>
  <c r="V315" i="2"/>
  <c r="X315" i="2"/>
  <c r="Y315" i="2"/>
  <c r="Z315" i="2"/>
  <c r="J316" i="2"/>
  <c r="AC316" i="2" s="1"/>
  <c r="R316" i="2"/>
  <c r="S316" i="2"/>
  <c r="T316" i="2"/>
  <c r="U316" i="2"/>
  <c r="V316" i="2"/>
  <c r="X316" i="2"/>
  <c r="Y316" i="2"/>
  <c r="Z316" i="2"/>
  <c r="J317" i="2"/>
  <c r="AC317" i="2" s="1"/>
  <c r="R317" i="2"/>
  <c r="S317" i="2"/>
  <c r="T317" i="2"/>
  <c r="U317" i="2"/>
  <c r="V317" i="2"/>
  <c r="X317" i="2"/>
  <c r="Y317" i="2"/>
  <c r="Z317" i="2"/>
  <c r="J318" i="2"/>
  <c r="AC318" i="2" s="1"/>
  <c r="R318" i="2"/>
  <c r="S318" i="2"/>
  <c r="T318" i="2"/>
  <c r="U318" i="2"/>
  <c r="V318" i="2"/>
  <c r="X318" i="2"/>
  <c r="Y318" i="2"/>
  <c r="Z318" i="2"/>
  <c r="J319" i="2"/>
  <c r="AC319" i="2" s="1"/>
  <c r="R319" i="2"/>
  <c r="S319" i="2"/>
  <c r="T319" i="2"/>
  <c r="U319" i="2"/>
  <c r="V319" i="2"/>
  <c r="X319" i="2"/>
  <c r="Y319" i="2"/>
  <c r="Z319" i="2"/>
  <c r="J320" i="2"/>
  <c r="AC320" i="2" s="1"/>
  <c r="R320" i="2"/>
  <c r="S320" i="2"/>
  <c r="T320" i="2"/>
  <c r="U320" i="2"/>
  <c r="V320" i="2"/>
  <c r="X320" i="2"/>
  <c r="Y320" i="2"/>
  <c r="Z320" i="2"/>
  <c r="J321" i="2"/>
  <c r="AC321" i="2" s="1"/>
  <c r="R321" i="2"/>
  <c r="S321" i="2"/>
  <c r="T321" i="2"/>
  <c r="U321" i="2"/>
  <c r="V321" i="2"/>
  <c r="X321" i="2"/>
  <c r="Y321" i="2"/>
  <c r="Z321" i="2"/>
  <c r="J322" i="2"/>
  <c r="AC322" i="2" s="1"/>
  <c r="R322" i="2"/>
  <c r="S322" i="2"/>
  <c r="T322" i="2"/>
  <c r="U322" i="2"/>
  <c r="V322" i="2"/>
  <c r="X322" i="2"/>
  <c r="Y322" i="2"/>
  <c r="Z322" i="2"/>
  <c r="J323" i="2"/>
  <c r="AC323" i="2" s="1"/>
  <c r="R323" i="2"/>
  <c r="S323" i="2"/>
  <c r="T323" i="2"/>
  <c r="U323" i="2"/>
  <c r="V323" i="2"/>
  <c r="X323" i="2"/>
  <c r="Y323" i="2"/>
  <c r="Z323" i="2"/>
  <c r="J324" i="2"/>
  <c r="AC324" i="2" s="1"/>
  <c r="R324" i="2"/>
  <c r="S324" i="2"/>
  <c r="T324" i="2"/>
  <c r="U324" i="2"/>
  <c r="V324" i="2"/>
  <c r="X324" i="2"/>
  <c r="Y324" i="2"/>
  <c r="Z324" i="2"/>
  <c r="J325" i="2"/>
  <c r="AC325" i="2" s="1"/>
  <c r="R325" i="2"/>
  <c r="S325" i="2"/>
  <c r="T325" i="2"/>
  <c r="U325" i="2"/>
  <c r="V325" i="2"/>
  <c r="X325" i="2"/>
  <c r="Y325" i="2"/>
  <c r="Z325" i="2"/>
  <c r="J326" i="2"/>
  <c r="AC326" i="2" s="1"/>
  <c r="R326" i="2"/>
  <c r="S326" i="2"/>
  <c r="T326" i="2"/>
  <c r="U326" i="2"/>
  <c r="V326" i="2"/>
  <c r="X326" i="2"/>
  <c r="Y326" i="2"/>
  <c r="Z326" i="2"/>
  <c r="J327" i="2"/>
  <c r="AC327" i="2" s="1"/>
  <c r="R327" i="2"/>
  <c r="S327" i="2"/>
  <c r="T327" i="2"/>
  <c r="U327" i="2"/>
  <c r="V327" i="2"/>
  <c r="X327" i="2"/>
  <c r="Y327" i="2"/>
  <c r="Z327" i="2"/>
  <c r="J328" i="2"/>
  <c r="AC328" i="2" s="1"/>
  <c r="R328" i="2"/>
  <c r="S328" i="2"/>
  <c r="T328" i="2"/>
  <c r="U328" i="2"/>
  <c r="V328" i="2"/>
  <c r="X328" i="2"/>
  <c r="Y328" i="2"/>
  <c r="Z328" i="2"/>
  <c r="J329" i="2"/>
  <c r="AC329" i="2" s="1"/>
  <c r="R329" i="2"/>
  <c r="S329" i="2"/>
  <c r="T329" i="2"/>
  <c r="U329" i="2"/>
  <c r="V329" i="2"/>
  <c r="X329" i="2"/>
  <c r="Y329" i="2"/>
  <c r="Z329" i="2"/>
  <c r="J330" i="2"/>
  <c r="AC330" i="2" s="1"/>
  <c r="R330" i="2"/>
  <c r="S330" i="2"/>
  <c r="T330" i="2"/>
  <c r="U330" i="2"/>
  <c r="V330" i="2"/>
  <c r="X330" i="2"/>
  <c r="Y330" i="2"/>
  <c r="Z330" i="2"/>
  <c r="J331" i="2"/>
  <c r="AC331" i="2" s="1"/>
  <c r="R331" i="2"/>
  <c r="S331" i="2"/>
  <c r="T331" i="2"/>
  <c r="U331" i="2"/>
  <c r="V331" i="2"/>
  <c r="X331" i="2"/>
  <c r="Y331" i="2"/>
  <c r="Z331" i="2"/>
  <c r="J332" i="2"/>
  <c r="AC332" i="2" s="1"/>
  <c r="R332" i="2"/>
  <c r="S332" i="2"/>
  <c r="T332" i="2"/>
  <c r="U332" i="2"/>
  <c r="V332" i="2"/>
  <c r="X332" i="2"/>
  <c r="Y332" i="2"/>
  <c r="Z332" i="2"/>
  <c r="J333" i="2"/>
  <c r="AC333" i="2" s="1"/>
  <c r="R333" i="2"/>
  <c r="S333" i="2"/>
  <c r="T333" i="2"/>
  <c r="U333" i="2"/>
  <c r="V333" i="2"/>
  <c r="X333" i="2"/>
  <c r="Y333" i="2"/>
  <c r="Z333" i="2"/>
  <c r="J334" i="2"/>
  <c r="AC334" i="2" s="1"/>
  <c r="R334" i="2"/>
  <c r="S334" i="2"/>
  <c r="T334" i="2"/>
  <c r="U334" i="2"/>
  <c r="V334" i="2"/>
  <c r="X334" i="2"/>
  <c r="Y334" i="2"/>
  <c r="Z334" i="2"/>
  <c r="J335" i="2"/>
  <c r="AC335" i="2" s="1"/>
  <c r="R335" i="2"/>
  <c r="S335" i="2"/>
  <c r="T335" i="2"/>
  <c r="U335" i="2"/>
  <c r="V335" i="2"/>
  <c r="X335" i="2"/>
  <c r="Y335" i="2"/>
  <c r="Z335" i="2"/>
  <c r="J336" i="2"/>
  <c r="AC336" i="2" s="1"/>
  <c r="R336" i="2"/>
  <c r="S336" i="2"/>
  <c r="T336" i="2"/>
  <c r="U336" i="2"/>
  <c r="V336" i="2"/>
  <c r="X336" i="2"/>
  <c r="Y336" i="2"/>
  <c r="Z336" i="2"/>
  <c r="J337" i="2"/>
  <c r="AC337" i="2" s="1"/>
  <c r="R337" i="2"/>
  <c r="S337" i="2"/>
  <c r="T337" i="2"/>
  <c r="U337" i="2"/>
  <c r="V337" i="2"/>
  <c r="X337" i="2"/>
  <c r="Y337" i="2"/>
  <c r="Z337" i="2"/>
  <c r="J338" i="2"/>
  <c r="AC338" i="2" s="1"/>
  <c r="R338" i="2"/>
  <c r="S338" i="2"/>
  <c r="T338" i="2"/>
  <c r="U338" i="2"/>
  <c r="V338" i="2"/>
  <c r="X338" i="2"/>
  <c r="Y338" i="2"/>
  <c r="Z338" i="2"/>
  <c r="J339" i="2"/>
  <c r="AC339" i="2" s="1"/>
  <c r="R339" i="2"/>
  <c r="S339" i="2"/>
  <c r="T339" i="2"/>
  <c r="U339" i="2"/>
  <c r="V339" i="2"/>
  <c r="X339" i="2"/>
  <c r="Y339" i="2"/>
  <c r="Z339" i="2"/>
  <c r="J340" i="2"/>
  <c r="AC340" i="2" s="1"/>
  <c r="R340" i="2"/>
  <c r="S340" i="2"/>
  <c r="T340" i="2"/>
  <c r="U340" i="2"/>
  <c r="V340" i="2"/>
  <c r="X340" i="2"/>
  <c r="Y340" i="2"/>
  <c r="Z340" i="2"/>
  <c r="J341" i="2"/>
  <c r="AC341" i="2" s="1"/>
  <c r="R341" i="2"/>
  <c r="S341" i="2"/>
  <c r="T341" i="2"/>
  <c r="U341" i="2"/>
  <c r="V341" i="2"/>
  <c r="X341" i="2"/>
  <c r="Y341" i="2"/>
  <c r="Z341" i="2"/>
  <c r="J342" i="2"/>
  <c r="AC342" i="2" s="1"/>
  <c r="R342" i="2"/>
  <c r="S342" i="2"/>
  <c r="T342" i="2"/>
  <c r="U342" i="2"/>
  <c r="V342" i="2"/>
  <c r="X342" i="2"/>
  <c r="Y342" i="2"/>
  <c r="Z342" i="2"/>
  <c r="J343" i="2"/>
  <c r="AC343" i="2" s="1"/>
  <c r="R343" i="2"/>
  <c r="S343" i="2"/>
  <c r="T343" i="2"/>
  <c r="U343" i="2"/>
  <c r="V343" i="2"/>
  <c r="X343" i="2"/>
  <c r="Y343" i="2"/>
  <c r="Z343" i="2"/>
  <c r="J344" i="2"/>
  <c r="AC344" i="2" s="1"/>
  <c r="Q344" i="2"/>
  <c r="R344" i="2"/>
  <c r="S344" i="2"/>
  <c r="T344" i="2"/>
  <c r="U344" i="2"/>
  <c r="V344" i="2"/>
  <c r="W344" i="2"/>
  <c r="X344" i="2"/>
  <c r="Y344" i="2"/>
  <c r="Z344" i="2"/>
  <c r="J345" i="2"/>
  <c r="AC345" i="2" s="1"/>
  <c r="R345" i="2"/>
  <c r="S345" i="2"/>
  <c r="T345" i="2"/>
  <c r="U345" i="2"/>
  <c r="V345" i="2"/>
  <c r="X345" i="2"/>
  <c r="Y345" i="2"/>
  <c r="Z345" i="2"/>
  <c r="J346" i="2"/>
  <c r="AC346" i="2" s="1"/>
  <c r="R346" i="2"/>
  <c r="S346" i="2"/>
  <c r="T346" i="2"/>
  <c r="U346" i="2"/>
  <c r="V346" i="2"/>
  <c r="X346" i="2"/>
  <c r="Y346" i="2"/>
  <c r="Z346" i="2"/>
  <c r="J347" i="2"/>
  <c r="AC347" i="2" s="1"/>
  <c r="R347" i="2"/>
  <c r="S347" i="2"/>
  <c r="T347" i="2"/>
  <c r="U347" i="2"/>
  <c r="V347" i="2"/>
  <c r="X347" i="2"/>
  <c r="Y347" i="2"/>
  <c r="Z347" i="2"/>
  <c r="J348" i="2"/>
  <c r="AC348" i="2" s="1"/>
  <c r="R348" i="2"/>
  <c r="S348" i="2"/>
  <c r="T348" i="2"/>
  <c r="U348" i="2"/>
  <c r="V348" i="2"/>
  <c r="X348" i="2"/>
  <c r="Y348" i="2"/>
  <c r="Z348" i="2"/>
  <c r="J349" i="2"/>
  <c r="AC349" i="2" s="1"/>
  <c r="R349" i="2"/>
  <c r="S349" i="2"/>
  <c r="T349" i="2"/>
  <c r="U349" i="2"/>
  <c r="V349" i="2"/>
  <c r="X349" i="2"/>
  <c r="Y349" i="2"/>
  <c r="Z349" i="2"/>
  <c r="J350" i="2"/>
  <c r="AC350" i="2" s="1"/>
  <c r="R350" i="2"/>
  <c r="S350" i="2"/>
  <c r="T350" i="2"/>
  <c r="U350" i="2"/>
  <c r="V350" i="2"/>
  <c r="X350" i="2"/>
  <c r="Y350" i="2"/>
  <c r="Z350" i="2"/>
  <c r="J351" i="2"/>
  <c r="AC351" i="2" s="1"/>
  <c r="R351" i="2"/>
  <c r="S351" i="2"/>
  <c r="T351" i="2"/>
  <c r="U351" i="2"/>
  <c r="V351" i="2"/>
  <c r="X351" i="2"/>
  <c r="Y351" i="2"/>
  <c r="Z351" i="2"/>
  <c r="J352" i="2"/>
  <c r="AC352" i="2" s="1"/>
  <c r="R352" i="2"/>
  <c r="S352" i="2"/>
  <c r="T352" i="2"/>
  <c r="U352" i="2"/>
  <c r="V352" i="2"/>
  <c r="X352" i="2"/>
  <c r="Y352" i="2"/>
  <c r="Z352" i="2"/>
  <c r="J353" i="2"/>
  <c r="AC353" i="2" s="1"/>
  <c r="R353" i="2"/>
  <c r="S353" i="2"/>
  <c r="T353" i="2"/>
  <c r="U353" i="2"/>
  <c r="V353" i="2"/>
  <c r="X353" i="2"/>
  <c r="Y353" i="2"/>
  <c r="Z353" i="2"/>
  <c r="J354" i="2"/>
  <c r="AC354" i="2" s="1"/>
  <c r="R354" i="2"/>
  <c r="S354" i="2"/>
  <c r="T354" i="2"/>
  <c r="U354" i="2"/>
  <c r="V354" i="2"/>
  <c r="X354" i="2"/>
  <c r="Y354" i="2"/>
  <c r="Z354" i="2"/>
  <c r="J355" i="2"/>
  <c r="AC355" i="2" s="1"/>
  <c r="R355" i="2"/>
  <c r="S355" i="2"/>
  <c r="T355" i="2"/>
  <c r="U355" i="2"/>
  <c r="V355" i="2"/>
  <c r="X355" i="2"/>
  <c r="Y355" i="2"/>
  <c r="Z355" i="2"/>
  <c r="J356" i="2"/>
  <c r="AC356" i="2" s="1"/>
  <c r="R356" i="2"/>
  <c r="S356" i="2"/>
  <c r="T356" i="2"/>
  <c r="U356" i="2"/>
  <c r="V356" i="2"/>
  <c r="X356" i="2"/>
  <c r="Y356" i="2"/>
  <c r="Z356" i="2"/>
  <c r="J357" i="2"/>
  <c r="AC357" i="2" s="1"/>
  <c r="R357" i="2"/>
  <c r="S357" i="2"/>
  <c r="T357" i="2"/>
  <c r="U357" i="2"/>
  <c r="V357" i="2"/>
  <c r="X357" i="2"/>
  <c r="Y357" i="2"/>
  <c r="Z357" i="2"/>
  <c r="J358" i="2"/>
  <c r="AC358" i="2" s="1"/>
  <c r="Q358" i="2"/>
  <c r="R358" i="2"/>
  <c r="S358" i="2"/>
  <c r="T358" i="2"/>
  <c r="U358" i="2"/>
  <c r="V358" i="2"/>
  <c r="W358" i="2"/>
  <c r="X358" i="2"/>
  <c r="Y358" i="2"/>
  <c r="Z358" i="2"/>
  <c r="J359" i="2"/>
  <c r="AC359" i="2" s="1"/>
  <c r="Q359" i="2"/>
  <c r="R359" i="2"/>
  <c r="S359" i="2"/>
  <c r="T359" i="2"/>
  <c r="U359" i="2"/>
  <c r="V359" i="2"/>
  <c r="W359" i="2"/>
  <c r="X359" i="2"/>
  <c r="Y359" i="2"/>
  <c r="Z359" i="2"/>
  <c r="J360" i="2"/>
  <c r="AC360" i="2" s="1"/>
  <c r="R360" i="2"/>
  <c r="S360" i="2"/>
  <c r="T360" i="2"/>
  <c r="U360" i="2"/>
  <c r="V360" i="2"/>
  <c r="X360" i="2"/>
  <c r="Y360" i="2"/>
  <c r="Z360" i="2"/>
  <c r="J361" i="2"/>
  <c r="AC361" i="2" s="1"/>
  <c r="R361" i="2"/>
  <c r="S361" i="2"/>
  <c r="T361" i="2"/>
  <c r="U361" i="2"/>
  <c r="V361" i="2"/>
  <c r="X361" i="2"/>
  <c r="Y361" i="2"/>
  <c r="Z361" i="2"/>
  <c r="J362" i="2"/>
  <c r="AC362" i="2" s="1"/>
  <c r="R362" i="2"/>
  <c r="S362" i="2"/>
  <c r="T362" i="2"/>
  <c r="U362" i="2"/>
  <c r="V362" i="2"/>
  <c r="X362" i="2"/>
  <c r="Y362" i="2"/>
  <c r="Z362" i="2"/>
  <c r="J363" i="2"/>
  <c r="AC363" i="2" s="1"/>
  <c r="R363" i="2"/>
  <c r="S363" i="2"/>
  <c r="T363" i="2"/>
  <c r="U363" i="2"/>
  <c r="V363" i="2"/>
  <c r="X363" i="2"/>
  <c r="Y363" i="2"/>
  <c r="Z363" i="2"/>
  <c r="J364" i="2"/>
  <c r="AC364" i="2" s="1"/>
  <c r="R364" i="2"/>
  <c r="S364" i="2"/>
  <c r="T364" i="2"/>
  <c r="U364" i="2"/>
  <c r="V364" i="2"/>
  <c r="X364" i="2"/>
  <c r="Y364" i="2"/>
  <c r="Z364" i="2"/>
  <c r="J365" i="2"/>
  <c r="AC365" i="2" s="1"/>
  <c r="R365" i="2"/>
  <c r="S365" i="2"/>
  <c r="T365" i="2"/>
  <c r="U365" i="2"/>
  <c r="V365" i="2"/>
  <c r="X365" i="2"/>
  <c r="Y365" i="2"/>
  <c r="Z365" i="2"/>
  <c r="J366" i="2"/>
  <c r="AC366" i="2" s="1"/>
  <c r="R366" i="2"/>
  <c r="S366" i="2"/>
  <c r="T366" i="2"/>
  <c r="U366" i="2"/>
  <c r="V366" i="2"/>
  <c r="X366" i="2"/>
  <c r="Y366" i="2"/>
  <c r="Z366" i="2"/>
  <c r="J367" i="2"/>
  <c r="AC367" i="2" s="1"/>
  <c r="R367" i="2"/>
  <c r="S367" i="2"/>
  <c r="T367" i="2"/>
  <c r="U367" i="2"/>
  <c r="V367" i="2"/>
  <c r="X367" i="2"/>
  <c r="Y367" i="2"/>
  <c r="Z367" i="2"/>
  <c r="J368" i="2"/>
  <c r="AC368" i="2" s="1"/>
  <c r="R368" i="2"/>
  <c r="S368" i="2"/>
  <c r="T368" i="2"/>
  <c r="U368" i="2"/>
  <c r="V368" i="2"/>
  <c r="X368" i="2"/>
  <c r="Y368" i="2"/>
  <c r="Z368" i="2"/>
  <c r="J369" i="2"/>
  <c r="AC369" i="2" s="1"/>
  <c r="R369" i="2"/>
  <c r="S369" i="2"/>
  <c r="T369" i="2"/>
  <c r="U369" i="2"/>
  <c r="V369" i="2"/>
  <c r="X369" i="2"/>
  <c r="Y369" i="2"/>
  <c r="Z369" i="2"/>
  <c r="J370" i="2"/>
  <c r="AC370" i="2" s="1"/>
  <c r="R370" i="2"/>
  <c r="S370" i="2"/>
  <c r="T370" i="2"/>
  <c r="U370" i="2"/>
  <c r="V370" i="2"/>
  <c r="X370" i="2"/>
  <c r="Y370" i="2"/>
  <c r="Z370" i="2"/>
  <c r="J371" i="2"/>
  <c r="AC371" i="2" s="1"/>
  <c r="R371" i="2"/>
  <c r="S371" i="2"/>
  <c r="T371" i="2"/>
  <c r="U371" i="2"/>
  <c r="V371" i="2"/>
  <c r="X371" i="2"/>
  <c r="Y371" i="2"/>
  <c r="Z371" i="2"/>
  <c r="J372" i="2"/>
  <c r="AC372" i="2" s="1"/>
  <c r="R372" i="2"/>
  <c r="S372" i="2"/>
  <c r="T372" i="2"/>
  <c r="U372" i="2"/>
  <c r="V372" i="2"/>
  <c r="X372" i="2"/>
  <c r="Y372" i="2"/>
  <c r="Z372" i="2"/>
  <c r="J373" i="2"/>
  <c r="AC373" i="2" s="1"/>
  <c r="Q373" i="2"/>
  <c r="R373" i="2"/>
  <c r="S373" i="2"/>
  <c r="T373" i="2"/>
  <c r="U373" i="2"/>
  <c r="V373" i="2"/>
  <c r="W373" i="2"/>
  <c r="X373" i="2"/>
  <c r="Y373" i="2"/>
  <c r="Z373" i="2"/>
  <c r="J374" i="2"/>
  <c r="AC374" i="2" s="1"/>
  <c r="R374" i="2"/>
  <c r="S374" i="2"/>
  <c r="T374" i="2"/>
  <c r="U374" i="2"/>
  <c r="V374" i="2"/>
  <c r="X374" i="2"/>
  <c r="Y374" i="2"/>
  <c r="Z374" i="2"/>
  <c r="J375" i="2"/>
  <c r="AC375" i="2" s="1"/>
  <c r="R375" i="2"/>
  <c r="S375" i="2"/>
  <c r="T375" i="2"/>
  <c r="U375" i="2"/>
  <c r="V375" i="2"/>
  <c r="X375" i="2"/>
  <c r="Y375" i="2"/>
  <c r="Z375" i="2"/>
  <c r="J376" i="2"/>
  <c r="AC376" i="2" s="1"/>
  <c r="R376" i="2"/>
  <c r="S376" i="2"/>
  <c r="T376" i="2"/>
  <c r="U376" i="2"/>
  <c r="V376" i="2"/>
  <c r="X376" i="2"/>
  <c r="Y376" i="2"/>
  <c r="Z376" i="2"/>
  <c r="J377" i="2"/>
  <c r="AC377" i="2" s="1"/>
  <c r="R377" i="2"/>
  <c r="S377" i="2"/>
  <c r="T377" i="2"/>
  <c r="U377" i="2"/>
  <c r="V377" i="2"/>
  <c r="X377" i="2"/>
  <c r="Y377" i="2"/>
  <c r="Z377" i="2"/>
  <c r="J378" i="2"/>
  <c r="AC378" i="2" s="1"/>
  <c r="R378" i="2"/>
  <c r="S378" i="2"/>
  <c r="T378" i="2"/>
  <c r="U378" i="2"/>
  <c r="V378" i="2"/>
  <c r="X378" i="2"/>
  <c r="Y378" i="2"/>
  <c r="Z378" i="2"/>
  <c r="J379" i="2"/>
  <c r="AC379" i="2" s="1"/>
  <c r="R379" i="2"/>
  <c r="S379" i="2"/>
  <c r="T379" i="2"/>
  <c r="U379" i="2"/>
  <c r="V379" i="2"/>
  <c r="X379" i="2"/>
  <c r="Y379" i="2"/>
  <c r="Z379" i="2"/>
  <c r="J380" i="2"/>
  <c r="AC380" i="2" s="1"/>
  <c r="R380" i="2"/>
  <c r="S380" i="2"/>
  <c r="T380" i="2"/>
  <c r="U380" i="2"/>
  <c r="V380" i="2"/>
  <c r="X380" i="2"/>
  <c r="Y380" i="2"/>
  <c r="Z380" i="2"/>
  <c r="J381" i="2"/>
  <c r="AC381" i="2" s="1"/>
  <c r="R381" i="2"/>
  <c r="S381" i="2"/>
  <c r="T381" i="2"/>
  <c r="U381" i="2"/>
  <c r="V381" i="2"/>
  <c r="X381" i="2"/>
  <c r="Y381" i="2"/>
  <c r="Z381" i="2"/>
  <c r="J382" i="2"/>
  <c r="AC382" i="2" s="1"/>
  <c r="R382" i="2"/>
  <c r="S382" i="2"/>
  <c r="T382" i="2"/>
  <c r="U382" i="2"/>
  <c r="V382" i="2"/>
  <c r="X382" i="2"/>
  <c r="Y382" i="2"/>
  <c r="Z382" i="2"/>
  <c r="J383" i="2"/>
  <c r="AC383" i="2" s="1"/>
  <c r="R383" i="2"/>
  <c r="S383" i="2"/>
  <c r="T383" i="2"/>
  <c r="U383" i="2"/>
  <c r="V383" i="2"/>
  <c r="X383" i="2"/>
  <c r="Y383" i="2"/>
  <c r="Z383" i="2"/>
  <c r="J384" i="2"/>
  <c r="AC384" i="2" s="1"/>
  <c r="R384" i="2"/>
  <c r="S384" i="2"/>
  <c r="T384" i="2"/>
  <c r="U384" i="2"/>
  <c r="V384" i="2"/>
  <c r="X384" i="2"/>
  <c r="Y384" i="2"/>
  <c r="Z384" i="2"/>
  <c r="J385" i="2"/>
  <c r="AC385" i="2" s="1"/>
  <c r="Q385" i="2"/>
  <c r="R385" i="2"/>
  <c r="S385" i="2"/>
  <c r="T385" i="2"/>
  <c r="U385" i="2"/>
  <c r="V385" i="2"/>
  <c r="W385" i="2"/>
  <c r="X385" i="2"/>
  <c r="Y385" i="2"/>
  <c r="Z385" i="2"/>
  <c r="J386" i="2"/>
  <c r="AC386" i="2" s="1"/>
  <c r="R386" i="2"/>
  <c r="S386" i="2"/>
  <c r="T386" i="2"/>
  <c r="U386" i="2"/>
  <c r="V386" i="2"/>
  <c r="X386" i="2"/>
  <c r="Y386" i="2"/>
  <c r="Z386" i="2"/>
  <c r="J387" i="2"/>
  <c r="AC387" i="2" s="1"/>
  <c r="R387" i="2"/>
  <c r="S387" i="2"/>
  <c r="T387" i="2"/>
  <c r="U387" i="2"/>
  <c r="V387" i="2"/>
  <c r="X387" i="2"/>
  <c r="Y387" i="2"/>
  <c r="Z387" i="2"/>
  <c r="J388" i="2"/>
  <c r="AC388" i="2" s="1"/>
  <c r="R388" i="2"/>
  <c r="S388" i="2"/>
  <c r="T388" i="2"/>
  <c r="U388" i="2"/>
  <c r="V388" i="2"/>
  <c r="X388" i="2"/>
  <c r="Y388" i="2"/>
  <c r="Z388" i="2"/>
  <c r="J389" i="2"/>
  <c r="AC389" i="2" s="1"/>
  <c r="R389" i="2"/>
  <c r="S389" i="2"/>
  <c r="T389" i="2"/>
  <c r="U389" i="2"/>
  <c r="V389" i="2"/>
  <c r="X389" i="2"/>
  <c r="Y389" i="2"/>
  <c r="Z389" i="2"/>
  <c r="J390" i="2"/>
  <c r="AC390" i="2" s="1"/>
  <c r="R390" i="2"/>
  <c r="S390" i="2"/>
  <c r="T390" i="2"/>
  <c r="U390" i="2"/>
  <c r="V390" i="2"/>
  <c r="X390" i="2"/>
  <c r="Y390" i="2"/>
  <c r="Z390" i="2"/>
  <c r="J391" i="2"/>
  <c r="AC391" i="2" s="1"/>
  <c r="R391" i="2"/>
  <c r="S391" i="2"/>
  <c r="T391" i="2"/>
  <c r="U391" i="2"/>
  <c r="V391" i="2"/>
  <c r="X391" i="2"/>
  <c r="Y391" i="2"/>
  <c r="Z391" i="2"/>
  <c r="J392" i="2"/>
  <c r="AC392" i="2" s="1"/>
  <c r="R392" i="2"/>
  <c r="S392" i="2"/>
  <c r="T392" i="2"/>
  <c r="U392" i="2"/>
  <c r="V392" i="2"/>
  <c r="X392" i="2"/>
  <c r="Y392" i="2"/>
  <c r="Z392" i="2"/>
  <c r="J393" i="2"/>
  <c r="AC393" i="2" s="1"/>
  <c r="R393" i="2"/>
  <c r="S393" i="2"/>
  <c r="T393" i="2"/>
  <c r="U393" i="2"/>
  <c r="V393" i="2"/>
  <c r="X393" i="2"/>
  <c r="Y393" i="2"/>
  <c r="Z393" i="2"/>
  <c r="J394" i="2"/>
  <c r="AC394" i="2" s="1"/>
  <c r="R394" i="2"/>
  <c r="S394" i="2"/>
  <c r="T394" i="2"/>
  <c r="U394" i="2"/>
  <c r="V394" i="2"/>
  <c r="X394" i="2"/>
  <c r="Y394" i="2"/>
  <c r="Z394" i="2"/>
  <c r="J395" i="2"/>
  <c r="AC395" i="2" s="1"/>
  <c r="R395" i="2"/>
  <c r="S395" i="2"/>
  <c r="T395" i="2"/>
  <c r="U395" i="2"/>
  <c r="V395" i="2"/>
  <c r="X395" i="2"/>
  <c r="Y395" i="2"/>
  <c r="Z395" i="2"/>
  <c r="J396" i="2"/>
  <c r="AC396" i="2" s="1"/>
  <c r="R396" i="2"/>
  <c r="S396" i="2"/>
  <c r="T396" i="2"/>
  <c r="U396" i="2"/>
  <c r="V396" i="2"/>
  <c r="X396" i="2"/>
  <c r="Y396" i="2"/>
  <c r="Z396" i="2"/>
  <c r="J397" i="2"/>
  <c r="AC397" i="2" s="1"/>
  <c r="R397" i="2"/>
  <c r="S397" i="2"/>
  <c r="T397" i="2"/>
  <c r="U397" i="2"/>
  <c r="V397" i="2"/>
  <c r="X397" i="2"/>
  <c r="Y397" i="2"/>
  <c r="Z397" i="2"/>
  <c r="J398" i="2"/>
  <c r="AC398" i="2" s="1"/>
  <c r="R398" i="2"/>
  <c r="S398" i="2"/>
  <c r="T398" i="2"/>
  <c r="U398" i="2"/>
  <c r="V398" i="2"/>
  <c r="X398" i="2"/>
  <c r="Y398" i="2"/>
  <c r="Z398" i="2"/>
  <c r="J399" i="2"/>
  <c r="AC399" i="2" s="1"/>
  <c r="R399" i="2"/>
  <c r="S399" i="2"/>
  <c r="T399" i="2"/>
  <c r="U399" i="2"/>
  <c r="V399" i="2"/>
  <c r="X399" i="2"/>
  <c r="Y399" i="2"/>
  <c r="Z399" i="2"/>
  <c r="J400" i="2"/>
  <c r="AC400" i="2" s="1"/>
  <c r="R400" i="2"/>
  <c r="S400" i="2"/>
  <c r="T400" i="2"/>
  <c r="U400" i="2"/>
  <c r="V400" i="2"/>
  <c r="X400" i="2"/>
  <c r="Y400" i="2"/>
  <c r="Z400" i="2"/>
  <c r="J401" i="2"/>
  <c r="AC401" i="2" s="1"/>
  <c r="R401" i="2"/>
  <c r="S401" i="2"/>
  <c r="T401" i="2"/>
  <c r="U401" i="2"/>
  <c r="V401" i="2"/>
  <c r="X401" i="2"/>
  <c r="Y401" i="2"/>
  <c r="Z401" i="2"/>
  <c r="J402" i="2"/>
  <c r="AC402" i="2" s="1"/>
  <c r="R402" i="2"/>
  <c r="S402" i="2"/>
  <c r="T402" i="2"/>
  <c r="U402" i="2"/>
  <c r="V402" i="2"/>
  <c r="X402" i="2"/>
  <c r="Y402" i="2"/>
  <c r="Z402" i="2"/>
  <c r="J403" i="2"/>
  <c r="AC403" i="2" s="1"/>
  <c r="R403" i="2"/>
  <c r="S403" i="2"/>
  <c r="T403" i="2"/>
  <c r="U403" i="2"/>
  <c r="V403" i="2"/>
  <c r="X403" i="2"/>
  <c r="Y403" i="2"/>
  <c r="Z403" i="2"/>
  <c r="J404" i="2"/>
  <c r="AC404" i="2" s="1"/>
  <c r="R404" i="2"/>
  <c r="S404" i="2"/>
  <c r="T404" i="2"/>
  <c r="U404" i="2"/>
  <c r="V404" i="2"/>
  <c r="X404" i="2"/>
  <c r="Y404" i="2"/>
  <c r="Z404" i="2"/>
  <c r="J405" i="2"/>
  <c r="AC405" i="2" s="1"/>
  <c r="R405" i="2"/>
  <c r="S405" i="2"/>
  <c r="T405" i="2"/>
  <c r="U405" i="2"/>
  <c r="V405" i="2"/>
  <c r="X405" i="2"/>
  <c r="Y405" i="2"/>
  <c r="Z405" i="2"/>
  <c r="J406" i="2"/>
  <c r="AC406" i="2" s="1"/>
  <c r="R406" i="2"/>
  <c r="S406" i="2"/>
  <c r="T406" i="2"/>
  <c r="U406" i="2"/>
  <c r="V406" i="2"/>
  <c r="X406" i="2"/>
  <c r="Y406" i="2"/>
  <c r="Z406" i="2"/>
  <c r="J407" i="2"/>
  <c r="AC407" i="2" s="1"/>
  <c r="R407" i="2"/>
  <c r="S407" i="2"/>
  <c r="T407" i="2"/>
  <c r="U407" i="2"/>
  <c r="V407" i="2"/>
  <c r="X407" i="2"/>
  <c r="Y407" i="2"/>
  <c r="Z407" i="2"/>
  <c r="J408" i="2"/>
  <c r="AC408" i="2" s="1"/>
  <c r="R408" i="2"/>
  <c r="S408" i="2"/>
  <c r="T408" i="2"/>
  <c r="U408" i="2"/>
  <c r="V408" i="2"/>
  <c r="X408" i="2"/>
  <c r="Y408" i="2"/>
  <c r="Z408" i="2"/>
  <c r="J409" i="2"/>
  <c r="AC409" i="2" s="1"/>
  <c r="R409" i="2"/>
  <c r="S409" i="2"/>
  <c r="T409" i="2"/>
  <c r="U409" i="2"/>
  <c r="V409" i="2"/>
  <c r="X409" i="2"/>
  <c r="Y409" i="2"/>
  <c r="Z409" i="2"/>
  <c r="J410" i="2"/>
  <c r="AC410" i="2" s="1"/>
  <c r="R410" i="2"/>
  <c r="S410" i="2"/>
  <c r="T410" i="2"/>
  <c r="U410" i="2"/>
  <c r="V410" i="2"/>
  <c r="X410" i="2"/>
  <c r="Y410" i="2"/>
  <c r="Z410" i="2"/>
  <c r="J411" i="2"/>
  <c r="AC411" i="2" s="1"/>
  <c r="R411" i="2"/>
  <c r="S411" i="2"/>
  <c r="T411" i="2"/>
  <c r="U411" i="2"/>
  <c r="V411" i="2"/>
  <c r="X411" i="2"/>
  <c r="Y411" i="2"/>
  <c r="Z411" i="2"/>
  <c r="J412" i="2"/>
  <c r="AC412" i="2" s="1"/>
  <c r="R412" i="2"/>
  <c r="S412" i="2"/>
  <c r="T412" i="2"/>
  <c r="U412" i="2"/>
  <c r="V412" i="2"/>
  <c r="X412" i="2"/>
  <c r="Y412" i="2"/>
  <c r="Z412" i="2"/>
  <c r="J413" i="2"/>
  <c r="AC413" i="2" s="1"/>
  <c r="R413" i="2"/>
  <c r="S413" i="2"/>
  <c r="T413" i="2"/>
  <c r="U413" i="2"/>
  <c r="V413" i="2"/>
  <c r="X413" i="2"/>
  <c r="Y413" i="2"/>
  <c r="Z413" i="2"/>
  <c r="J414" i="2"/>
  <c r="AC414" i="2" s="1"/>
  <c r="R414" i="2"/>
  <c r="S414" i="2"/>
  <c r="T414" i="2"/>
  <c r="U414" i="2"/>
  <c r="V414" i="2"/>
  <c r="X414" i="2"/>
  <c r="Y414" i="2"/>
  <c r="Z414" i="2"/>
  <c r="J415" i="2"/>
  <c r="AC415" i="2" s="1"/>
  <c r="R415" i="2"/>
  <c r="S415" i="2"/>
  <c r="T415" i="2"/>
  <c r="U415" i="2"/>
  <c r="V415" i="2"/>
  <c r="X415" i="2"/>
  <c r="Y415" i="2"/>
  <c r="Z415" i="2"/>
  <c r="J416" i="2"/>
  <c r="AC416" i="2" s="1"/>
  <c r="R416" i="2"/>
  <c r="S416" i="2"/>
  <c r="T416" i="2"/>
  <c r="U416" i="2"/>
  <c r="V416" i="2"/>
  <c r="X416" i="2"/>
  <c r="Y416" i="2"/>
  <c r="Z416" i="2"/>
  <c r="J417" i="2"/>
  <c r="AC417" i="2" s="1"/>
  <c r="R417" i="2"/>
  <c r="S417" i="2"/>
  <c r="T417" i="2"/>
  <c r="U417" i="2"/>
  <c r="V417" i="2"/>
  <c r="X417" i="2"/>
  <c r="Y417" i="2"/>
  <c r="Z417" i="2"/>
  <c r="J418" i="2"/>
  <c r="AC418" i="2" s="1"/>
  <c r="R418" i="2"/>
  <c r="S418" i="2"/>
  <c r="T418" i="2"/>
  <c r="U418" i="2"/>
  <c r="V418" i="2"/>
  <c r="X418" i="2"/>
  <c r="Y418" i="2"/>
  <c r="Z418" i="2"/>
  <c r="J419" i="2"/>
  <c r="AC419" i="2" s="1"/>
  <c r="R419" i="2"/>
  <c r="S419" i="2"/>
  <c r="T419" i="2"/>
  <c r="U419" i="2"/>
  <c r="V419" i="2"/>
  <c r="X419" i="2"/>
  <c r="Y419" i="2"/>
  <c r="Z419" i="2"/>
  <c r="J420" i="2"/>
  <c r="AC420" i="2" s="1"/>
  <c r="R420" i="2"/>
  <c r="S420" i="2"/>
  <c r="T420" i="2"/>
  <c r="U420" i="2"/>
  <c r="V420" i="2"/>
  <c r="X420" i="2"/>
  <c r="Y420" i="2"/>
  <c r="Z420" i="2"/>
  <c r="J421" i="2"/>
  <c r="AC421" i="2" s="1"/>
  <c r="R421" i="2"/>
  <c r="S421" i="2"/>
  <c r="T421" i="2"/>
  <c r="U421" i="2"/>
  <c r="V421" i="2"/>
  <c r="X421" i="2"/>
  <c r="Y421" i="2"/>
  <c r="Z421" i="2"/>
  <c r="J422" i="2"/>
  <c r="AC422" i="2" s="1"/>
  <c r="R422" i="2"/>
  <c r="S422" i="2"/>
  <c r="T422" i="2"/>
  <c r="U422" i="2"/>
  <c r="V422" i="2"/>
  <c r="X422" i="2"/>
  <c r="Y422" i="2"/>
  <c r="Z422" i="2"/>
  <c r="J423" i="2"/>
  <c r="AC423" i="2" s="1"/>
  <c r="R423" i="2"/>
  <c r="S423" i="2"/>
  <c r="T423" i="2"/>
  <c r="U423" i="2"/>
  <c r="V423" i="2"/>
  <c r="X423" i="2"/>
  <c r="Y423" i="2"/>
  <c r="Z423" i="2"/>
  <c r="J424" i="2"/>
  <c r="AC424" i="2" s="1"/>
  <c r="Q424" i="2"/>
  <c r="R424" i="2"/>
  <c r="S424" i="2"/>
  <c r="T424" i="2"/>
  <c r="U424" i="2"/>
  <c r="V424" i="2"/>
  <c r="W424" i="2"/>
  <c r="X424" i="2"/>
  <c r="Y424" i="2"/>
  <c r="Z424" i="2"/>
  <c r="J425" i="2"/>
  <c r="AC425" i="2" s="1"/>
  <c r="R425" i="2"/>
  <c r="S425" i="2"/>
  <c r="T425" i="2"/>
  <c r="U425" i="2"/>
  <c r="V425" i="2"/>
  <c r="X425" i="2"/>
  <c r="Y425" i="2"/>
  <c r="Z425" i="2"/>
  <c r="J426" i="2"/>
  <c r="AC426" i="2" s="1"/>
  <c r="R426" i="2"/>
  <c r="S426" i="2"/>
  <c r="T426" i="2"/>
  <c r="U426" i="2"/>
  <c r="V426" i="2"/>
  <c r="X426" i="2"/>
  <c r="Y426" i="2"/>
  <c r="Z426" i="2"/>
  <c r="J427" i="2"/>
  <c r="AC427" i="2" s="1"/>
  <c r="R427" i="2"/>
  <c r="S427" i="2"/>
  <c r="T427" i="2"/>
  <c r="U427" i="2"/>
  <c r="V427" i="2"/>
  <c r="X427" i="2"/>
  <c r="Y427" i="2"/>
  <c r="Z427" i="2"/>
  <c r="J428" i="2"/>
  <c r="AC428" i="2" s="1"/>
  <c r="R428" i="2"/>
  <c r="S428" i="2"/>
  <c r="T428" i="2"/>
  <c r="U428" i="2"/>
  <c r="V428" i="2"/>
  <c r="X428" i="2"/>
  <c r="Y428" i="2"/>
  <c r="Z428" i="2"/>
  <c r="J429" i="2"/>
  <c r="AC429" i="2" s="1"/>
  <c r="R429" i="2"/>
  <c r="S429" i="2"/>
  <c r="T429" i="2"/>
  <c r="U429" i="2"/>
  <c r="V429" i="2"/>
  <c r="X429" i="2"/>
  <c r="Y429" i="2"/>
  <c r="Z429" i="2"/>
  <c r="J430" i="2"/>
  <c r="AC430" i="2" s="1"/>
  <c r="R430" i="2"/>
  <c r="S430" i="2"/>
  <c r="T430" i="2"/>
  <c r="U430" i="2"/>
  <c r="V430" i="2"/>
  <c r="X430" i="2"/>
  <c r="Y430" i="2"/>
  <c r="Z430" i="2"/>
  <c r="J431" i="2"/>
  <c r="AC431" i="2" s="1"/>
  <c r="R431" i="2"/>
  <c r="S431" i="2"/>
  <c r="T431" i="2"/>
  <c r="U431" i="2"/>
  <c r="V431" i="2"/>
  <c r="X431" i="2"/>
  <c r="Y431" i="2"/>
  <c r="Z431" i="2"/>
  <c r="J432" i="2"/>
  <c r="AC432" i="2" s="1"/>
  <c r="R432" i="2"/>
  <c r="S432" i="2"/>
  <c r="T432" i="2"/>
  <c r="U432" i="2"/>
  <c r="V432" i="2"/>
  <c r="X432" i="2"/>
  <c r="Y432" i="2"/>
  <c r="Z432" i="2"/>
  <c r="J433" i="2"/>
  <c r="AC433" i="2" s="1"/>
  <c r="R433" i="2"/>
  <c r="S433" i="2"/>
  <c r="T433" i="2"/>
  <c r="U433" i="2"/>
  <c r="V433" i="2"/>
  <c r="X433" i="2"/>
  <c r="Y433" i="2"/>
  <c r="Z433" i="2"/>
  <c r="J434" i="2"/>
  <c r="AC434" i="2" s="1"/>
  <c r="R434" i="2"/>
  <c r="S434" i="2"/>
  <c r="T434" i="2"/>
  <c r="U434" i="2"/>
  <c r="V434" i="2"/>
  <c r="X434" i="2"/>
  <c r="Y434" i="2"/>
  <c r="Z434" i="2"/>
  <c r="J435" i="2"/>
  <c r="AC435" i="2" s="1"/>
  <c r="R435" i="2"/>
  <c r="S435" i="2"/>
  <c r="T435" i="2"/>
  <c r="U435" i="2"/>
  <c r="V435" i="2"/>
  <c r="X435" i="2"/>
  <c r="Y435" i="2"/>
  <c r="Z435" i="2"/>
  <c r="J436" i="2"/>
  <c r="AC436" i="2" s="1"/>
  <c r="Q436" i="2"/>
  <c r="R436" i="2"/>
  <c r="S436" i="2"/>
  <c r="T436" i="2"/>
  <c r="U436" i="2"/>
  <c r="V436" i="2"/>
  <c r="W436" i="2"/>
  <c r="X436" i="2"/>
  <c r="Y436" i="2"/>
  <c r="Z436" i="2"/>
  <c r="J437" i="2"/>
  <c r="AC437" i="2" s="1"/>
  <c r="R437" i="2"/>
  <c r="S437" i="2"/>
  <c r="T437" i="2"/>
  <c r="U437" i="2"/>
  <c r="V437" i="2"/>
  <c r="X437" i="2"/>
  <c r="Y437" i="2"/>
  <c r="Z437" i="2"/>
  <c r="J438" i="2"/>
  <c r="AC438" i="2" s="1"/>
  <c r="R438" i="2"/>
  <c r="S438" i="2"/>
  <c r="T438" i="2"/>
  <c r="U438" i="2"/>
  <c r="V438" i="2"/>
  <c r="X438" i="2"/>
  <c r="Y438" i="2"/>
  <c r="Z438" i="2"/>
  <c r="J439" i="2"/>
  <c r="AC439" i="2" s="1"/>
  <c r="R439" i="2"/>
  <c r="S439" i="2"/>
  <c r="T439" i="2"/>
  <c r="U439" i="2"/>
  <c r="V439" i="2"/>
  <c r="X439" i="2"/>
  <c r="Y439" i="2"/>
  <c r="Z439" i="2"/>
  <c r="J440" i="2"/>
  <c r="AC440" i="2" s="1"/>
  <c r="R440" i="2"/>
  <c r="S440" i="2"/>
  <c r="T440" i="2"/>
  <c r="U440" i="2"/>
  <c r="V440" i="2"/>
  <c r="X440" i="2"/>
  <c r="Y440" i="2"/>
  <c r="Z440" i="2"/>
  <c r="J441" i="2"/>
  <c r="AC441" i="2" s="1"/>
  <c r="R441" i="2"/>
  <c r="S441" i="2"/>
  <c r="T441" i="2"/>
  <c r="U441" i="2"/>
  <c r="V441" i="2"/>
  <c r="X441" i="2"/>
  <c r="Y441" i="2"/>
  <c r="Z441" i="2"/>
  <c r="J442" i="2"/>
  <c r="AC442" i="2" s="1"/>
  <c r="R442" i="2"/>
  <c r="S442" i="2"/>
  <c r="T442" i="2"/>
  <c r="U442" i="2"/>
  <c r="V442" i="2"/>
  <c r="X442" i="2"/>
  <c r="Y442" i="2"/>
  <c r="Z442" i="2"/>
  <c r="J443" i="2"/>
  <c r="AC443" i="2" s="1"/>
  <c r="R443" i="2"/>
  <c r="S443" i="2"/>
  <c r="T443" i="2"/>
  <c r="U443" i="2"/>
  <c r="V443" i="2"/>
  <c r="X443" i="2"/>
  <c r="Y443" i="2"/>
  <c r="Z443" i="2"/>
  <c r="J444" i="2"/>
  <c r="AC444" i="2" s="1"/>
  <c r="R444" i="2"/>
  <c r="S444" i="2"/>
  <c r="T444" i="2"/>
  <c r="U444" i="2"/>
  <c r="V444" i="2"/>
  <c r="X444" i="2"/>
  <c r="Y444" i="2"/>
  <c r="Z444" i="2"/>
  <c r="J445" i="2"/>
  <c r="AC445" i="2" s="1"/>
  <c r="R445" i="2"/>
  <c r="S445" i="2"/>
  <c r="T445" i="2"/>
  <c r="U445" i="2"/>
  <c r="V445" i="2"/>
  <c r="X445" i="2"/>
  <c r="Y445" i="2"/>
  <c r="Z445" i="2"/>
  <c r="J446" i="2"/>
  <c r="AC446" i="2" s="1"/>
  <c r="R446" i="2"/>
  <c r="S446" i="2"/>
  <c r="T446" i="2"/>
  <c r="U446" i="2"/>
  <c r="V446" i="2"/>
  <c r="X446" i="2"/>
  <c r="Y446" i="2"/>
  <c r="Z446" i="2"/>
  <c r="J447" i="2"/>
  <c r="AC447" i="2" s="1"/>
  <c r="R447" i="2"/>
  <c r="S447" i="2"/>
  <c r="T447" i="2"/>
  <c r="U447" i="2"/>
  <c r="V447" i="2"/>
  <c r="X447" i="2"/>
  <c r="Y447" i="2"/>
  <c r="Z447" i="2"/>
  <c r="J448" i="2"/>
  <c r="AC448" i="2" s="1"/>
  <c r="R448" i="2"/>
  <c r="S448" i="2"/>
  <c r="T448" i="2"/>
  <c r="U448" i="2"/>
  <c r="V448" i="2"/>
  <c r="X448" i="2"/>
  <c r="Y448" i="2"/>
  <c r="Z448" i="2"/>
  <c r="J449" i="2"/>
  <c r="AC449" i="2" s="1"/>
  <c r="R449" i="2"/>
  <c r="S449" i="2"/>
  <c r="T449" i="2"/>
  <c r="U449" i="2"/>
  <c r="V449" i="2"/>
  <c r="X449" i="2"/>
  <c r="Y449" i="2"/>
  <c r="Z449" i="2"/>
  <c r="J450" i="2"/>
  <c r="AC450" i="2" s="1"/>
  <c r="R450" i="2"/>
  <c r="S450" i="2"/>
  <c r="T450" i="2"/>
  <c r="U450" i="2"/>
  <c r="V450" i="2"/>
  <c r="X450" i="2"/>
  <c r="Y450" i="2"/>
  <c r="Z450" i="2"/>
  <c r="J451" i="2"/>
  <c r="AC451" i="2" s="1"/>
  <c r="R451" i="2"/>
  <c r="S451" i="2"/>
  <c r="T451" i="2"/>
  <c r="U451" i="2"/>
  <c r="V451" i="2"/>
  <c r="X451" i="2"/>
  <c r="Y451" i="2"/>
  <c r="Z451" i="2"/>
  <c r="J452" i="2"/>
  <c r="AC452" i="2" s="1"/>
  <c r="R452" i="2"/>
  <c r="S452" i="2"/>
  <c r="T452" i="2"/>
  <c r="U452" i="2"/>
  <c r="V452" i="2"/>
  <c r="X452" i="2"/>
  <c r="Y452" i="2"/>
  <c r="Z452" i="2"/>
  <c r="J453" i="2"/>
  <c r="AC453" i="2" s="1"/>
  <c r="R453" i="2"/>
  <c r="S453" i="2"/>
  <c r="T453" i="2"/>
  <c r="U453" i="2"/>
  <c r="V453" i="2"/>
  <c r="X453" i="2"/>
  <c r="Y453" i="2"/>
  <c r="Z453" i="2"/>
  <c r="J454" i="2"/>
  <c r="AC454" i="2" s="1"/>
  <c r="R454" i="2"/>
  <c r="S454" i="2"/>
  <c r="T454" i="2"/>
  <c r="U454" i="2"/>
  <c r="V454" i="2"/>
  <c r="X454" i="2"/>
  <c r="Y454" i="2"/>
  <c r="Z454" i="2"/>
  <c r="J455" i="2"/>
  <c r="AC455" i="2" s="1"/>
  <c r="R455" i="2"/>
  <c r="S455" i="2"/>
  <c r="T455" i="2"/>
  <c r="U455" i="2"/>
  <c r="V455" i="2"/>
  <c r="X455" i="2"/>
  <c r="Y455" i="2"/>
  <c r="Z455" i="2"/>
  <c r="J456" i="2"/>
  <c r="AC456" i="2" s="1"/>
  <c r="R456" i="2"/>
  <c r="S456" i="2"/>
  <c r="T456" i="2"/>
  <c r="U456" i="2"/>
  <c r="V456" i="2"/>
  <c r="X456" i="2"/>
  <c r="Y456" i="2"/>
  <c r="Z456" i="2"/>
  <c r="J457" i="2"/>
  <c r="AC457" i="2" s="1"/>
  <c r="R457" i="2"/>
  <c r="S457" i="2"/>
  <c r="T457" i="2"/>
  <c r="U457" i="2"/>
  <c r="V457" i="2"/>
  <c r="X457" i="2"/>
  <c r="Y457" i="2"/>
  <c r="Z457" i="2"/>
  <c r="J458" i="2"/>
  <c r="AC458" i="2" s="1"/>
  <c r="R458" i="2"/>
  <c r="S458" i="2"/>
  <c r="T458" i="2"/>
  <c r="U458" i="2"/>
  <c r="V458" i="2"/>
  <c r="X458" i="2"/>
  <c r="Y458" i="2"/>
  <c r="Z458" i="2"/>
  <c r="J459" i="2"/>
  <c r="AC459" i="2" s="1"/>
  <c r="R459" i="2"/>
  <c r="S459" i="2"/>
  <c r="T459" i="2"/>
  <c r="U459" i="2"/>
  <c r="V459" i="2"/>
  <c r="X459" i="2"/>
  <c r="Y459" i="2"/>
  <c r="Z459" i="2"/>
  <c r="J460" i="2"/>
  <c r="AC460" i="2" s="1"/>
  <c r="R460" i="2"/>
  <c r="S460" i="2"/>
  <c r="T460" i="2"/>
  <c r="U460" i="2"/>
  <c r="V460" i="2"/>
  <c r="X460" i="2"/>
  <c r="Y460" i="2"/>
  <c r="Z460" i="2"/>
  <c r="J461" i="2"/>
  <c r="AC461" i="2" s="1"/>
  <c r="R461" i="2"/>
  <c r="S461" i="2"/>
  <c r="T461" i="2"/>
  <c r="U461" i="2"/>
  <c r="V461" i="2"/>
  <c r="X461" i="2"/>
  <c r="Y461" i="2"/>
  <c r="Z461" i="2"/>
  <c r="J462" i="2"/>
  <c r="AC462" i="2" s="1"/>
  <c r="R462" i="2"/>
  <c r="S462" i="2"/>
  <c r="T462" i="2"/>
  <c r="U462" i="2"/>
  <c r="V462" i="2"/>
  <c r="X462" i="2"/>
  <c r="Y462" i="2"/>
  <c r="Z462" i="2"/>
  <c r="J463" i="2"/>
  <c r="AC463" i="2" s="1"/>
  <c r="R463" i="2"/>
  <c r="S463" i="2"/>
  <c r="T463" i="2"/>
  <c r="U463" i="2"/>
  <c r="V463" i="2"/>
  <c r="X463" i="2"/>
  <c r="Y463" i="2"/>
  <c r="Z463" i="2"/>
  <c r="A35" i="37"/>
  <c r="A36" i="37"/>
  <c r="A37" i="37"/>
  <c r="A38" i="37"/>
  <c r="A39" i="37"/>
  <c r="A40" i="37"/>
  <c r="A41" i="37"/>
  <c r="A42" i="37"/>
  <c r="A43" i="37"/>
  <c r="A44" i="37"/>
  <c r="A45" i="37"/>
  <c r="R10" i="2"/>
  <c r="S10" i="2"/>
  <c r="T10" i="2"/>
  <c r="U10" i="2"/>
  <c r="V10" i="2"/>
  <c r="R11" i="2"/>
  <c r="S11" i="2"/>
  <c r="T11" i="2"/>
  <c r="U11" i="2"/>
  <c r="V11" i="2"/>
  <c r="R12" i="2"/>
  <c r="S12" i="2"/>
  <c r="T12" i="2"/>
  <c r="U12" i="2"/>
  <c r="V12" i="2"/>
  <c r="R13" i="2"/>
  <c r="S13" i="2"/>
  <c r="T13" i="2"/>
  <c r="U13" i="2"/>
  <c r="V13" i="2"/>
  <c r="R14" i="2"/>
  <c r="S14" i="2"/>
  <c r="T14" i="2"/>
  <c r="U14" i="2"/>
  <c r="V14" i="2"/>
  <c r="R15" i="2"/>
  <c r="S15" i="2"/>
  <c r="T15" i="2"/>
  <c r="U15" i="2"/>
  <c r="V15" i="2"/>
  <c r="R16" i="2"/>
  <c r="S16" i="2"/>
  <c r="T16" i="2"/>
  <c r="U16" i="2"/>
  <c r="V16" i="2"/>
  <c r="R17" i="2"/>
  <c r="S17" i="2"/>
  <c r="T17" i="2"/>
  <c r="U17" i="2"/>
  <c r="V17" i="2"/>
  <c r="R18" i="2"/>
  <c r="S18" i="2"/>
  <c r="T18" i="2"/>
  <c r="U18" i="2"/>
  <c r="V18" i="2"/>
  <c r="R19" i="2"/>
  <c r="S19" i="2"/>
  <c r="T19" i="2"/>
  <c r="U19" i="2"/>
  <c r="V19" i="2"/>
  <c r="R20" i="2"/>
  <c r="S20" i="2"/>
  <c r="T20" i="2"/>
  <c r="U20" i="2"/>
  <c r="V20" i="2"/>
  <c r="R21" i="2"/>
  <c r="S21" i="2"/>
  <c r="T21" i="2"/>
  <c r="U21" i="2"/>
  <c r="V21" i="2"/>
  <c r="R22" i="2"/>
  <c r="S22" i="2"/>
  <c r="T22" i="2"/>
  <c r="U22" i="2"/>
  <c r="V22" i="2"/>
  <c r="R23" i="2"/>
  <c r="S23" i="2"/>
  <c r="T23" i="2"/>
  <c r="U23" i="2"/>
  <c r="V23" i="2"/>
  <c r="R24" i="2"/>
  <c r="S24" i="2"/>
  <c r="T24" i="2"/>
  <c r="U24" i="2"/>
  <c r="V24" i="2"/>
  <c r="R25" i="2"/>
  <c r="S25" i="2"/>
  <c r="T25" i="2"/>
  <c r="U25" i="2"/>
  <c r="V25" i="2"/>
  <c r="R26" i="2"/>
  <c r="S26" i="2"/>
  <c r="T26" i="2"/>
  <c r="U26" i="2"/>
  <c r="V26" i="2"/>
  <c r="R27" i="2"/>
  <c r="S27" i="2"/>
  <c r="T27" i="2"/>
  <c r="U27" i="2"/>
  <c r="V27" i="2"/>
  <c r="R28" i="2"/>
  <c r="S28" i="2"/>
  <c r="T28" i="2"/>
  <c r="U28" i="2"/>
  <c r="V28" i="2"/>
  <c r="R29" i="2"/>
  <c r="S29" i="2"/>
  <c r="T29" i="2"/>
  <c r="U29" i="2"/>
  <c r="V29" i="2"/>
  <c r="R30" i="2"/>
  <c r="S30" i="2"/>
  <c r="T30" i="2"/>
  <c r="U30" i="2"/>
  <c r="V30" i="2"/>
  <c r="R31" i="2"/>
  <c r="S31" i="2"/>
  <c r="T31" i="2"/>
  <c r="U31" i="2"/>
  <c r="V31" i="2"/>
  <c r="R32" i="2"/>
  <c r="S32" i="2"/>
  <c r="T32" i="2"/>
  <c r="U32" i="2"/>
  <c r="V32" i="2"/>
  <c r="R33" i="2"/>
  <c r="S33" i="2"/>
  <c r="T33" i="2"/>
  <c r="U33" i="2"/>
  <c r="V33" i="2"/>
  <c r="R34" i="2"/>
  <c r="S34" i="2"/>
  <c r="T34" i="2"/>
  <c r="U34" i="2"/>
  <c r="V34" i="2"/>
  <c r="R35" i="2"/>
  <c r="S35" i="2"/>
  <c r="T35" i="2"/>
  <c r="U35" i="2"/>
  <c r="V35" i="2"/>
  <c r="R36" i="2"/>
  <c r="S36" i="2"/>
  <c r="T36" i="2"/>
  <c r="U36" i="2"/>
  <c r="V36" i="2"/>
  <c r="R37" i="2"/>
  <c r="S37" i="2"/>
  <c r="T37" i="2"/>
  <c r="U37" i="2"/>
  <c r="V37" i="2"/>
  <c r="Q38" i="2"/>
  <c r="R38" i="2"/>
  <c r="S38" i="2"/>
  <c r="T38" i="2"/>
  <c r="U38" i="2"/>
  <c r="V38" i="2"/>
  <c r="R39" i="2"/>
  <c r="S39" i="2"/>
  <c r="T39" i="2"/>
  <c r="U39" i="2"/>
  <c r="V39" i="2"/>
  <c r="R40" i="2"/>
  <c r="S40" i="2"/>
  <c r="T40" i="2"/>
  <c r="U40" i="2"/>
  <c r="V40" i="2"/>
  <c r="R41" i="2"/>
  <c r="S41" i="2"/>
  <c r="T41" i="2"/>
  <c r="U41" i="2"/>
  <c r="V41" i="2"/>
  <c r="R42" i="2"/>
  <c r="S42" i="2"/>
  <c r="T42" i="2"/>
  <c r="U42" i="2"/>
  <c r="V42" i="2"/>
  <c r="R43" i="2"/>
  <c r="S43" i="2"/>
  <c r="T43" i="2"/>
  <c r="U43" i="2"/>
  <c r="V43" i="2"/>
  <c r="R44" i="2"/>
  <c r="S44" i="2"/>
  <c r="T44" i="2"/>
  <c r="U44" i="2"/>
  <c r="V44" i="2"/>
  <c r="R45" i="2"/>
  <c r="S45" i="2"/>
  <c r="T45" i="2"/>
  <c r="U45" i="2"/>
  <c r="V45" i="2"/>
  <c r="R46" i="2"/>
  <c r="S46" i="2"/>
  <c r="T46" i="2"/>
  <c r="U46" i="2"/>
  <c r="V46" i="2"/>
  <c r="R47" i="2"/>
  <c r="S47" i="2"/>
  <c r="T47" i="2"/>
  <c r="U47" i="2"/>
  <c r="V47" i="2"/>
  <c r="R48" i="2"/>
  <c r="S48" i="2"/>
  <c r="T48" i="2"/>
  <c r="U48" i="2"/>
  <c r="V48" i="2"/>
  <c r="R49" i="2"/>
  <c r="S49" i="2"/>
  <c r="T49" i="2"/>
  <c r="U49" i="2"/>
  <c r="V49" i="2"/>
  <c r="R50" i="2"/>
  <c r="S50" i="2"/>
  <c r="T50" i="2"/>
  <c r="U50" i="2"/>
  <c r="V50" i="2"/>
  <c r="R51" i="2"/>
  <c r="S51" i="2"/>
  <c r="T51" i="2"/>
  <c r="U51" i="2"/>
  <c r="V51" i="2"/>
  <c r="R52" i="2"/>
  <c r="S52" i="2"/>
  <c r="T52" i="2"/>
  <c r="U52" i="2"/>
  <c r="V52" i="2"/>
  <c r="R53" i="2"/>
  <c r="S53" i="2"/>
  <c r="T53" i="2"/>
  <c r="U53" i="2"/>
  <c r="V53" i="2"/>
  <c r="R54" i="2"/>
  <c r="S54" i="2"/>
  <c r="T54" i="2"/>
  <c r="U54" i="2"/>
  <c r="V54" i="2"/>
  <c r="R55" i="2"/>
  <c r="S55" i="2"/>
  <c r="T55" i="2"/>
  <c r="U55" i="2"/>
  <c r="V55" i="2"/>
  <c r="R56" i="2"/>
  <c r="S56" i="2"/>
  <c r="T56" i="2"/>
  <c r="U56" i="2"/>
  <c r="V56" i="2"/>
  <c r="R57" i="2"/>
  <c r="S57" i="2"/>
  <c r="T57" i="2"/>
  <c r="U57" i="2"/>
  <c r="V57" i="2"/>
  <c r="R58" i="2"/>
  <c r="S58" i="2"/>
  <c r="T58" i="2"/>
  <c r="U58" i="2"/>
  <c r="V58" i="2"/>
  <c r="R59" i="2"/>
  <c r="S59" i="2"/>
  <c r="T59" i="2"/>
  <c r="U59" i="2"/>
  <c r="V59" i="2"/>
  <c r="R60" i="2"/>
  <c r="S60" i="2"/>
  <c r="T60" i="2"/>
  <c r="U60" i="2"/>
  <c r="V60" i="2"/>
  <c r="R61" i="2"/>
  <c r="S61" i="2"/>
  <c r="T61" i="2"/>
  <c r="U61" i="2"/>
  <c r="V61" i="2"/>
  <c r="R62" i="2"/>
  <c r="S62" i="2"/>
  <c r="T62" i="2"/>
  <c r="U62" i="2"/>
  <c r="V62" i="2"/>
  <c r="R63" i="2"/>
  <c r="S63" i="2"/>
  <c r="T63" i="2"/>
  <c r="U63" i="2"/>
  <c r="V63" i="2"/>
  <c r="R64" i="2"/>
  <c r="S64" i="2"/>
  <c r="T64" i="2"/>
  <c r="U64" i="2"/>
  <c r="V64" i="2"/>
  <c r="R65" i="2"/>
  <c r="S65" i="2"/>
  <c r="T65" i="2"/>
  <c r="U65" i="2"/>
  <c r="V65" i="2"/>
  <c r="R66" i="2"/>
  <c r="S66" i="2"/>
  <c r="T66" i="2"/>
  <c r="U66" i="2"/>
  <c r="V66" i="2"/>
  <c r="R67" i="2"/>
  <c r="S67" i="2"/>
  <c r="T67" i="2"/>
  <c r="U67" i="2"/>
  <c r="V67" i="2"/>
  <c r="R68" i="2"/>
  <c r="S68" i="2"/>
  <c r="T68" i="2"/>
  <c r="U68" i="2"/>
  <c r="V68" i="2"/>
  <c r="R69" i="2"/>
  <c r="S69" i="2"/>
  <c r="T69" i="2"/>
  <c r="U69" i="2"/>
  <c r="V69" i="2"/>
  <c r="R70" i="2"/>
  <c r="S70" i="2"/>
  <c r="T70" i="2"/>
  <c r="U70" i="2"/>
  <c r="V70" i="2"/>
  <c r="R71" i="2"/>
  <c r="S71" i="2"/>
  <c r="T71" i="2"/>
  <c r="U71" i="2"/>
  <c r="V71" i="2"/>
  <c r="R72" i="2"/>
  <c r="S72" i="2"/>
  <c r="T72" i="2"/>
  <c r="U72" i="2"/>
  <c r="V72" i="2"/>
  <c r="R73" i="2"/>
  <c r="S73" i="2"/>
  <c r="T73" i="2"/>
  <c r="U73" i="2"/>
  <c r="V73" i="2"/>
  <c r="R74" i="2"/>
  <c r="S74" i="2"/>
  <c r="T74" i="2"/>
  <c r="U74" i="2"/>
  <c r="V74" i="2"/>
  <c r="R75" i="2"/>
  <c r="S75" i="2"/>
  <c r="T75" i="2"/>
  <c r="U75" i="2"/>
  <c r="V75" i="2"/>
  <c r="R76" i="2"/>
  <c r="S76" i="2"/>
  <c r="T76" i="2"/>
  <c r="U76" i="2"/>
  <c r="V76" i="2"/>
  <c r="Q77" i="2"/>
  <c r="R77" i="2"/>
  <c r="S77" i="2"/>
  <c r="T77" i="2"/>
  <c r="U77" i="2"/>
  <c r="V77" i="2"/>
  <c r="R78" i="2"/>
  <c r="S78" i="2"/>
  <c r="T78" i="2"/>
  <c r="U78" i="2"/>
  <c r="V78" i="2"/>
  <c r="R79" i="2"/>
  <c r="S79" i="2"/>
  <c r="T79" i="2"/>
  <c r="U79" i="2"/>
  <c r="V79" i="2"/>
  <c r="R80" i="2"/>
  <c r="S80" i="2"/>
  <c r="T80" i="2"/>
  <c r="U80" i="2"/>
  <c r="V80" i="2"/>
  <c r="R81" i="2"/>
  <c r="S81" i="2"/>
  <c r="T81" i="2"/>
  <c r="U81" i="2"/>
  <c r="V81" i="2"/>
  <c r="R82" i="2"/>
  <c r="S82" i="2"/>
  <c r="T82" i="2"/>
  <c r="U82" i="2"/>
  <c r="V82" i="2"/>
  <c r="R83" i="2"/>
  <c r="S83" i="2"/>
  <c r="T83" i="2"/>
  <c r="U83" i="2"/>
  <c r="V83" i="2"/>
  <c r="R84" i="2"/>
  <c r="S84" i="2"/>
  <c r="T84" i="2"/>
  <c r="U84" i="2"/>
  <c r="V84" i="2"/>
  <c r="R85" i="2"/>
  <c r="S85" i="2"/>
  <c r="T85" i="2"/>
  <c r="U85" i="2"/>
  <c r="V85" i="2"/>
  <c r="R86" i="2"/>
  <c r="S86" i="2"/>
  <c r="T86" i="2"/>
  <c r="U86" i="2"/>
  <c r="V86" i="2"/>
  <c r="R87" i="2"/>
  <c r="S87" i="2"/>
  <c r="T87" i="2"/>
  <c r="U87" i="2"/>
  <c r="V87" i="2"/>
  <c r="R88" i="2"/>
  <c r="S88" i="2"/>
  <c r="T88" i="2"/>
  <c r="U88" i="2"/>
  <c r="V88" i="2"/>
  <c r="R89" i="2"/>
  <c r="S89" i="2"/>
  <c r="T89" i="2"/>
  <c r="U89" i="2"/>
  <c r="V89" i="2"/>
  <c r="R90" i="2"/>
  <c r="S90" i="2"/>
  <c r="T90" i="2"/>
  <c r="U90" i="2"/>
  <c r="V90" i="2"/>
  <c r="R91" i="2"/>
  <c r="S91" i="2"/>
  <c r="T91" i="2"/>
  <c r="U91" i="2"/>
  <c r="V91" i="2"/>
  <c r="R92" i="2"/>
  <c r="S92" i="2"/>
  <c r="T92" i="2"/>
  <c r="U92" i="2"/>
  <c r="V92" i="2"/>
  <c r="R93" i="2"/>
  <c r="S93" i="2"/>
  <c r="T93" i="2"/>
  <c r="U93" i="2"/>
  <c r="V93" i="2"/>
  <c r="R94" i="2"/>
  <c r="S94" i="2"/>
  <c r="T94" i="2"/>
  <c r="U94" i="2"/>
  <c r="V94" i="2"/>
  <c r="R95" i="2"/>
  <c r="S95" i="2"/>
  <c r="T95" i="2"/>
  <c r="U95" i="2"/>
  <c r="V95" i="2"/>
  <c r="R96" i="2"/>
  <c r="S96" i="2"/>
  <c r="T96" i="2"/>
  <c r="U96" i="2"/>
  <c r="V96" i="2"/>
  <c r="R97" i="2"/>
  <c r="S97" i="2"/>
  <c r="T97" i="2"/>
  <c r="U97" i="2"/>
  <c r="V97" i="2"/>
  <c r="Q98" i="2"/>
  <c r="R98" i="2"/>
  <c r="S98" i="2"/>
  <c r="T98" i="2"/>
  <c r="U98" i="2"/>
  <c r="V98" i="2"/>
  <c r="R99" i="2"/>
  <c r="S99" i="2"/>
  <c r="T99" i="2"/>
  <c r="U99" i="2"/>
  <c r="V99" i="2"/>
  <c r="R100" i="2"/>
  <c r="S100" i="2"/>
  <c r="T100" i="2"/>
  <c r="U100" i="2"/>
  <c r="V100" i="2"/>
  <c r="R101" i="2"/>
  <c r="S101" i="2"/>
  <c r="T101" i="2"/>
  <c r="U101" i="2"/>
  <c r="V101" i="2"/>
  <c r="R102" i="2"/>
  <c r="S102" i="2"/>
  <c r="T102" i="2"/>
  <c r="U102" i="2"/>
  <c r="V102" i="2"/>
  <c r="R103" i="2"/>
  <c r="S103" i="2"/>
  <c r="T103" i="2"/>
  <c r="U103" i="2"/>
  <c r="V103" i="2"/>
  <c r="R104" i="2"/>
  <c r="S104" i="2"/>
  <c r="T104" i="2"/>
  <c r="U104" i="2"/>
  <c r="V104" i="2"/>
  <c r="R105" i="2"/>
  <c r="S105" i="2"/>
  <c r="T105" i="2"/>
  <c r="U105" i="2"/>
  <c r="V105" i="2"/>
  <c r="R106" i="2"/>
  <c r="S106" i="2"/>
  <c r="T106" i="2"/>
  <c r="U106" i="2"/>
  <c r="V106" i="2"/>
  <c r="R107" i="2"/>
  <c r="S107" i="2"/>
  <c r="T107" i="2"/>
  <c r="U107" i="2"/>
  <c r="V107" i="2"/>
  <c r="R108" i="2"/>
  <c r="S108" i="2"/>
  <c r="T108" i="2"/>
  <c r="U108" i="2"/>
  <c r="V108" i="2"/>
  <c r="R109" i="2"/>
  <c r="S109" i="2"/>
  <c r="T109" i="2"/>
  <c r="U109" i="2"/>
  <c r="V109" i="2"/>
  <c r="R110" i="2"/>
  <c r="S110" i="2"/>
  <c r="T110" i="2"/>
  <c r="U110" i="2"/>
  <c r="V110" i="2"/>
  <c r="R111" i="2"/>
  <c r="S111" i="2"/>
  <c r="T111" i="2"/>
  <c r="U111" i="2"/>
  <c r="V111" i="2"/>
  <c r="R112" i="2"/>
  <c r="S112" i="2"/>
  <c r="T112" i="2"/>
  <c r="U112" i="2"/>
  <c r="V112" i="2"/>
  <c r="R113" i="2"/>
  <c r="S113" i="2"/>
  <c r="T113" i="2"/>
  <c r="U113" i="2"/>
  <c r="V113" i="2"/>
  <c r="R114" i="2"/>
  <c r="S114" i="2"/>
  <c r="T114" i="2"/>
  <c r="U114" i="2"/>
  <c r="V114" i="2"/>
  <c r="R115" i="2"/>
  <c r="S115" i="2"/>
  <c r="T115" i="2"/>
  <c r="U115" i="2"/>
  <c r="V115" i="2"/>
  <c r="R116" i="2"/>
  <c r="S116" i="2"/>
  <c r="T116" i="2"/>
  <c r="U116" i="2"/>
  <c r="V116" i="2"/>
  <c r="R117" i="2"/>
  <c r="S117" i="2"/>
  <c r="T117" i="2"/>
  <c r="U117" i="2"/>
  <c r="V117" i="2"/>
  <c r="R118" i="2"/>
  <c r="S118" i="2"/>
  <c r="T118" i="2"/>
  <c r="U118" i="2"/>
  <c r="V118" i="2"/>
  <c r="R119" i="2"/>
  <c r="S119" i="2"/>
  <c r="T119" i="2"/>
  <c r="U119" i="2"/>
  <c r="V119" i="2"/>
  <c r="R120" i="2"/>
  <c r="S120" i="2"/>
  <c r="T120" i="2"/>
  <c r="U120" i="2"/>
  <c r="V120" i="2"/>
  <c r="R121" i="2"/>
  <c r="S121" i="2"/>
  <c r="T121" i="2"/>
  <c r="U121" i="2"/>
  <c r="V121" i="2"/>
  <c r="R122" i="2"/>
  <c r="S122" i="2"/>
  <c r="T122" i="2"/>
  <c r="U122" i="2"/>
  <c r="V122" i="2"/>
  <c r="R123" i="2"/>
  <c r="S123" i="2"/>
  <c r="T123" i="2"/>
  <c r="U123" i="2"/>
  <c r="V123" i="2"/>
  <c r="R124" i="2"/>
  <c r="S124" i="2"/>
  <c r="T124" i="2"/>
  <c r="U124" i="2"/>
  <c r="V124" i="2"/>
  <c r="R125" i="2"/>
  <c r="S125" i="2"/>
  <c r="T125" i="2"/>
  <c r="U125" i="2"/>
  <c r="V125" i="2"/>
  <c r="R126" i="2"/>
  <c r="S126" i="2"/>
  <c r="T126" i="2"/>
  <c r="U126" i="2"/>
  <c r="V126" i="2"/>
  <c r="R127" i="2"/>
  <c r="S127" i="2"/>
  <c r="T127" i="2"/>
  <c r="U127" i="2"/>
  <c r="V127" i="2"/>
  <c r="R128" i="2"/>
  <c r="S128" i="2"/>
  <c r="T128" i="2"/>
  <c r="U128" i="2"/>
  <c r="V128" i="2"/>
  <c r="R129" i="2"/>
  <c r="S129" i="2"/>
  <c r="T129" i="2"/>
  <c r="U129" i="2"/>
  <c r="V129" i="2"/>
  <c r="R130" i="2"/>
  <c r="S130" i="2"/>
  <c r="T130" i="2"/>
  <c r="U130" i="2"/>
  <c r="V130" i="2"/>
  <c r="R131" i="2"/>
  <c r="S131" i="2"/>
  <c r="T131" i="2"/>
  <c r="U131" i="2"/>
  <c r="V131" i="2"/>
  <c r="R132" i="2"/>
  <c r="S132" i="2"/>
  <c r="T132" i="2"/>
  <c r="U132" i="2"/>
  <c r="V132" i="2"/>
  <c r="R133" i="2"/>
  <c r="S133" i="2"/>
  <c r="T133" i="2"/>
  <c r="U133" i="2"/>
  <c r="V133" i="2"/>
  <c r="R134" i="2"/>
  <c r="S134" i="2"/>
  <c r="T134" i="2"/>
  <c r="U134" i="2"/>
  <c r="V134" i="2"/>
  <c r="R135" i="2"/>
  <c r="S135" i="2"/>
  <c r="T135" i="2"/>
  <c r="U135" i="2"/>
  <c r="V135" i="2"/>
  <c r="R136" i="2"/>
  <c r="S136" i="2"/>
  <c r="T136" i="2"/>
  <c r="U136" i="2"/>
  <c r="V136" i="2"/>
  <c r="R137" i="2"/>
  <c r="S137" i="2"/>
  <c r="T137" i="2"/>
  <c r="U137" i="2"/>
  <c r="V137" i="2"/>
  <c r="R138" i="2"/>
  <c r="S138" i="2"/>
  <c r="T138" i="2"/>
  <c r="U138" i="2"/>
  <c r="V138" i="2"/>
  <c r="R139" i="2"/>
  <c r="S139" i="2"/>
  <c r="T139" i="2"/>
  <c r="U139" i="2"/>
  <c r="V139" i="2"/>
  <c r="R140" i="2"/>
  <c r="S140" i="2"/>
  <c r="T140" i="2"/>
  <c r="U140" i="2"/>
  <c r="V140" i="2"/>
  <c r="R141" i="2"/>
  <c r="S141" i="2"/>
  <c r="T141" i="2"/>
  <c r="U141" i="2"/>
  <c r="V141" i="2"/>
  <c r="R142" i="2"/>
  <c r="S142" i="2"/>
  <c r="T142" i="2"/>
  <c r="U142" i="2"/>
  <c r="V142" i="2"/>
  <c r="R143" i="2"/>
  <c r="S143" i="2"/>
  <c r="T143" i="2"/>
  <c r="U143" i="2"/>
  <c r="V143" i="2"/>
  <c r="R144" i="2"/>
  <c r="S144" i="2"/>
  <c r="T144" i="2"/>
  <c r="U144" i="2"/>
  <c r="V144" i="2"/>
  <c r="R145" i="2"/>
  <c r="S145" i="2"/>
  <c r="T145" i="2"/>
  <c r="U145" i="2"/>
  <c r="V145" i="2"/>
  <c r="R146" i="2"/>
  <c r="S146" i="2"/>
  <c r="T146" i="2"/>
  <c r="U146" i="2"/>
  <c r="V146" i="2"/>
  <c r="R147" i="2"/>
  <c r="S147" i="2"/>
  <c r="T147" i="2"/>
  <c r="U147" i="2"/>
  <c r="V147" i="2"/>
  <c r="R148" i="2"/>
  <c r="S148" i="2"/>
  <c r="T148" i="2"/>
  <c r="U148" i="2"/>
  <c r="V148" i="2"/>
  <c r="R149" i="2"/>
  <c r="S149" i="2"/>
  <c r="T149" i="2"/>
  <c r="U149" i="2"/>
  <c r="V149" i="2"/>
  <c r="R150" i="2"/>
  <c r="S150" i="2"/>
  <c r="T150" i="2"/>
  <c r="U150" i="2"/>
  <c r="V150" i="2"/>
  <c r="R151" i="2"/>
  <c r="S151" i="2"/>
  <c r="T151" i="2"/>
  <c r="U151" i="2"/>
  <c r="V151" i="2"/>
  <c r="R152" i="2"/>
  <c r="S152" i="2"/>
  <c r="T152" i="2"/>
  <c r="U152" i="2"/>
  <c r="V152" i="2"/>
  <c r="R153" i="2"/>
  <c r="S153" i="2"/>
  <c r="T153" i="2"/>
  <c r="U153" i="2"/>
  <c r="V153" i="2"/>
  <c r="R154" i="2"/>
  <c r="S154" i="2"/>
  <c r="T154" i="2"/>
  <c r="U154" i="2"/>
  <c r="V154" i="2"/>
  <c r="Q155" i="2"/>
  <c r="R155" i="2"/>
  <c r="S155" i="2"/>
  <c r="T155" i="2"/>
  <c r="U155" i="2"/>
  <c r="V155" i="2"/>
  <c r="Q156" i="2"/>
  <c r="R156" i="2"/>
  <c r="S156" i="2"/>
  <c r="T156" i="2"/>
  <c r="U156" i="2"/>
  <c r="V156" i="2"/>
  <c r="Q157" i="2"/>
  <c r="R157" i="2"/>
  <c r="S157" i="2"/>
  <c r="T157" i="2"/>
  <c r="U157" i="2"/>
  <c r="V157" i="2"/>
  <c r="Q158" i="2"/>
  <c r="R158" i="2"/>
  <c r="S158" i="2"/>
  <c r="T158" i="2"/>
  <c r="U158" i="2"/>
  <c r="V158" i="2"/>
  <c r="Q159" i="2"/>
  <c r="R159" i="2"/>
  <c r="S159" i="2"/>
  <c r="T159" i="2"/>
  <c r="U159" i="2"/>
  <c r="V159" i="2"/>
  <c r="Q160" i="2"/>
  <c r="R160" i="2"/>
  <c r="S160" i="2"/>
  <c r="T160" i="2"/>
  <c r="U160" i="2"/>
  <c r="V160" i="2"/>
  <c r="Q161" i="2"/>
  <c r="R161" i="2"/>
  <c r="S161" i="2"/>
  <c r="T161" i="2"/>
  <c r="U161" i="2"/>
  <c r="V161" i="2"/>
  <c r="Q162" i="2"/>
  <c r="R162" i="2"/>
  <c r="S162" i="2"/>
  <c r="T162" i="2"/>
  <c r="U162" i="2"/>
  <c r="V162" i="2"/>
  <c r="R163" i="2"/>
  <c r="S163" i="2"/>
  <c r="T163" i="2"/>
  <c r="U163" i="2"/>
  <c r="V163" i="2"/>
  <c r="R164" i="2"/>
  <c r="S164" i="2"/>
  <c r="T164" i="2"/>
  <c r="U164" i="2"/>
  <c r="V164" i="2"/>
  <c r="R165" i="2"/>
  <c r="S165" i="2"/>
  <c r="T165" i="2"/>
  <c r="U165" i="2"/>
  <c r="V165" i="2"/>
  <c r="R166" i="2"/>
  <c r="S166" i="2"/>
  <c r="T166" i="2"/>
  <c r="U166" i="2"/>
  <c r="V166" i="2"/>
  <c r="R167" i="2"/>
  <c r="S167" i="2"/>
  <c r="T167" i="2"/>
  <c r="U167" i="2"/>
  <c r="V167" i="2"/>
  <c r="R168" i="2"/>
  <c r="S168" i="2"/>
  <c r="T168" i="2"/>
  <c r="U168" i="2"/>
  <c r="V168" i="2"/>
  <c r="R169" i="2"/>
  <c r="S169" i="2"/>
  <c r="T169" i="2"/>
  <c r="U169" i="2"/>
  <c r="V169" i="2"/>
  <c r="R170" i="2"/>
  <c r="S170" i="2"/>
  <c r="T170" i="2"/>
  <c r="U170" i="2"/>
  <c r="V170" i="2"/>
  <c r="R171" i="2"/>
  <c r="S171" i="2"/>
  <c r="T171" i="2"/>
  <c r="U171" i="2"/>
  <c r="V171" i="2"/>
  <c r="R172" i="2"/>
  <c r="S172" i="2"/>
  <c r="T172" i="2"/>
  <c r="U172" i="2"/>
  <c r="V172" i="2"/>
  <c r="R173" i="2"/>
  <c r="S173" i="2"/>
  <c r="T173" i="2"/>
  <c r="U173" i="2"/>
  <c r="V173" i="2"/>
  <c r="R174" i="2"/>
  <c r="S174" i="2"/>
  <c r="T174" i="2"/>
  <c r="U174" i="2"/>
  <c r="V174" i="2"/>
  <c r="R175" i="2"/>
  <c r="S175" i="2"/>
  <c r="T175" i="2"/>
  <c r="U175" i="2"/>
  <c r="V175" i="2"/>
  <c r="R176" i="2"/>
  <c r="S176" i="2"/>
  <c r="T176" i="2"/>
  <c r="U176" i="2"/>
  <c r="V176" i="2"/>
  <c r="R177" i="2"/>
  <c r="S177" i="2"/>
  <c r="T177" i="2"/>
  <c r="U177" i="2"/>
  <c r="V177" i="2"/>
  <c r="Q178" i="2"/>
  <c r="R178" i="2"/>
  <c r="S178" i="2"/>
  <c r="T178" i="2"/>
  <c r="U178" i="2"/>
  <c r="V178" i="2"/>
  <c r="R179" i="2"/>
  <c r="S179" i="2"/>
  <c r="T179" i="2"/>
  <c r="U179" i="2"/>
  <c r="V179" i="2"/>
  <c r="R180" i="2"/>
  <c r="S180" i="2"/>
  <c r="T180" i="2"/>
  <c r="U180" i="2"/>
  <c r="V180" i="2"/>
  <c r="R181" i="2"/>
  <c r="S181" i="2"/>
  <c r="T181" i="2"/>
  <c r="U181" i="2"/>
  <c r="V181" i="2"/>
  <c r="R182" i="2"/>
  <c r="S182" i="2"/>
  <c r="T182" i="2"/>
  <c r="U182" i="2"/>
  <c r="V182" i="2"/>
  <c r="Q183" i="2"/>
  <c r="R183" i="2"/>
  <c r="S183" i="2"/>
  <c r="T183" i="2"/>
  <c r="U183" i="2"/>
  <c r="V183" i="2"/>
  <c r="R184" i="2"/>
  <c r="S184" i="2"/>
  <c r="T184" i="2"/>
  <c r="U184" i="2"/>
  <c r="V184" i="2"/>
  <c r="R185" i="2"/>
  <c r="S185" i="2"/>
  <c r="T185" i="2"/>
  <c r="U185" i="2"/>
  <c r="V185" i="2"/>
  <c r="R186" i="2"/>
  <c r="S186" i="2"/>
  <c r="T186" i="2"/>
  <c r="U186" i="2"/>
  <c r="V186" i="2"/>
  <c r="R187" i="2"/>
  <c r="S187" i="2"/>
  <c r="T187" i="2"/>
  <c r="U187" i="2"/>
  <c r="V187" i="2"/>
  <c r="R188" i="2"/>
  <c r="S188" i="2"/>
  <c r="T188" i="2"/>
  <c r="U188" i="2"/>
  <c r="V188" i="2"/>
  <c r="R189" i="2"/>
  <c r="S189" i="2"/>
  <c r="T189" i="2"/>
  <c r="U189" i="2"/>
  <c r="V189" i="2"/>
  <c r="R190" i="2"/>
  <c r="S190" i="2"/>
  <c r="T190" i="2"/>
  <c r="U190" i="2"/>
  <c r="V190" i="2"/>
  <c r="R191" i="2"/>
  <c r="S191" i="2"/>
  <c r="T191" i="2"/>
  <c r="U191" i="2"/>
  <c r="V191" i="2"/>
  <c r="R192" i="2"/>
  <c r="S192" i="2"/>
  <c r="T192" i="2"/>
  <c r="U192" i="2"/>
  <c r="V192" i="2"/>
  <c r="R193" i="2"/>
  <c r="S193" i="2"/>
  <c r="T193" i="2"/>
  <c r="U193" i="2"/>
  <c r="V193" i="2"/>
  <c r="R194" i="2"/>
  <c r="S194" i="2"/>
  <c r="T194" i="2"/>
  <c r="U194" i="2"/>
  <c r="V194" i="2"/>
  <c r="R195" i="2"/>
  <c r="S195" i="2"/>
  <c r="T195" i="2"/>
  <c r="U195" i="2"/>
  <c r="V195" i="2"/>
  <c r="R196" i="2"/>
  <c r="S196" i="2"/>
  <c r="T196" i="2"/>
  <c r="U196" i="2"/>
  <c r="V196" i="2"/>
  <c r="R197" i="2"/>
  <c r="S197" i="2"/>
  <c r="T197" i="2"/>
  <c r="U197" i="2"/>
  <c r="V197" i="2"/>
  <c r="R198" i="2"/>
  <c r="S198" i="2"/>
  <c r="T198" i="2"/>
  <c r="U198" i="2"/>
  <c r="V198" i="2"/>
  <c r="R199" i="2"/>
  <c r="S199" i="2"/>
  <c r="T199" i="2"/>
  <c r="U199" i="2"/>
  <c r="V199" i="2"/>
  <c r="R200" i="2"/>
  <c r="S200" i="2"/>
  <c r="T200" i="2"/>
  <c r="U200" i="2"/>
  <c r="V200" i="2"/>
  <c r="R201" i="2"/>
  <c r="S201" i="2"/>
  <c r="T201" i="2"/>
  <c r="U201" i="2"/>
  <c r="V201" i="2"/>
  <c r="Q202" i="2"/>
  <c r="R202" i="2"/>
  <c r="S202" i="2"/>
  <c r="T202" i="2"/>
  <c r="U202" i="2"/>
  <c r="V202" i="2"/>
  <c r="Q203" i="2"/>
  <c r="R203" i="2"/>
  <c r="S203" i="2"/>
  <c r="T203" i="2"/>
  <c r="U203" i="2"/>
  <c r="V203" i="2"/>
  <c r="Q204" i="2"/>
  <c r="R204" i="2"/>
  <c r="S204" i="2"/>
  <c r="T204" i="2"/>
  <c r="U204" i="2"/>
  <c r="V204" i="2"/>
  <c r="R205" i="2"/>
  <c r="S205" i="2"/>
  <c r="T205" i="2"/>
  <c r="U205" i="2"/>
  <c r="V205" i="2"/>
  <c r="R206" i="2"/>
  <c r="S206" i="2"/>
  <c r="T206" i="2"/>
  <c r="U206" i="2"/>
  <c r="V206" i="2"/>
  <c r="R207" i="2"/>
  <c r="S207" i="2"/>
  <c r="T207" i="2"/>
  <c r="U207" i="2"/>
  <c r="V207" i="2"/>
  <c r="R208" i="2"/>
  <c r="S208" i="2"/>
  <c r="T208" i="2"/>
  <c r="U208" i="2"/>
  <c r="V208" i="2"/>
  <c r="R209" i="2"/>
  <c r="S209" i="2"/>
  <c r="T209" i="2"/>
  <c r="U209" i="2"/>
  <c r="V209" i="2"/>
  <c r="R210" i="2"/>
  <c r="S210" i="2"/>
  <c r="T210" i="2"/>
  <c r="U210" i="2"/>
  <c r="V210" i="2"/>
  <c r="R211" i="2"/>
  <c r="S211" i="2"/>
  <c r="T211" i="2"/>
  <c r="U211" i="2"/>
  <c r="V211" i="2"/>
  <c r="R212" i="2"/>
  <c r="S212" i="2"/>
  <c r="T212" i="2"/>
  <c r="U212" i="2"/>
  <c r="V212" i="2"/>
  <c r="R213" i="2"/>
  <c r="S213" i="2"/>
  <c r="T213" i="2"/>
  <c r="U213" i="2"/>
  <c r="V213" i="2"/>
  <c r="R214" i="2"/>
  <c r="S214" i="2"/>
  <c r="T214" i="2"/>
  <c r="U214" i="2"/>
  <c r="V214" i="2"/>
  <c r="R215" i="2"/>
  <c r="S215" i="2"/>
  <c r="T215" i="2"/>
  <c r="U215" i="2"/>
  <c r="V215" i="2"/>
  <c r="R216" i="2"/>
  <c r="S216" i="2"/>
  <c r="T216" i="2"/>
  <c r="U216" i="2"/>
  <c r="V216" i="2"/>
  <c r="R217" i="2"/>
  <c r="S217" i="2"/>
  <c r="T217" i="2"/>
  <c r="U217" i="2"/>
  <c r="V217" i="2"/>
  <c r="R218" i="2"/>
  <c r="S218" i="2"/>
  <c r="T218" i="2"/>
  <c r="U218" i="2"/>
  <c r="V218" i="2"/>
  <c r="R219" i="2"/>
  <c r="S219" i="2"/>
  <c r="T219" i="2"/>
  <c r="U219" i="2"/>
  <c r="V219" i="2"/>
  <c r="R220" i="2"/>
  <c r="S220" i="2"/>
  <c r="T220" i="2"/>
  <c r="U220" i="2"/>
  <c r="V220" i="2"/>
  <c r="R221" i="2"/>
  <c r="S221" i="2"/>
  <c r="T221" i="2"/>
  <c r="U221" i="2"/>
  <c r="V221" i="2"/>
  <c r="R222" i="2"/>
  <c r="S222" i="2"/>
  <c r="T222" i="2"/>
  <c r="U222" i="2"/>
  <c r="V222" i="2"/>
  <c r="Q223" i="2"/>
  <c r="R223" i="2"/>
  <c r="S223" i="2"/>
  <c r="T223" i="2"/>
  <c r="U223" i="2"/>
  <c r="V223" i="2"/>
  <c r="R224" i="2"/>
  <c r="S224" i="2"/>
  <c r="T224" i="2"/>
  <c r="U224" i="2"/>
  <c r="V224" i="2"/>
  <c r="R225" i="2"/>
  <c r="S225" i="2"/>
  <c r="T225" i="2"/>
  <c r="U225" i="2"/>
  <c r="V225" i="2"/>
  <c r="R226" i="2"/>
  <c r="S226" i="2"/>
  <c r="T226" i="2"/>
  <c r="U226" i="2"/>
  <c r="V226" i="2"/>
  <c r="R227" i="2"/>
  <c r="S227" i="2"/>
  <c r="T227" i="2"/>
  <c r="U227" i="2"/>
  <c r="V227" i="2"/>
  <c r="R228" i="2"/>
  <c r="S228" i="2"/>
  <c r="T228" i="2"/>
  <c r="U228" i="2"/>
  <c r="V228" i="2"/>
  <c r="R229" i="2"/>
  <c r="S229" i="2"/>
  <c r="T229" i="2"/>
  <c r="U229" i="2"/>
  <c r="V229" i="2"/>
  <c r="R230" i="2"/>
  <c r="S230" i="2"/>
  <c r="T230" i="2"/>
  <c r="U230" i="2"/>
  <c r="V230" i="2"/>
  <c r="R231" i="2"/>
  <c r="S231" i="2"/>
  <c r="T231" i="2"/>
  <c r="U231" i="2"/>
  <c r="V231" i="2"/>
  <c r="R232" i="2"/>
  <c r="S232" i="2"/>
  <c r="T232" i="2"/>
  <c r="U232" i="2"/>
  <c r="V232" i="2"/>
  <c r="R233" i="2"/>
  <c r="S233" i="2"/>
  <c r="T233" i="2"/>
  <c r="U233" i="2"/>
  <c r="V233" i="2"/>
  <c r="R234" i="2"/>
  <c r="S234" i="2"/>
  <c r="T234" i="2"/>
  <c r="U234" i="2"/>
  <c r="V234" i="2"/>
  <c r="R235" i="2"/>
  <c r="S235" i="2"/>
  <c r="T235" i="2"/>
  <c r="U235" i="2"/>
  <c r="V235" i="2"/>
  <c r="R236" i="2"/>
  <c r="S236" i="2"/>
  <c r="T236" i="2"/>
  <c r="U236" i="2"/>
  <c r="V236" i="2"/>
  <c r="R237" i="2"/>
  <c r="S237" i="2"/>
  <c r="T237" i="2"/>
  <c r="U237" i="2"/>
  <c r="V237" i="2"/>
  <c r="R238" i="2"/>
  <c r="S238" i="2"/>
  <c r="T238" i="2"/>
  <c r="U238" i="2"/>
  <c r="V238" i="2"/>
  <c r="R239" i="2"/>
  <c r="S239" i="2"/>
  <c r="T239" i="2"/>
  <c r="U239" i="2"/>
  <c r="V239" i="2"/>
  <c r="R240" i="2"/>
  <c r="S240" i="2"/>
  <c r="T240" i="2"/>
  <c r="U240" i="2"/>
  <c r="V240" i="2"/>
  <c r="R241" i="2"/>
  <c r="S241" i="2"/>
  <c r="T241" i="2"/>
  <c r="U241" i="2"/>
  <c r="V241" i="2"/>
  <c r="R242" i="2"/>
  <c r="S242" i="2"/>
  <c r="T242" i="2"/>
  <c r="U242" i="2"/>
  <c r="V242" i="2"/>
  <c r="R243" i="2"/>
  <c r="S243" i="2"/>
  <c r="T243" i="2"/>
  <c r="U243" i="2"/>
  <c r="V243" i="2"/>
  <c r="T733" i="2" l="1"/>
  <c r="V733" i="2"/>
  <c r="R733" i="2"/>
  <c r="Q733" i="2"/>
  <c r="S733" i="2"/>
  <c r="U733" i="2"/>
  <c r="S714" i="2"/>
  <c r="T714" i="2"/>
  <c r="U714" i="2"/>
  <c r="R714" i="2"/>
  <c r="V714" i="2"/>
  <c r="Q714" i="2"/>
  <c r="U742" i="2"/>
  <c r="Q742" i="2"/>
  <c r="S742" i="2"/>
  <c r="R742" i="2"/>
  <c r="T742" i="2"/>
  <c r="V742" i="2"/>
  <c r="S744" i="2"/>
  <c r="T744" i="2"/>
  <c r="U744" i="2"/>
  <c r="R744" i="2"/>
  <c r="V744" i="2"/>
  <c r="Q744" i="2"/>
  <c r="U758" i="2"/>
  <c r="Q758" i="2"/>
  <c r="S758" i="2"/>
  <c r="R758" i="2"/>
  <c r="V758" i="2"/>
  <c r="T758" i="2"/>
  <c r="R715" i="2"/>
  <c r="S715" i="2"/>
  <c r="U715" i="2"/>
  <c r="T715" i="2"/>
  <c r="V715" i="2"/>
  <c r="Q715" i="2"/>
  <c r="R717" i="2"/>
  <c r="S717" i="2"/>
  <c r="T717" i="2"/>
  <c r="V717" i="2"/>
  <c r="Q717" i="2"/>
  <c r="U717" i="2"/>
  <c r="U752" i="2"/>
  <c r="S752" i="2"/>
  <c r="R752" i="2"/>
  <c r="T752" i="2"/>
  <c r="V752" i="2"/>
  <c r="Q752" i="2"/>
  <c r="T766" i="2"/>
  <c r="V766" i="2"/>
  <c r="Q766" i="2"/>
  <c r="R766" i="2"/>
  <c r="S766" i="2"/>
  <c r="U766" i="2"/>
  <c r="S740" i="2"/>
  <c r="U740" i="2"/>
  <c r="V740" i="2"/>
  <c r="R740" i="2"/>
  <c r="T740" i="2"/>
  <c r="Q740" i="2"/>
  <c r="S723" i="2"/>
  <c r="T723" i="2"/>
  <c r="U723" i="2"/>
  <c r="R723" i="2"/>
  <c r="V723" i="2"/>
  <c r="Q723" i="2"/>
  <c r="U736" i="2"/>
  <c r="S736" i="2"/>
  <c r="R736" i="2"/>
  <c r="T736" i="2"/>
  <c r="V736" i="2"/>
  <c r="Q736" i="2"/>
  <c r="R741" i="2"/>
  <c r="S741" i="2"/>
  <c r="T741" i="2"/>
  <c r="V741" i="2"/>
  <c r="Q741" i="2"/>
  <c r="U741" i="2"/>
  <c r="T749" i="2"/>
  <c r="V749" i="2"/>
  <c r="R749" i="2"/>
  <c r="U749" i="2"/>
  <c r="Q749" i="2"/>
  <c r="S749" i="2"/>
  <c r="S731" i="2"/>
  <c r="U731" i="2"/>
  <c r="V731" i="2"/>
  <c r="R731" i="2"/>
  <c r="T731" i="2"/>
  <c r="Q731" i="2"/>
  <c r="R725" i="2"/>
  <c r="T725" i="2"/>
  <c r="U725" i="2"/>
  <c r="V725" i="2"/>
  <c r="S725" i="2"/>
  <c r="Q725" i="2"/>
  <c r="S727" i="2"/>
  <c r="U727" i="2"/>
  <c r="V727" i="2"/>
  <c r="Q727" i="2"/>
  <c r="R727" i="2"/>
  <c r="T727" i="2"/>
  <c r="Q750" i="2"/>
  <c r="S750" i="2"/>
  <c r="T750" i="2"/>
  <c r="U750" i="2"/>
  <c r="R750" i="2"/>
  <c r="V750" i="2"/>
  <c r="R748" i="2"/>
  <c r="S748" i="2"/>
  <c r="U748" i="2"/>
  <c r="V748" i="2"/>
  <c r="T748" i="2"/>
  <c r="Q748" i="2"/>
  <c r="U739" i="2"/>
  <c r="S739" i="2"/>
  <c r="V739" i="2"/>
  <c r="R739" i="2"/>
  <c r="T739" i="2"/>
  <c r="Q739" i="2"/>
  <c r="N39" i="18"/>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R751" i="2" l="1"/>
  <c r="S751" i="2"/>
  <c r="U751" i="2"/>
  <c r="T751" i="2"/>
  <c r="V751" i="2"/>
  <c r="Q751" i="2"/>
  <c r="U769" i="2"/>
  <c r="Q769" i="2"/>
  <c r="R769" i="2"/>
  <c r="S769" i="2"/>
  <c r="V769" i="2"/>
  <c r="T769" i="2"/>
  <c r="V761" i="2"/>
  <c r="Q761" i="2"/>
  <c r="R761" i="2"/>
  <c r="T761" i="2"/>
  <c r="S761" i="2"/>
  <c r="U761" i="2"/>
  <c r="S756" i="2"/>
  <c r="U756" i="2"/>
  <c r="V756" i="2"/>
  <c r="R756" i="2"/>
  <c r="T756" i="2"/>
  <c r="Q756" i="2"/>
  <c r="R735" i="2"/>
  <c r="S735" i="2"/>
  <c r="U735" i="2"/>
  <c r="T735" i="2"/>
  <c r="V735" i="2"/>
  <c r="Q735" i="2"/>
  <c r="S778" i="2"/>
  <c r="U778" i="2"/>
  <c r="V778" i="2"/>
  <c r="Q778" i="2"/>
  <c r="R778" i="2"/>
  <c r="T778" i="2"/>
  <c r="R764" i="2"/>
  <c r="S764" i="2"/>
  <c r="U764" i="2"/>
  <c r="T764" i="2"/>
  <c r="V764" i="2"/>
  <c r="Q764" i="2"/>
  <c r="R768" i="2"/>
  <c r="S768" i="2"/>
  <c r="T768" i="2"/>
  <c r="U768" i="2"/>
  <c r="V768" i="2"/>
  <c r="Q768" i="2"/>
  <c r="S762" i="2"/>
  <c r="U762" i="2"/>
  <c r="V762" i="2"/>
  <c r="Q762" i="2"/>
  <c r="R762" i="2"/>
  <c r="T762" i="2"/>
  <c r="S759" i="2"/>
  <c r="U759" i="2"/>
  <c r="V759" i="2"/>
  <c r="R759" i="2"/>
  <c r="T759" i="2"/>
  <c r="Q759" i="2"/>
  <c r="R737" i="2"/>
  <c r="T737" i="2"/>
  <c r="U737" i="2"/>
  <c r="V737" i="2"/>
  <c r="Q737" i="2"/>
  <c r="S737" i="2"/>
  <c r="S760" i="2"/>
  <c r="T760" i="2"/>
  <c r="U760" i="2"/>
  <c r="V760" i="2"/>
  <c r="R760" i="2"/>
  <c r="Q760" i="2"/>
  <c r="Q734" i="2"/>
  <c r="S734" i="2"/>
  <c r="T734" i="2"/>
  <c r="U734" i="2"/>
  <c r="R734" i="2"/>
  <c r="V734" i="2"/>
  <c r="R753" i="2"/>
  <c r="T753" i="2"/>
  <c r="U753" i="2"/>
  <c r="V753" i="2"/>
  <c r="Q753" i="2"/>
  <c r="S753" i="2"/>
  <c r="S743" i="2"/>
  <c r="U743" i="2"/>
  <c r="V743" i="2"/>
  <c r="R743" i="2"/>
  <c r="T743" i="2"/>
  <c r="Q743" i="2"/>
  <c r="U772" i="2"/>
  <c r="R772" i="2"/>
  <c r="S772" i="2"/>
  <c r="V772" i="2"/>
  <c r="T772" i="2"/>
  <c r="Q772" i="2"/>
  <c r="V745" i="2"/>
  <c r="Q745" i="2"/>
  <c r="R745" i="2"/>
  <c r="T745" i="2"/>
  <c r="S745" i="2"/>
  <c r="U745" i="2"/>
  <c r="S747" i="2"/>
  <c r="T747" i="2"/>
  <c r="U747" i="2"/>
  <c r="R747" i="2"/>
  <c r="V747" i="2"/>
  <c r="Q747" i="2"/>
  <c r="R770" i="2"/>
  <c r="T770" i="2"/>
  <c r="U770" i="2"/>
  <c r="V770" i="2"/>
  <c r="Q770" i="2"/>
  <c r="S770" i="2"/>
  <c r="T786" i="2"/>
  <c r="V786" i="2"/>
  <c r="Q786" i="2"/>
  <c r="R786" i="2"/>
  <c r="S786" i="2"/>
  <c r="U786" i="2"/>
  <c r="J10" i="2"/>
  <c r="AC10" i="2" s="1"/>
  <c r="J11" i="2"/>
  <c r="AC11" i="2" s="1"/>
  <c r="J12" i="2"/>
  <c r="AC12" i="2" s="1"/>
  <c r="J13" i="2"/>
  <c r="AC13" i="2" s="1"/>
  <c r="J14" i="2"/>
  <c r="AC14" i="2" s="1"/>
  <c r="J15" i="2"/>
  <c r="AC15" i="2" s="1"/>
  <c r="J16" i="2"/>
  <c r="AC16" i="2" s="1"/>
  <c r="J17" i="2"/>
  <c r="AC17" i="2" s="1"/>
  <c r="J18" i="2"/>
  <c r="AC18" i="2" s="1"/>
  <c r="J19" i="2"/>
  <c r="AC19" i="2" s="1"/>
  <c r="J20" i="2"/>
  <c r="AC20" i="2" s="1"/>
  <c r="J21" i="2"/>
  <c r="AC21" i="2" s="1"/>
  <c r="J22" i="2"/>
  <c r="AC22" i="2" s="1"/>
  <c r="J23" i="2"/>
  <c r="AC23" i="2" s="1"/>
  <c r="J24" i="2"/>
  <c r="AC24" i="2" s="1"/>
  <c r="J25" i="2"/>
  <c r="AC25" i="2" s="1"/>
  <c r="J26" i="2"/>
  <c r="AC26" i="2" s="1"/>
  <c r="J27" i="2"/>
  <c r="AC27" i="2" s="1"/>
  <c r="J28" i="2"/>
  <c r="AC28" i="2" s="1"/>
  <c r="J29" i="2"/>
  <c r="AC29" i="2" s="1"/>
  <c r="J30" i="2"/>
  <c r="AC30" i="2" s="1"/>
  <c r="J31" i="2"/>
  <c r="AC31" i="2" s="1"/>
  <c r="J32" i="2"/>
  <c r="AC32" i="2" s="1"/>
  <c r="J33" i="2"/>
  <c r="AC33" i="2" s="1"/>
  <c r="J34" i="2"/>
  <c r="AC34" i="2" s="1"/>
  <c r="J35" i="2"/>
  <c r="AC35" i="2" s="1"/>
  <c r="J36" i="2"/>
  <c r="AC36" i="2" s="1"/>
  <c r="J37" i="2"/>
  <c r="AC37" i="2" s="1"/>
  <c r="J38" i="2"/>
  <c r="AC38" i="2" s="1"/>
  <c r="J39" i="2"/>
  <c r="AC39" i="2" s="1"/>
  <c r="J40" i="2"/>
  <c r="AC40" i="2" s="1"/>
  <c r="J41" i="2"/>
  <c r="AC41" i="2" s="1"/>
  <c r="J42" i="2"/>
  <c r="AC42" i="2" s="1"/>
  <c r="J43" i="2"/>
  <c r="AC43" i="2" s="1"/>
  <c r="J44" i="2"/>
  <c r="AC44" i="2" s="1"/>
  <c r="J45" i="2"/>
  <c r="AC45" i="2" s="1"/>
  <c r="J46" i="2"/>
  <c r="AC46" i="2" s="1"/>
  <c r="J47" i="2"/>
  <c r="AC47" i="2" s="1"/>
  <c r="J48" i="2"/>
  <c r="AC48" i="2" s="1"/>
  <c r="J49" i="2"/>
  <c r="AC49" i="2" s="1"/>
  <c r="J50" i="2"/>
  <c r="AC50" i="2" s="1"/>
  <c r="J51" i="2"/>
  <c r="AC51" i="2" s="1"/>
  <c r="J52" i="2"/>
  <c r="AC52" i="2" s="1"/>
  <c r="J53" i="2"/>
  <c r="AC53" i="2" s="1"/>
  <c r="J54" i="2"/>
  <c r="AC54" i="2" s="1"/>
  <c r="J55" i="2"/>
  <c r="AC55" i="2" s="1"/>
  <c r="J56" i="2"/>
  <c r="AC56" i="2" s="1"/>
  <c r="J57" i="2"/>
  <c r="AC57" i="2" s="1"/>
  <c r="J58" i="2"/>
  <c r="AC58" i="2" s="1"/>
  <c r="J59" i="2"/>
  <c r="AC59" i="2" s="1"/>
  <c r="J60" i="2"/>
  <c r="AC60" i="2" s="1"/>
  <c r="J61" i="2"/>
  <c r="AC61" i="2" s="1"/>
  <c r="J62" i="2"/>
  <c r="AC62" i="2" s="1"/>
  <c r="J63" i="2"/>
  <c r="AC63" i="2" s="1"/>
  <c r="J64" i="2"/>
  <c r="AC64" i="2" s="1"/>
  <c r="J65" i="2"/>
  <c r="AC65" i="2" s="1"/>
  <c r="J66" i="2"/>
  <c r="AC66" i="2" s="1"/>
  <c r="J67" i="2"/>
  <c r="AC67" i="2" s="1"/>
  <c r="J68" i="2"/>
  <c r="AC68" i="2" s="1"/>
  <c r="J69" i="2"/>
  <c r="AC69" i="2" s="1"/>
  <c r="J70" i="2"/>
  <c r="AC70" i="2" s="1"/>
  <c r="J71" i="2"/>
  <c r="AC71" i="2" s="1"/>
  <c r="J72" i="2"/>
  <c r="AC72" i="2" s="1"/>
  <c r="J73" i="2"/>
  <c r="AC73" i="2" s="1"/>
  <c r="J74" i="2"/>
  <c r="AC74" i="2" s="1"/>
  <c r="J75" i="2"/>
  <c r="AC75" i="2" s="1"/>
  <c r="J76" i="2"/>
  <c r="AC76" i="2" s="1"/>
  <c r="J77" i="2"/>
  <c r="AC77" i="2" s="1"/>
  <c r="J78" i="2"/>
  <c r="AC78" i="2" s="1"/>
  <c r="J79" i="2"/>
  <c r="AC79" i="2" s="1"/>
  <c r="J80" i="2"/>
  <c r="AC80" i="2" s="1"/>
  <c r="J81" i="2"/>
  <c r="AC81" i="2" s="1"/>
  <c r="J82" i="2"/>
  <c r="AC82" i="2" s="1"/>
  <c r="J83" i="2"/>
  <c r="AC83" i="2" s="1"/>
  <c r="J84" i="2"/>
  <c r="AC84" i="2" s="1"/>
  <c r="J85" i="2"/>
  <c r="AC85" i="2" s="1"/>
  <c r="J86" i="2"/>
  <c r="AC86" i="2" s="1"/>
  <c r="J87" i="2"/>
  <c r="AC87" i="2" s="1"/>
  <c r="J88" i="2"/>
  <c r="AC88" i="2" s="1"/>
  <c r="J89" i="2"/>
  <c r="AC89" i="2" s="1"/>
  <c r="J90" i="2"/>
  <c r="AC90" i="2" s="1"/>
  <c r="J91" i="2"/>
  <c r="AC91" i="2" s="1"/>
  <c r="J92" i="2"/>
  <c r="AC92" i="2" s="1"/>
  <c r="J93" i="2"/>
  <c r="AC93" i="2" s="1"/>
  <c r="J94" i="2"/>
  <c r="AC94" i="2" s="1"/>
  <c r="J95" i="2"/>
  <c r="AC95" i="2" s="1"/>
  <c r="J96" i="2"/>
  <c r="AC96" i="2" s="1"/>
  <c r="J97" i="2"/>
  <c r="AC97" i="2" s="1"/>
  <c r="J98" i="2"/>
  <c r="AC98" i="2" s="1"/>
  <c r="J99" i="2"/>
  <c r="AC99" i="2" s="1"/>
  <c r="J100" i="2"/>
  <c r="AC100" i="2" s="1"/>
  <c r="J101" i="2"/>
  <c r="AC101" i="2" s="1"/>
  <c r="J102" i="2"/>
  <c r="AC102" i="2" s="1"/>
  <c r="J103" i="2"/>
  <c r="AC103" i="2" s="1"/>
  <c r="J104" i="2"/>
  <c r="AC104" i="2" s="1"/>
  <c r="J105" i="2"/>
  <c r="AC105" i="2" s="1"/>
  <c r="J106" i="2"/>
  <c r="AC106" i="2" s="1"/>
  <c r="J107" i="2"/>
  <c r="AC107" i="2" s="1"/>
  <c r="J108" i="2"/>
  <c r="AC108" i="2" s="1"/>
  <c r="J109" i="2"/>
  <c r="AC109" i="2" s="1"/>
  <c r="J110" i="2"/>
  <c r="AC110" i="2" s="1"/>
  <c r="J111" i="2"/>
  <c r="AC111" i="2" s="1"/>
  <c r="J112" i="2"/>
  <c r="AC112" i="2" s="1"/>
  <c r="J113" i="2"/>
  <c r="AC113" i="2" s="1"/>
  <c r="J114" i="2"/>
  <c r="AC114" i="2" s="1"/>
  <c r="J115" i="2"/>
  <c r="AC115" i="2" s="1"/>
  <c r="J116" i="2"/>
  <c r="AC116" i="2" s="1"/>
  <c r="J117" i="2"/>
  <c r="AC117" i="2" s="1"/>
  <c r="J118" i="2"/>
  <c r="AC118" i="2" s="1"/>
  <c r="J119" i="2"/>
  <c r="AC119" i="2" s="1"/>
  <c r="J120" i="2"/>
  <c r="AC120" i="2" s="1"/>
  <c r="J121" i="2"/>
  <c r="AC121" i="2" s="1"/>
  <c r="J122" i="2"/>
  <c r="AC122" i="2" s="1"/>
  <c r="J123" i="2"/>
  <c r="AC123" i="2" s="1"/>
  <c r="J124" i="2"/>
  <c r="AC124" i="2" s="1"/>
  <c r="J125" i="2"/>
  <c r="AC125" i="2" s="1"/>
  <c r="J126" i="2"/>
  <c r="AC126" i="2" s="1"/>
  <c r="J127" i="2"/>
  <c r="AC127" i="2" s="1"/>
  <c r="J128" i="2"/>
  <c r="AC128" i="2" s="1"/>
  <c r="J129" i="2"/>
  <c r="AC129" i="2" s="1"/>
  <c r="J130" i="2"/>
  <c r="AC130" i="2" s="1"/>
  <c r="J131" i="2"/>
  <c r="AC131" i="2" s="1"/>
  <c r="J132" i="2"/>
  <c r="AC132" i="2" s="1"/>
  <c r="J133" i="2"/>
  <c r="AC133" i="2" s="1"/>
  <c r="J134" i="2"/>
  <c r="AC134" i="2" s="1"/>
  <c r="J135" i="2"/>
  <c r="AC135" i="2" s="1"/>
  <c r="J136" i="2"/>
  <c r="AC136" i="2" s="1"/>
  <c r="J137" i="2"/>
  <c r="AC137" i="2" s="1"/>
  <c r="J138" i="2"/>
  <c r="AC138" i="2" s="1"/>
  <c r="J139" i="2"/>
  <c r="AC139" i="2" s="1"/>
  <c r="J140" i="2"/>
  <c r="AC140" i="2" s="1"/>
  <c r="J141" i="2"/>
  <c r="AC141" i="2" s="1"/>
  <c r="J142" i="2"/>
  <c r="AC142" i="2" s="1"/>
  <c r="J143" i="2"/>
  <c r="AC143" i="2" s="1"/>
  <c r="J144" i="2"/>
  <c r="AC144" i="2" s="1"/>
  <c r="J145" i="2"/>
  <c r="AC145" i="2" s="1"/>
  <c r="J146" i="2"/>
  <c r="AC146" i="2" s="1"/>
  <c r="J147" i="2"/>
  <c r="AC147" i="2" s="1"/>
  <c r="J148" i="2"/>
  <c r="AC148" i="2" s="1"/>
  <c r="J149" i="2"/>
  <c r="AC149" i="2" s="1"/>
  <c r="J150" i="2"/>
  <c r="AC150" i="2" s="1"/>
  <c r="J151" i="2"/>
  <c r="AC151" i="2" s="1"/>
  <c r="J152" i="2"/>
  <c r="AC152" i="2" s="1"/>
  <c r="J153" i="2"/>
  <c r="AC153" i="2" s="1"/>
  <c r="J154" i="2"/>
  <c r="AC154" i="2" s="1"/>
  <c r="J155" i="2"/>
  <c r="AC155" i="2" s="1"/>
  <c r="J156" i="2"/>
  <c r="AC156" i="2" s="1"/>
  <c r="J157" i="2"/>
  <c r="AC157" i="2" s="1"/>
  <c r="J158" i="2"/>
  <c r="AC158" i="2" s="1"/>
  <c r="J159" i="2"/>
  <c r="AC159" i="2" s="1"/>
  <c r="J160" i="2"/>
  <c r="AC160" i="2" s="1"/>
  <c r="J161" i="2"/>
  <c r="AC161" i="2" s="1"/>
  <c r="J162" i="2"/>
  <c r="AC162" i="2" s="1"/>
  <c r="J163" i="2"/>
  <c r="AC163" i="2" s="1"/>
  <c r="J164" i="2"/>
  <c r="AC164" i="2" s="1"/>
  <c r="J165" i="2"/>
  <c r="AC165" i="2" s="1"/>
  <c r="J166" i="2"/>
  <c r="AC166" i="2" s="1"/>
  <c r="J167" i="2"/>
  <c r="AC167" i="2" s="1"/>
  <c r="J168" i="2"/>
  <c r="AC168" i="2" s="1"/>
  <c r="J169" i="2"/>
  <c r="AC169" i="2" s="1"/>
  <c r="J170" i="2"/>
  <c r="AC170" i="2" s="1"/>
  <c r="J171" i="2"/>
  <c r="AC171" i="2" s="1"/>
  <c r="J172" i="2"/>
  <c r="AC172" i="2" s="1"/>
  <c r="J173" i="2"/>
  <c r="AC173" i="2" s="1"/>
  <c r="J174" i="2"/>
  <c r="AC174" i="2" s="1"/>
  <c r="J175" i="2"/>
  <c r="AC175" i="2" s="1"/>
  <c r="J176" i="2"/>
  <c r="AC176" i="2" s="1"/>
  <c r="J177" i="2"/>
  <c r="AC177" i="2" s="1"/>
  <c r="J178" i="2"/>
  <c r="AC178" i="2" s="1"/>
  <c r="J179" i="2"/>
  <c r="AC179" i="2" s="1"/>
  <c r="J180" i="2"/>
  <c r="AC180" i="2" s="1"/>
  <c r="J181" i="2"/>
  <c r="AC181" i="2" s="1"/>
  <c r="J182" i="2"/>
  <c r="AC182" i="2" s="1"/>
  <c r="J183" i="2"/>
  <c r="AC183" i="2" s="1"/>
  <c r="J184" i="2"/>
  <c r="AC184" i="2" s="1"/>
  <c r="J185" i="2"/>
  <c r="AC185" i="2" s="1"/>
  <c r="J186" i="2"/>
  <c r="AC186" i="2" s="1"/>
  <c r="J187" i="2"/>
  <c r="AC187" i="2" s="1"/>
  <c r="J188" i="2"/>
  <c r="AC188" i="2" s="1"/>
  <c r="J189" i="2"/>
  <c r="AC189" i="2" s="1"/>
  <c r="J190" i="2"/>
  <c r="AC190" i="2" s="1"/>
  <c r="J191" i="2"/>
  <c r="AC191" i="2" s="1"/>
  <c r="J192" i="2"/>
  <c r="AC192" i="2" s="1"/>
  <c r="J193" i="2"/>
  <c r="AC193" i="2" s="1"/>
  <c r="J194" i="2"/>
  <c r="AC194" i="2" s="1"/>
  <c r="J195" i="2"/>
  <c r="AC195" i="2" s="1"/>
  <c r="J196" i="2"/>
  <c r="AC196" i="2" s="1"/>
  <c r="J197" i="2"/>
  <c r="AC197" i="2" s="1"/>
  <c r="J198" i="2"/>
  <c r="AC198" i="2" s="1"/>
  <c r="J199" i="2"/>
  <c r="AC199" i="2" s="1"/>
  <c r="J200" i="2"/>
  <c r="AC200" i="2" s="1"/>
  <c r="J201" i="2"/>
  <c r="AC201" i="2" s="1"/>
  <c r="J202" i="2"/>
  <c r="AC202" i="2" s="1"/>
  <c r="J203" i="2"/>
  <c r="AC203" i="2" s="1"/>
  <c r="J204" i="2"/>
  <c r="AC204" i="2" s="1"/>
  <c r="J205" i="2"/>
  <c r="AC205" i="2" s="1"/>
  <c r="J206" i="2"/>
  <c r="AC206" i="2" s="1"/>
  <c r="J207" i="2"/>
  <c r="AC207" i="2" s="1"/>
  <c r="J208" i="2"/>
  <c r="AC208" i="2" s="1"/>
  <c r="J209" i="2"/>
  <c r="AC209" i="2" s="1"/>
  <c r="J210" i="2"/>
  <c r="AC210" i="2" s="1"/>
  <c r="J211" i="2"/>
  <c r="AC211" i="2" s="1"/>
  <c r="J212" i="2"/>
  <c r="AC212" i="2" s="1"/>
  <c r="J213" i="2"/>
  <c r="AC213" i="2" s="1"/>
  <c r="J214" i="2"/>
  <c r="AC214" i="2" s="1"/>
  <c r="J215" i="2"/>
  <c r="AC215" i="2" s="1"/>
  <c r="J216" i="2"/>
  <c r="AC216" i="2" s="1"/>
  <c r="J217" i="2"/>
  <c r="AC217" i="2" s="1"/>
  <c r="J218" i="2"/>
  <c r="AC218" i="2" s="1"/>
  <c r="J219" i="2"/>
  <c r="AC219" i="2" s="1"/>
  <c r="J220" i="2"/>
  <c r="AC220" i="2" s="1"/>
  <c r="J221" i="2"/>
  <c r="AC221" i="2" s="1"/>
  <c r="J222" i="2"/>
  <c r="AC222" i="2" s="1"/>
  <c r="J223" i="2"/>
  <c r="AC223" i="2" s="1"/>
  <c r="J224" i="2"/>
  <c r="AC224" i="2" s="1"/>
  <c r="J225" i="2"/>
  <c r="AC225" i="2" s="1"/>
  <c r="J226" i="2"/>
  <c r="AC226" i="2" s="1"/>
  <c r="J227" i="2"/>
  <c r="AC227" i="2" s="1"/>
  <c r="J228" i="2"/>
  <c r="AC228" i="2" s="1"/>
  <c r="J229" i="2"/>
  <c r="AC229" i="2" s="1"/>
  <c r="J230" i="2"/>
  <c r="AC230" i="2" s="1"/>
  <c r="J231" i="2"/>
  <c r="AC231" i="2" s="1"/>
  <c r="J232" i="2"/>
  <c r="AC232" i="2" s="1"/>
  <c r="J233" i="2"/>
  <c r="AC233" i="2" s="1"/>
  <c r="J234" i="2"/>
  <c r="AC234" i="2" s="1"/>
  <c r="J235" i="2"/>
  <c r="AC235" i="2" s="1"/>
  <c r="J236" i="2"/>
  <c r="AC236" i="2" s="1"/>
  <c r="J237" i="2"/>
  <c r="AC237" i="2" s="1"/>
  <c r="J238" i="2"/>
  <c r="AC238" i="2" s="1"/>
  <c r="J239" i="2"/>
  <c r="AC239" i="2" s="1"/>
  <c r="J240" i="2"/>
  <c r="AC240" i="2" s="1"/>
  <c r="J241" i="2"/>
  <c r="AC241" i="2" s="1"/>
  <c r="J242" i="2"/>
  <c r="AC242" i="2" s="1"/>
  <c r="J243" i="2"/>
  <c r="AC243" i="2" s="1"/>
  <c r="X10" i="2"/>
  <c r="Y10" i="2"/>
  <c r="Z10" i="2"/>
  <c r="X11" i="2"/>
  <c r="Y11" i="2"/>
  <c r="Z11" i="2"/>
  <c r="X12" i="2"/>
  <c r="Y12" i="2"/>
  <c r="Z12" i="2"/>
  <c r="X13" i="2"/>
  <c r="Y13" i="2"/>
  <c r="Z13" i="2"/>
  <c r="X14" i="2"/>
  <c r="Y14" i="2"/>
  <c r="Z14" i="2"/>
  <c r="X15" i="2"/>
  <c r="Y15" i="2"/>
  <c r="Z15" i="2"/>
  <c r="X16" i="2"/>
  <c r="Y16" i="2"/>
  <c r="Z16" i="2"/>
  <c r="X17" i="2"/>
  <c r="Y17" i="2"/>
  <c r="Z17" i="2"/>
  <c r="X18" i="2"/>
  <c r="Y18" i="2"/>
  <c r="Z18" i="2"/>
  <c r="X19" i="2"/>
  <c r="Y19" i="2"/>
  <c r="Z19" i="2"/>
  <c r="X20" i="2"/>
  <c r="Y20" i="2"/>
  <c r="Z20" i="2"/>
  <c r="X21" i="2"/>
  <c r="Y21" i="2"/>
  <c r="Z21" i="2"/>
  <c r="X22" i="2"/>
  <c r="Y22" i="2"/>
  <c r="Z22" i="2"/>
  <c r="X23" i="2"/>
  <c r="Y23" i="2"/>
  <c r="Z23" i="2"/>
  <c r="X24" i="2"/>
  <c r="Y24" i="2"/>
  <c r="Z24" i="2"/>
  <c r="X25" i="2"/>
  <c r="Y25" i="2"/>
  <c r="Z25" i="2"/>
  <c r="X26" i="2"/>
  <c r="Y26" i="2"/>
  <c r="Z26" i="2"/>
  <c r="X27" i="2"/>
  <c r="Y27" i="2"/>
  <c r="Z27" i="2"/>
  <c r="X28" i="2"/>
  <c r="Y28" i="2"/>
  <c r="Z28" i="2"/>
  <c r="X29" i="2"/>
  <c r="Y29" i="2"/>
  <c r="Z29" i="2"/>
  <c r="X30" i="2"/>
  <c r="Y30" i="2"/>
  <c r="Z30" i="2"/>
  <c r="X31" i="2"/>
  <c r="Y31" i="2"/>
  <c r="Z31" i="2"/>
  <c r="X32" i="2"/>
  <c r="Y32" i="2"/>
  <c r="Z32" i="2"/>
  <c r="X33" i="2"/>
  <c r="Y33" i="2"/>
  <c r="Z33" i="2"/>
  <c r="X34" i="2"/>
  <c r="Y34" i="2"/>
  <c r="Z34" i="2"/>
  <c r="X35" i="2"/>
  <c r="Y35" i="2"/>
  <c r="Z35" i="2"/>
  <c r="X36" i="2"/>
  <c r="Y36" i="2"/>
  <c r="Z36" i="2"/>
  <c r="X37" i="2"/>
  <c r="Y37" i="2"/>
  <c r="Z37" i="2"/>
  <c r="W38" i="2"/>
  <c r="X38" i="2"/>
  <c r="Y38" i="2"/>
  <c r="Z38" i="2"/>
  <c r="X39" i="2"/>
  <c r="Y39" i="2"/>
  <c r="Z39" i="2"/>
  <c r="X40" i="2"/>
  <c r="Y40" i="2"/>
  <c r="Z40" i="2"/>
  <c r="X41" i="2"/>
  <c r="Y41" i="2"/>
  <c r="Z41" i="2"/>
  <c r="X42" i="2"/>
  <c r="Y42" i="2"/>
  <c r="Z42" i="2"/>
  <c r="X43" i="2"/>
  <c r="Y43" i="2"/>
  <c r="Z43" i="2"/>
  <c r="X44" i="2"/>
  <c r="Y44" i="2"/>
  <c r="Z44" i="2"/>
  <c r="X45" i="2"/>
  <c r="Y45" i="2"/>
  <c r="Z45" i="2"/>
  <c r="X46" i="2"/>
  <c r="Y46" i="2"/>
  <c r="Z46" i="2"/>
  <c r="X47" i="2"/>
  <c r="Y47" i="2"/>
  <c r="Z47" i="2"/>
  <c r="X48" i="2"/>
  <c r="Y48" i="2"/>
  <c r="Z48" i="2"/>
  <c r="X49" i="2"/>
  <c r="Y49" i="2"/>
  <c r="Z49" i="2"/>
  <c r="X50" i="2"/>
  <c r="Y50" i="2"/>
  <c r="Z50" i="2"/>
  <c r="X51" i="2"/>
  <c r="Y51" i="2"/>
  <c r="Z51" i="2"/>
  <c r="X52" i="2"/>
  <c r="Y52" i="2"/>
  <c r="Z52" i="2"/>
  <c r="X53" i="2"/>
  <c r="Y53" i="2"/>
  <c r="Z53" i="2"/>
  <c r="X54" i="2"/>
  <c r="Y54" i="2"/>
  <c r="Z54" i="2"/>
  <c r="X55" i="2"/>
  <c r="Y55" i="2"/>
  <c r="Z55" i="2"/>
  <c r="X56" i="2"/>
  <c r="Y56" i="2"/>
  <c r="Z56" i="2"/>
  <c r="X57" i="2"/>
  <c r="Y57" i="2"/>
  <c r="Z57" i="2"/>
  <c r="X58" i="2"/>
  <c r="Y58" i="2"/>
  <c r="Z58" i="2"/>
  <c r="X59" i="2"/>
  <c r="Y59" i="2"/>
  <c r="Z59" i="2"/>
  <c r="X60" i="2"/>
  <c r="Y60" i="2"/>
  <c r="Z60" i="2"/>
  <c r="X61" i="2"/>
  <c r="Y61" i="2"/>
  <c r="Z61" i="2"/>
  <c r="X62" i="2"/>
  <c r="Y62" i="2"/>
  <c r="Z62" i="2"/>
  <c r="X63" i="2"/>
  <c r="Y63" i="2"/>
  <c r="Z63" i="2"/>
  <c r="X64" i="2"/>
  <c r="Y64" i="2"/>
  <c r="Z64" i="2"/>
  <c r="X65" i="2"/>
  <c r="Y65" i="2"/>
  <c r="Z65" i="2"/>
  <c r="X66" i="2"/>
  <c r="Y66" i="2"/>
  <c r="Z66" i="2"/>
  <c r="X67" i="2"/>
  <c r="Y67" i="2"/>
  <c r="Z67" i="2"/>
  <c r="X68" i="2"/>
  <c r="Y68" i="2"/>
  <c r="Z68" i="2"/>
  <c r="X69" i="2"/>
  <c r="Y69" i="2"/>
  <c r="Z69" i="2"/>
  <c r="X70" i="2"/>
  <c r="Y70" i="2"/>
  <c r="Z70" i="2"/>
  <c r="X71" i="2"/>
  <c r="Y71" i="2"/>
  <c r="Z71" i="2"/>
  <c r="X72" i="2"/>
  <c r="Y72" i="2"/>
  <c r="Z72" i="2"/>
  <c r="X73" i="2"/>
  <c r="Y73" i="2"/>
  <c r="Z73" i="2"/>
  <c r="X74" i="2"/>
  <c r="Y74" i="2"/>
  <c r="Z74" i="2"/>
  <c r="X75" i="2"/>
  <c r="Y75" i="2"/>
  <c r="Z75" i="2"/>
  <c r="X76" i="2"/>
  <c r="Y76" i="2"/>
  <c r="Z76" i="2"/>
  <c r="W77" i="2"/>
  <c r="X77" i="2"/>
  <c r="Y77" i="2"/>
  <c r="Z77" i="2"/>
  <c r="X78" i="2"/>
  <c r="Y78" i="2"/>
  <c r="Z78" i="2"/>
  <c r="X79" i="2"/>
  <c r="Y79" i="2"/>
  <c r="Z79" i="2"/>
  <c r="X80" i="2"/>
  <c r="Y80" i="2"/>
  <c r="Z80" i="2"/>
  <c r="X81" i="2"/>
  <c r="Y81" i="2"/>
  <c r="Z81" i="2"/>
  <c r="X82" i="2"/>
  <c r="Y82" i="2"/>
  <c r="Z82" i="2"/>
  <c r="X83" i="2"/>
  <c r="Y83" i="2"/>
  <c r="Z83" i="2"/>
  <c r="X84" i="2"/>
  <c r="Y84" i="2"/>
  <c r="Z84" i="2"/>
  <c r="X85" i="2"/>
  <c r="Y85" i="2"/>
  <c r="Z85" i="2"/>
  <c r="X86" i="2"/>
  <c r="Y86" i="2"/>
  <c r="Z86" i="2"/>
  <c r="X87" i="2"/>
  <c r="Y87" i="2"/>
  <c r="Z87" i="2"/>
  <c r="X88" i="2"/>
  <c r="Y88" i="2"/>
  <c r="Z88" i="2"/>
  <c r="X89" i="2"/>
  <c r="Y89" i="2"/>
  <c r="Z89" i="2"/>
  <c r="X90" i="2"/>
  <c r="Y90" i="2"/>
  <c r="Z90" i="2"/>
  <c r="X91" i="2"/>
  <c r="Y91" i="2"/>
  <c r="Z91" i="2"/>
  <c r="X92" i="2"/>
  <c r="Y92" i="2"/>
  <c r="Z92" i="2"/>
  <c r="X93" i="2"/>
  <c r="Y93" i="2"/>
  <c r="Z93" i="2"/>
  <c r="X94" i="2"/>
  <c r="Y94" i="2"/>
  <c r="Z94" i="2"/>
  <c r="X95" i="2"/>
  <c r="Y95" i="2"/>
  <c r="Z95" i="2"/>
  <c r="X96" i="2"/>
  <c r="Y96" i="2"/>
  <c r="Z96" i="2"/>
  <c r="X97" i="2"/>
  <c r="Y97" i="2"/>
  <c r="Z97" i="2"/>
  <c r="W98" i="2"/>
  <c r="X98" i="2"/>
  <c r="Y98" i="2"/>
  <c r="Z98" i="2"/>
  <c r="X99" i="2"/>
  <c r="Y99" i="2"/>
  <c r="Z99" i="2"/>
  <c r="X100" i="2"/>
  <c r="Y100" i="2"/>
  <c r="Z100" i="2"/>
  <c r="X101" i="2"/>
  <c r="Y101" i="2"/>
  <c r="Z101" i="2"/>
  <c r="X102" i="2"/>
  <c r="Y102" i="2"/>
  <c r="Z102" i="2"/>
  <c r="X103" i="2"/>
  <c r="Y103" i="2"/>
  <c r="Z103" i="2"/>
  <c r="X104" i="2"/>
  <c r="Y104" i="2"/>
  <c r="Z104" i="2"/>
  <c r="X105" i="2"/>
  <c r="Y105" i="2"/>
  <c r="Z105" i="2"/>
  <c r="X106" i="2"/>
  <c r="Y106" i="2"/>
  <c r="Z106" i="2"/>
  <c r="X107" i="2"/>
  <c r="Y107" i="2"/>
  <c r="Z107" i="2"/>
  <c r="X108" i="2"/>
  <c r="Y108" i="2"/>
  <c r="Z108" i="2"/>
  <c r="X109" i="2"/>
  <c r="Y109" i="2"/>
  <c r="Z109" i="2"/>
  <c r="X110" i="2"/>
  <c r="Y110" i="2"/>
  <c r="Z110" i="2"/>
  <c r="X111" i="2"/>
  <c r="Y111" i="2"/>
  <c r="Z111" i="2"/>
  <c r="X112" i="2"/>
  <c r="Y112" i="2"/>
  <c r="Z112" i="2"/>
  <c r="X113" i="2"/>
  <c r="Y113" i="2"/>
  <c r="Z113" i="2"/>
  <c r="X114" i="2"/>
  <c r="Y114" i="2"/>
  <c r="Z114" i="2"/>
  <c r="X115" i="2"/>
  <c r="Y115" i="2"/>
  <c r="Z115" i="2"/>
  <c r="X116" i="2"/>
  <c r="Y116" i="2"/>
  <c r="Z116" i="2"/>
  <c r="X117" i="2"/>
  <c r="Y117" i="2"/>
  <c r="Z117" i="2"/>
  <c r="X118" i="2"/>
  <c r="Y118" i="2"/>
  <c r="Z118" i="2"/>
  <c r="X119" i="2"/>
  <c r="Y119" i="2"/>
  <c r="Z119" i="2"/>
  <c r="X120" i="2"/>
  <c r="Y120" i="2"/>
  <c r="Z120" i="2"/>
  <c r="X121" i="2"/>
  <c r="Y121" i="2"/>
  <c r="Z121" i="2"/>
  <c r="X122" i="2"/>
  <c r="Y122" i="2"/>
  <c r="Z122" i="2"/>
  <c r="X123" i="2"/>
  <c r="Y123" i="2"/>
  <c r="Z123" i="2"/>
  <c r="X124" i="2"/>
  <c r="Y124" i="2"/>
  <c r="Z124" i="2"/>
  <c r="X125" i="2"/>
  <c r="Y125" i="2"/>
  <c r="Z125" i="2"/>
  <c r="X126" i="2"/>
  <c r="Y126" i="2"/>
  <c r="Z126" i="2"/>
  <c r="X127" i="2"/>
  <c r="Y127" i="2"/>
  <c r="Z127" i="2"/>
  <c r="X128" i="2"/>
  <c r="Y128" i="2"/>
  <c r="Z128" i="2"/>
  <c r="X129" i="2"/>
  <c r="Y129" i="2"/>
  <c r="Z129" i="2"/>
  <c r="X130" i="2"/>
  <c r="Y130" i="2"/>
  <c r="Z130" i="2"/>
  <c r="X131" i="2"/>
  <c r="Y131" i="2"/>
  <c r="Z131" i="2"/>
  <c r="X132" i="2"/>
  <c r="Y132" i="2"/>
  <c r="Z132" i="2"/>
  <c r="X133" i="2"/>
  <c r="Y133" i="2"/>
  <c r="Z133" i="2"/>
  <c r="X134" i="2"/>
  <c r="Y134" i="2"/>
  <c r="Z134" i="2"/>
  <c r="X135" i="2"/>
  <c r="Y135" i="2"/>
  <c r="Z135" i="2"/>
  <c r="X136" i="2"/>
  <c r="Y136" i="2"/>
  <c r="Z136" i="2"/>
  <c r="X137" i="2"/>
  <c r="Y137" i="2"/>
  <c r="Z137" i="2"/>
  <c r="X138" i="2"/>
  <c r="Y138" i="2"/>
  <c r="Z138" i="2"/>
  <c r="X139" i="2"/>
  <c r="Y139" i="2"/>
  <c r="Z139" i="2"/>
  <c r="X140" i="2"/>
  <c r="Y140" i="2"/>
  <c r="Z140" i="2"/>
  <c r="X141" i="2"/>
  <c r="Y141" i="2"/>
  <c r="Z141" i="2"/>
  <c r="X142" i="2"/>
  <c r="Y142" i="2"/>
  <c r="Z142" i="2"/>
  <c r="X143" i="2"/>
  <c r="Y143" i="2"/>
  <c r="Z143" i="2"/>
  <c r="X144" i="2"/>
  <c r="Y144" i="2"/>
  <c r="Z144" i="2"/>
  <c r="X145" i="2"/>
  <c r="Y145" i="2"/>
  <c r="Z145" i="2"/>
  <c r="X146" i="2"/>
  <c r="Y146" i="2"/>
  <c r="Z146" i="2"/>
  <c r="X147" i="2"/>
  <c r="Y147" i="2"/>
  <c r="Z147" i="2"/>
  <c r="X148" i="2"/>
  <c r="Y148" i="2"/>
  <c r="Z148" i="2"/>
  <c r="X149" i="2"/>
  <c r="Y149" i="2"/>
  <c r="Z149" i="2"/>
  <c r="X150" i="2"/>
  <c r="Y150" i="2"/>
  <c r="Z150" i="2"/>
  <c r="X151" i="2"/>
  <c r="Y151" i="2"/>
  <c r="Z151" i="2"/>
  <c r="X152" i="2"/>
  <c r="Y152" i="2"/>
  <c r="Z152" i="2"/>
  <c r="X153" i="2"/>
  <c r="Y153" i="2"/>
  <c r="Z153" i="2"/>
  <c r="X154" i="2"/>
  <c r="Y154" i="2"/>
  <c r="Z154" i="2"/>
  <c r="W155" i="2"/>
  <c r="X155" i="2"/>
  <c r="Y155" i="2"/>
  <c r="Z155" i="2"/>
  <c r="W156" i="2"/>
  <c r="X156" i="2"/>
  <c r="Y156" i="2"/>
  <c r="Z156" i="2"/>
  <c r="W157" i="2"/>
  <c r="X157" i="2"/>
  <c r="Y157" i="2"/>
  <c r="Z157" i="2"/>
  <c r="W158" i="2"/>
  <c r="X158" i="2"/>
  <c r="Y158" i="2"/>
  <c r="Z158" i="2"/>
  <c r="W159" i="2"/>
  <c r="X159" i="2"/>
  <c r="Y159" i="2"/>
  <c r="Z159" i="2"/>
  <c r="W160" i="2"/>
  <c r="X160" i="2"/>
  <c r="Y160" i="2"/>
  <c r="Z160" i="2"/>
  <c r="W161" i="2"/>
  <c r="X161" i="2"/>
  <c r="Y161" i="2"/>
  <c r="Z161" i="2"/>
  <c r="W162" i="2"/>
  <c r="X162" i="2"/>
  <c r="Y162" i="2"/>
  <c r="Z162" i="2"/>
  <c r="X163" i="2"/>
  <c r="Y163" i="2"/>
  <c r="Z163" i="2"/>
  <c r="X164" i="2"/>
  <c r="Y164" i="2"/>
  <c r="Z164" i="2"/>
  <c r="X165" i="2"/>
  <c r="Y165" i="2"/>
  <c r="Z165" i="2"/>
  <c r="X166" i="2"/>
  <c r="Y166" i="2"/>
  <c r="Z166" i="2"/>
  <c r="X167" i="2"/>
  <c r="Y167" i="2"/>
  <c r="Z167" i="2"/>
  <c r="X168" i="2"/>
  <c r="Y168" i="2"/>
  <c r="Z168" i="2"/>
  <c r="X169" i="2"/>
  <c r="Y169" i="2"/>
  <c r="Z169" i="2"/>
  <c r="X170" i="2"/>
  <c r="Y170" i="2"/>
  <c r="Z170" i="2"/>
  <c r="X171" i="2"/>
  <c r="Y171" i="2"/>
  <c r="Z171" i="2"/>
  <c r="X172" i="2"/>
  <c r="Y172" i="2"/>
  <c r="Z172" i="2"/>
  <c r="X173" i="2"/>
  <c r="Y173" i="2"/>
  <c r="Z173" i="2"/>
  <c r="X174" i="2"/>
  <c r="Y174" i="2"/>
  <c r="Z174" i="2"/>
  <c r="X175" i="2"/>
  <c r="Y175" i="2"/>
  <c r="Z175" i="2"/>
  <c r="X176" i="2"/>
  <c r="Y176" i="2"/>
  <c r="Z176" i="2"/>
  <c r="X177" i="2"/>
  <c r="Y177" i="2"/>
  <c r="Z177" i="2"/>
  <c r="W178" i="2"/>
  <c r="X178" i="2"/>
  <c r="Y178" i="2"/>
  <c r="Z178" i="2"/>
  <c r="X179" i="2"/>
  <c r="Y179" i="2"/>
  <c r="Z179" i="2"/>
  <c r="X180" i="2"/>
  <c r="Y180" i="2"/>
  <c r="Z180" i="2"/>
  <c r="X181" i="2"/>
  <c r="Y181" i="2"/>
  <c r="Z181" i="2"/>
  <c r="X182" i="2"/>
  <c r="Y182" i="2"/>
  <c r="Z182" i="2"/>
  <c r="W183" i="2"/>
  <c r="X183" i="2"/>
  <c r="Y183" i="2"/>
  <c r="Z183" i="2"/>
  <c r="X184" i="2"/>
  <c r="Y184" i="2"/>
  <c r="Z184" i="2"/>
  <c r="X185" i="2"/>
  <c r="Y185" i="2"/>
  <c r="Z185" i="2"/>
  <c r="X186" i="2"/>
  <c r="Y186" i="2"/>
  <c r="Z186" i="2"/>
  <c r="X187" i="2"/>
  <c r="Y187" i="2"/>
  <c r="Z187" i="2"/>
  <c r="X188" i="2"/>
  <c r="Y188" i="2"/>
  <c r="Z188" i="2"/>
  <c r="X189" i="2"/>
  <c r="Y189" i="2"/>
  <c r="Z189" i="2"/>
  <c r="X190" i="2"/>
  <c r="Y190" i="2"/>
  <c r="Z190" i="2"/>
  <c r="X191" i="2"/>
  <c r="Y191" i="2"/>
  <c r="Z191" i="2"/>
  <c r="X192" i="2"/>
  <c r="Y192" i="2"/>
  <c r="Z192" i="2"/>
  <c r="X193" i="2"/>
  <c r="Y193" i="2"/>
  <c r="Z193" i="2"/>
  <c r="X194" i="2"/>
  <c r="Y194" i="2"/>
  <c r="Z194" i="2"/>
  <c r="X195" i="2"/>
  <c r="Y195" i="2"/>
  <c r="Z195" i="2"/>
  <c r="X196" i="2"/>
  <c r="Y196" i="2"/>
  <c r="Z196" i="2"/>
  <c r="X197" i="2"/>
  <c r="Y197" i="2"/>
  <c r="Z197" i="2"/>
  <c r="X198" i="2"/>
  <c r="Y198" i="2"/>
  <c r="Z198" i="2"/>
  <c r="X199" i="2"/>
  <c r="Y199" i="2"/>
  <c r="Z199" i="2"/>
  <c r="X200" i="2"/>
  <c r="Y200" i="2"/>
  <c r="Z200" i="2"/>
  <c r="X201" i="2"/>
  <c r="Y201" i="2"/>
  <c r="Z201" i="2"/>
  <c r="W202" i="2"/>
  <c r="X202" i="2"/>
  <c r="Y202" i="2"/>
  <c r="Z202" i="2"/>
  <c r="W203" i="2"/>
  <c r="X203" i="2"/>
  <c r="Y203" i="2"/>
  <c r="Z203" i="2"/>
  <c r="W204" i="2"/>
  <c r="X204" i="2"/>
  <c r="Y204" i="2"/>
  <c r="Z204" i="2"/>
  <c r="X205" i="2"/>
  <c r="Y205" i="2"/>
  <c r="Z205" i="2"/>
  <c r="X206" i="2"/>
  <c r="Y206" i="2"/>
  <c r="Z206" i="2"/>
  <c r="X207" i="2"/>
  <c r="Y207" i="2"/>
  <c r="Z207" i="2"/>
  <c r="X208" i="2"/>
  <c r="Y208" i="2"/>
  <c r="Z208" i="2"/>
  <c r="X209" i="2"/>
  <c r="Y209" i="2"/>
  <c r="Z209" i="2"/>
  <c r="X210" i="2"/>
  <c r="Y210" i="2"/>
  <c r="Z210" i="2"/>
  <c r="X211" i="2"/>
  <c r="Y211" i="2"/>
  <c r="Z211" i="2"/>
  <c r="X212" i="2"/>
  <c r="Y212" i="2"/>
  <c r="Z212" i="2"/>
  <c r="X213" i="2"/>
  <c r="Y213" i="2"/>
  <c r="Z213" i="2"/>
  <c r="X214" i="2"/>
  <c r="Y214" i="2"/>
  <c r="Z214" i="2"/>
  <c r="X215" i="2"/>
  <c r="Y215" i="2"/>
  <c r="Z215" i="2"/>
  <c r="X216" i="2"/>
  <c r="Y216" i="2"/>
  <c r="Z216" i="2"/>
  <c r="X217" i="2"/>
  <c r="Y217" i="2"/>
  <c r="Z217" i="2"/>
  <c r="X218" i="2"/>
  <c r="Y218" i="2"/>
  <c r="Z218" i="2"/>
  <c r="X219" i="2"/>
  <c r="Y219" i="2"/>
  <c r="Z219" i="2"/>
  <c r="X220" i="2"/>
  <c r="Y220" i="2"/>
  <c r="Z220" i="2"/>
  <c r="X221" i="2"/>
  <c r="Y221" i="2"/>
  <c r="Z221" i="2"/>
  <c r="X222" i="2"/>
  <c r="Y222" i="2"/>
  <c r="Z222" i="2"/>
  <c r="W223" i="2"/>
  <c r="X223" i="2"/>
  <c r="Y223" i="2"/>
  <c r="Z223" i="2"/>
  <c r="X224" i="2"/>
  <c r="Y224" i="2"/>
  <c r="Z224" i="2"/>
  <c r="X225" i="2"/>
  <c r="Y225" i="2"/>
  <c r="Z225" i="2"/>
  <c r="X226" i="2"/>
  <c r="Y226" i="2"/>
  <c r="Z226" i="2"/>
  <c r="X227" i="2"/>
  <c r="Y227" i="2"/>
  <c r="Z227" i="2"/>
  <c r="X228" i="2"/>
  <c r="Y228" i="2"/>
  <c r="Z228" i="2"/>
  <c r="X229" i="2"/>
  <c r="Y229" i="2"/>
  <c r="Z229" i="2"/>
  <c r="X230" i="2"/>
  <c r="Y230" i="2"/>
  <c r="Z230" i="2"/>
  <c r="X231" i="2"/>
  <c r="Y231" i="2"/>
  <c r="Z231" i="2"/>
  <c r="X232" i="2"/>
  <c r="Y232" i="2"/>
  <c r="Z232" i="2"/>
  <c r="X233" i="2"/>
  <c r="Y233" i="2"/>
  <c r="Z233" i="2"/>
  <c r="X234" i="2"/>
  <c r="Y234" i="2"/>
  <c r="Z234" i="2"/>
  <c r="X235" i="2"/>
  <c r="Y235" i="2"/>
  <c r="Z235" i="2"/>
  <c r="X236" i="2"/>
  <c r="Y236" i="2"/>
  <c r="Z236" i="2"/>
  <c r="X237" i="2"/>
  <c r="Y237" i="2"/>
  <c r="Z237" i="2"/>
  <c r="X238" i="2"/>
  <c r="Y238" i="2"/>
  <c r="Z238" i="2"/>
  <c r="X239" i="2"/>
  <c r="Y239" i="2"/>
  <c r="Z239" i="2"/>
  <c r="X240" i="2"/>
  <c r="Y240" i="2"/>
  <c r="Z240" i="2"/>
  <c r="X241" i="2"/>
  <c r="Y241" i="2"/>
  <c r="Z241" i="2"/>
  <c r="X242" i="2"/>
  <c r="Y242" i="2"/>
  <c r="Z242" i="2"/>
  <c r="X243" i="2"/>
  <c r="Y243" i="2"/>
  <c r="Z243" i="2"/>
  <c r="Q754" i="2" l="1"/>
  <c r="R754" i="2"/>
  <c r="S754" i="2"/>
  <c r="U754" i="2"/>
  <c r="T754" i="2"/>
  <c r="V754" i="2"/>
  <c r="V780" i="2"/>
  <c r="R780" i="2"/>
  <c r="S780" i="2"/>
  <c r="T780" i="2"/>
  <c r="U780" i="2"/>
  <c r="Q780" i="2"/>
  <c r="Q765" i="2"/>
  <c r="R765" i="2"/>
  <c r="S765" i="2"/>
  <c r="T765" i="2"/>
  <c r="U765" i="2"/>
  <c r="V765" i="2"/>
  <c r="U755" i="2"/>
  <c r="S755" i="2"/>
  <c r="R755" i="2"/>
  <c r="T755" i="2"/>
  <c r="V755" i="2"/>
  <c r="Q755" i="2"/>
  <c r="S763" i="2"/>
  <c r="T763" i="2"/>
  <c r="U763" i="2"/>
  <c r="R763" i="2"/>
  <c r="V763" i="2"/>
  <c r="Q763" i="2"/>
  <c r="R757" i="2"/>
  <c r="S757" i="2"/>
  <c r="T757" i="2"/>
  <c r="V757" i="2"/>
  <c r="U757" i="2"/>
  <c r="Q757" i="2"/>
  <c r="S782" i="2"/>
  <c r="T782" i="2"/>
  <c r="U782" i="2"/>
  <c r="V782" i="2"/>
  <c r="R782" i="2"/>
  <c r="Q782" i="2"/>
  <c r="S784" i="2"/>
  <c r="U784" i="2"/>
  <c r="V784" i="2"/>
  <c r="Q784" i="2"/>
  <c r="R784" i="2"/>
  <c r="T784" i="2"/>
  <c r="R767" i="2"/>
  <c r="T767" i="2"/>
  <c r="U767" i="2"/>
  <c r="V767" i="2"/>
  <c r="S767" i="2"/>
  <c r="Q767" i="2"/>
  <c r="T781" i="2"/>
  <c r="V781" i="2"/>
  <c r="R781" i="2"/>
  <c r="S781" i="2"/>
  <c r="U781" i="2"/>
  <c r="Q781" i="2"/>
  <c r="S773" i="2"/>
  <c r="U773" i="2"/>
  <c r="V773" i="2"/>
  <c r="R773" i="2"/>
  <c r="T773" i="2"/>
  <c r="Q773" i="2"/>
  <c r="R788" i="2"/>
  <c r="S788" i="2"/>
  <c r="T788" i="2"/>
  <c r="U788" i="2"/>
  <c r="V788" i="2"/>
  <c r="Q788" i="2"/>
  <c r="S779" i="2"/>
  <c r="T779" i="2"/>
  <c r="U779" i="2"/>
  <c r="V779" i="2"/>
  <c r="R779" i="2"/>
  <c r="Q779" i="2"/>
  <c r="R776" i="2"/>
  <c r="T776" i="2"/>
  <c r="U776" i="2"/>
  <c r="V776" i="2"/>
  <c r="Q776" i="2"/>
  <c r="S776" i="2"/>
  <c r="R771" i="2"/>
  <c r="S771" i="2"/>
  <c r="T771" i="2"/>
  <c r="U771" i="2"/>
  <c r="V771" i="2"/>
  <c r="Q771" i="2"/>
  <c r="B4" i="41"/>
  <c r="B3" i="41"/>
  <c r="E12" i="42"/>
  <c r="F12" i="42" s="1"/>
  <c r="E13" i="42"/>
  <c r="F13" i="42" s="1"/>
  <c r="E14" i="42"/>
  <c r="F14" i="42" s="1"/>
  <c r="E15" i="42"/>
  <c r="F15" i="42" s="1"/>
  <c r="E16" i="42"/>
  <c r="F16" i="42" s="1"/>
  <c r="E17" i="42"/>
  <c r="F17" i="42" s="1"/>
  <c r="E18" i="42"/>
  <c r="F18" i="42" s="1"/>
  <c r="E19" i="42"/>
  <c r="F19" i="42" s="1"/>
  <c r="D47" i="42"/>
  <c r="B8" i="42"/>
  <c r="A8" i="42"/>
  <c r="B7" i="42"/>
  <c r="A7" i="42"/>
  <c r="B6" i="42"/>
  <c r="A6" i="42"/>
  <c r="B5" i="42"/>
  <c r="A5" i="42"/>
  <c r="B4" i="42"/>
  <c r="A4" i="42"/>
  <c r="B3" i="42"/>
  <c r="A3" i="42"/>
  <c r="R50" i="37" l="1"/>
  <c r="R51" i="37"/>
  <c r="U775" i="2"/>
  <c r="Q775" i="2"/>
  <c r="R775" i="2"/>
  <c r="S775" i="2"/>
  <c r="V775" i="2"/>
  <c r="T775" i="2"/>
  <c r="R785" i="2"/>
  <c r="S785" i="2"/>
  <c r="T785" i="2"/>
  <c r="U785" i="2"/>
  <c r="V785" i="2"/>
  <c r="Q785" i="2"/>
  <c r="Q777" i="2"/>
  <c r="R777" i="2"/>
  <c r="S777" i="2"/>
  <c r="T777" i="2"/>
  <c r="U777" i="2"/>
  <c r="V777" i="2"/>
  <c r="R787" i="2"/>
  <c r="T787" i="2"/>
  <c r="U787" i="2"/>
  <c r="V787" i="2"/>
  <c r="S787" i="2"/>
  <c r="Q787" i="2"/>
  <c r="V783" i="2"/>
  <c r="Q783" i="2"/>
  <c r="R783" i="2"/>
  <c r="S783" i="2"/>
  <c r="T783" i="2"/>
  <c r="U783" i="2"/>
  <c r="R774" i="2"/>
  <c r="S774" i="2"/>
  <c r="T774" i="2"/>
  <c r="U774" i="2"/>
  <c r="V774" i="2"/>
  <c r="Q774" i="2"/>
  <c r="R46" i="37"/>
  <c r="R47" i="37"/>
  <c r="R49" i="37"/>
  <c r="R48" i="37"/>
  <c r="R42" i="37"/>
  <c r="R35" i="37"/>
  <c r="R40" i="37"/>
  <c r="R41" i="37"/>
  <c r="R36" i="37"/>
  <c r="R39" i="37"/>
  <c r="R43" i="37"/>
  <c r="R45" i="37"/>
  <c r="R37" i="37"/>
  <c r="R38" i="37"/>
  <c r="R44" i="37"/>
  <c r="F47" i="42"/>
  <c r="B1" i="41" l="1"/>
  <c r="B2" i="41"/>
  <c r="K52" i="38" l="1"/>
  <c r="K60" i="38" l="1"/>
  <c r="K59" i="38"/>
  <c r="K58" i="38"/>
  <c r="K57" i="38"/>
  <c r="K56" i="38"/>
  <c r="K55" i="38"/>
  <c r="K54" i="38"/>
  <c r="K53" i="38"/>
  <c r="K51" i="38"/>
  <c r="K50" i="38"/>
  <c r="E14" i="40"/>
  <c r="E15" i="40"/>
  <c r="E16" i="40"/>
  <c r="E17" i="40"/>
  <c r="E18" i="40"/>
  <c r="E19" i="40"/>
  <c r="E20" i="40"/>
  <c r="E21" i="40"/>
  <c r="E22" i="40"/>
  <c r="E23" i="40"/>
  <c r="E24" i="40"/>
  <c r="E25" i="40"/>
  <c r="E26" i="40"/>
  <c r="E27" i="40"/>
  <c r="E28" i="40"/>
  <c r="E13" i="40"/>
  <c r="B5" i="40"/>
  <c r="B6" i="40"/>
  <c r="B7" i="40"/>
  <c r="B8" i="40"/>
  <c r="B3" i="40"/>
  <c r="A4" i="40"/>
  <c r="A5" i="40"/>
  <c r="A6" i="40"/>
  <c r="A7" i="40"/>
  <c r="A8" i="40"/>
  <c r="A3" i="40"/>
  <c r="P30" i="40" l="1"/>
  <c r="L28" i="40"/>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27" i="40" l="1"/>
  <c r="Q27" i="40" s="1"/>
  <c r="N14" i="40"/>
  <c r="Q14" i="40" s="1"/>
  <c r="N19" i="40"/>
  <c r="Q19" i="40" s="1"/>
  <c r="N28" i="40"/>
  <c r="Q28" i="40" s="1"/>
  <c r="N17" i="40"/>
  <c r="Q17" i="40" s="1"/>
  <c r="N25" i="40"/>
  <c r="Q25" i="40" s="1"/>
  <c r="N15" i="40"/>
  <c r="Q15" i="40" s="1"/>
  <c r="N16" i="40"/>
  <c r="Q16" i="40" s="1"/>
  <c r="N22" i="40"/>
  <c r="Q22" i="40" s="1"/>
  <c r="N18" i="40"/>
  <c r="Q18" i="40" s="1"/>
  <c r="N20" i="40"/>
  <c r="Q20" i="40" s="1"/>
  <c r="N26" i="40"/>
  <c r="Q26" i="40" s="1"/>
  <c r="N24" i="40"/>
  <c r="Q24" i="40" s="1"/>
  <c r="N23" i="40"/>
  <c r="Q23" i="40" s="1"/>
  <c r="N21" i="40"/>
  <c r="Q21" i="40" s="1"/>
  <c r="N13" i="40"/>
  <c r="Q13" i="40" s="1"/>
  <c r="Q30" i="40" l="1"/>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Q51" i="37" l="1"/>
  <c r="D30" i="37"/>
  <c r="L30" i="37"/>
  <c r="I31" i="37"/>
  <c r="O31" i="37"/>
  <c r="E30" i="37"/>
  <c r="M30" i="37"/>
  <c r="J31" i="37"/>
  <c r="H31" i="37"/>
  <c r="F30" i="37"/>
  <c r="N30" i="37"/>
  <c r="K31" i="37"/>
  <c r="B31" i="37"/>
  <c r="G30" i="37"/>
  <c r="O30" i="37"/>
  <c r="D31" i="37"/>
  <c r="L31" i="37"/>
  <c r="K30" i="37"/>
  <c r="H30" i="37"/>
  <c r="E31" i="37"/>
  <c r="M31" i="37"/>
  <c r="G31" i="37"/>
  <c r="I30" i="37"/>
  <c r="F31" i="37"/>
  <c r="N31" i="37"/>
  <c r="J30" i="37"/>
  <c r="Q50" i="37"/>
  <c r="P50" i="37"/>
  <c r="B30" i="37"/>
  <c r="W583" i="2"/>
  <c r="W508" i="2"/>
  <c r="W516" i="2"/>
  <c r="W519" i="2"/>
  <c r="W524" i="2"/>
  <c r="W532" i="2"/>
  <c r="W535" i="2"/>
  <c r="W484" i="2"/>
  <c r="W494" i="2"/>
  <c r="W529" i="2"/>
  <c r="W470" i="2"/>
  <c r="W593" i="2"/>
  <c r="W504" i="2"/>
  <c r="W517" i="2"/>
  <c r="W507" i="2"/>
  <c r="W515" i="2"/>
  <c r="W523" i="2"/>
  <c r="W531" i="2"/>
  <c r="W491" i="2"/>
  <c r="W559" i="2"/>
  <c r="Q559" i="2" s="1"/>
  <c r="W498" i="2"/>
  <c r="Q498" i="2" s="1"/>
  <c r="W574" i="2"/>
  <c r="Q574" i="2" s="1"/>
  <c r="W575" i="2"/>
  <c r="W587" i="2"/>
  <c r="Q587" i="2" s="1"/>
  <c r="W597" i="2"/>
  <c r="W506" i="2"/>
  <c r="W514" i="2"/>
  <c r="W520" i="2"/>
  <c r="W522" i="2"/>
  <c r="W530" i="2"/>
  <c r="W471" i="2"/>
  <c r="W476" i="2"/>
  <c r="Q476" i="2" s="1"/>
  <c r="W469" i="2"/>
  <c r="Q469" i="2" s="1"/>
  <c r="W475" i="2"/>
  <c r="W501" i="2"/>
  <c r="W512" i="2"/>
  <c r="W580" i="2"/>
  <c r="W505" i="2"/>
  <c r="W513" i="2"/>
  <c r="W567" i="2"/>
  <c r="W511" i="2"/>
  <c r="W527" i="2"/>
  <c r="W502" i="2"/>
  <c r="W489" i="2"/>
  <c r="W576" i="2"/>
  <c r="W582" i="2"/>
  <c r="W510" i="2"/>
  <c r="W518" i="2"/>
  <c r="W526" i="2"/>
  <c r="W537" i="2"/>
  <c r="W472" i="2"/>
  <c r="W483" i="2"/>
  <c r="W569" i="2"/>
  <c r="W590" i="2"/>
  <c r="Q590" i="2" s="1"/>
  <c r="W591" i="2"/>
  <c r="W595" i="2"/>
  <c r="W509" i="2"/>
  <c r="W525" i="2"/>
  <c r="W533" i="2"/>
  <c r="W536" i="2"/>
  <c r="W540" i="2"/>
  <c r="W503" i="2"/>
  <c r="W485" i="2"/>
  <c r="Q485" i="2" s="1"/>
  <c r="W486" i="2"/>
  <c r="W490" i="2"/>
  <c r="W588" i="2"/>
  <c r="Q588" i="2" s="1"/>
  <c r="W528" i="2"/>
  <c r="W482" i="2"/>
  <c r="W479" i="2"/>
  <c r="Q479" i="2" s="1"/>
  <c r="W571" i="2"/>
  <c r="Q571" i="2" s="1"/>
  <c r="W496" i="2"/>
  <c r="Q496" i="2" s="1"/>
  <c r="W474" i="2"/>
  <c r="Q474" i="2" s="1"/>
  <c r="W477" i="2"/>
  <c r="Q477" i="2" s="1"/>
  <c r="W592" i="2"/>
  <c r="Q592" i="2" s="1"/>
  <c r="W568" i="2"/>
  <c r="Q568" i="2" s="1"/>
  <c r="W600" i="2"/>
  <c r="Q600" i="2" s="1"/>
  <c r="W586" i="2"/>
  <c r="Q586" i="2" s="1"/>
  <c r="W606" i="2"/>
  <c r="Q606" i="2" s="1"/>
  <c r="W497" i="2"/>
  <c r="Q497" i="2" s="1"/>
  <c r="W562" i="2"/>
  <c r="Q562" i="2" s="1"/>
  <c r="W578" i="2"/>
  <c r="Q578" i="2" s="1"/>
  <c r="W466" i="2"/>
  <c r="Q466" i="2" s="1"/>
  <c r="W573" i="2"/>
  <c r="Q573" i="2" s="1"/>
  <c r="W468" i="2"/>
  <c r="Q468" i="2" s="1"/>
  <c r="W467" i="2"/>
  <c r="Q467" i="2" s="1"/>
  <c r="W601" i="2"/>
  <c r="Q601" i="2" s="1"/>
  <c r="W598" i="2"/>
  <c r="Q598" i="2" s="1"/>
  <c r="W563" i="2"/>
  <c r="Q563" i="2" s="1"/>
  <c r="W480" i="2"/>
  <c r="Q480" i="2" s="1"/>
  <c r="W566" i="2"/>
  <c r="Q566" i="2" s="1"/>
  <c r="W579" i="2"/>
  <c r="Q579" i="2" s="1"/>
  <c r="W565" i="2"/>
  <c r="Q565" i="2" s="1"/>
  <c r="W589" i="2"/>
  <c r="Q589" i="2" s="1"/>
  <c r="W570" i="2"/>
  <c r="Q570" i="2" s="1"/>
  <c r="W572" i="2"/>
  <c r="Q572" i="2" s="1"/>
  <c r="W594" i="2"/>
  <c r="Q594" i="2" s="1"/>
  <c r="W464" i="2"/>
  <c r="Q464" i="2" s="1"/>
  <c r="W465" i="2"/>
  <c r="Q465" i="2" s="1"/>
  <c r="W584" i="2"/>
  <c r="Q584" i="2" s="1"/>
  <c r="W492" i="2"/>
  <c r="Q492" i="2" s="1"/>
  <c r="W499" i="2"/>
  <c r="Q499" i="2" s="1"/>
  <c r="W561" i="2"/>
  <c r="Q561" i="2" s="1"/>
  <c r="W585" i="2"/>
  <c r="Q585" i="2" s="1"/>
  <c r="W599" i="2"/>
  <c r="Q599" i="2" s="1"/>
  <c r="W596" i="2"/>
  <c r="Q596" i="2" s="1"/>
  <c r="W603" i="2"/>
  <c r="Q603" i="2" s="1"/>
  <c r="W605" i="2"/>
  <c r="Q605" i="2" s="1"/>
  <c r="W500" i="2"/>
  <c r="Q500" i="2" s="1"/>
  <c r="W488" i="2"/>
  <c r="Q488" i="2" s="1"/>
  <c r="W495" i="2"/>
  <c r="Q495" i="2" s="1"/>
  <c r="W539" i="2"/>
  <c r="Q539" i="2" s="1"/>
  <c r="W581" i="2"/>
  <c r="Q581" i="2" s="1"/>
  <c r="W538" i="2"/>
  <c r="Q538" i="2" s="1"/>
  <c r="W602" i="2"/>
  <c r="Q602" i="2" s="1"/>
  <c r="W564" i="2"/>
  <c r="Q564" i="2" s="1"/>
  <c r="W487" i="2"/>
  <c r="Q487" i="2" s="1"/>
  <c r="W493" i="2"/>
  <c r="Q493" i="2" s="1"/>
  <c r="W478" i="2"/>
  <c r="Q478" i="2" s="1"/>
  <c r="W604" i="2"/>
  <c r="Q604" i="2" s="1"/>
  <c r="W607" i="2"/>
  <c r="Q607" i="2" s="1"/>
  <c r="W577" i="2"/>
  <c r="Q577" i="2" s="1"/>
  <c r="W560" i="2"/>
  <c r="Q560" i="2" s="1"/>
  <c r="W481" i="2"/>
  <c r="Q481" i="2" s="1"/>
  <c r="B27" i="37"/>
  <c r="E27" i="37"/>
  <c r="D28" i="37"/>
  <c r="F28" i="37"/>
  <c r="H27" i="37"/>
  <c r="F27" i="37"/>
  <c r="E28" i="37"/>
  <c r="G28" i="37"/>
  <c r="D27" i="37"/>
  <c r="G27" i="37"/>
  <c r="I27" i="37"/>
  <c r="H28" i="37"/>
  <c r="I28" i="37"/>
  <c r="B28" i="37"/>
  <c r="W614" i="2"/>
  <c r="Q614" i="2" s="1"/>
  <c r="W618" i="2"/>
  <c r="Q618" i="2" s="1"/>
  <c r="W622" i="2"/>
  <c r="Q622" i="2" s="1"/>
  <c r="W626" i="2"/>
  <c r="Q626" i="2" s="1"/>
  <c r="W630" i="2"/>
  <c r="Q630" i="2" s="1"/>
  <c r="W634" i="2"/>
  <c r="Q634" i="2" s="1"/>
  <c r="W638" i="2"/>
  <c r="Q638" i="2" s="1"/>
  <c r="W642" i="2"/>
  <c r="Q642" i="2" s="1"/>
  <c r="W646" i="2"/>
  <c r="Q646" i="2" s="1"/>
  <c r="W650" i="2"/>
  <c r="Q650" i="2" s="1"/>
  <c r="W654" i="2"/>
  <c r="Q654" i="2" s="1"/>
  <c r="W658" i="2"/>
  <c r="Q658" i="2" s="1"/>
  <c r="W662" i="2"/>
  <c r="Q662" i="2" s="1"/>
  <c r="W666" i="2"/>
  <c r="Q666" i="2" s="1"/>
  <c r="W670" i="2"/>
  <c r="Q670" i="2" s="1"/>
  <c r="W615" i="2"/>
  <c r="Q615" i="2" s="1"/>
  <c r="W619" i="2"/>
  <c r="Q619" i="2" s="1"/>
  <c r="W623" i="2"/>
  <c r="Q623" i="2" s="1"/>
  <c r="W627" i="2"/>
  <c r="Q627" i="2" s="1"/>
  <c r="W631" i="2"/>
  <c r="Q631" i="2" s="1"/>
  <c r="W635" i="2"/>
  <c r="Q635" i="2" s="1"/>
  <c r="W639" i="2"/>
  <c r="Q639" i="2" s="1"/>
  <c r="W643" i="2"/>
  <c r="Q643" i="2" s="1"/>
  <c r="W647" i="2"/>
  <c r="Q647" i="2" s="1"/>
  <c r="W651" i="2"/>
  <c r="Q651" i="2" s="1"/>
  <c r="W655" i="2"/>
  <c r="Q655" i="2" s="1"/>
  <c r="W659" i="2"/>
  <c r="Q659" i="2" s="1"/>
  <c r="W663" i="2"/>
  <c r="Q663" i="2" s="1"/>
  <c r="W667" i="2"/>
  <c r="Q667" i="2" s="1"/>
  <c r="W671" i="2"/>
  <c r="Q671" i="2" s="1"/>
  <c r="W612" i="2"/>
  <c r="Q612" i="2" s="1"/>
  <c r="W616" i="2"/>
  <c r="Q616" i="2" s="1"/>
  <c r="W620" i="2"/>
  <c r="Q620" i="2" s="1"/>
  <c r="W624" i="2"/>
  <c r="Q624" i="2" s="1"/>
  <c r="W632" i="2"/>
  <c r="Q632" i="2" s="1"/>
  <c r="W636" i="2"/>
  <c r="Q636" i="2" s="1"/>
  <c r="W640" i="2"/>
  <c r="Q640" i="2" s="1"/>
  <c r="W644" i="2"/>
  <c r="Q644" i="2" s="1"/>
  <c r="W648" i="2"/>
  <c r="Q648" i="2" s="1"/>
  <c r="W652" i="2"/>
  <c r="Q652" i="2" s="1"/>
  <c r="W656" i="2"/>
  <c r="Q656" i="2" s="1"/>
  <c r="W660" i="2"/>
  <c r="Q660" i="2" s="1"/>
  <c r="W664" i="2"/>
  <c r="Q664" i="2" s="1"/>
  <c r="W668" i="2"/>
  <c r="Q668" i="2" s="1"/>
  <c r="W672" i="2"/>
  <c r="Q672" i="2" s="1"/>
  <c r="W613" i="2"/>
  <c r="Q613" i="2" s="1"/>
  <c r="W617" i="2"/>
  <c r="Q617" i="2" s="1"/>
  <c r="W621" i="2"/>
  <c r="Q621" i="2" s="1"/>
  <c r="W625" i="2"/>
  <c r="Q625" i="2" s="1"/>
  <c r="W629" i="2"/>
  <c r="Q629" i="2" s="1"/>
  <c r="W633" i="2"/>
  <c r="Q633" i="2" s="1"/>
  <c r="W637" i="2"/>
  <c r="Q637" i="2" s="1"/>
  <c r="W641" i="2"/>
  <c r="Q641" i="2" s="1"/>
  <c r="W645" i="2"/>
  <c r="Q645" i="2" s="1"/>
  <c r="W649" i="2"/>
  <c r="Q649" i="2" s="1"/>
  <c r="W653" i="2"/>
  <c r="Q653" i="2" s="1"/>
  <c r="W657" i="2"/>
  <c r="Q657" i="2" s="1"/>
  <c r="W661" i="2"/>
  <c r="Q661" i="2" s="1"/>
  <c r="W665" i="2"/>
  <c r="Q665" i="2" s="1"/>
  <c r="W669" i="2"/>
  <c r="Q669" i="2" s="1"/>
  <c r="W673" i="2"/>
  <c r="Q673" i="2" s="1"/>
  <c r="F26" i="37"/>
  <c r="I29" i="37"/>
  <c r="G26" i="37"/>
  <c r="H26" i="37"/>
  <c r="B29" i="37"/>
  <c r="I26" i="37"/>
  <c r="D29" i="37"/>
  <c r="E29" i="37"/>
  <c r="B26" i="37"/>
  <c r="F29" i="37"/>
  <c r="D26" i="37"/>
  <c r="G29" i="37"/>
  <c r="E26" i="37"/>
  <c r="H29" i="37"/>
  <c r="K29" i="37"/>
  <c r="N29" i="37"/>
  <c r="L29" i="37"/>
  <c r="O29" i="37"/>
  <c r="M29" i="37"/>
  <c r="Q46" i="37"/>
  <c r="Q47" i="37"/>
  <c r="Q49" i="37"/>
  <c r="Q48" i="37"/>
  <c r="P48" i="37"/>
  <c r="P46" i="37"/>
  <c r="P49" i="37"/>
  <c r="P47" i="37"/>
  <c r="W99" i="2"/>
  <c r="Q99" i="2" s="1"/>
  <c r="W121" i="2"/>
  <c r="Q121" i="2" s="1"/>
  <c r="W108" i="2"/>
  <c r="Q108" i="2" s="1"/>
  <c r="W106" i="2"/>
  <c r="Q106" i="2" s="1"/>
  <c r="W107" i="2"/>
  <c r="Q107" i="2" s="1"/>
  <c r="W109" i="2"/>
  <c r="Q109" i="2" s="1"/>
  <c r="W111" i="2"/>
  <c r="Q111" i="2" s="1"/>
  <c r="W113" i="2"/>
  <c r="Q113" i="2" s="1"/>
  <c r="W115" i="2"/>
  <c r="Q115" i="2" s="1"/>
  <c r="W112" i="2"/>
  <c r="Q112" i="2" s="1"/>
  <c r="W114" i="2"/>
  <c r="Q114" i="2" s="1"/>
  <c r="W110" i="2"/>
  <c r="Q110" i="2" s="1"/>
  <c r="Q36" i="37"/>
  <c r="Q43" i="37"/>
  <c r="Q35" i="37"/>
  <c r="Q42" i="37"/>
  <c r="Q45" i="37"/>
  <c r="Q37" i="37"/>
  <c r="P36" i="37"/>
  <c r="P40" i="37"/>
  <c r="P43" i="37"/>
  <c r="P45" i="37"/>
  <c r="P37" i="37"/>
  <c r="P44" i="37"/>
  <c r="W260" i="2"/>
  <c r="Q260" i="2" s="1"/>
  <c r="W264" i="2"/>
  <c r="Q264" i="2" s="1"/>
  <c r="W268" i="2"/>
  <c r="Q268" i="2" s="1"/>
  <c r="W272" i="2"/>
  <c r="Q272" i="2" s="1"/>
  <c r="W276" i="2"/>
  <c r="Q276" i="2" s="1"/>
  <c r="W280" i="2"/>
  <c r="Q280" i="2" s="1"/>
  <c r="W284" i="2"/>
  <c r="Q284" i="2" s="1"/>
  <c r="W287" i="2"/>
  <c r="Q287" i="2" s="1"/>
  <c r="W291" i="2"/>
  <c r="Q291" i="2" s="1"/>
  <c r="W295" i="2"/>
  <c r="Q295" i="2" s="1"/>
  <c r="W299" i="2"/>
  <c r="Q299" i="2" s="1"/>
  <c r="W346" i="2"/>
  <c r="Q346" i="2" s="1"/>
  <c r="W350" i="2"/>
  <c r="Q350" i="2" s="1"/>
  <c r="W354" i="2"/>
  <c r="Q354" i="2" s="1"/>
  <c r="W361" i="2"/>
  <c r="Q361" i="2" s="1"/>
  <c r="W365" i="2"/>
  <c r="Q365" i="2" s="1"/>
  <c r="W369" i="2"/>
  <c r="Q369" i="2" s="1"/>
  <c r="W388" i="2"/>
  <c r="Q388" i="2" s="1"/>
  <c r="W392" i="2"/>
  <c r="Q392" i="2" s="1"/>
  <c r="W396" i="2"/>
  <c r="Q396" i="2" s="1"/>
  <c r="W400" i="2"/>
  <c r="Q400" i="2" s="1"/>
  <c r="W404" i="2"/>
  <c r="Q404" i="2" s="1"/>
  <c r="W408" i="2"/>
  <c r="Q408" i="2" s="1"/>
  <c r="W412" i="2"/>
  <c r="Q412" i="2" s="1"/>
  <c r="W416" i="2"/>
  <c r="Q416" i="2" s="1"/>
  <c r="W420" i="2"/>
  <c r="Q420" i="2" s="1"/>
  <c r="W439" i="2"/>
  <c r="Q439" i="2" s="1"/>
  <c r="W259" i="2"/>
  <c r="Q259" i="2" s="1"/>
  <c r="W345" i="2"/>
  <c r="Q345" i="2" s="1"/>
  <c r="W360" i="2"/>
  <c r="Q360" i="2" s="1"/>
  <c r="W419" i="2"/>
  <c r="Q419" i="2" s="1"/>
  <c r="W310" i="2"/>
  <c r="Q310" i="2" s="1"/>
  <c r="W326" i="2"/>
  <c r="Q326" i="2" s="1"/>
  <c r="W435" i="2"/>
  <c r="Q435" i="2" s="1"/>
  <c r="W452" i="2"/>
  <c r="Q452" i="2" s="1"/>
  <c r="W456" i="2"/>
  <c r="Q456" i="2" s="1"/>
  <c r="W245" i="2"/>
  <c r="Q245" i="2" s="1"/>
  <c r="W249" i="2"/>
  <c r="Q249" i="2" s="1"/>
  <c r="W253" i="2"/>
  <c r="Q253" i="2" s="1"/>
  <c r="W303" i="2"/>
  <c r="Q303" i="2" s="1"/>
  <c r="W307" i="2"/>
  <c r="Q307" i="2" s="1"/>
  <c r="W311" i="2"/>
  <c r="Q311" i="2" s="1"/>
  <c r="W315" i="2"/>
  <c r="Q315" i="2" s="1"/>
  <c r="W319" i="2"/>
  <c r="Q319" i="2" s="1"/>
  <c r="W323" i="2"/>
  <c r="Q323" i="2" s="1"/>
  <c r="W327" i="2"/>
  <c r="Q327" i="2" s="1"/>
  <c r="W331" i="2"/>
  <c r="Q331" i="2" s="1"/>
  <c r="W335" i="2"/>
  <c r="Q335" i="2" s="1"/>
  <c r="W339" i="2"/>
  <c r="Q339" i="2" s="1"/>
  <c r="W343" i="2"/>
  <c r="Q343" i="2" s="1"/>
  <c r="W377" i="2"/>
  <c r="Q377" i="2" s="1"/>
  <c r="W381" i="2"/>
  <c r="Q381" i="2" s="1"/>
  <c r="W428" i="2"/>
  <c r="Q428" i="2" s="1"/>
  <c r="W432" i="2"/>
  <c r="Q432" i="2" s="1"/>
  <c r="W445" i="2"/>
  <c r="Q445" i="2" s="1"/>
  <c r="W449" i="2"/>
  <c r="Q449" i="2" s="1"/>
  <c r="W453" i="2"/>
  <c r="Q453" i="2" s="1"/>
  <c r="W457" i="2"/>
  <c r="Q457" i="2" s="1"/>
  <c r="W461" i="2"/>
  <c r="Q461" i="2" s="1"/>
  <c r="W244" i="2"/>
  <c r="Q244" i="2" s="1"/>
  <c r="W263" i="2"/>
  <c r="Q263" i="2" s="1"/>
  <c r="W275" i="2"/>
  <c r="Q275" i="2" s="1"/>
  <c r="W279" i="2"/>
  <c r="Q279" i="2" s="1"/>
  <c r="W294" i="2"/>
  <c r="Q294" i="2" s="1"/>
  <c r="W387" i="2"/>
  <c r="Q387" i="2" s="1"/>
  <c r="W407" i="2"/>
  <c r="Q407" i="2" s="1"/>
  <c r="W411" i="2"/>
  <c r="Q411" i="2" s="1"/>
  <c r="W438" i="2"/>
  <c r="Q438" i="2" s="1"/>
  <c r="W252" i="2"/>
  <c r="Q252" i="2" s="1"/>
  <c r="W302" i="2"/>
  <c r="Q302" i="2" s="1"/>
  <c r="W322" i="2"/>
  <c r="Q322" i="2" s="1"/>
  <c r="W330" i="2"/>
  <c r="Q330" i="2" s="1"/>
  <c r="W338" i="2"/>
  <c r="Q338" i="2" s="1"/>
  <c r="W427" i="2"/>
  <c r="Q427" i="2" s="1"/>
  <c r="W257" i="2"/>
  <c r="Q257" i="2" s="1"/>
  <c r="W261" i="2"/>
  <c r="Q261" i="2" s="1"/>
  <c r="W265" i="2"/>
  <c r="Q265" i="2" s="1"/>
  <c r="W269" i="2"/>
  <c r="Q269" i="2" s="1"/>
  <c r="W273" i="2"/>
  <c r="Q273" i="2" s="1"/>
  <c r="W277" i="2"/>
  <c r="Q277" i="2" s="1"/>
  <c r="W281" i="2"/>
  <c r="Q281" i="2" s="1"/>
  <c r="W288" i="2"/>
  <c r="Q288" i="2" s="1"/>
  <c r="W292" i="2"/>
  <c r="Q292" i="2" s="1"/>
  <c r="W296" i="2"/>
  <c r="Q296" i="2" s="1"/>
  <c r="W300" i="2"/>
  <c r="Q300" i="2" s="1"/>
  <c r="W347" i="2"/>
  <c r="Q347" i="2" s="1"/>
  <c r="W351" i="2"/>
  <c r="Q351" i="2" s="1"/>
  <c r="W355" i="2"/>
  <c r="Q355" i="2" s="1"/>
  <c r="W362" i="2"/>
  <c r="Q362" i="2" s="1"/>
  <c r="W366" i="2"/>
  <c r="Q366" i="2" s="1"/>
  <c r="W370" i="2"/>
  <c r="Q370" i="2" s="1"/>
  <c r="W389" i="2"/>
  <c r="Q389" i="2" s="1"/>
  <c r="W393" i="2"/>
  <c r="Q393" i="2" s="1"/>
  <c r="W397" i="2"/>
  <c r="Q397" i="2" s="1"/>
  <c r="W401" i="2"/>
  <c r="Q401" i="2" s="1"/>
  <c r="W405" i="2"/>
  <c r="Q405" i="2" s="1"/>
  <c r="W409" i="2"/>
  <c r="Q409" i="2" s="1"/>
  <c r="W413" i="2"/>
  <c r="Q413" i="2" s="1"/>
  <c r="W417" i="2"/>
  <c r="Q417" i="2" s="1"/>
  <c r="W421" i="2"/>
  <c r="Q421" i="2" s="1"/>
  <c r="W440" i="2"/>
  <c r="Q440" i="2" s="1"/>
  <c r="W443" i="2"/>
  <c r="Q443" i="2" s="1"/>
  <c r="W290" i="2"/>
  <c r="Q290" i="2" s="1"/>
  <c r="W349" i="2"/>
  <c r="Q349" i="2" s="1"/>
  <c r="W353" i="2"/>
  <c r="Q353" i="2" s="1"/>
  <c r="W368" i="2"/>
  <c r="Q368" i="2" s="1"/>
  <c r="W395" i="2"/>
  <c r="Q395" i="2" s="1"/>
  <c r="W403" i="2"/>
  <c r="Q403" i="2" s="1"/>
  <c r="W423" i="2"/>
  <c r="Q423" i="2" s="1"/>
  <c r="W248" i="2"/>
  <c r="Q248" i="2" s="1"/>
  <c r="W306" i="2"/>
  <c r="Q306" i="2" s="1"/>
  <c r="W460" i="2"/>
  <c r="Q460" i="2" s="1"/>
  <c r="W246" i="2"/>
  <c r="Q246" i="2" s="1"/>
  <c r="W250" i="2"/>
  <c r="Q250" i="2" s="1"/>
  <c r="W254" i="2"/>
  <c r="Q254" i="2" s="1"/>
  <c r="W304" i="2"/>
  <c r="Q304" i="2" s="1"/>
  <c r="W308" i="2"/>
  <c r="Q308" i="2" s="1"/>
  <c r="W312" i="2"/>
  <c r="Q312" i="2" s="1"/>
  <c r="W316" i="2"/>
  <c r="Q316" i="2" s="1"/>
  <c r="W320" i="2"/>
  <c r="Q320" i="2" s="1"/>
  <c r="W324" i="2"/>
  <c r="Q324" i="2" s="1"/>
  <c r="W328" i="2"/>
  <c r="Q328" i="2" s="1"/>
  <c r="W332" i="2"/>
  <c r="Q332" i="2" s="1"/>
  <c r="W336" i="2"/>
  <c r="Q336" i="2" s="1"/>
  <c r="W340" i="2"/>
  <c r="Q340" i="2" s="1"/>
  <c r="W374" i="2"/>
  <c r="Q374" i="2" s="1"/>
  <c r="W378" i="2"/>
  <c r="Q378" i="2" s="1"/>
  <c r="W382" i="2"/>
  <c r="Q382" i="2" s="1"/>
  <c r="W425" i="2"/>
  <c r="Q425" i="2" s="1"/>
  <c r="W429" i="2"/>
  <c r="Q429" i="2" s="1"/>
  <c r="W433" i="2"/>
  <c r="Q433" i="2" s="1"/>
  <c r="W446" i="2"/>
  <c r="Q446" i="2" s="1"/>
  <c r="W450" i="2"/>
  <c r="Q450" i="2" s="1"/>
  <c r="W454" i="2"/>
  <c r="Q454" i="2" s="1"/>
  <c r="W458" i="2"/>
  <c r="Q458" i="2" s="1"/>
  <c r="W462" i="2"/>
  <c r="Q462" i="2" s="1"/>
  <c r="W463" i="2"/>
  <c r="Q463" i="2" s="1"/>
  <c r="W271" i="2"/>
  <c r="Q271" i="2" s="1"/>
  <c r="W286" i="2"/>
  <c r="Q286" i="2" s="1"/>
  <c r="W298" i="2"/>
  <c r="Q298" i="2" s="1"/>
  <c r="W364" i="2"/>
  <c r="Q364" i="2" s="1"/>
  <c r="W399" i="2"/>
  <c r="Q399" i="2" s="1"/>
  <c r="W415" i="2"/>
  <c r="Q415" i="2" s="1"/>
  <c r="W314" i="2"/>
  <c r="Q314" i="2" s="1"/>
  <c r="W342" i="2"/>
  <c r="Q342" i="2" s="1"/>
  <c r="W376" i="2"/>
  <c r="Q376" i="2" s="1"/>
  <c r="W384" i="2"/>
  <c r="Q384" i="2" s="1"/>
  <c r="W258" i="2"/>
  <c r="Q258" i="2" s="1"/>
  <c r="W262" i="2"/>
  <c r="Q262" i="2" s="1"/>
  <c r="W266" i="2"/>
  <c r="Q266" i="2" s="1"/>
  <c r="W270" i="2"/>
  <c r="Q270" i="2" s="1"/>
  <c r="W274" i="2"/>
  <c r="Q274" i="2" s="1"/>
  <c r="W278" i="2"/>
  <c r="Q278" i="2" s="1"/>
  <c r="W282" i="2"/>
  <c r="Q282" i="2" s="1"/>
  <c r="W285" i="2"/>
  <c r="Q285" i="2" s="1"/>
  <c r="W289" i="2"/>
  <c r="Q289" i="2" s="1"/>
  <c r="W293" i="2"/>
  <c r="Q293" i="2" s="1"/>
  <c r="W297" i="2"/>
  <c r="Q297" i="2" s="1"/>
  <c r="W348" i="2"/>
  <c r="Q348" i="2" s="1"/>
  <c r="W352" i="2"/>
  <c r="Q352" i="2" s="1"/>
  <c r="W356" i="2"/>
  <c r="Q356" i="2" s="1"/>
  <c r="W363" i="2"/>
  <c r="Q363" i="2" s="1"/>
  <c r="W367" i="2"/>
  <c r="Q367" i="2" s="1"/>
  <c r="W371" i="2"/>
  <c r="Q371" i="2" s="1"/>
  <c r="W386" i="2"/>
  <c r="Q386" i="2" s="1"/>
  <c r="W390" i="2"/>
  <c r="Q390" i="2" s="1"/>
  <c r="W394" i="2"/>
  <c r="Q394" i="2" s="1"/>
  <c r="W398" i="2"/>
  <c r="Q398" i="2" s="1"/>
  <c r="W402" i="2"/>
  <c r="Q402" i="2" s="1"/>
  <c r="W406" i="2"/>
  <c r="Q406" i="2" s="1"/>
  <c r="W410" i="2"/>
  <c r="Q410" i="2" s="1"/>
  <c r="W414" i="2"/>
  <c r="Q414" i="2" s="1"/>
  <c r="W418" i="2"/>
  <c r="Q418" i="2" s="1"/>
  <c r="W422" i="2"/>
  <c r="Q422" i="2" s="1"/>
  <c r="W437" i="2"/>
  <c r="Q437" i="2" s="1"/>
  <c r="W441" i="2"/>
  <c r="Q441" i="2" s="1"/>
  <c r="W444" i="2"/>
  <c r="Q444" i="2" s="1"/>
  <c r="W267" i="2"/>
  <c r="Q267" i="2" s="1"/>
  <c r="W357" i="2"/>
  <c r="Q357" i="2" s="1"/>
  <c r="W372" i="2"/>
  <c r="Q372" i="2" s="1"/>
  <c r="W391" i="2"/>
  <c r="Q391" i="2" s="1"/>
  <c r="W318" i="2"/>
  <c r="Q318" i="2" s="1"/>
  <c r="W431" i="2"/>
  <c r="Q431" i="2" s="1"/>
  <c r="W448" i="2"/>
  <c r="Q448" i="2" s="1"/>
  <c r="W247" i="2"/>
  <c r="Q247" i="2" s="1"/>
  <c r="W251" i="2"/>
  <c r="Q251" i="2" s="1"/>
  <c r="W255" i="2"/>
  <c r="Q255" i="2" s="1"/>
  <c r="W305" i="2"/>
  <c r="Q305" i="2" s="1"/>
  <c r="W309" i="2"/>
  <c r="Q309" i="2" s="1"/>
  <c r="W313" i="2"/>
  <c r="Q313" i="2" s="1"/>
  <c r="W317" i="2"/>
  <c r="Q317" i="2" s="1"/>
  <c r="W321" i="2"/>
  <c r="Q321" i="2" s="1"/>
  <c r="W325" i="2"/>
  <c r="Q325" i="2" s="1"/>
  <c r="W329" i="2"/>
  <c r="Q329" i="2" s="1"/>
  <c r="W333" i="2"/>
  <c r="Q333" i="2" s="1"/>
  <c r="W337" i="2"/>
  <c r="Q337" i="2" s="1"/>
  <c r="W341" i="2"/>
  <c r="Q341" i="2" s="1"/>
  <c r="W375" i="2"/>
  <c r="Q375" i="2" s="1"/>
  <c r="W379" i="2"/>
  <c r="Q379" i="2" s="1"/>
  <c r="W383" i="2"/>
  <c r="Q383" i="2" s="1"/>
  <c r="W426" i="2"/>
  <c r="Q426" i="2" s="1"/>
  <c r="W430" i="2"/>
  <c r="Q430" i="2" s="1"/>
  <c r="W434" i="2"/>
  <c r="Q434" i="2" s="1"/>
  <c r="W447" i="2"/>
  <c r="Q447" i="2" s="1"/>
  <c r="W451" i="2"/>
  <c r="Q451" i="2" s="1"/>
  <c r="W455" i="2"/>
  <c r="Q455" i="2" s="1"/>
  <c r="W459" i="2"/>
  <c r="Q459" i="2" s="1"/>
  <c r="W283" i="2"/>
  <c r="Q283" i="2" s="1"/>
  <c r="W442" i="2"/>
  <c r="Q442" i="2" s="1"/>
  <c r="W256" i="2"/>
  <c r="Q256" i="2" s="1"/>
  <c r="W334" i="2"/>
  <c r="Q334" i="2" s="1"/>
  <c r="W380" i="2"/>
  <c r="Q380" i="2" s="1"/>
  <c r="W17" i="2"/>
  <c r="Q17" i="2" s="1"/>
  <c r="W19" i="2"/>
  <c r="Q19" i="2" s="1"/>
  <c r="W21" i="2"/>
  <c r="Q21" i="2" s="1"/>
  <c r="W50" i="2"/>
  <c r="Q50" i="2" s="1"/>
  <c r="W52" i="2"/>
  <c r="Q52" i="2" s="1"/>
  <c r="W69" i="2"/>
  <c r="Q69" i="2" s="1"/>
  <c r="W86" i="2"/>
  <c r="Q86" i="2" s="1"/>
  <c r="W88" i="2"/>
  <c r="Q88" i="2" s="1"/>
  <c r="W90" i="2"/>
  <c r="Q90" i="2" s="1"/>
  <c r="W92" i="2"/>
  <c r="Q92" i="2" s="1"/>
  <c r="W142" i="2"/>
  <c r="Q142" i="2" s="1"/>
  <c r="W144" i="2"/>
  <c r="Q144" i="2" s="1"/>
  <c r="W146" i="2"/>
  <c r="Q146" i="2" s="1"/>
  <c r="W148" i="2"/>
  <c r="Q148" i="2" s="1"/>
  <c r="W163" i="2"/>
  <c r="Q163" i="2" s="1"/>
  <c r="W182" i="2"/>
  <c r="Q182" i="2" s="1"/>
  <c r="W184" i="2"/>
  <c r="Q184" i="2" s="1"/>
  <c r="W186" i="2"/>
  <c r="Q186" i="2" s="1"/>
  <c r="W199" i="2"/>
  <c r="Q199" i="2" s="1"/>
  <c r="W206" i="2"/>
  <c r="Q206" i="2" s="1"/>
  <c r="W208" i="2"/>
  <c r="Q208" i="2" s="1"/>
  <c r="W210" i="2"/>
  <c r="Q210" i="2" s="1"/>
  <c r="W225" i="2"/>
  <c r="Q225" i="2" s="1"/>
  <c r="W227" i="2"/>
  <c r="Q227" i="2" s="1"/>
  <c r="W229" i="2"/>
  <c r="Q229" i="2" s="1"/>
  <c r="W61" i="2"/>
  <c r="Q61" i="2" s="1"/>
  <c r="W134" i="2"/>
  <c r="Q134" i="2" s="1"/>
  <c r="W176" i="2"/>
  <c r="Q176" i="2" s="1"/>
  <c r="W197" i="2"/>
  <c r="Q197" i="2" s="1"/>
  <c r="W13" i="2"/>
  <c r="Q13" i="2" s="1"/>
  <c r="W65" i="2"/>
  <c r="Q65" i="2" s="1"/>
  <c r="W82" i="2"/>
  <c r="Q82" i="2" s="1"/>
  <c r="W23" i="2"/>
  <c r="Q23" i="2" s="1"/>
  <c r="W25" i="2"/>
  <c r="Q25" i="2" s="1"/>
  <c r="W27" i="2"/>
  <c r="Q27" i="2" s="1"/>
  <c r="W29" i="2"/>
  <c r="Q29" i="2" s="1"/>
  <c r="W31" i="2"/>
  <c r="Q31" i="2" s="1"/>
  <c r="W33" i="2"/>
  <c r="Q33" i="2" s="1"/>
  <c r="W35" i="2"/>
  <c r="Q35" i="2" s="1"/>
  <c r="W37" i="2"/>
  <c r="Q37" i="2" s="1"/>
  <c r="W54" i="2"/>
  <c r="Q54" i="2" s="1"/>
  <c r="W56" i="2"/>
  <c r="Q56" i="2" s="1"/>
  <c r="W58" i="2"/>
  <c r="Q58" i="2" s="1"/>
  <c r="W60" i="2"/>
  <c r="Q60" i="2" s="1"/>
  <c r="W71" i="2"/>
  <c r="Q71" i="2" s="1"/>
  <c r="W94" i="2"/>
  <c r="Q94" i="2" s="1"/>
  <c r="W96" i="2"/>
  <c r="Q96" i="2" s="1"/>
  <c r="W100" i="2"/>
  <c r="Q100" i="2" s="1"/>
  <c r="W102" i="2"/>
  <c r="Q102" i="2" s="1"/>
  <c r="W104" i="2"/>
  <c r="Q104" i="2" s="1"/>
  <c r="W133" i="2"/>
  <c r="Q133" i="2" s="1"/>
  <c r="W150" i="2"/>
  <c r="Q150" i="2" s="1"/>
  <c r="W152" i="2"/>
  <c r="Q152" i="2" s="1"/>
  <c r="W165" i="2"/>
  <c r="Q165" i="2" s="1"/>
  <c r="W167" i="2"/>
  <c r="Q167" i="2" s="1"/>
  <c r="W169" i="2"/>
  <c r="Q169" i="2" s="1"/>
  <c r="W171" i="2"/>
  <c r="Q171" i="2" s="1"/>
  <c r="W173" i="2"/>
  <c r="Q173" i="2" s="1"/>
  <c r="W188" i="2"/>
  <c r="Q188" i="2" s="1"/>
  <c r="W201" i="2"/>
  <c r="Q201" i="2" s="1"/>
  <c r="W212" i="2"/>
  <c r="Q212" i="2" s="1"/>
  <c r="W231" i="2"/>
  <c r="Q231" i="2" s="1"/>
  <c r="W233" i="2"/>
  <c r="Q233" i="2" s="1"/>
  <c r="W235" i="2"/>
  <c r="Q235" i="2" s="1"/>
  <c r="W215" i="2"/>
  <c r="Q215" i="2" s="1"/>
  <c r="W15" i="2"/>
  <c r="Q15" i="2" s="1"/>
  <c r="W67" i="2"/>
  <c r="Q67" i="2" s="1"/>
  <c r="W125" i="2"/>
  <c r="Q125" i="2" s="1"/>
  <c r="W238" i="2"/>
  <c r="Q238" i="2" s="1"/>
  <c r="W10" i="2"/>
  <c r="Q10" i="2" s="1"/>
  <c r="W12" i="2"/>
  <c r="Q12" i="2" s="1"/>
  <c r="W39" i="2"/>
  <c r="Q39" i="2" s="1"/>
  <c r="W62" i="2"/>
  <c r="Q62" i="2" s="1"/>
  <c r="W64" i="2"/>
  <c r="Q64" i="2" s="1"/>
  <c r="W73" i="2"/>
  <c r="Q73" i="2" s="1"/>
  <c r="W75" i="2"/>
  <c r="Q75" i="2" s="1"/>
  <c r="W135" i="2"/>
  <c r="Q135" i="2" s="1"/>
  <c r="W154" i="2"/>
  <c r="Q154" i="2" s="1"/>
  <c r="W175" i="2"/>
  <c r="Q175" i="2" s="1"/>
  <c r="W177" i="2"/>
  <c r="Q177" i="2" s="1"/>
  <c r="W190" i="2"/>
  <c r="Q190" i="2" s="1"/>
  <c r="W192" i="2"/>
  <c r="Q192" i="2" s="1"/>
  <c r="W194" i="2"/>
  <c r="Q194" i="2" s="1"/>
  <c r="W196" i="2"/>
  <c r="Q196" i="2" s="1"/>
  <c r="W214" i="2"/>
  <c r="Q214" i="2" s="1"/>
  <c r="W216" i="2"/>
  <c r="Q216" i="2" s="1"/>
  <c r="W218" i="2"/>
  <c r="Q218" i="2" s="1"/>
  <c r="W237" i="2"/>
  <c r="Q237" i="2" s="1"/>
  <c r="W76" i="2"/>
  <c r="Q76" i="2" s="1"/>
  <c r="W136" i="2"/>
  <c r="Q136" i="2" s="1"/>
  <c r="W174" i="2"/>
  <c r="Q174" i="2" s="1"/>
  <c r="W219" i="2"/>
  <c r="Q219" i="2" s="1"/>
  <c r="W46" i="2"/>
  <c r="Q46" i="2" s="1"/>
  <c r="W119" i="2"/>
  <c r="Q119" i="2" s="1"/>
  <c r="W138" i="2"/>
  <c r="Q138" i="2" s="1"/>
  <c r="W242" i="2"/>
  <c r="Q242" i="2" s="1"/>
  <c r="W14" i="2"/>
  <c r="Q14" i="2" s="1"/>
  <c r="W16" i="2"/>
  <c r="Q16" i="2" s="1"/>
  <c r="W41" i="2"/>
  <c r="Q41" i="2" s="1"/>
  <c r="W43" i="2"/>
  <c r="Q43" i="2" s="1"/>
  <c r="W45" i="2"/>
  <c r="Q45" i="2" s="1"/>
  <c r="W47" i="2"/>
  <c r="Q47" i="2" s="1"/>
  <c r="W66" i="2"/>
  <c r="Q66" i="2" s="1"/>
  <c r="W79" i="2"/>
  <c r="Q79" i="2" s="1"/>
  <c r="W81" i="2"/>
  <c r="Q81" i="2" s="1"/>
  <c r="W83" i="2"/>
  <c r="Q83" i="2" s="1"/>
  <c r="W116" i="2"/>
  <c r="Q116" i="2" s="1"/>
  <c r="W118" i="2"/>
  <c r="Q118" i="2" s="1"/>
  <c r="W120" i="2"/>
  <c r="Q120" i="2" s="1"/>
  <c r="W122" i="2"/>
  <c r="Q122" i="2" s="1"/>
  <c r="W124" i="2"/>
  <c r="Q124" i="2" s="1"/>
  <c r="W126" i="2"/>
  <c r="Q126" i="2" s="1"/>
  <c r="W128" i="2"/>
  <c r="Q128" i="2" s="1"/>
  <c r="W130" i="2"/>
  <c r="Q130" i="2" s="1"/>
  <c r="W137" i="2"/>
  <c r="Q137" i="2" s="1"/>
  <c r="W139" i="2"/>
  <c r="Q139" i="2" s="1"/>
  <c r="W179" i="2"/>
  <c r="Q179" i="2" s="1"/>
  <c r="W181" i="2"/>
  <c r="Q181" i="2" s="1"/>
  <c r="W198" i="2"/>
  <c r="Q198" i="2" s="1"/>
  <c r="W205" i="2"/>
  <c r="Q205" i="2" s="1"/>
  <c r="W220" i="2"/>
  <c r="Q220" i="2" s="1"/>
  <c r="W239" i="2"/>
  <c r="Q239" i="2" s="1"/>
  <c r="W241" i="2"/>
  <c r="Q241" i="2" s="1"/>
  <c r="W243" i="2"/>
  <c r="Q243" i="2" s="1"/>
  <c r="W63" i="2"/>
  <c r="Q63" i="2" s="1"/>
  <c r="W195" i="2"/>
  <c r="Q195" i="2" s="1"/>
  <c r="W48" i="2"/>
  <c r="Q48" i="2" s="1"/>
  <c r="W78" i="2"/>
  <c r="Q78" i="2" s="1"/>
  <c r="W129" i="2"/>
  <c r="Q129" i="2" s="1"/>
  <c r="W221" i="2"/>
  <c r="Q221" i="2" s="1"/>
  <c r="W18" i="2"/>
  <c r="Q18" i="2" s="1"/>
  <c r="W20" i="2"/>
  <c r="Q20" i="2" s="1"/>
  <c r="W49" i="2"/>
  <c r="Q49" i="2" s="1"/>
  <c r="W51" i="2"/>
  <c r="Q51" i="2" s="1"/>
  <c r="W53" i="2"/>
  <c r="Q53" i="2" s="1"/>
  <c r="W68" i="2"/>
  <c r="Q68" i="2" s="1"/>
  <c r="W70" i="2"/>
  <c r="Q70" i="2" s="1"/>
  <c r="W85" i="2"/>
  <c r="Q85" i="2" s="1"/>
  <c r="W87" i="2"/>
  <c r="Q87" i="2" s="1"/>
  <c r="W89" i="2"/>
  <c r="Q89" i="2" s="1"/>
  <c r="W91" i="2"/>
  <c r="Q91" i="2" s="1"/>
  <c r="W93" i="2"/>
  <c r="Q93" i="2" s="1"/>
  <c r="W132" i="2"/>
  <c r="Q132" i="2" s="1"/>
  <c r="W141" i="2"/>
  <c r="Q141" i="2" s="1"/>
  <c r="W143" i="2"/>
  <c r="Q143" i="2" s="1"/>
  <c r="W145" i="2"/>
  <c r="Q145" i="2" s="1"/>
  <c r="W147" i="2"/>
  <c r="Q147" i="2" s="1"/>
  <c r="W164" i="2"/>
  <c r="Q164" i="2" s="1"/>
  <c r="W185" i="2"/>
  <c r="Q185" i="2" s="1"/>
  <c r="W187" i="2"/>
  <c r="Q187" i="2" s="1"/>
  <c r="W200" i="2"/>
  <c r="Q200" i="2" s="1"/>
  <c r="W207" i="2"/>
  <c r="Q207" i="2" s="1"/>
  <c r="W209" i="2"/>
  <c r="Q209" i="2" s="1"/>
  <c r="W211" i="2"/>
  <c r="Q211" i="2" s="1"/>
  <c r="W222" i="2"/>
  <c r="Q222" i="2" s="1"/>
  <c r="W224" i="2"/>
  <c r="Q224" i="2" s="1"/>
  <c r="W226" i="2"/>
  <c r="Q226" i="2" s="1"/>
  <c r="W228" i="2"/>
  <c r="Q228" i="2" s="1"/>
  <c r="W193" i="2"/>
  <c r="Q193" i="2" s="1"/>
  <c r="W44" i="2"/>
  <c r="Q44" i="2" s="1"/>
  <c r="W80" i="2"/>
  <c r="Q80" i="2" s="1"/>
  <c r="W117" i="2"/>
  <c r="Q117" i="2" s="1"/>
  <c r="W123" i="2"/>
  <c r="Q123" i="2" s="1"/>
  <c r="W131" i="2"/>
  <c r="Q131" i="2" s="1"/>
  <c r="W240" i="2"/>
  <c r="Q240" i="2" s="1"/>
  <c r="W22" i="2"/>
  <c r="Q22" i="2" s="1"/>
  <c r="W24" i="2"/>
  <c r="Q24" i="2" s="1"/>
  <c r="W26" i="2"/>
  <c r="Q26" i="2" s="1"/>
  <c r="W28" i="2"/>
  <c r="Q28" i="2" s="1"/>
  <c r="W30" i="2"/>
  <c r="Q30" i="2" s="1"/>
  <c r="W32" i="2"/>
  <c r="Q32" i="2" s="1"/>
  <c r="W34" i="2"/>
  <c r="Q34" i="2" s="1"/>
  <c r="W36" i="2"/>
  <c r="Q36" i="2" s="1"/>
  <c r="W55" i="2"/>
  <c r="Q55" i="2" s="1"/>
  <c r="W57" i="2"/>
  <c r="Q57" i="2" s="1"/>
  <c r="W59" i="2"/>
  <c r="Q59" i="2" s="1"/>
  <c r="W72" i="2"/>
  <c r="Q72" i="2" s="1"/>
  <c r="W95" i="2"/>
  <c r="Q95" i="2" s="1"/>
  <c r="W97" i="2"/>
  <c r="Q97" i="2" s="1"/>
  <c r="W101" i="2"/>
  <c r="Q101" i="2" s="1"/>
  <c r="W103" i="2"/>
  <c r="Q103" i="2" s="1"/>
  <c r="W149" i="2"/>
  <c r="Q149" i="2" s="1"/>
  <c r="W151" i="2"/>
  <c r="Q151" i="2" s="1"/>
  <c r="W166" i="2"/>
  <c r="Q166" i="2" s="1"/>
  <c r="W168" i="2"/>
  <c r="Q168" i="2" s="1"/>
  <c r="W170" i="2"/>
  <c r="Q170" i="2" s="1"/>
  <c r="W172" i="2"/>
  <c r="Q172" i="2" s="1"/>
  <c r="W189" i="2"/>
  <c r="Q189" i="2" s="1"/>
  <c r="W213" i="2"/>
  <c r="Q213" i="2" s="1"/>
  <c r="W230" i="2"/>
  <c r="Q230" i="2" s="1"/>
  <c r="W232" i="2"/>
  <c r="Q232" i="2" s="1"/>
  <c r="W234" i="2"/>
  <c r="Q234" i="2" s="1"/>
  <c r="W11" i="2"/>
  <c r="Q11" i="2" s="1"/>
  <c r="W40" i="2"/>
  <c r="Q40" i="2" s="1"/>
  <c r="W74" i="2"/>
  <c r="Q74" i="2" s="1"/>
  <c r="W105" i="2"/>
  <c r="Q105" i="2" s="1"/>
  <c r="W153" i="2"/>
  <c r="Q153" i="2" s="1"/>
  <c r="W191" i="2"/>
  <c r="Q191" i="2" s="1"/>
  <c r="W217" i="2"/>
  <c r="Q217" i="2" s="1"/>
  <c r="W236" i="2"/>
  <c r="Q236" i="2" s="1"/>
  <c r="W42" i="2"/>
  <c r="Q42" i="2" s="1"/>
  <c r="W84" i="2"/>
  <c r="Q84" i="2" s="1"/>
  <c r="W127" i="2"/>
  <c r="Q127" i="2" s="1"/>
  <c r="W140" i="2"/>
  <c r="Q140" i="2" s="1"/>
  <c r="W180" i="2"/>
  <c r="Q180" i="2" s="1"/>
  <c r="B16" i="37"/>
  <c r="B20" i="37"/>
  <c r="B23" i="37"/>
  <c r="E16" i="37"/>
  <c r="G17" i="37"/>
  <c r="I18" i="37"/>
  <c r="E20" i="37"/>
  <c r="G21" i="37"/>
  <c r="E23" i="37"/>
  <c r="G24" i="37"/>
  <c r="G25" i="37"/>
  <c r="B21" i="37"/>
  <c r="H17" i="37"/>
  <c r="H21" i="37"/>
  <c r="F23" i="37"/>
  <c r="H25" i="37"/>
  <c r="B18" i="37"/>
  <c r="I21" i="37"/>
  <c r="I24" i="37"/>
  <c r="B19" i="37"/>
  <c r="G15" i="37"/>
  <c r="I20" i="37"/>
  <c r="F18" i="37"/>
  <c r="F20" i="37"/>
  <c r="H16" i="37"/>
  <c r="F22" i="37"/>
  <c r="H23" i="37"/>
  <c r="J24" i="37"/>
  <c r="B24" i="37"/>
  <c r="G22" i="37"/>
  <c r="D25" i="37"/>
  <c r="G16" i="37"/>
  <c r="B22" i="37"/>
  <c r="D18" i="37"/>
  <c r="H20" i="37"/>
  <c r="D17" i="37"/>
  <c r="L24" i="37"/>
  <c r="I16" i="37"/>
  <c r="I23" i="37"/>
  <c r="D21" i="37"/>
  <c r="I15" i="37"/>
  <c r="E17" i="37"/>
  <c r="G18" i="37"/>
  <c r="I19" i="37"/>
  <c r="E21" i="37"/>
  <c r="I22" i="37"/>
  <c r="E24" i="37"/>
  <c r="M24" i="37"/>
  <c r="E25" i="37"/>
  <c r="O24" i="37"/>
  <c r="B17" i="37"/>
  <c r="F16" i="37"/>
  <c r="D19" i="37"/>
  <c r="D22" i="37"/>
  <c r="E15" i="37"/>
  <c r="E19" i="37"/>
  <c r="E22" i="37"/>
  <c r="I25" i="37"/>
  <c r="E18" i="37"/>
  <c r="H15" i="37"/>
  <c r="H22" i="37"/>
  <c r="B15" i="37"/>
  <c r="B25" i="37"/>
  <c r="D16" i="37"/>
  <c r="F17" i="37"/>
  <c r="H18" i="37"/>
  <c r="D20" i="37"/>
  <c r="F21" i="37"/>
  <c r="D23" i="37"/>
  <c r="F24" i="37"/>
  <c r="N24" i="37"/>
  <c r="F25" i="37"/>
  <c r="D15" i="37"/>
  <c r="H24" i="37"/>
  <c r="I17" i="37"/>
  <c r="G20" i="37"/>
  <c r="G23" i="37"/>
  <c r="F15" i="37"/>
  <c r="F19" i="37"/>
  <c r="G19" i="37"/>
  <c r="K24" i="37"/>
  <c r="H19" i="37"/>
  <c r="D24" i="37"/>
  <c r="M21" i="37"/>
  <c r="K21" i="37"/>
  <c r="K15" i="37"/>
  <c r="L25" i="37"/>
  <c r="N25" i="37"/>
  <c r="M17" i="37"/>
  <c r="L17" i="37"/>
  <c r="M25" i="37"/>
  <c r="O21" i="37"/>
  <c r="O19" i="37"/>
  <c r="N18" i="37"/>
  <c r="L23" i="37"/>
  <c r="L15" i="37"/>
  <c r="K17" i="37"/>
  <c r="O15" i="37"/>
  <c r="M23" i="37"/>
  <c r="O25" i="37"/>
  <c r="N23" i="37"/>
  <c r="N17" i="37"/>
  <c r="L20" i="37"/>
  <c r="N16" i="37"/>
  <c r="N21" i="37"/>
  <c r="K22" i="37"/>
  <c r="N20" i="37"/>
  <c r="M20" i="37"/>
  <c r="O17" i="37"/>
  <c r="L21" i="37"/>
  <c r="K23" i="37"/>
  <c r="O22" i="37"/>
  <c r="K25" i="37"/>
  <c r="N19" i="37"/>
  <c r="L18" i="37"/>
  <c r="O20" i="37"/>
  <c r="O18" i="37"/>
  <c r="M18" i="37"/>
  <c r="K19" i="37"/>
  <c r="M22" i="37"/>
  <c r="K20" i="37"/>
  <c r="O23" i="37"/>
  <c r="N15" i="37"/>
  <c r="L22" i="37"/>
  <c r="M15" i="37"/>
  <c r="N22" i="37"/>
  <c r="M19" i="37"/>
  <c r="K18" i="37"/>
  <c r="L19" i="37"/>
  <c r="O16" i="37"/>
  <c r="K16" i="37"/>
  <c r="M16" i="37"/>
  <c r="L16" i="37"/>
  <c r="Q31" i="37" l="1"/>
  <c r="X31" i="37"/>
  <c r="W31" i="37"/>
  <c r="T31" i="37"/>
  <c r="Z31" i="37"/>
  <c r="R31" i="37"/>
  <c r="V31" i="37"/>
  <c r="P31" i="37"/>
  <c r="Y30" i="37"/>
  <c r="S30" i="37"/>
  <c r="U30" i="37"/>
  <c r="AA30" i="37"/>
  <c r="Y31" i="37"/>
  <c r="S31" i="37"/>
  <c r="AA31" i="37"/>
  <c r="U31" i="37"/>
  <c r="Z30" i="37"/>
  <c r="T30" i="37"/>
  <c r="X30" i="37"/>
  <c r="R30" i="37"/>
  <c r="V30" i="37"/>
  <c r="P30" i="37"/>
  <c r="W30" i="37"/>
  <c r="Q30" i="37"/>
  <c r="Q486" i="2"/>
  <c r="Q595" i="2"/>
  <c r="Q518" i="2"/>
  <c r="Q567" i="2"/>
  <c r="Q515" i="2"/>
  <c r="Q484" i="2"/>
  <c r="Q591" i="2"/>
  <c r="Q510" i="2"/>
  <c r="Q513" i="2"/>
  <c r="Q471" i="2"/>
  <c r="Q575" i="2"/>
  <c r="Q507" i="2"/>
  <c r="Q535" i="2"/>
  <c r="Q503" i="2"/>
  <c r="Q582" i="2"/>
  <c r="Q505" i="2"/>
  <c r="Q530" i="2"/>
  <c r="Q517" i="2"/>
  <c r="Q532" i="2"/>
  <c r="Q540" i="2"/>
  <c r="Q569" i="2"/>
  <c r="Q576" i="2"/>
  <c r="Q580" i="2"/>
  <c r="Q522" i="2"/>
  <c r="Q504" i="2"/>
  <c r="Q524" i="2"/>
  <c r="Q482" i="2"/>
  <c r="Q536" i="2"/>
  <c r="Q483" i="2"/>
  <c r="Q489" i="2"/>
  <c r="Q512" i="2"/>
  <c r="Q520" i="2"/>
  <c r="Q593" i="2"/>
  <c r="Q519" i="2"/>
  <c r="Q528" i="2"/>
  <c r="Q533" i="2"/>
  <c r="Q472" i="2"/>
  <c r="Q502" i="2"/>
  <c r="Q501" i="2"/>
  <c r="Q514" i="2"/>
  <c r="Q491" i="2"/>
  <c r="Q470" i="2"/>
  <c r="Q516" i="2"/>
  <c r="Q525" i="2"/>
  <c r="Q537" i="2"/>
  <c r="Q527" i="2"/>
  <c r="Q475" i="2"/>
  <c r="Q506" i="2"/>
  <c r="Q531" i="2"/>
  <c r="Q529" i="2"/>
  <c r="Q508" i="2"/>
  <c r="Q490" i="2"/>
  <c r="Q509" i="2"/>
  <c r="Q526" i="2"/>
  <c r="Q511" i="2"/>
  <c r="Q597" i="2"/>
  <c r="Q523" i="2"/>
  <c r="Q494" i="2"/>
  <c r="Q583" i="2"/>
  <c r="J29" i="37"/>
  <c r="V29" i="37" s="1"/>
  <c r="AA29" i="37"/>
  <c r="U29" i="37"/>
  <c r="W29" i="37"/>
  <c r="Q29" i="37"/>
  <c r="Y29" i="37"/>
  <c r="S29" i="37"/>
  <c r="X29" i="37"/>
  <c r="R29" i="37"/>
  <c r="Z29" i="37"/>
  <c r="T29" i="37"/>
  <c r="J19" i="37"/>
  <c r="P19" i="37" s="1"/>
  <c r="J22" i="37"/>
  <c r="V22" i="37" s="1"/>
  <c r="J20" i="37"/>
  <c r="P20" i="37" s="1"/>
  <c r="J21" i="37"/>
  <c r="V21" i="37" s="1"/>
  <c r="J16" i="37"/>
  <c r="V16" i="37" s="1"/>
  <c r="J18" i="37"/>
  <c r="P18" i="37" s="1"/>
  <c r="J25" i="37"/>
  <c r="V25" i="37" s="1"/>
  <c r="J17" i="37"/>
  <c r="P17" i="37" s="1"/>
  <c r="J23" i="37"/>
  <c r="P23" i="37" s="1"/>
  <c r="J15" i="37"/>
  <c r="V15" i="37" s="1"/>
  <c r="Y16" i="37"/>
  <c r="S16" i="37"/>
  <c r="Z15" i="37"/>
  <c r="T15" i="37"/>
  <c r="R18" i="37"/>
  <c r="X18" i="37"/>
  <c r="X20" i="37"/>
  <c r="R20" i="37"/>
  <c r="Y23" i="37"/>
  <c r="S23" i="37"/>
  <c r="Y25" i="37"/>
  <c r="S25" i="37"/>
  <c r="W15" i="37"/>
  <c r="Q15" i="37"/>
  <c r="W16" i="37"/>
  <c r="Q16" i="37"/>
  <c r="Y22" i="37"/>
  <c r="S22" i="37"/>
  <c r="Q23" i="37"/>
  <c r="W23" i="37"/>
  <c r="T20" i="37"/>
  <c r="Z20" i="37"/>
  <c r="W22" i="37"/>
  <c r="Q22" i="37"/>
  <c r="Z17" i="37"/>
  <c r="T17" i="37"/>
  <c r="Z18" i="37"/>
  <c r="T18" i="37"/>
  <c r="X24" i="37"/>
  <c r="R24" i="37"/>
  <c r="U16" i="37"/>
  <c r="AA16" i="37"/>
  <c r="T22" i="37"/>
  <c r="Z22" i="37"/>
  <c r="AA23" i="37"/>
  <c r="U23" i="37"/>
  <c r="T19" i="37"/>
  <c r="Z19" i="37"/>
  <c r="Z21" i="37"/>
  <c r="T21" i="37"/>
  <c r="AA15" i="37"/>
  <c r="U15" i="37"/>
  <c r="AA21" i="37"/>
  <c r="U21" i="37"/>
  <c r="Q19" i="37"/>
  <c r="W19" i="37"/>
  <c r="Q25" i="37"/>
  <c r="W25" i="37"/>
  <c r="X21" i="37"/>
  <c r="R21" i="37"/>
  <c r="U19" i="37"/>
  <c r="AA19" i="37"/>
  <c r="R17" i="37"/>
  <c r="X17" i="37"/>
  <c r="W21" i="37"/>
  <c r="Q21" i="37"/>
  <c r="Y24" i="37"/>
  <c r="S24" i="37"/>
  <c r="R19" i="37"/>
  <c r="X19" i="37"/>
  <c r="Y18" i="37"/>
  <c r="S18" i="37"/>
  <c r="AA22" i="37"/>
  <c r="U22" i="37"/>
  <c r="Z23" i="37"/>
  <c r="T23" i="37"/>
  <c r="W17" i="37"/>
  <c r="Q17" i="37"/>
  <c r="Y21" i="37"/>
  <c r="S21" i="37"/>
  <c r="Q24" i="37"/>
  <c r="W24" i="37"/>
  <c r="P24" i="37"/>
  <c r="V24" i="37"/>
  <c r="R16" i="37"/>
  <c r="X16" i="37"/>
  <c r="W18" i="37"/>
  <c r="Q18" i="37"/>
  <c r="Y15" i="37"/>
  <c r="S15" i="37"/>
  <c r="AA17" i="37"/>
  <c r="U17" i="37"/>
  <c r="U25" i="37"/>
  <c r="AA25" i="37"/>
  <c r="R15" i="37"/>
  <c r="X15" i="37"/>
  <c r="Y17" i="37"/>
  <c r="S17" i="37"/>
  <c r="X22" i="37"/>
  <c r="R22" i="37"/>
  <c r="Q20" i="37"/>
  <c r="W20" i="37"/>
  <c r="AA18" i="37"/>
  <c r="U18" i="37"/>
  <c r="Y20" i="37"/>
  <c r="S20" i="37"/>
  <c r="X23" i="37"/>
  <c r="R23" i="37"/>
  <c r="T25" i="37"/>
  <c r="Z25" i="37"/>
  <c r="AA24" i="37"/>
  <c r="U24" i="37"/>
  <c r="Y19" i="37"/>
  <c r="S19" i="37"/>
  <c r="U20" i="37"/>
  <c r="AA20" i="37"/>
  <c r="Z16" i="37"/>
  <c r="T16" i="37"/>
  <c r="X25" i="37"/>
  <c r="R25" i="37"/>
  <c r="Z24" i="37"/>
  <c r="T24" i="37"/>
  <c r="I30" i="38"/>
  <c r="I27" i="38"/>
  <c r="J27" i="38"/>
  <c r="K27" i="38"/>
  <c r="L27" i="38"/>
  <c r="M27" i="38"/>
  <c r="N27" i="38"/>
  <c r="I28" i="38"/>
  <c r="J28" i="38"/>
  <c r="K28" i="38"/>
  <c r="L28" i="38"/>
  <c r="M28" i="38"/>
  <c r="N28" i="38"/>
  <c r="I29" i="38"/>
  <c r="J29" i="38"/>
  <c r="K29" i="38"/>
  <c r="L29" i="38"/>
  <c r="M29" i="38"/>
  <c r="N29" i="38"/>
  <c r="J26" i="37" l="1"/>
  <c r="J28" i="37"/>
  <c r="J27" i="37"/>
  <c r="P29" i="37"/>
  <c r="V19" i="37"/>
  <c r="V20" i="37"/>
  <c r="P25" i="37"/>
  <c r="P22" i="37"/>
  <c r="P21" i="37"/>
  <c r="P16" i="37"/>
  <c r="V18" i="37"/>
  <c r="V23" i="37"/>
  <c r="V17" i="37"/>
  <c r="P15" i="37"/>
  <c r="Z8" i="2"/>
  <c r="Z503" i="2" l="1"/>
  <c r="Z489" i="2"/>
  <c r="Z472" i="2"/>
  <c r="Z595" i="2"/>
  <c r="Z567" i="2"/>
  <c r="Z593" i="2"/>
  <c r="Z583" i="2"/>
  <c r="Z490" i="2"/>
  <c r="Z518" i="2"/>
  <c r="Z517" i="2"/>
  <c r="Z580" i="2"/>
  <c r="Z502" i="2"/>
  <c r="Z475" i="2"/>
  <c r="Z484" i="2"/>
  <c r="Z483" i="2"/>
  <c r="Z582" i="2"/>
  <c r="Z569" i="2"/>
  <c r="Z482" i="2"/>
  <c r="Z501" i="2"/>
  <c r="Z491" i="2"/>
  <c r="Z576" i="2"/>
  <c r="Z520" i="2"/>
  <c r="Z597" i="2"/>
  <c r="Z519" i="2"/>
  <c r="V28" i="37"/>
  <c r="P28" i="37"/>
  <c r="V27" i="37"/>
  <c r="P27" i="37"/>
  <c r="V26" i="37"/>
  <c r="P26" i="37"/>
  <c r="T483" i="2" l="1"/>
  <c r="V483" i="2"/>
  <c r="V519" i="2"/>
  <c r="T519" i="2"/>
  <c r="T582" i="2"/>
  <c r="V582" i="2"/>
  <c r="V490" i="2"/>
  <c r="T490" i="2"/>
  <c r="V520" i="2"/>
  <c r="T520" i="2"/>
  <c r="T484" i="2"/>
  <c r="V484" i="2"/>
  <c r="V593" i="2"/>
  <c r="T593" i="2"/>
  <c r="T576" i="2"/>
  <c r="V576" i="2"/>
  <c r="V475" i="2"/>
  <c r="T475" i="2"/>
  <c r="T567" i="2"/>
  <c r="V567" i="2"/>
  <c r="T583" i="2"/>
  <c r="V583" i="2"/>
  <c r="V491" i="2"/>
  <c r="T491" i="2"/>
  <c r="T502" i="2"/>
  <c r="V502" i="2"/>
  <c r="T595" i="2"/>
  <c r="V595" i="2"/>
  <c r="T501" i="2"/>
  <c r="V501" i="2"/>
  <c r="V580" i="2"/>
  <c r="T580" i="2"/>
  <c r="V472" i="2"/>
  <c r="T472" i="2"/>
  <c r="V482" i="2"/>
  <c r="T482" i="2"/>
  <c r="T517" i="2"/>
  <c r="V517" i="2"/>
  <c r="T489" i="2"/>
  <c r="V489" i="2"/>
  <c r="V597" i="2"/>
  <c r="T597" i="2"/>
  <c r="T569" i="2"/>
  <c r="V569" i="2"/>
  <c r="T518" i="2"/>
  <c r="V518" i="2"/>
  <c r="V503" i="2"/>
  <c r="T503" i="2"/>
  <c r="C16" i="17"/>
  <c r="R52" i="37" l="1"/>
  <c r="O26" i="37"/>
  <c r="U26" i="37" s="1"/>
  <c r="M27" i="37"/>
  <c r="M26" i="37"/>
  <c r="O28" i="37"/>
  <c r="M28" i="37"/>
  <c r="O27" i="37"/>
  <c r="N30" i="38"/>
  <c r="M30" i="38"/>
  <c r="L30" i="38"/>
  <c r="K30" i="38"/>
  <c r="J30" i="38"/>
  <c r="AA26" i="37" l="1"/>
  <c r="Y27" i="37"/>
  <c r="S27" i="37"/>
  <c r="U27" i="37"/>
  <c r="AA27" i="37"/>
  <c r="S28" i="37"/>
  <c r="Y28" i="37"/>
  <c r="AA28" i="37"/>
  <c r="U28" i="37"/>
  <c r="Y26" i="37"/>
  <c r="S26" i="37"/>
  <c r="J31" i="38"/>
  <c r="I31" i="38"/>
  <c r="M31" i="38"/>
  <c r="L31" i="38"/>
  <c r="I40" i="18"/>
  <c r="N40" i="18"/>
  <c r="M40" i="18"/>
  <c r="J25" i="28"/>
  <c r="J11" i="28"/>
  <c r="J12" i="28"/>
  <c r="J13" i="28"/>
  <c r="J14" i="28"/>
  <c r="J15" i="28"/>
  <c r="J16" i="28"/>
  <c r="J17" i="28"/>
  <c r="J18" i="28"/>
  <c r="J19" i="28"/>
  <c r="J20" i="28"/>
  <c r="J21" i="28"/>
  <c r="J22" i="28"/>
  <c r="J23" i="28"/>
  <c r="J10" i="28"/>
  <c r="N23" i="38"/>
  <c r="M23" i="38"/>
  <c r="L23" i="38"/>
  <c r="K23" i="38"/>
  <c r="J23" i="38"/>
  <c r="I23" i="38"/>
  <c r="B4" i="38"/>
  <c r="E14" i="35"/>
  <c r="F14" i="35" s="1"/>
  <c r="I14" i="35" s="1"/>
  <c r="E15" i="35"/>
  <c r="F15" i="35" s="1"/>
  <c r="I15" i="35" s="1"/>
  <c r="E16" i="35"/>
  <c r="F16" i="35" s="1"/>
  <c r="I16" i="35" s="1"/>
  <c r="E17" i="35"/>
  <c r="F17" i="35" s="1"/>
  <c r="I17" i="35" s="1"/>
  <c r="E18" i="35"/>
  <c r="F18" i="35" s="1"/>
  <c r="I18" i="35" s="1"/>
  <c r="E19" i="35"/>
  <c r="F19" i="35" s="1"/>
  <c r="I19" i="35" s="1"/>
  <c r="E20" i="35"/>
  <c r="F20" i="35" s="1"/>
  <c r="I20" i="35" s="1"/>
  <c r="E21" i="35"/>
  <c r="F21" i="35" s="1"/>
  <c r="I21" i="35" s="1"/>
  <c r="E22" i="35"/>
  <c r="F22" i="35" s="1"/>
  <c r="I22" i="35" s="1"/>
  <c r="E23" i="35"/>
  <c r="F23" i="35" s="1"/>
  <c r="I23" i="35" s="1"/>
  <c r="E24" i="35"/>
  <c r="F24" i="35" s="1"/>
  <c r="I24" i="35" s="1"/>
  <c r="E25" i="35"/>
  <c r="F25" i="35" s="1"/>
  <c r="I25" i="35" s="1"/>
  <c r="E26" i="35"/>
  <c r="F26" i="35" s="1"/>
  <c r="I26" i="35" s="1"/>
  <c r="E27" i="35"/>
  <c r="F27" i="35" s="1"/>
  <c r="I27" i="35" s="1"/>
  <c r="E28" i="35"/>
  <c r="F28" i="35" s="1"/>
  <c r="I28" i="35" s="1"/>
  <c r="E29" i="35"/>
  <c r="F29" i="35" s="1"/>
  <c r="I29" i="35" s="1"/>
  <c r="E30" i="35"/>
  <c r="F30" i="35" s="1"/>
  <c r="I30" i="35" s="1"/>
  <c r="Y8" i="2"/>
  <c r="X8" i="2"/>
  <c r="B4" i="37"/>
  <c r="B4" i="5"/>
  <c r="B4" i="31"/>
  <c r="D55" i="35"/>
  <c r="N29" i="18"/>
  <c r="M29" i="18"/>
  <c r="L29" i="18"/>
  <c r="K29" i="18"/>
  <c r="J29" i="18"/>
  <c r="I29" i="18"/>
  <c r="F12" i="31"/>
  <c r="F11" i="31"/>
  <c r="B4" i="28"/>
  <c r="C4" i="2"/>
  <c r="B4" i="18"/>
  <c r="B4" i="17"/>
  <c r="B41" i="17"/>
  <c r="B47" i="17" s="1"/>
  <c r="B51" i="17" s="1"/>
  <c r="B52" i="17"/>
  <c r="I55" i="35" l="1"/>
  <c r="X597" i="2"/>
  <c r="R597" i="2" s="1"/>
  <c r="X491" i="2"/>
  <c r="R491" i="2" s="1"/>
  <c r="X576" i="2"/>
  <c r="R576" i="2" s="1"/>
  <c r="X503" i="2"/>
  <c r="R503" i="2" s="1"/>
  <c r="X489" i="2"/>
  <c r="R489" i="2" s="1"/>
  <c r="X502" i="2"/>
  <c r="R502" i="2" s="1"/>
  <c r="X475" i="2"/>
  <c r="R475" i="2" s="1"/>
  <c r="X518" i="2"/>
  <c r="R518" i="2" s="1"/>
  <c r="X593" i="2"/>
  <c r="R593" i="2" s="1"/>
  <c r="X567" i="2"/>
  <c r="R567" i="2" s="1"/>
  <c r="X501" i="2"/>
  <c r="R501" i="2" s="1"/>
  <c r="X569" i="2"/>
  <c r="R569" i="2" s="1"/>
  <c r="X582" i="2"/>
  <c r="R582" i="2" s="1"/>
  <c r="X517" i="2"/>
  <c r="R517" i="2" s="1"/>
  <c r="X580" i="2"/>
  <c r="R580" i="2" s="1"/>
  <c r="X483" i="2"/>
  <c r="R483" i="2" s="1"/>
  <c r="X520" i="2"/>
  <c r="R520" i="2" s="1"/>
  <c r="X519" i="2"/>
  <c r="R519" i="2" s="1"/>
  <c r="X472" i="2"/>
  <c r="R472" i="2" s="1"/>
  <c r="X490" i="2"/>
  <c r="R490" i="2" s="1"/>
  <c r="X595" i="2"/>
  <c r="R595" i="2" s="1"/>
  <c r="X484" i="2"/>
  <c r="R484" i="2" s="1"/>
  <c r="X482" i="2"/>
  <c r="R482" i="2" s="1"/>
  <c r="X583" i="2"/>
  <c r="R583" i="2" s="1"/>
  <c r="Y595" i="2"/>
  <c r="Y583" i="2"/>
  <c r="Y520" i="2"/>
  <c r="Y591" i="2"/>
  <c r="Y575" i="2"/>
  <c r="Y530" i="2"/>
  <c r="Y540" i="2"/>
  <c r="Y576" i="2"/>
  <c r="Y504" i="2"/>
  <c r="Y536" i="2"/>
  <c r="Y528" i="2"/>
  <c r="Y514" i="2"/>
  <c r="Y516" i="2"/>
  <c r="Y529" i="2"/>
  <c r="Y509" i="2"/>
  <c r="Y597" i="2"/>
  <c r="Y502" i="2"/>
  <c r="Y475" i="2"/>
  <c r="Y484" i="2"/>
  <c r="Y482" i="2"/>
  <c r="Y515" i="2"/>
  <c r="Y510" i="2"/>
  <c r="Y507" i="2"/>
  <c r="Y582" i="2"/>
  <c r="Y524" i="2"/>
  <c r="Y483" i="2"/>
  <c r="Y512" i="2"/>
  <c r="Y593" i="2"/>
  <c r="Y533" i="2"/>
  <c r="Y525" i="2"/>
  <c r="Y508" i="2"/>
  <c r="Y526" i="2"/>
  <c r="Y523" i="2"/>
  <c r="Y486" i="2"/>
  <c r="Y513" i="2"/>
  <c r="Y535" i="2"/>
  <c r="Y569" i="2"/>
  <c r="Y506" i="2"/>
  <c r="Y494" i="2"/>
  <c r="Y518" i="2"/>
  <c r="Y517" i="2"/>
  <c r="Y580" i="2"/>
  <c r="Y491" i="2"/>
  <c r="Y519" i="2"/>
  <c r="Y537" i="2"/>
  <c r="Y511" i="2"/>
  <c r="Y567" i="2"/>
  <c r="Y471" i="2"/>
  <c r="Y503" i="2"/>
  <c r="Y505" i="2"/>
  <c r="Y532" i="2"/>
  <c r="Y522" i="2"/>
  <c r="Y489" i="2"/>
  <c r="Y472" i="2"/>
  <c r="Y501" i="2"/>
  <c r="Y470" i="2"/>
  <c r="Y527" i="2"/>
  <c r="Y531" i="2"/>
  <c r="Y490" i="2"/>
  <c r="Q41" i="37"/>
  <c r="Q44" i="37"/>
  <c r="O29" i="18"/>
  <c r="F21" i="31"/>
  <c r="B49" i="17"/>
  <c r="B50" i="17"/>
  <c r="J27" i="28"/>
  <c r="O23" i="38"/>
  <c r="K31" i="38"/>
  <c r="J40" i="18"/>
  <c r="N31" i="38"/>
  <c r="L40" i="18"/>
  <c r="K40" i="18"/>
  <c r="K26" i="37" l="1"/>
  <c r="Q26" i="37" s="1"/>
  <c r="K27" i="37"/>
  <c r="Q27" i="37" s="1"/>
  <c r="K28" i="37"/>
  <c r="W28" i="37" s="1"/>
  <c r="U490" i="2"/>
  <c r="S490" i="2"/>
  <c r="U491" i="2"/>
  <c r="S491" i="2"/>
  <c r="U484" i="2"/>
  <c r="S484" i="2"/>
  <c r="U501" i="2"/>
  <c r="S501" i="2"/>
  <c r="U567" i="2"/>
  <c r="S567" i="2"/>
  <c r="S494" i="2"/>
  <c r="U494" i="2"/>
  <c r="S508" i="2"/>
  <c r="U508" i="2"/>
  <c r="S507" i="2"/>
  <c r="U507" i="2"/>
  <c r="S509" i="2"/>
  <c r="U509" i="2"/>
  <c r="U540" i="2"/>
  <c r="S540" i="2"/>
  <c r="U512" i="2"/>
  <c r="S512" i="2"/>
  <c r="U520" i="2"/>
  <c r="S520" i="2"/>
  <c r="U470" i="2"/>
  <c r="S470" i="2"/>
  <c r="U518" i="2"/>
  <c r="S518" i="2"/>
  <c r="S582" i="2"/>
  <c r="U582" i="2"/>
  <c r="S576" i="2"/>
  <c r="U576" i="2"/>
  <c r="S511" i="2"/>
  <c r="U511" i="2"/>
  <c r="S525" i="2"/>
  <c r="U525" i="2"/>
  <c r="S529" i="2"/>
  <c r="U529" i="2"/>
  <c r="U530" i="2"/>
  <c r="S530" i="2"/>
  <c r="U489" i="2"/>
  <c r="S489" i="2"/>
  <c r="S537" i="2"/>
  <c r="U537" i="2"/>
  <c r="S569" i="2"/>
  <c r="U569" i="2"/>
  <c r="S533" i="2"/>
  <c r="U533" i="2"/>
  <c r="S515" i="2"/>
  <c r="U515" i="2"/>
  <c r="U516" i="2"/>
  <c r="S516" i="2"/>
  <c r="S575" i="2"/>
  <c r="U575" i="2"/>
  <c r="U471" i="2"/>
  <c r="S471" i="2"/>
  <c r="S526" i="2"/>
  <c r="U526" i="2"/>
  <c r="U597" i="2"/>
  <c r="S597" i="2"/>
  <c r="S472" i="2"/>
  <c r="U472" i="2"/>
  <c r="U506" i="2"/>
  <c r="S506" i="2"/>
  <c r="S510" i="2"/>
  <c r="U510" i="2"/>
  <c r="U522" i="2"/>
  <c r="S522" i="2"/>
  <c r="S519" i="2"/>
  <c r="U519" i="2"/>
  <c r="S535" i="2"/>
  <c r="U535" i="2"/>
  <c r="U593" i="2"/>
  <c r="S593" i="2"/>
  <c r="S482" i="2"/>
  <c r="U482" i="2"/>
  <c r="U514" i="2"/>
  <c r="S514" i="2"/>
  <c r="U591" i="2"/>
  <c r="S591" i="2"/>
  <c r="U532" i="2"/>
  <c r="S532" i="2"/>
  <c r="S513" i="2"/>
  <c r="U513" i="2"/>
  <c r="U528" i="2"/>
  <c r="S528" i="2"/>
  <c r="S531" i="2"/>
  <c r="U531" i="2"/>
  <c r="U505" i="2"/>
  <c r="S505" i="2"/>
  <c r="U580" i="2"/>
  <c r="S580" i="2"/>
  <c r="U486" i="2"/>
  <c r="S486" i="2"/>
  <c r="U483" i="2"/>
  <c r="S483" i="2"/>
  <c r="U475" i="2"/>
  <c r="S475" i="2"/>
  <c r="U536" i="2"/>
  <c r="S536" i="2"/>
  <c r="S583" i="2"/>
  <c r="U583" i="2"/>
  <c r="S527" i="2"/>
  <c r="U527" i="2"/>
  <c r="S503" i="2"/>
  <c r="U503" i="2"/>
  <c r="U517" i="2"/>
  <c r="S517" i="2"/>
  <c r="U523" i="2"/>
  <c r="S523" i="2"/>
  <c r="S524" i="2"/>
  <c r="U524" i="2"/>
  <c r="U502" i="2"/>
  <c r="S502" i="2"/>
  <c r="S504" i="2"/>
  <c r="U504" i="2"/>
  <c r="U595" i="2"/>
  <c r="S595" i="2"/>
  <c r="Q38" i="37"/>
  <c r="Q40" i="37"/>
  <c r="Q39" i="37"/>
  <c r="B32" i="37"/>
  <c r="E12" i="18"/>
  <c r="E15" i="18" s="1"/>
  <c r="B53" i="17"/>
  <c r="E12" i="38"/>
  <c r="E15" i="38" s="1"/>
  <c r="W27" i="37" l="1"/>
  <c r="Q28" i="37"/>
  <c r="W26" i="37"/>
  <c r="N26" i="37"/>
  <c r="T26" i="37" s="1"/>
  <c r="L26" i="37"/>
  <c r="R26" i="37" s="1"/>
  <c r="L27" i="37"/>
  <c r="N27" i="37"/>
  <c r="L28" i="37"/>
  <c r="N28" i="37"/>
  <c r="Q52" i="37"/>
  <c r="E17" i="38"/>
  <c r="K46" i="38" s="1"/>
  <c r="K45" i="38"/>
  <c r="E18" i="18"/>
  <c r="K47" i="18" s="1"/>
  <c r="K45" i="18"/>
  <c r="J32" i="37"/>
  <c r="E18" i="38"/>
  <c r="E17" i="18"/>
  <c r="X26" i="37" l="1"/>
  <c r="Z26" i="37"/>
  <c r="X27" i="37"/>
  <c r="R27" i="37"/>
  <c r="T28" i="37"/>
  <c r="Z28" i="37"/>
  <c r="X28" i="37"/>
  <c r="R28" i="37"/>
  <c r="Z27" i="37"/>
  <c r="T27" i="37"/>
  <c r="G6" i="28"/>
  <c r="N32" i="37"/>
  <c r="K52" i="18" s="1"/>
  <c r="V32" i="37"/>
  <c r="E19" i="38"/>
  <c r="E21" i="38" s="1"/>
  <c r="K47" i="38"/>
  <c r="P32" i="37"/>
  <c r="E19" i="18"/>
  <c r="E21" i="18" s="1"/>
  <c r="C29" i="17" s="1"/>
  <c r="C31" i="17" s="1"/>
  <c r="C34" i="17" s="1"/>
  <c r="C21" i="17" s="1"/>
  <c r="C24" i="17" s="1"/>
  <c r="K46" i="18"/>
  <c r="K32" i="37"/>
  <c r="X32" i="37" l="1"/>
  <c r="E22" i="38"/>
  <c r="E23" i="38" s="1"/>
  <c r="E25" i="38" s="1"/>
  <c r="R32" i="37"/>
  <c r="O32" i="37"/>
  <c r="L32" i="37"/>
  <c r="U32" i="37"/>
  <c r="Z32" i="37"/>
  <c r="M32" i="37"/>
  <c r="S32" i="37"/>
  <c r="Y32" i="37"/>
  <c r="Q32" i="37"/>
  <c r="AA32" i="37"/>
  <c r="W32" i="37"/>
  <c r="T32" i="37"/>
  <c r="E22" i="18"/>
  <c r="K48" i="38" l="1"/>
  <c r="E26" i="38"/>
  <c r="E32" i="38" s="1"/>
  <c r="E43" i="38" s="1"/>
  <c r="K61" i="38" s="1"/>
  <c r="K49" i="38"/>
  <c r="E23" i="18"/>
  <c r="E25" i="18" s="1"/>
  <c r="K48" i="18"/>
  <c r="K63" i="38" l="1"/>
  <c r="E26" i="18"/>
  <c r="E32" i="18" s="1"/>
  <c r="K49" i="18"/>
  <c r="E47" i="38"/>
  <c r="I51" i="37" l="1"/>
  <c r="J51" i="37"/>
  <c r="I49" i="37"/>
  <c r="J39" i="37"/>
  <c r="I44" i="37"/>
  <c r="I41" i="37"/>
  <c r="J41" i="37"/>
  <c r="J45" i="37"/>
  <c r="J40" i="37"/>
  <c r="J35" i="37"/>
  <c r="J44" i="37"/>
  <c r="J50" i="37"/>
  <c r="I45" i="37"/>
  <c r="I36" i="37"/>
  <c r="I35" i="37"/>
  <c r="J49" i="37"/>
  <c r="J42" i="37"/>
  <c r="I50" i="37"/>
  <c r="I42" i="37"/>
  <c r="J37" i="37"/>
  <c r="J43" i="37"/>
  <c r="J38" i="37"/>
  <c r="J36" i="37"/>
  <c r="I39" i="37"/>
  <c r="I43" i="37"/>
  <c r="I38" i="37"/>
  <c r="I37" i="37"/>
  <c r="I40" i="37"/>
  <c r="I46" i="37"/>
  <c r="I48" i="37"/>
  <c r="I47" i="37"/>
  <c r="J48" i="37"/>
  <c r="J46" i="37"/>
  <c r="J47" i="37"/>
  <c r="F35" i="38"/>
  <c r="F36" i="38"/>
  <c r="F37" i="38"/>
  <c r="F38" i="38"/>
  <c r="F39" i="38"/>
  <c r="F40" i="38"/>
  <c r="F41" i="38"/>
  <c r="E49" i="38"/>
  <c r="K65" i="38" s="1"/>
  <c r="F34" i="38"/>
  <c r="E53" i="38"/>
  <c r="F19" i="38"/>
  <c r="F45" i="38"/>
  <c r="F26" i="38"/>
  <c r="E51" i="38"/>
  <c r="F23" i="38"/>
  <c r="F32" i="38"/>
  <c r="F43" i="38"/>
  <c r="E43" i="18"/>
  <c r="L51" i="37" l="1"/>
  <c r="K51" i="37"/>
  <c r="M51" i="37"/>
  <c r="N51" i="37"/>
  <c r="L41" i="37"/>
  <c r="L43" i="37"/>
  <c r="K38" i="37"/>
  <c r="K43" i="37"/>
  <c r="L42" i="37"/>
  <c r="L38" i="37"/>
  <c r="L36" i="37"/>
  <c r="K42" i="37"/>
  <c r="O42" i="37" s="1"/>
  <c r="K49" i="37"/>
  <c r="L37" i="37"/>
  <c r="K44" i="37"/>
  <c r="L49" i="37"/>
  <c r="K41" i="37"/>
  <c r="L39" i="37"/>
  <c r="L44" i="37"/>
  <c r="K40" i="37"/>
  <c r="K35" i="37"/>
  <c r="K50" i="37"/>
  <c r="K36" i="37"/>
  <c r="L45" i="37"/>
  <c r="K39" i="37"/>
  <c r="L50" i="37"/>
  <c r="L35" i="37"/>
  <c r="K37" i="37"/>
  <c r="L40" i="37"/>
  <c r="K45" i="37"/>
  <c r="L46" i="37"/>
  <c r="L47" i="37"/>
  <c r="L48" i="37"/>
  <c r="K47" i="37"/>
  <c r="K46" i="37"/>
  <c r="K48" i="37"/>
  <c r="N35" i="37"/>
  <c r="N42" i="37"/>
  <c r="M38" i="37"/>
  <c r="N44" i="37"/>
  <c r="M45" i="37"/>
  <c r="M39" i="37"/>
  <c r="M35" i="37"/>
  <c r="N39" i="37"/>
  <c r="N37" i="37"/>
  <c r="M42" i="37"/>
  <c r="N40" i="37"/>
  <c r="N36" i="37"/>
  <c r="N45" i="37"/>
  <c r="M40" i="37"/>
  <c r="M41" i="37"/>
  <c r="M37" i="37"/>
  <c r="M43" i="37"/>
  <c r="N38" i="37"/>
  <c r="N50" i="37"/>
  <c r="M44" i="37"/>
  <c r="M49" i="37"/>
  <c r="M36" i="37"/>
  <c r="N41" i="37"/>
  <c r="N49" i="37"/>
  <c r="N43" i="37"/>
  <c r="M50" i="37"/>
  <c r="N48" i="37"/>
  <c r="N46" i="37"/>
  <c r="N47" i="37"/>
  <c r="M46" i="37"/>
  <c r="M47" i="37"/>
  <c r="M48" i="37"/>
  <c r="K61" i="18"/>
  <c r="K63" i="18" s="1"/>
  <c r="K69" i="38"/>
  <c r="K67" i="38"/>
  <c r="J52" i="37"/>
  <c r="I52" i="37"/>
  <c r="F47" i="38"/>
  <c r="O51" i="37" l="1"/>
  <c r="O44" i="37"/>
  <c r="O35" i="37"/>
  <c r="O37" i="37"/>
  <c r="O40" i="37"/>
  <c r="O49" i="37"/>
  <c r="O45" i="37"/>
  <c r="O46" i="37"/>
  <c r="O36" i="37"/>
  <c r="O47" i="37"/>
  <c r="O48" i="37"/>
  <c r="O39" i="37"/>
  <c r="O41" i="37"/>
  <c r="O43" i="37"/>
  <c r="O38" i="37"/>
  <c r="O50" i="37"/>
  <c r="E47" i="18"/>
  <c r="F34" i="18" s="1"/>
  <c r="M52" i="37"/>
  <c r="K52" i="37"/>
  <c r="N52" i="37"/>
  <c r="L52" i="37"/>
  <c r="F32" i="18" l="1"/>
  <c r="C51" i="37"/>
  <c r="B51" i="37"/>
  <c r="E49" i="18"/>
  <c r="C42" i="37"/>
  <c r="C38" i="37"/>
  <c r="C50" i="37"/>
  <c r="B37" i="37"/>
  <c r="B50" i="37"/>
  <c r="C39" i="37"/>
  <c r="C43" i="37"/>
  <c r="B40" i="37"/>
  <c r="C44" i="37"/>
  <c r="B39" i="37"/>
  <c r="C45" i="37"/>
  <c r="B44" i="37"/>
  <c r="C36" i="37"/>
  <c r="C40" i="37"/>
  <c r="B43" i="37"/>
  <c r="C37" i="37"/>
  <c r="C41" i="37"/>
  <c r="B38" i="37"/>
  <c r="C49" i="37"/>
  <c r="C35" i="37"/>
  <c r="B35" i="37"/>
  <c r="B41" i="37"/>
  <c r="B45" i="37"/>
  <c r="B49" i="37"/>
  <c r="B36" i="37"/>
  <c r="B42" i="37"/>
  <c r="B47" i="37"/>
  <c r="B46" i="37"/>
  <c r="B48" i="37"/>
  <c r="C46" i="37"/>
  <c r="C47" i="37"/>
  <c r="C48" i="37"/>
  <c r="F26" i="18"/>
  <c r="F40" i="18"/>
  <c r="F41" i="18"/>
  <c r="F23" i="18"/>
  <c r="F39" i="18"/>
  <c r="F38" i="18"/>
  <c r="F45" i="18"/>
  <c r="F37" i="18"/>
  <c r="F19" i="18"/>
  <c r="F36" i="18"/>
  <c r="E53" i="18"/>
  <c r="E51" i="18"/>
  <c r="F43" i="18"/>
  <c r="F42" i="18"/>
  <c r="F35" i="18"/>
  <c r="O52" i="37"/>
  <c r="K65" i="18"/>
  <c r="G51" i="37" l="1"/>
  <c r="F51" i="37"/>
  <c r="K67" i="18"/>
  <c r="E51" i="37"/>
  <c r="D51" i="37"/>
  <c r="F47" i="18"/>
  <c r="E39" i="37"/>
  <c r="D39" i="37"/>
  <c r="E35" i="37"/>
  <c r="E36" i="37"/>
  <c r="E38" i="37"/>
  <c r="E50" i="37"/>
  <c r="D44" i="37"/>
  <c r="D50" i="37"/>
  <c r="D38" i="37"/>
  <c r="E45" i="37"/>
  <c r="D40" i="37"/>
  <c r="D45" i="37"/>
  <c r="D49" i="37"/>
  <c r="E41" i="37"/>
  <c r="E40" i="37"/>
  <c r="E43" i="37"/>
  <c r="E42" i="37"/>
  <c r="D36" i="37"/>
  <c r="D43" i="37"/>
  <c r="D35" i="37"/>
  <c r="E44" i="37"/>
  <c r="E49" i="37"/>
  <c r="D42" i="37"/>
  <c r="E37" i="37"/>
  <c r="D37" i="37"/>
  <c r="D41" i="37"/>
  <c r="E48" i="37"/>
  <c r="E47" i="37"/>
  <c r="E46" i="37"/>
  <c r="D46" i="37"/>
  <c r="D47" i="37"/>
  <c r="D48" i="37"/>
  <c r="D52" i="37"/>
  <c r="F36" i="37"/>
  <c r="F39" i="37"/>
  <c r="F35" i="37"/>
  <c r="G50" i="37"/>
  <c r="F42" i="37"/>
  <c r="H42" i="37" s="1"/>
  <c r="F40" i="37"/>
  <c r="F43" i="37"/>
  <c r="G42" i="37"/>
  <c r="G44" i="37"/>
  <c r="F49" i="37"/>
  <c r="G41" i="37"/>
  <c r="G49" i="37"/>
  <c r="G40" i="37"/>
  <c r="G35" i="37"/>
  <c r="G43" i="37"/>
  <c r="F50" i="37"/>
  <c r="G36" i="37"/>
  <c r="F38" i="37"/>
  <c r="G39" i="37"/>
  <c r="F45" i="37"/>
  <c r="F41" i="37"/>
  <c r="F37" i="37"/>
  <c r="G38" i="37"/>
  <c r="F44" i="37"/>
  <c r="G37" i="37"/>
  <c r="G45" i="37"/>
  <c r="G46" i="37"/>
  <c r="G47" i="37"/>
  <c r="G48" i="37"/>
  <c r="F46" i="37"/>
  <c r="F47" i="37"/>
  <c r="F48" i="37"/>
  <c r="G18" i="31"/>
  <c r="H18" i="31" s="1"/>
  <c r="P42" i="37" s="1"/>
  <c r="P51" i="37"/>
  <c r="G17" i="31"/>
  <c r="H17" i="31" s="1"/>
  <c r="P35" i="37" s="1"/>
  <c r="G16" i="31"/>
  <c r="H16" i="31" s="1"/>
  <c r="P41" i="37" s="1"/>
  <c r="G11" i="31"/>
  <c r="H11" i="31" s="1"/>
  <c r="G15" i="31"/>
  <c r="H15" i="31" s="1"/>
  <c r="G14" i="31"/>
  <c r="H14" i="31" s="1"/>
  <c r="G13" i="31"/>
  <c r="H13" i="31" s="1"/>
  <c r="G12" i="31"/>
  <c r="C52" i="37"/>
  <c r="B52" i="37"/>
  <c r="K69" i="18"/>
  <c r="H51" i="37" l="1"/>
  <c r="S51" i="37" s="1"/>
  <c r="T51" i="37" s="1"/>
  <c r="P38" i="37"/>
  <c r="H49" i="37"/>
  <c r="S49" i="37" s="1"/>
  <c r="T49" i="37" s="1"/>
  <c r="H39" i="37"/>
  <c r="H46" i="37"/>
  <c r="S46" i="37" s="1"/>
  <c r="T46" i="37" s="1"/>
  <c r="H44" i="37"/>
  <c r="S44" i="37" s="1"/>
  <c r="T44" i="37" s="1"/>
  <c r="H35" i="37"/>
  <c r="S35" i="37" s="1"/>
  <c r="T35" i="37" s="1"/>
  <c r="H37" i="37"/>
  <c r="S37" i="37" s="1"/>
  <c r="T37" i="37" s="1"/>
  <c r="H12" i="31"/>
  <c r="H21" i="31" s="1"/>
  <c r="H38" i="37"/>
  <c r="H47" i="37"/>
  <c r="S47" i="37" s="1"/>
  <c r="T47" i="37" s="1"/>
  <c r="H45" i="37"/>
  <c r="S45" i="37" s="1"/>
  <c r="T45" i="37" s="1"/>
  <c r="H36" i="37"/>
  <c r="S36" i="37" s="1"/>
  <c r="T36" i="37" s="1"/>
  <c r="H48" i="37"/>
  <c r="S48" i="37" s="1"/>
  <c r="T48" i="37" s="1"/>
  <c r="H50" i="37"/>
  <c r="S50" i="37" s="1"/>
  <c r="T50" i="37" s="1"/>
  <c r="H43" i="37"/>
  <c r="S43" i="37" s="1"/>
  <c r="T43" i="37" s="1"/>
  <c r="H40" i="37"/>
  <c r="S40" i="37" s="1"/>
  <c r="T40" i="37" s="1"/>
  <c r="H41" i="37"/>
  <c r="S41" i="37" s="1"/>
  <c r="T41" i="37" s="1"/>
  <c r="E52" i="37"/>
  <c r="S42" i="37"/>
  <c r="T42" i="37" s="1"/>
  <c r="F52" i="37"/>
  <c r="G52" i="37"/>
  <c r="S38" i="37" l="1"/>
  <c r="T38" i="37" s="1"/>
  <c r="P39" i="37"/>
  <c r="P52" i="37" s="1"/>
  <c r="H52" i="37"/>
  <c r="S39" i="37" l="1"/>
  <c r="T39" i="37" s="1"/>
  <c r="T52" i="37"/>
  <c r="S52" i="37"/>
  <c r="P1" i="37" l="1"/>
  <c r="P2" i="37" s="1"/>
  <c r="P3" i="37" s="1"/>
</calcChain>
</file>

<file path=xl/sharedStrings.xml><?xml version="1.0" encoding="utf-8"?>
<sst xmlns="http://schemas.openxmlformats.org/spreadsheetml/2006/main" count="5826" uniqueCount="914">
  <si>
    <t>Naam opdrachtgever</t>
  </si>
  <si>
    <t>versie Bijlage C1 Prijzenblad Calculatie Perceel 1_NVI 3</t>
  </si>
  <si>
    <t>Calculatie onderdeel</t>
  </si>
  <si>
    <t>Gebouw/plaats</t>
  </si>
  <si>
    <t>Referentie nummer</t>
  </si>
  <si>
    <t>Invoervelden</t>
  </si>
  <si>
    <t>Minimale taakgrootte</t>
  </si>
  <si>
    <t>EINDTOTAAL KOSTEN PER JAAR  EXCLUSIEF BTW         INSCHRIJVINGSBEDRAG</t>
  </si>
  <si>
    <t>uur per dag</t>
  </si>
  <si>
    <t>B.T.W.</t>
  </si>
  <si>
    <t>Gemeente Westerkwartier - Perceel 1</t>
  </si>
  <si>
    <t>Totale kosten per jaar inclusief B.T.W.</t>
  </si>
  <si>
    <t>Toezicht percentage</t>
  </si>
  <si>
    <t>Divers</t>
  </si>
  <si>
    <t>per prod. Uur</t>
  </si>
  <si>
    <t>MAXIMALE BOVENGRENS PLAFONDBEDRAG INSCHRIJVINGSBEDRAG</t>
  </si>
  <si>
    <t>MAXIMALE ONDERGRENS INSCHRIJVINGSBEDRAG</t>
  </si>
  <si>
    <t>Naam dienstverlener</t>
  </si>
  <si>
    <t>Prijspeil</t>
  </si>
  <si>
    <t>Versie</t>
  </si>
  <si>
    <t>Aanbesteding</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</si>
  <si>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</si>
  <si>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</si>
  <si>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</si>
  <si>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</si>
  <si>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</si>
  <si>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</si>
  <si>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</si>
  <si>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</si>
  <si>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</si>
  <si>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Hoogste frequentie za - zo naloop</t>
  </si>
  <si>
    <t>Hoogste frequentie feestdag</t>
  </si>
  <si>
    <t>Hoogste frequentie feestdag naloop</t>
  </si>
  <si>
    <t>Productie uren ma t/m vr</t>
  </si>
  <si>
    <t>Productie uren ma t/m vr naloop</t>
  </si>
  <si>
    <t>Productie uren za - zo</t>
  </si>
  <si>
    <t>Productie uren za - zo naloop</t>
  </si>
  <si>
    <t>Productie uren feestdag</t>
  </si>
  <si>
    <t>Productie uren feestdag naloop</t>
  </si>
  <si>
    <t>Uren minimale taakgrootte ma t/m vrij</t>
  </si>
  <si>
    <t>Uren minimale taakgrootte ma t/m vrij naloop</t>
  </si>
  <si>
    <t>Uren minimale taakgrootte za - zo</t>
  </si>
  <si>
    <t>Uren minimale taakgrootte za - zo naloop</t>
  </si>
  <si>
    <t>Uren minimale taakgrootte feestdag</t>
  </si>
  <si>
    <t>Uren minimale taakgrootte feestdag naloop</t>
  </si>
  <si>
    <t>Toezicht uren per jaar ma t/m vr</t>
  </si>
  <si>
    <t>Toezicht uren per jaar ma t/m vr naloop</t>
  </si>
  <si>
    <t>Toezicht uren per jaar za - zo</t>
  </si>
  <si>
    <t>Toezicht uren per jaar za - zo naloop</t>
  </si>
  <si>
    <t>Toezicht uren per jaar feestdag</t>
  </si>
  <si>
    <t>Toezicht uren per jaar feestdag naloop</t>
  </si>
  <si>
    <t xml:space="preserve">Grijpskerk, Wijkpost  </t>
  </si>
  <si>
    <t>Grootegast Dependance gemeentehuis</t>
  </si>
  <si>
    <t>Grootegast Dienstencentrum</t>
  </si>
  <si>
    <t>Grootegast Gemeentewerkplaats</t>
  </si>
  <si>
    <t>Grootegast Hoofdgebouw Gemeentehuis</t>
  </si>
  <si>
    <t>Marum, Gemeentehuis</t>
  </si>
  <si>
    <t>Marum, Gemeentewerf</t>
  </si>
  <si>
    <t>Noordhorn, Wijkpost</t>
  </si>
  <si>
    <t xml:space="preserve">Zuidhorn, Gemeentehuis </t>
  </si>
  <si>
    <t>Leek, Passage</t>
  </si>
  <si>
    <t>Marum, de Hazelaar</t>
  </si>
  <si>
    <t>Midwolde, Noodopbang Okraine</t>
  </si>
  <si>
    <t>Zuidhorn, Noodopvang Oekraine (Gomarus College)</t>
  </si>
  <si>
    <t>Marum, Noodopvang Oekraine (Marum)</t>
  </si>
  <si>
    <t>Zuidhorn, Hooiweg 1</t>
  </si>
  <si>
    <t>Novatec/ Buitendienst, Leeksterveld</t>
  </si>
  <si>
    <t>Noordhorn, Maailoods</t>
  </si>
  <si>
    <t>Totaal</t>
  </si>
  <si>
    <t>Kosten productie per jaar ma t/m vr incl minimale taakgrootte</t>
  </si>
  <si>
    <t>Kosten productie per jaar ma t/m vr naloop incl minimale taakgrootte</t>
  </si>
  <si>
    <t>Kosten productie per jaar za - zo incl minimale taakgrootte</t>
  </si>
  <si>
    <t>Kosten productie per jaar za / zo / fe naloop incl minimale taakgrootte</t>
  </si>
  <si>
    <t>Kosten productie per jaar feestdag incl minimale taakgrootte</t>
  </si>
  <si>
    <t>Kosten productie per jaar feestdag naloop incl minimale taakgrootte</t>
  </si>
  <si>
    <t>Totale kosten productie per jaar</t>
  </si>
  <si>
    <t xml:space="preserve">Kosten toezicht per jaar ma t/m vr </t>
  </si>
  <si>
    <t>Kosten toezicht per jaar ma t/m vr naloop</t>
  </si>
  <si>
    <t>Kosten toezicht per jaar za - zo</t>
  </si>
  <si>
    <t>Kosten toezicht per jaar za / zo / fe naloop</t>
  </si>
  <si>
    <t>Kosten toezicht per jaar feestdag</t>
  </si>
  <si>
    <t>Kosten toezicht per jaar feestdag naloop</t>
  </si>
  <si>
    <t>Totale kosten toezicht per jaar</t>
  </si>
  <si>
    <t>Kosten Additioneel per jaar</t>
  </si>
  <si>
    <t>Kosten glasbewassing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</si>
  <si>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</si>
  <si>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</si>
  <si>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</si>
  <si>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</si>
  <si>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</si>
  <si>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</si>
  <si>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</si>
  <si>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</si>
  <si>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</si>
  <si>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</si>
  <si>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</si>
  <si>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Naloop weekend / feestdag opslag</t>
  </si>
  <si>
    <t>Administratieve ruimten</t>
  </si>
  <si>
    <t>Sanitaire ruimten</t>
  </si>
  <si>
    <t>Verkeersruimten</t>
  </si>
  <si>
    <t>Pantry/keuken</t>
  </si>
  <si>
    <t>Restauratieve ruimten</t>
  </si>
  <si>
    <t>Kleedruimten</t>
  </si>
  <si>
    <t>Vergaderruimten</t>
  </si>
  <si>
    <t>Opslagruimte</t>
  </si>
  <si>
    <t>Multifunctionele ruimten</t>
  </si>
  <si>
    <t>Entree</t>
  </si>
  <si>
    <t>Trappenhuizen</t>
  </si>
  <si>
    <t>Lift</t>
  </si>
  <si>
    <t>Lokaal</t>
  </si>
  <si>
    <t>Douches/ Wasruimten</t>
  </si>
  <si>
    <t>Nio</t>
  </si>
  <si>
    <t>Kolom voor matrix</t>
  </si>
  <si>
    <t>Frequentie verklaring</t>
  </si>
  <si>
    <t>Freq</t>
  </si>
  <si>
    <t>Kolom</t>
  </si>
  <si>
    <t>1x per maand</t>
  </si>
  <si>
    <t xml:space="preserve">1x per week </t>
  </si>
  <si>
    <t xml:space="preserve">2x per week </t>
  </si>
  <si>
    <t>3x per week</t>
  </si>
  <si>
    <t>5x per week</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</si>
  <si>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</si>
  <si>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</si>
  <si>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</si>
  <si>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</si>
  <si>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</si>
  <si>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</si>
  <si>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</si>
  <si>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</si>
  <si>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</si>
  <si>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</si>
  <si>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</si>
  <si>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</si>
  <si>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 xml:space="preserve">Freq zat - zon </t>
  </si>
  <si>
    <t>Freq. zat-zon naloop</t>
  </si>
  <si>
    <t xml:space="preserve">Freq  feestdag </t>
  </si>
  <si>
    <t>Freq feestdag naloop</t>
  </si>
  <si>
    <t>Uren p/j ma t/m vrij</t>
  </si>
  <si>
    <t>Uren p/j ma t/m vrij naloop</t>
  </si>
  <si>
    <t>Uren p/j zat - zon</t>
  </si>
  <si>
    <t>Uren p/j zat-zonj naloop</t>
  </si>
  <si>
    <t>Uren p/j feestdag</t>
  </si>
  <si>
    <t>Uren p/j feestdag naloop</t>
  </si>
  <si>
    <t>Norm ma t/m vr</t>
  </si>
  <si>
    <t>Bijzonderheden / opmerkingen</t>
  </si>
  <si>
    <t>M2 per jaar</t>
  </si>
  <si>
    <t>Hoofdstraat 97, Grootegast</t>
  </si>
  <si>
    <t>BG</t>
  </si>
  <si>
    <t>0.00</t>
  </si>
  <si>
    <t>gietvloer</t>
  </si>
  <si>
    <t>0.01</t>
  </si>
  <si>
    <t>Bureaukamer</t>
  </si>
  <si>
    <t>tapijt</t>
  </si>
  <si>
    <t>0.02</t>
  </si>
  <si>
    <t>0.03</t>
  </si>
  <si>
    <t>Archief</t>
  </si>
  <si>
    <t>0.04</t>
  </si>
  <si>
    <t>0.05</t>
  </si>
  <si>
    <t>Repro</t>
  </si>
  <si>
    <t>linoleum</t>
  </si>
  <si>
    <t>0.06</t>
  </si>
  <si>
    <t>0.07</t>
  </si>
  <si>
    <t>0.08</t>
  </si>
  <si>
    <t>0.09</t>
  </si>
  <si>
    <t>0.10</t>
  </si>
  <si>
    <t>0.11</t>
  </si>
  <si>
    <t>0.12</t>
  </si>
  <si>
    <t>0.13</t>
  </si>
  <si>
    <t>0.14</t>
  </si>
  <si>
    <t>0.15</t>
  </si>
  <si>
    <t>0.16</t>
  </si>
  <si>
    <t>0.17</t>
  </si>
  <si>
    <t>Balie</t>
  </si>
  <si>
    <t>0.18a</t>
  </si>
  <si>
    <t>Toilet</t>
  </si>
  <si>
    <t>0.18</t>
  </si>
  <si>
    <t>Voorportaal Toilet</t>
  </si>
  <si>
    <t>0.19a</t>
  </si>
  <si>
    <t>0.19</t>
  </si>
  <si>
    <t>Voorportaal heren</t>
  </si>
  <si>
    <t>0.20a</t>
  </si>
  <si>
    <t>0.20</t>
  </si>
  <si>
    <t>Voorportaal dames</t>
  </si>
  <si>
    <t>0.21a</t>
  </si>
  <si>
    <t>0.21</t>
  </si>
  <si>
    <t>Voorportaal</t>
  </si>
  <si>
    <t>0.22</t>
  </si>
  <si>
    <t>Miva toilet</t>
  </si>
  <si>
    <t>0.23</t>
  </si>
  <si>
    <t>0.24</t>
  </si>
  <si>
    <t>Noodtrap</t>
  </si>
  <si>
    <t>hout</t>
  </si>
  <si>
    <t>nio</t>
  </si>
  <si>
    <t>0.25</t>
  </si>
  <si>
    <t>Gang</t>
  </si>
  <si>
    <t>0.26</t>
  </si>
  <si>
    <t>Hal</t>
  </si>
  <si>
    <t>tegel</t>
  </si>
  <si>
    <t>0.27</t>
  </si>
  <si>
    <t>1.01</t>
  </si>
  <si>
    <t>Kantoor</t>
  </si>
  <si>
    <t>1.02</t>
  </si>
  <si>
    <t>Opslag</t>
  </si>
  <si>
    <t>1.03</t>
  </si>
  <si>
    <t>1.04</t>
  </si>
  <si>
    <t>1.05</t>
  </si>
  <si>
    <t>1.06</t>
  </si>
  <si>
    <t>1.07</t>
  </si>
  <si>
    <t>1.08</t>
  </si>
  <si>
    <t>1.09</t>
  </si>
  <si>
    <t>Kantine</t>
  </si>
  <si>
    <t>1.10</t>
  </si>
  <si>
    <t>Keuken</t>
  </si>
  <si>
    <t>1.11</t>
  </si>
  <si>
    <t>Berging</t>
  </si>
  <si>
    <t>1.12</t>
  </si>
  <si>
    <t>Voorruimte toilet</t>
  </si>
  <si>
    <t>1.12a</t>
  </si>
  <si>
    <t>1.12b</t>
  </si>
  <si>
    <t>1.13</t>
  </si>
  <si>
    <t>Voorruimte sanitair</t>
  </si>
  <si>
    <t>1.13a</t>
  </si>
  <si>
    <t>1.13b</t>
  </si>
  <si>
    <t>1.14</t>
  </si>
  <si>
    <t>1.15</t>
  </si>
  <si>
    <t>1.16</t>
  </si>
  <si>
    <t>Rondweg 15, Grootegast</t>
  </si>
  <si>
    <t>Verkeersruimte</t>
  </si>
  <si>
    <t>Beheerder</t>
  </si>
  <si>
    <t>Kleedkamer dames</t>
  </si>
  <si>
    <t>0.03a</t>
  </si>
  <si>
    <t>Douche dames</t>
  </si>
  <si>
    <t>0.4a</t>
  </si>
  <si>
    <t>Voorruimte dames</t>
  </si>
  <si>
    <t>0.04b</t>
  </si>
  <si>
    <t>Kleedruimte heren</t>
  </si>
  <si>
    <t>Douches heren</t>
  </si>
  <si>
    <t>0.07b</t>
  </si>
  <si>
    <t>0.07c</t>
  </si>
  <si>
    <t>Voorruimte heren</t>
  </si>
  <si>
    <t>0.07a</t>
  </si>
  <si>
    <t>Miva  toilet</t>
  </si>
  <si>
    <t>Werkkast</t>
  </si>
  <si>
    <t>beton</t>
  </si>
  <si>
    <t>1.00</t>
  </si>
  <si>
    <t>Trap</t>
  </si>
  <si>
    <t>Overloop/ Gang</t>
  </si>
  <si>
    <t>Wachtruimte</t>
  </si>
  <si>
    <t>0.01a</t>
  </si>
  <si>
    <t>Pantry</t>
  </si>
  <si>
    <t>Spreekkamer</t>
  </si>
  <si>
    <t>Wachtkamer</t>
  </si>
  <si>
    <t>Kelder</t>
  </si>
  <si>
    <t>(-)1.5</t>
  </si>
  <si>
    <t xml:space="preserve">0.00 </t>
  </si>
  <si>
    <t xml:space="preserve">0.01 </t>
  </si>
  <si>
    <t>Burgemeester</t>
  </si>
  <si>
    <t xml:space="preserve">0.03 </t>
  </si>
  <si>
    <t>Secretariaat</t>
  </si>
  <si>
    <t xml:space="preserve">0.04 </t>
  </si>
  <si>
    <t xml:space="preserve">0.05 </t>
  </si>
  <si>
    <t xml:space="preserve">0.07 </t>
  </si>
  <si>
    <t>Entree/hal</t>
  </si>
  <si>
    <t>d.h.g.tegel</t>
  </si>
  <si>
    <t>0.08a</t>
  </si>
  <si>
    <t>0.08b t</t>
  </si>
  <si>
    <t xml:space="preserve">0.08c </t>
  </si>
  <si>
    <t xml:space="preserve">0.09 </t>
  </si>
  <si>
    <t xml:space="preserve">0.09a </t>
  </si>
  <si>
    <t xml:space="preserve">0.09b </t>
  </si>
  <si>
    <t xml:space="preserve">0.09c </t>
  </si>
  <si>
    <t xml:space="preserve">0.10 </t>
  </si>
  <si>
    <t xml:space="preserve">0.26 </t>
  </si>
  <si>
    <t>0.28</t>
  </si>
  <si>
    <t>0.29</t>
  </si>
  <si>
    <t>Raadszaal</t>
  </si>
  <si>
    <t>0.30</t>
  </si>
  <si>
    <t>Comissiekamer</t>
  </si>
  <si>
    <t>Wethouder</t>
  </si>
  <si>
    <t>Griffier</t>
  </si>
  <si>
    <t xml:space="preserve">1.06 </t>
  </si>
  <si>
    <t>1.1.0</t>
  </si>
  <si>
    <t>1.1.1</t>
  </si>
  <si>
    <t>1.1.2</t>
  </si>
  <si>
    <t>1.1.3</t>
  </si>
  <si>
    <t>(-)1.10</t>
  </si>
  <si>
    <t>-1.11</t>
  </si>
  <si>
    <t>-1.2</t>
  </si>
  <si>
    <t>-1.3</t>
  </si>
  <si>
    <t>-1.4</t>
  </si>
  <si>
    <t>-1.5</t>
  </si>
  <si>
    <t>(-)1.6</t>
  </si>
  <si>
    <t>Technische ruimte server</t>
  </si>
  <si>
    <t xml:space="preserve">(-) 1.7 </t>
  </si>
  <si>
    <t xml:space="preserve">(-)1.8 </t>
  </si>
  <si>
    <t xml:space="preserve">(-) 1.9 </t>
  </si>
  <si>
    <t>Douche</t>
  </si>
  <si>
    <t xml:space="preserve">(-)1.9a </t>
  </si>
  <si>
    <t>Kleedruimte</t>
  </si>
  <si>
    <t>spreekkamer 1</t>
  </si>
  <si>
    <t>Spreekkamer 2</t>
  </si>
  <si>
    <t>Spreekkamer 3</t>
  </si>
  <si>
    <t>Spreekkamer 4</t>
  </si>
  <si>
    <t>Molenstraat 45, Marum</t>
  </si>
  <si>
    <t>entree</t>
  </si>
  <si>
    <t>Tapijt</t>
  </si>
  <si>
    <t>hal en wachtruimte</t>
  </si>
  <si>
    <t>Steen</t>
  </si>
  <si>
    <t>trap</t>
  </si>
  <si>
    <t>wachtruimte</t>
  </si>
  <si>
    <t>burgerzaken</t>
  </si>
  <si>
    <t>secretaris</t>
  </si>
  <si>
    <t>Mv Toilet</t>
  </si>
  <si>
    <t>garderobe</t>
  </si>
  <si>
    <t>werkkast</t>
  </si>
  <si>
    <t>expositieruimte</t>
  </si>
  <si>
    <t>Natuursteen</t>
  </si>
  <si>
    <t>kleedruimte</t>
  </si>
  <si>
    <t>kelderruimte</t>
  </si>
  <si>
    <t>voorportaal toilet</t>
  </si>
  <si>
    <t>toilet</t>
  </si>
  <si>
    <t>archief</t>
  </si>
  <si>
    <t>gang</t>
  </si>
  <si>
    <t>vergaderzaal</t>
  </si>
  <si>
    <t>leeskamer raadsleden</t>
  </si>
  <si>
    <t>griffier</t>
  </si>
  <si>
    <t>automatisering</t>
  </si>
  <si>
    <t>berging</t>
  </si>
  <si>
    <t>terras</t>
  </si>
  <si>
    <t>fietsenberging</t>
  </si>
  <si>
    <t>keuken</t>
  </si>
  <si>
    <t>interne zaken</t>
  </si>
  <si>
    <t>receptie</t>
  </si>
  <si>
    <t>repro</t>
  </si>
  <si>
    <t>bibliotheek</t>
  </si>
  <si>
    <t>spreekkamer</t>
  </si>
  <si>
    <t>kantoor</t>
  </si>
  <si>
    <t>lichtdrukken</t>
  </si>
  <si>
    <t>balie</t>
  </si>
  <si>
    <t>conferentiekamer</t>
  </si>
  <si>
    <t>overloop</t>
  </si>
  <si>
    <t>raadzaal</t>
  </si>
  <si>
    <t>lift</t>
  </si>
  <si>
    <t>rookkamer</t>
  </si>
  <si>
    <t>Kruisweg 42-46 Marum</t>
  </si>
  <si>
    <t>Hoofdgebouw</t>
  </si>
  <si>
    <t>Portaal douche</t>
  </si>
  <si>
    <t>Urinoir</t>
  </si>
  <si>
    <t>Bijgebouw</t>
  </si>
  <si>
    <t>Portaal toilet</t>
  </si>
  <si>
    <t>Hooiweg 9, Zuidhorn</t>
  </si>
  <si>
    <t>Voorruimte lift</t>
  </si>
  <si>
    <t xml:space="preserve">Trap </t>
  </si>
  <si>
    <t>Hout</t>
  </si>
  <si>
    <t>Miva Toilet</t>
  </si>
  <si>
    <t>Trappenhuis</t>
  </si>
  <si>
    <t>Entrée / Hal</t>
  </si>
  <si>
    <t>Balie Zorgloket</t>
  </si>
  <si>
    <t>Balie publiek</t>
  </si>
  <si>
    <t>Kluis</t>
  </si>
  <si>
    <t>Douches</t>
  </si>
  <si>
    <t>Entrée</t>
  </si>
  <si>
    <t>Garderobe</t>
  </si>
  <si>
    <t>Kantine / Buffet</t>
  </si>
  <si>
    <t>Foyer</t>
  </si>
  <si>
    <t>Trouwzaal</t>
  </si>
  <si>
    <t>Leeskamer</t>
  </si>
  <si>
    <t>Vluchttrap</t>
  </si>
  <si>
    <t>Linoleum</t>
  </si>
  <si>
    <t>Tochtportaal</t>
  </si>
  <si>
    <t xml:space="preserve">Kantine  </t>
  </si>
  <si>
    <t>Computerruimte</t>
  </si>
  <si>
    <t>Postkamer</t>
  </si>
  <si>
    <t>Magazijn</t>
  </si>
  <si>
    <t>Reproruimte</t>
  </si>
  <si>
    <t>Vergaderruimte B&amp;W</t>
  </si>
  <si>
    <t>Raadzaal</t>
  </si>
  <si>
    <t>Vergaderzaal</t>
  </si>
  <si>
    <t>tech. ruimte</t>
  </si>
  <si>
    <t>Kievitsweg 20, Grijpskerk</t>
  </si>
  <si>
    <t>001</t>
  </si>
  <si>
    <t>002</t>
  </si>
  <si>
    <t>003</t>
  </si>
  <si>
    <t>Toilet/wasruimte</t>
  </si>
  <si>
    <t>005</t>
  </si>
  <si>
    <t>006</t>
  </si>
  <si>
    <t>007</t>
  </si>
  <si>
    <t>Transportweg 2 ,Noordhorn</t>
  </si>
  <si>
    <t>Keuken + aanrecht</t>
  </si>
  <si>
    <t>Damestoilet</t>
  </si>
  <si>
    <t>Herentoilet</t>
  </si>
  <si>
    <t>Wasruimte</t>
  </si>
  <si>
    <t>bg</t>
  </si>
  <si>
    <t>Bibliotheek</t>
  </si>
  <si>
    <t>PVC</t>
  </si>
  <si>
    <t>Certe</t>
  </si>
  <si>
    <t>Vergader</t>
  </si>
  <si>
    <t>MIVA</t>
  </si>
  <si>
    <t>Toilet dames</t>
  </si>
  <si>
    <t>Toilet heren</t>
  </si>
  <si>
    <t>Brilweg 21 A Zuidhorn</t>
  </si>
  <si>
    <t>begane grond</t>
  </si>
  <si>
    <t>tapijt/ lino</t>
  </si>
  <si>
    <t>Receptie</t>
  </si>
  <si>
    <t>Gaderobe</t>
  </si>
  <si>
    <t>Spoelkeuken</t>
  </si>
  <si>
    <t>Tegel</t>
  </si>
  <si>
    <t>Beton</t>
  </si>
  <si>
    <t>Toilet/douche</t>
  </si>
  <si>
    <t>Gegoten vloer</t>
  </si>
  <si>
    <t>Minder valide</t>
  </si>
  <si>
    <t>Eetzaal</t>
  </si>
  <si>
    <t>Toilet pers.</t>
  </si>
  <si>
    <t>0.31</t>
  </si>
  <si>
    <t>0.32</t>
  </si>
  <si>
    <t>TV kamer</t>
  </si>
  <si>
    <t>0.33</t>
  </si>
  <si>
    <t>0.34</t>
  </si>
  <si>
    <t>Algemene ruimte</t>
  </si>
  <si>
    <t>0.35</t>
  </si>
  <si>
    <t>Leslokaal</t>
  </si>
  <si>
    <t>0.36</t>
  </si>
  <si>
    <t>1e etage</t>
  </si>
  <si>
    <t>Hoofdstraat 101 B, Midwolde</t>
  </si>
  <si>
    <t>Begane grond</t>
  </si>
  <si>
    <t>Inlooptapijt</t>
  </si>
  <si>
    <t>Plavuizen</t>
  </si>
  <si>
    <t>Linonoleum</t>
  </si>
  <si>
    <t>Recreatiezaal</t>
  </si>
  <si>
    <t>Doucheruimte</t>
  </si>
  <si>
    <t>2e etage</t>
  </si>
  <si>
    <t>2.01</t>
  </si>
  <si>
    <t>2.02</t>
  </si>
  <si>
    <t>2.03</t>
  </si>
  <si>
    <t>2.04</t>
  </si>
  <si>
    <t>2.05</t>
  </si>
  <si>
    <t>2.06</t>
  </si>
  <si>
    <t>2.07</t>
  </si>
  <si>
    <t>2.08</t>
  </si>
  <si>
    <t>2.09</t>
  </si>
  <si>
    <t>2.10</t>
  </si>
  <si>
    <t>2.11</t>
  </si>
  <si>
    <t>2.12</t>
  </si>
  <si>
    <t>Huiskamer</t>
  </si>
  <si>
    <t>2.13</t>
  </si>
  <si>
    <t>2.14</t>
  </si>
  <si>
    <t>00.01</t>
  </si>
  <si>
    <t>00.02</t>
  </si>
  <si>
    <t>00.03</t>
  </si>
  <si>
    <t>00.04</t>
  </si>
  <si>
    <t>00.05</t>
  </si>
  <si>
    <t>00.06</t>
  </si>
  <si>
    <t>00.07</t>
  </si>
  <si>
    <t>00.08</t>
  </si>
  <si>
    <t>00.09</t>
  </si>
  <si>
    <t>00.10</t>
  </si>
  <si>
    <t>00.11</t>
  </si>
  <si>
    <t>00.12</t>
  </si>
  <si>
    <t>00.13</t>
  </si>
  <si>
    <t>00.14</t>
  </si>
  <si>
    <t>00.15</t>
  </si>
  <si>
    <t>00.16</t>
  </si>
  <si>
    <t>00.17</t>
  </si>
  <si>
    <t>00.18</t>
  </si>
  <si>
    <t>Buiten</t>
  </si>
  <si>
    <t>Malijksepad 4, Marum</t>
  </si>
  <si>
    <t>inloop tapijt</t>
  </si>
  <si>
    <t>Recreatieruimte</t>
  </si>
  <si>
    <t>Sanitair</t>
  </si>
  <si>
    <t>Grindvloer</t>
  </si>
  <si>
    <t>Nooduitgang</t>
  </si>
  <si>
    <t>Zitruimet</t>
  </si>
  <si>
    <t>Linoleum/ tapijt</t>
  </si>
  <si>
    <t>0.37</t>
  </si>
  <si>
    <t>Hal/gang</t>
  </si>
  <si>
    <t>0.38</t>
  </si>
  <si>
    <t>0.39</t>
  </si>
  <si>
    <t>0.40</t>
  </si>
  <si>
    <t>0.41</t>
  </si>
  <si>
    <t>0.42</t>
  </si>
  <si>
    <t>Ijzer</t>
  </si>
  <si>
    <t>eerste verdieping</t>
  </si>
  <si>
    <t>Rustruimte</t>
  </si>
  <si>
    <t>Laminaat</t>
  </si>
  <si>
    <t>Speelruimte</t>
  </si>
  <si>
    <t>Fitnessruimte</t>
  </si>
  <si>
    <t>Tapijt/vloermat</t>
  </si>
  <si>
    <t>Hooiweg 1 Zuidhorn</t>
  </si>
  <si>
    <t>0.08A</t>
  </si>
  <si>
    <t>0.09A</t>
  </si>
  <si>
    <t>vergaderkamer</t>
  </si>
  <si>
    <t>Mindervalide toilet</t>
  </si>
  <si>
    <t>opslagruimte</t>
  </si>
  <si>
    <t>CV ruimte</t>
  </si>
  <si>
    <t>sanitair dames</t>
  </si>
  <si>
    <t>sanitair heren</t>
  </si>
  <si>
    <t>Kolfkamer</t>
  </si>
  <si>
    <t>1.27</t>
  </si>
  <si>
    <t>Server ruimte</t>
  </si>
  <si>
    <t>1.20</t>
  </si>
  <si>
    <t>1.22A</t>
  </si>
  <si>
    <t>1.22</t>
  </si>
  <si>
    <t>1.21</t>
  </si>
  <si>
    <t>1.24</t>
  </si>
  <si>
    <t>lino/tapijt</t>
  </si>
  <si>
    <t>1.19</t>
  </si>
  <si>
    <t>1.18</t>
  </si>
  <si>
    <t xml:space="preserve">hal </t>
  </si>
  <si>
    <t>A.00a</t>
  </si>
  <si>
    <t>A.00b</t>
  </si>
  <si>
    <t>verkeersruimten</t>
  </si>
  <si>
    <t>A.00c</t>
  </si>
  <si>
    <t>A.00d</t>
  </si>
  <si>
    <t>A.00e</t>
  </si>
  <si>
    <t>A.01</t>
  </si>
  <si>
    <t>Tochtsluis</t>
  </si>
  <si>
    <t>A.02</t>
  </si>
  <si>
    <t>Centrale ontvangsthal</t>
  </si>
  <si>
    <t>A.03</t>
  </si>
  <si>
    <t>A.04</t>
  </si>
  <si>
    <t>Pantry entreegebied</t>
  </si>
  <si>
    <t>A.05</t>
  </si>
  <si>
    <t>Personeelsentree</t>
  </si>
  <si>
    <t>A.06</t>
  </si>
  <si>
    <t>Pantry personeel entree</t>
  </si>
  <si>
    <t>A.07a</t>
  </si>
  <si>
    <t>Lockerruimte Food</t>
  </si>
  <si>
    <t>A.07b</t>
  </si>
  <si>
    <t>Lockerruimte Inpak</t>
  </si>
  <si>
    <t>A.07c</t>
  </si>
  <si>
    <t>A.07d</t>
  </si>
  <si>
    <t>Lockerruimte Techniek</t>
  </si>
  <si>
    <t>A.08</t>
  </si>
  <si>
    <t>Kleed- en lockerruimte TB</t>
  </si>
  <si>
    <t>A.11</t>
  </si>
  <si>
    <t>A.35a</t>
  </si>
  <si>
    <t>Flexruimte</t>
  </si>
  <si>
    <t>A.35b</t>
  </si>
  <si>
    <t>A.38a</t>
  </si>
  <si>
    <t>Overleg</t>
  </si>
  <si>
    <t>A.38b</t>
  </si>
  <si>
    <t>A.42</t>
  </si>
  <si>
    <t>Inpak</t>
  </si>
  <si>
    <t>A.43</t>
  </si>
  <si>
    <t>A.44</t>
  </si>
  <si>
    <t>A.45</t>
  </si>
  <si>
    <t>Food (HACCP)</t>
  </si>
  <si>
    <t>A.45b</t>
  </si>
  <si>
    <t>Wasstraat (HACCP)</t>
  </si>
  <si>
    <t>sanitaire ruimten</t>
  </si>
  <si>
    <t>A.46</t>
  </si>
  <si>
    <t>Techniek</t>
  </si>
  <si>
    <t>A.47</t>
  </si>
  <si>
    <t>A.48</t>
  </si>
  <si>
    <t>A.49</t>
  </si>
  <si>
    <t>A.50</t>
  </si>
  <si>
    <t>A.51</t>
  </si>
  <si>
    <t>A.52</t>
  </si>
  <si>
    <t>A.53a</t>
  </si>
  <si>
    <t xml:space="preserve">Miva toilet  </t>
  </si>
  <si>
    <t>A.53b</t>
  </si>
  <si>
    <t>Toiletten</t>
  </si>
  <si>
    <t>A.53c</t>
  </si>
  <si>
    <t xml:space="preserve">A.55 </t>
  </si>
  <si>
    <t>A.57</t>
  </si>
  <si>
    <t>Centrtaal magazijnvoorzieningen</t>
  </si>
  <si>
    <t>A.58</t>
  </si>
  <si>
    <t>Expeditie</t>
  </si>
  <si>
    <t>A.59</t>
  </si>
  <si>
    <t>Kantoor magazijn</t>
  </si>
  <si>
    <t>A.60a</t>
  </si>
  <si>
    <t>Miva toilet + douche</t>
  </si>
  <si>
    <t>A.60b</t>
  </si>
  <si>
    <t>Toiletruimte dames</t>
  </si>
  <si>
    <t>A.60c</t>
  </si>
  <si>
    <t xml:space="preserve">Toiletruimte heren  </t>
  </si>
  <si>
    <t>A.62a</t>
  </si>
  <si>
    <t>Werkplaats materieel</t>
  </si>
  <si>
    <t>A.62c</t>
  </si>
  <si>
    <t>A.62d</t>
  </si>
  <si>
    <t>Magazijn materieel</t>
  </si>
  <si>
    <t>A.62e</t>
  </si>
  <si>
    <t>Lawaaihok</t>
  </si>
  <si>
    <t>A.62f</t>
  </si>
  <si>
    <t>Oliehok</t>
  </si>
  <si>
    <t>A.62g</t>
  </si>
  <si>
    <t>A.63</t>
  </si>
  <si>
    <t>Werkplaats riolering</t>
  </si>
  <si>
    <t>A.64a</t>
  </si>
  <si>
    <t>Werkplaats timmer- en schilderwerk</t>
  </si>
  <si>
    <t>A.64c</t>
  </si>
  <si>
    <t>A.64d</t>
  </si>
  <si>
    <t>Verfruimte</t>
  </si>
  <si>
    <t>A.64e</t>
  </si>
  <si>
    <t>Magazijn schilderwerk</t>
  </si>
  <si>
    <t>A.64f</t>
  </si>
  <si>
    <t>Magazijn timmerwerk</t>
  </si>
  <si>
    <t>A.65</t>
  </si>
  <si>
    <t>Werkplaats algemeen</t>
  </si>
  <si>
    <t>A.66</t>
  </si>
  <si>
    <t>Opslag PBM en Kleding</t>
  </si>
  <si>
    <t>A.67a</t>
  </si>
  <si>
    <t>Opslag gereedschap mechanisch</t>
  </si>
  <si>
    <t>A.67b</t>
  </si>
  <si>
    <t>Opslag gereedschap elektrisch</t>
  </si>
  <si>
    <t>A.68</t>
  </si>
  <si>
    <t>A.69</t>
  </si>
  <si>
    <t>Voertuigstalling vorstvrij</t>
  </si>
  <si>
    <t>A.70a</t>
  </si>
  <si>
    <t>Berging/werkkast</t>
  </si>
  <si>
    <t>A.71</t>
  </si>
  <si>
    <t>TD Serverruimte</t>
  </si>
  <si>
    <t>A.72</t>
  </si>
  <si>
    <t>A.73</t>
  </si>
  <si>
    <t>TD ruimte</t>
  </si>
  <si>
    <t>A.74a</t>
  </si>
  <si>
    <t>Kleedruimte schoonmaak</t>
  </si>
  <si>
    <t>A.75a</t>
  </si>
  <si>
    <t>A.76</t>
  </si>
  <si>
    <t>1e</t>
  </si>
  <si>
    <t>A.00f</t>
  </si>
  <si>
    <t>A.00g</t>
  </si>
  <si>
    <t>A.00h</t>
  </si>
  <si>
    <t>A.00i</t>
  </si>
  <si>
    <t>A.09+A.10</t>
  </si>
  <si>
    <t>Gebed + kolfruimte</t>
  </si>
  <si>
    <t>A.12</t>
  </si>
  <si>
    <t>A.13</t>
  </si>
  <si>
    <t>A.14</t>
  </si>
  <si>
    <t>Plaza</t>
  </si>
  <si>
    <t>A.15</t>
  </si>
  <si>
    <t>Keuken + leerwerkplek</t>
  </si>
  <si>
    <t>A.16</t>
  </si>
  <si>
    <t>A.17</t>
  </si>
  <si>
    <t xml:space="preserve">A.18 </t>
  </si>
  <si>
    <t xml:space="preserve">Opslag koel  </t>
  </si>
  <si>
    <t>A.19</t>
  </si>
  <si>
    <t>Opslag vries</t>
  </si>
  <si>
    <t>A.20</t>
  </si>
  <si>
    <t>Kantoor catering</t>
  </si>
  <si>
    <t>A.21</t>
  </si>
  <si>
    <t>dakterras</t>
  </si>
  <si>
    <t>A.22a</t>
  </si>
  <si>
    <t>A.22b</t>
  </si>
  <si>
    <t>A.22c</t>
  </si>
  <si>
    <t>Toiletruimte heren</t>
  </si>
  <si>
    <t>A.23</t>
  </si>
  <si>
    <t>Pantry kantine</t>
  </si>
  <si>
    <t>A.24</t>
  </si>
  <si>
    <t>Bedrijfsmanager</t>
  </si>
  <si>
    <t>A.25</t>
  </si>
  <si>
    <t>Coördinatoren</t>
  </si>
  <si>
    <t>A.26</t>
  </si>
  <si>
    <t>Administratie</t>
  </si>
  <si>
    <t>A.28</t>
  </si>
  <si>
    <t>P &amp; O</t>
  </si>
  <si>
    <t>A.29</t>
  </si>
  <si>
    <t>Financiele Administratie</t>
  </si>
  <si>
    <t>A.30</t>
  </si>
  <si>
    <t>Salaris- en Personeelsadministratie</t>
  </si>
  <si>
    <t>A.31</t>
  </si>
  <si>
    <t>Bedrijfsbureau</t>
  </si>
  <si>
    <t>A.32</t>
  </si>
  <si>
    <t>A.33</t>
  </si>
  <si>
    <t>A.34</t>
  </si>
  <si>
    <t>ICT</t>
  </si>
  <si>
    <t>A.36a</t>
  </si>
  <si>
    <t>A.36b</t>
  </si>
  <si>
    <t>A.36c</t>
  </si>
  <si>
    <t>A.37</t>
  </si>
  <si>
    <t>A.38c</t>
  </si>
  <si>
    <t>A.38d</t>
  </si>
  <si>
    <t>A.38e</t>
  </si>
  <si>
    <t>A.38f</t>
  </si>
  <si>
    <t>A.39a</t>
  </si>
  <si>
    <t>Vergaderruimte klein</t>
  </si>
  <si>
    <t>A.39b</t>
  </si>
  <si>
    <t>A.40</t>
  </si>
  <si>
    <t>Vergaderruimte groot</t>
  </si>
  <si>
    <t>A.41</t>
  </si>
  <si>
    <t>Vergaderruimte instructie</t>
  </si>
  <si>
    <t>A.62b</t>
  </si>
  <si>
    <t>A.64b</t>
  </si>
  <si>
    <t>A.70c</t>
  </si>
  <si>
    <t>A.74b</t>
  </si>
  <si>
    <t>Uitbreidingsruimte Novatec</t>
  </si>
  <si>
    <t>A.75b</t>
  </si>
  <si>
    <t>Prikkelarme zone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</si>
  <si>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</si>
  <si>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</si>
  <si>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</si>
  <si>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</si>
  <si>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</si>
  <si>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</si>
  <si>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</si>
  <si>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</si>
  <si>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</si>
  <si>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</si>
  <si>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</si>
  <si>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</si>
  <si>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</si>
  <si>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</si>
  <si>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</si>
  <si>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</si>
  <si>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</si>
  <si>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</si>
  <si>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</si>
  <si>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</si>
  <si>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</si>
  <si>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</si>
  <si>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</si>
  <si>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</si>
  <si>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</si>
  <si>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</si>
  <si>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</si>
  <si>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</si>
  <si>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</si>
  <si>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</si>
  <si>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</si>
  <si>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</si>
  <si>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</si>
  <si>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</si>
  <si>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</si>
  <si>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</si>
  <si>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2026</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</si>
  <si>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</si>
  <si>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</si>
  <si>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</si>
  <si>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</si>
  <si>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</si>
  <si>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</si>
  <si>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</si>
  <si>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</si>
  <si>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</si>
  <si>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</si>
  <si>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</si>
  <si>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</si>
  <si>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</si>
  <si>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</si>
  <si>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</si>
  <si>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</si>
  <si>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</si>
  <si>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</si>
  <si>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</si>
  <si>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</si>
  <si>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</si>
  <si>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</si>
  <si>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</si>
  <si>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</si>
  <si>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</si>
  <si>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</si>
  <si>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</si>
  <si>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</si>
  <si>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</si>
  <si>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</si>
  <si>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</si>
  <si>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</si>
  <si>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</si>
  <si>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</si>
  <si>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</si>
  <si>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</si>
  <si>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</si>
  <si>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</si>
  <si>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</si>
  <si>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</si>
  <si>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</si>
  <si>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</si>
  <si>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</si>
  <si>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</si>
  <si>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</si>
  <si>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</si>
  <si>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</si>
  <si>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</si>
  <si>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</si>
  <si>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</si>
  <si>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</si>
  <si>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</si>
  <si>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</si>
  <si>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</si>
  <si>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</si>
  <si>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</si>
  <si>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</si>
  <si>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</si>
  <si>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</si>
  <si>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Vaat verzamelen, 1x per dag</t>
  </si>
  <si>
    <t>Vaatwasser in- en uitruimen achtergebouw</t>
  </si>
  <si>
    <t>Servicewerkzaamheden 1,75 uur per dag</t>
  </si>
  <si>
    <t xml:space="preserve">Vaatwasser in- en uitruimen </t>
  </si>
  <si>
    <t>Koffiezetapparaat reinigen en vullen dagelijks</t>
  </si>
  <si>
    <t>Dagelijks bijvullen koffieapparaat en 2 x per week grondig reiningen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</si>
  <si>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</si>
  <si>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</si>
  <si>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</si>
  <si>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</si>
  <si>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</si>
  <si>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</si>
  <si>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</si>
  <si>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</si>
  <si>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</si>
  <si>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</si>
  <si>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</si>
  <si>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</si>
  <si>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</si>
  <si>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</si>
  <si>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</si>
  <si>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</si>
  <si>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</si>
  <si>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</si>
  <si>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</si>
  <si>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</si>
  <si>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</si>
  <si>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</si>
  <si>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</si>
  <si>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</si>
  <si>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</si>
  <si>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</si>
  <si>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</si>
  <si>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</si>
  <si>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</si>
  <si>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</si>
  <si>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</si>
  <si>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</si>
  <si>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</si>
  <si>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</si>
  <si>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</si>
  <si>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</si>
  <si>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</si>
  <si>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</si>
  <si>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</si>
  <si>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</si>
  <si>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</si>
  <si>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</si>
  <si>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</si>
  <si>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</si>
  <si>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</si>
  <si>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</si>
  <si>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</si>
  <si>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Koepelglas</t>
  </si>
  <si>
    <t>Lichtstraat bovenzijde</t>
  </si>
  <si>
    <t>Lichtstraat onderzijde</t>
  </si>
  <si>
    <t>Boeidelen</t>
  </si>
  <si>
    <t>Gevelbeplating</t>
  </si>
  <si>
    <t>Glas in lood</t>
  </si>
  <si>
    <t>Aanvullende omschrijving</t>
  </si>
  <si>
    <t>Aantal m2</t>
  </si>
  <si>
    <r>
      <t>Kosten per m</t>
    </r>
    <r>
      <rPr>
        <b/>
        <vertAlign val="superscript"/>
        <sz val="10"/>
        <color theme="0"/>
        <rFont val="Arial Black"/>
        <family val="2"/>
      </rPr>
      <t>2</t>
    </r>
  </si>
  <si>
    <t>Kosten per beurt</t>
  </si>
  <si>
    <t>Frequentie per jaar</t>
  </si>
  <si>
    <t>Kosten klimmateriaal per jaar</t>
  </si>
  <si>
    <t>Totaalkosten per jaar</t>
  </si>
  <si>
    <t>3</t>
  </si>
  <si>
    <t>2</t>
  </si>
  <si>
    <t>0</t>
  </si>
  <si>
    <t>1</t>
  </si>
  <si>
    <t>Grote passage , bovenzijde.</t>
  </si>
  <si>
    <t>Grote passage , onderzijde. Inclusief reinigen goten en constructie</t>
  </si>
  <si>
    <t>Kleine passage, bovenzijde</t>
  </si>
  <si>
    <t>Kleine passage, onderzijde. Inclusief reinigen goten en constructie</t>
  </si>
  <si>
    <t>incl sep</t>
  </si>
  <si>
    <t>Na gunning in te meten door dienstverlener</t>
  </si>
  <si>
    <t>Omschrijving automaat /artikel</t>
  </si>
  <si>
    <t>Aantal</t>
  </si>
  <si>
    <t>Kosten per mnd per stuk</t>
  </si>
  <si>
    <t>Kosten per jaar</t>
  </si>
  <si>
    <t>Artikel</t>
  </si>
  <si>
    <t>Kosten per maand per stuk</t>
  </si>
  <si>
    <t>Merk en productlijn</t>
  </si>
  <si>
    <t>Omschrijving verbruiksartikelen</t>
  </si>
  <si>
    <t>Handdoekautomaat</t>
  </si>
  <si>
    <t>CWS PL Dry Slim</t>
  </si>
  <si>
    <t>Handdoekautomaat papier</t>
  </si>
  <si>
    <t>CWS paper slim</t>
  </si>
  <si>
    <t>Toiletrolautomaat</t>
  </si>
  <si>
    <t>CWS PL tpa</t>
  </si>
  <si>
    <t>Zeepdispenser</t>
  </si>
  <si>
    <t>CWS PL ZSA</t>
  </si>
  <si>
    <t>Luchtverfrisser</t>
  </si>
  <si>
    <t>CWS Airbar</t>
  </si>
  <si>
    <t>Toiletseatcleaner</t>
  </si>
  <si>
    <t>CWS Paradise</t>
  </si>
  <si>
    <t>Dameshygiene</t>
  </si>
  <si>
    <t>CWS ladybin</t>
  </si>
  <si>
    <t>Celbox</t>
  </si>
  <si>
    <t>Paperbin 23L</t>
  </si>
  <si>
    <t>Desinfectie NT</t>
  </si>
  <si>
    <t>Staffel bij wijziging aantal gebruikers*</t>
  </si>
  <si>
    <t>CWS PL dry slim</t>
  </si>
  <si>
    <t>Percentage wijziging aantal gebruikers</t>
  </si>
  <si>
    <t>Wijzigings percentage prijs verbruiks artikelen</t>
  </si>
  <si>
    <t>CWS Heavy Duty</t>
  </si>
  <si>
    <t>5 - 10%</t>
  </si>
  <si>
    <t>10 - 15%</t>
  </si>
  <si>
    <t>15 - 20%</t>
  </si>
  <si>
    <t>20 - 25%</t>
  </si>
  <si>
    <t>25 - 30%</t>
  </si>
  <si>
    <t>&gt;30%</t>
  </si>
  <si>
    <t>*als referentiepunt wordt de ingangsdatum contract gehanteerd</t>
  </si>
  <si>
    <t>totale kosten onderbouwing volgt</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</si>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</sst>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u/>
      <sz val="10"/>
      <color rgb="FFFF0000"/>
      <name val="Georgia"/>
      <family val="1"/>
    </font>
    <font>
      <i/>
      <sz val="1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b/>
      <sz val="14"/>
      <name val="MS Sans Serif"/>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7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6"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8" xfId="18" applyFont="1" applyFill="1" applyBorder="1" applyAlignment="1">
      <alignment horizontal="right"/>
    </xf>
    <xf numFmtId="167" fontId="78" fillId="2" borderId="38" xfId="8" applyFont="1" applyFill="1" applyBorder="1" applyAlignment="1">
      <alignment horizontal="center"/>
    </xf>
    <xf numFmtId="166" fontId="78" fillId="2" borderId="38"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88" fillId="0" borderId="0" xfId="17" applyFont="1"/>
    <xf numFmtId="173" fontId="78" fillId="0" borderId="0" xfId="0" applyNumberFormat="1" applyFont="1"/>
    <xf numFmtId="0" fontId="78" fillId="2" borderId="0" xfId="17" applyFont="1" applyFill="1"/>
    <xf numFmtId="0" fontId="78" fillId="0" borderId="38" xfId="0" applyFont="1" applyBorder="1"/>
    <xf numFmtId="1" fontId="78" fillId="0" borderId="38"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1" fontId="78" fillId="0" borderId="4" xfId="0" applyNumberFormat="1" applyFont="1" applyBorder="1" applyAlignment="1">
      <alignment horizontal="center"/>
    </xf>
    <xf numFmtId="0" fontId="78" fillId="0" borderId="16" xfId="0" applyFont="1" applyBorder="1" applyAlignment="1">
      <alignment wrapText="1"/>
    </xf>
    <xf numFmtId="0" fontId="78" fillId="0" borderId="16" xfId="0" applyFont="1" applyBorder="1"/>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7" xfId="0" applyFont="1" applyBorder="1"/>
    <xf numFmtId="0" fontId="78" fillId="0" borderId="36"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6"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8" xfId="3" applyNumberFormat="1" applyFont="1" applyFill="1" applyBorder="1" applyAlignment="1" applyProtection="1">
      <protection hidden="1"/>
    </xf>
    <xf numFmtId="1" fontId="80" fillId="0" borderId="38" xfId="13" applyNumberFormat="1" applyFont="1" applyBorder="1" applyAlignment="1" applyProtection="1">
      <alignment horizontal="center"/>
      <protection hidden="1"/>
    </xf>
    <xf numFmtId="0" fontId="78" fillId="0" borderId="37" xfId="13" applyFont="1" applyBorder="1" applyProtection="1">
      <protection hidden="1"/>
    </xf>
    <xf numFmtId="0" fontId="103" fillId="0" borderId="36"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7" xfId="13" applyNumberFormat="1" applyFont="1" applyBorder="1" applyProtection="1">
      <protection hidden="1"/>
    </xf>
    <xf numFmtId="0" fontId="80" fillId="0" borderId="38" xfId="0" applyFont="1" applyBorder="1"/>
    <xf numFmtId="0" fontId="104" fillId="0" borderId="0" xfId="0" applyFont="1"/>
    <xf numFmtId="0" fontId="107" fillId="0" borderId="37" xfId="13" applyFont="1" applyBorder="1" applyProtection="1">
      <protection hidden="1"/>
    </xf>
    <xf numFmtId="0" fontId="108" fillId="0" borderId="39" xfId="13" applyFont="1" applyBorder="1" applyProtection="1">
      <protection hidden="1"/>
    </xf>
    <xf numFmtId="0" fontId="108" fillId="0" borderId="36" xfId="13" applyFont="1" applyBorder="1" applyAlignment="1" applyProtection="1">
      <alignment horizontal="right"/>
      <protection hidden="1"/>
    </xf>
    <xf numFmtId="0" fontId="88" fillId="0" borderId="35"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7" xfId="10" applyFont="1" applyFill="1" applyBorder="1"/>
    <xf numFmtId="44" fontId="78" fillId="35" borderId="39" xfId="66" applyFont="1" applyFill="1" applyBorder="1" applyAlignment="1" applyProtection="1">
      <protection locked="0"/>
    </xf>
    <xf numFmtId="44" fontId="78" fillId="35" borderId="36" xfId="66" applyFont="1" applyFill="1" applyBorder="1" applyAlignment="1" applyProtection="1">
      <protection locked="0"/>
    </xf>
    <xf numFmtId="2" fontId="75" fillId="0" borderId="0" xfId="63" applyNumberFormat="1" applyFont="1"/>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0" xfId="84" applyFont="1" applyAlignment="1">
      <alignment horizontal="center" vertical="center"/>
    </xf>
    <xf numFmtId="175" fontId="78" fillId="0" borderId="0" xfId="84" applyNumberFormat="1" applyFont="1" applyAlignment="1">
      <alignment horizontal="center" vertical="center"/>
    </xf>
    <xf numFmtId="0" fontId="78" fillId="0" borderId="38" xfId="89" applyFont="1" applyBorder="1"/>
    <xf numFmtId="2" fontId="78" fillId="0" borderId="38" xfId="63" applyNumberFormat="1" applyFont="1" applyBorder="1"/>
    <xf numFmtId="0" fontId="78" fillId="0" borderId="38" xfId="84" applyFont="1" applyBorder="1"/>
    <xf numFmtId="188" fontId="78" fillId="0" borderId="38" xfId="63" applyNumberFormat="1" applyFont="1" applyBorder="1"/>
    <xf numFmtId="2" fontId="80" fillId="2" borderId="38" xfId="84" applyNumberFormat="1" applyFont="1" applyFill="1" applyBorder="1" applyAlignment="1">
      <alignment vertical="top" wrapText="1"/>
    </xf>
    <xf numFmtId="0" fontId="112" fillId="0" borderId="0" xfId="10" applyFont="1"/>
    <xf numFmtId="0" fontId="104" fillId="0" borderId="0" xfId="10" applyFont="1" applyAlignment="1">
      <alignment horizontal="center"/>
    </xf>
    <xf numFmtId="0" fontId="78" fillId="0" borderId="0" xfId="97" applyFont="1"/>
    <xf numFmtId="2" fontId="90" fillId="0" borderId="0" xfId="63" applyNumberFormat="1" applyFont="1"/>
    <xf numFmtId="196" fontId="113" fillId="0" borderId="0" xfId="63" applyNumberFormat="1" applyFont="1" applyAlignment="1">
      <alignment horizontal="left"/>
    </xf>
    <xf numFmtId="0" fontId="80" fillId="0" borderId="37" xfId="84" applyFont="1" applyBorder="1"/>
    <xf numFmtId="0" fontId="80" fillId="0" borderId="39" xfId="84" applyFont="1" applyBorder="1"/>
    <xf numFmtId="0" fontId="79" fillId="63" borderId="38" xfId="0" applyFont="1" applyFill="1" applyBorder="1" applyAlignment="1">
      <alignment wrapText="1"/>
    </xf>
    <xf numFmtId="0" fontId="79" fillId="63" borderId="38" xfId="0" applyFont="1" applyFill="1" applyBorder="1"/>
    <xf numFmtId="2" fontId="76" fillId="64" borderId="0" xfId="12" applyNumberFormat="1" applyFont="1" applyFill="1"/>
    <xf numFmtId="2" fontId="75" fillId="64" borderId="0" xfId="12" applyNumberFormat="1" applyFont="1" applyFill="1"/>
    <xf numFmtId="0" fontId="78" fillId="64" borderId="2" xfId="10" applyFont="1" applyFill="1" applyBorder="1"/>
    <xf numFmtId="3" fontId="88" fillId="64" borderId="38" xfId="62" applyNumberFormat="1" applyFont="1" applyFill="1" applyBorder="1" applyAlignment="1" applyProtection="1">
      <alignment horizontal="left"/>
      <protection hidden="1"/>
    </xf>
    <xf numFmtId="3" fontId="78" fillId="64" borderId="38" xfId="62" applyNumberFormat="1" applyFont="1" applyFill="1" applyBorder="1" applyAlignment="1" applyProtection="1">
      <alignment horizontal="left"/>
      <protection hidden="1"/>
    </xf>
    <xf numFmtId="3" fontId="88" fillId="64" borderId="38" xfId="62" applyNumberFormat="1" applyFont="1" applyFill="1" applyBorder="1" applyAlignment="1" applyProtection="1">
      <alignment horizontal="left" wrapText="1"/>
      <protection hidden="1"/>
    </xf>
    <xf numFmtId="3" fontId="88" fillId="64" borderId="38" xfId="62" applyNumberFormat="1" applyFont="1" applyFill="1" applyBorder="1" applyAlignment="1" applyProtection="1">
      <alignment horizontal="left" vertical="top" wrapText="1"/>
      <protection hidden="1"/>
    </xf>
    <xf numFmtId="167" fontId="116" fillId="63" borderId="33" xfId="8" applyFont="1" applyFill="1" applyBorder="1" applyAlignment="1">
      <alignment horizontal="center" vertical="top" wrapText="1"/>
    </xf>
    <xf numFmtId="0" fontId="115" fillId="0" borderId="0" xfId="0" applyFont="1" applyAlignment="1">
      <alignment horizontal="center" vertical="center"/>
    </xf>
    <xf numFmtId="0" fontId="119" fillId="0" borderId="0" xfId="17" applyFont="1"/>
    <xf numFmtId="1" fontId="80" fillId="0" borderId="38" xfId="61" applyNumberFormat="1" applyFont="1" applyBorder="1" applyAlignment="1">
      <alignment horizontal="center"/>
    </xf>
    <xf numFmtId="2" fontId="120" fillId="0" borderId="0" xfId="0" applyNumberFormat="1" applyFont="1"/>
    <xf numFmtId="2" fontId="118" fillId="63" borderId="33" xfId="0" applyNumberFormat="1" applyFont="1" applyFill="1" applyBorder="1" applyAlignment="1">
      <alignment horizontal="center" vertical="top" wrapText="1"/>
    </xf>
    <xf numFmtId="0" fontId="115" fillId="0" borderId="0" xfId="0" applyFont="1" applyAlignment="1">
      <alignment horizontal="center"/>
    </xf>
    <xf numFmtId="2" fontId="121" fillId="0" borderId="0" xfId="13" applyNumberFormat="1" applyFont="1" applyAlignment="1" applyProtection="1">
      <alignment vertical="center"/>
      <protection locked="0"/>
    </xf>
    <xf numFmtId="2" fontId="126" fillId="0" borderId="0" xfId="13" applyNumberFormat="1" applyFont="1" applyAlignment="1" applyProtection="1">
      <alignment horizontal="center" wrapText="1"/>
      <protection hidden="1"/>
    </xf>
    <xf numFmtId="0" fontId="115" fillId="0" borderId="0" xfId="0" applyFont="1" applyAlignment="1">
      <alignment horizontal="center" wrapText="1"/>
    </xf>
    <xf numFmtId="2" fontId="125" fillId="63" borderId="37" xfId="13" applyNumberFormat="1" applyFont="1" applyFill="1" applyBorder="1" applyAlignment="1" applyProtection="1">
      <alignment horizontal="left" vertical="center" wrapText="1"/>
      <protection hidden="1"/>
    </xf>
    <xf numFmtId="2" fontId="125" fillId="63" borderId="38" xfId="3" applyNumberFormat="1" applyFont="1" applyFill="1" applyBorder="1" applyAlignment="1" applyProtection="1">
      <alignment vertical="center" wrapText="1"/>
      <protection hidden="1"/>
    </xf>
    <xf numFmtId="173" fontId="116" fillId="63" borderId="37" xfId="8" applyNumberFormat="1" applyFont="1" applyFill="1" applyBorder="1" applyAlignment="1">
      <alignment vertical="top" wrapText="1"/>
    </xf>
    <xf numFmtId="173" fontId="116" fillId="63" borderId="39" xfId="8" applyNumberFormat="1" applyFont="1" applyFill="1" applyBorder="1" applyAlignment="1">
      <alignment vertical="top" wrapText="1"/>
    </xf>
    <xf numFmtId="173" fontId="116" fillId="63" borderId="36" xfId="8" applyNumberFormat="1" applyFont="1" applyFill="1" applyBorder="1" applyAlignment="1">
      <alignment vertical="top" wrapText="1"/>
    </xf>
    <xf numFmtId="173" fontId="116" fillId="63" borderId="41" xfId="8" applyNumberFormat="1" applyFont="1" applyFill="1" applyBorder="1" applyAlignment="1">
      <alignment vertical="top" wrapText="1"/>
    </xf>
    <xf numFmtId="0" fontId="83" fillId="0" borderId="0" xfId="9" applyFont="1" applyAlignment="1" applyProtection="1">
      <alignment horizontal="left" vertical="center"/>
      <protection hidden="1"/>
    </xf>
    <xf numFmtId="179" fontId="116" fillId="63" borderId="38" xfId="89" applyNumberFormat="1" applyFont="1" applyFill="1" applyBorder="1" applyAlignment="1" applyProtection="1">
      <alignment horizontal="center" vertical="top" wrapText="1"/>
      <protection hidden="1"/>
    </xf>
    <xf numFmtId="2" fontId="116" fillId="63" borderId="38" xfId="89" applyNumberFormat="1" applyFont="1" applyFill="1" applyBorder="1" applyAlignment="1" applyProtection="1">
      <alignment horizontal="center" vertical="top" wrapText="1"/>
      <protection hidden="1"/>
    </xf>
    <xf numFmtId="0" fontId="117" fillId="0" borderId="0" xfId="103" applyFont="1"/>
    <xf numFmtId="179" fontId="116" fillId="63" borderId="38" xfId="89" applyNumberFormat="1" applyFont="1" applyFill="1" applyBorder="1" applyAlignment="1" applyProtection="1">
      <alignment vertical="center" wrapText="1"/>
      <protection hidden="1"/>
    </xf>
    <xf numFmtId="179" fontId="116" fillId="63" borderId="38" xfId="89" applyNumberFormat="1" applyFont="1" applyFill="1" applyBorder="1" applyAlignment="1" applyProtection="1">
      <alignment horizontal="center" vertical="center" wrapText="1"/>
      <protection hidden="1"/>
    </xf>
    <xf numFmtId="0" fontId="116" fillId="63" borderId="33" xfId="89" applyFont="1" applyFill="1" applyBorder="1" applyAlignment="1" applyProtection="1">
      <alignment horizontal="left" vertical="center" wrapText="1"/>
      <protection hidden="1"/>
    </xf>
    <xf numFmtId="0" fontId="116" fillId="63" borderId="34" xfId="84" applyFont="1" applyFill="1" applyBorder="1" applyAlignment="1">
      <alignment vertical="top"/>
    </xf>
    <xf numFmtId="0" fontId="116" fillId="63" borderId="41" xfId="84" applyFont="1" applyFill="1" applyBorder="1" applyAlignment="1">
      <alignment vertical="top" wrapText="1"/>
    </xf>
    <xf numFmtId="2" fontId="116" fillId="63" borderId="33" xfId="0" applyNumberFormat="1" applyFont="1" applyFill="1" applyBorder="1" applyAlignment="1">
      <alignment horizontal="left" vertical="top" wrapText="1"/>
    </xf>
    <xf numFmtId="0" fontId="115" fillId="0" borderId="0" xfId="84" applyFont="1"/>
    <xf numFmtId="166" fontId="132" fillId="2" borderId="36" xfId="18" applyFont="1" applyFill="1" applyBorder="1" applyAlignment="1"/>
    <xf numFmtId="167" fontId="35" fillId="64" borderId="38" xfId="8" applyFont="1" applyFill="1" applyBorder="1" applyAlignment="1">
      <alignment horizontal="left"/>
    </xf>
    <xf numFmtId="0" fontId="133" fillId="0" borderId="0" xfId="63" applyFont="1"/>
    <xf numFmtId="178" fontId="133" fillId="0" borderId="2" xfId="6" applyNumberFormat="1" applyFont="1" applyFill="1" applyBorder="1" applyAlignment="1"/>
    <xf numFmtId="44" fontId="133" fillId="0" borderId="0" xfId="63" applyNumberFormat="1" applyFont="1"/>
    <xf numFmtId="9" fontId="35" fillId="64" borderId="38" xfId="16" applyFont="1" applyFill="1" applyBorder="1" applyAlignment="1">
      <alignment horizontal="center"/>
    </xf>
    <xf numFmtId="44" fontId="130" fillId="63" borderId="36" xfId="63" applyNumberFormat="1" applyFont="1" applyFill="1" applyBorder="1"/>
    <xf numFmtId="2" fontId="35" fillId="64" borderId="38" xfId="8" applyNumberFormat="1" applyFont="1" applyFill="1" applyBorder="1" applyAlignment="1">
      <alignment horizontal="center"/>
    </xf>
    <xf numFmtId="1" fontId="131" fillId="2" borderId="38" xfId="8" applyNumberFormat="1" applyFont="1" applyFill="1" applyBorder="1" applyAlignment="1">
      <alignment horizontal="center"/>
    </xf>
    <xf numFmtId="173" fontId="131" fillId="2" borderId="38" xfId="8" applyNumberFormat="1" applyFont="1" applyFill="1" applyBorder="1"/>
    <xf numFmtId="167" fontId="131" fillId="2" borderId="38" xfId="8" applyFont="1" applyFill="1" applyBorder="1"/>
    <xf numFmtId="166" fontId="35" fillId="0" borderId="38" xfId="18" applyFont="1" applyBorder="1"/>
    <xf numFmtId="166" fontId="35" fillId="0" borderId="38" xfId="89" applyNumberFormat="1" applyFont="1" applyBorder="1"/>
    <xf numFmtId="173" fontId="79" fillId="63" borderId="37" xfId="8" applyNumberFormat="1" applyFont="1" applyFill="1" applyBorder="1" applyAlignment="1">
      <alignment horizontal="left"/>
    </xf>
    <xf numFmtId="167" fontId="79" fillId="63" borderId="36" xfId="8" applyFont="1" applyFill="1" applyBorder="1"/>
    <xf numFmtId="49" fontId="81" fillId="0" borderId="37" xfId="63" applyNumberFormat="1" applyFont="1" applyBorder="1" applyAlignment="1">
      <alignment vertical="top"/>
    </xf>
    <xf numFmtId="0" fontId="78" fillId="0" borderId="39" xfId="63" applyFont="1" applyBorder="1"/>
    <xf numFmtId="49" fontId="80" fillId="0" borderId="39" xfId="63" applyNumberFormat="1" applyFont="1" applyBorder="1"/>
    <xf numFmtId="49" fontId="79" fillId="63" borderId="37" xfId="63" applyNumberFormat="1" applyFont="1" applyFill="1" applyBorder="1"/>
    <xf numFmtId="0" fontId="79" fillId="63" borderId="39" xfId="63" applyFont="1" applyFill="1" applyBorder="1"/>
    <xf numFmtId="173" fontId="79" fillId="63" borderId="38" xfId="8" applyNumberFormat="1" applyFont="1" applyFill="1" applyBorder="1" applyAlignment="1">
      <alignment vertical="top" wrapText="1"/>
    </xf>
    <xf numFmtId="173" fontId="79" fillId="63" borderId="38" xfId="8" applyNumberFormat="1" applyFont="1" applyFill="1" applyBorder="1" applyAlignment="1">
      <alignment horizontal="center" vertical="top" wrapText="1"/>
    </xf>
    <xf numFmtId="167" fontId="79" fillId="63" borderId="38" xfId="8" applyFont="1" applyFill="1" applyBorder="1" applyAlignment="1">
      <alignment horizontal="center" vertical="top" wrapText="1"/>
    </xf>
    <xf numFmtId="2" fontId="79" fillId="63" borderId="33" xfId="89" applyNumberFormat="1" applyFont="1" applyFill="1" applyBorder="1" applyAlignment="1">
      <alignment vertical="top" wrapText="1"/>
    </xf>
    <xf numFmtId="167" fontId="79" fillId="63" borderId="33" xfId="8" applyFont="1" applyFill="1" applyBorder="1" applyAlignment="1">
      <alignment horizontal="center" vertical="top" wrapText="1"/>
    </xf>
    <xf numFmtId="0" fontId="35" fillId="0" borderId="0" xfId="17" applyFont="1"/>
    <xf numFmtId="0" fontId="131" fillId="0" borderId="0" xfId="17" applyFont="1"/>
    <xf numFmtId="0" fontId="35" fillId="0" borderId="0" xfId="0" applyFont="1"/>
    <xf numFmtId="0" fontId="35" fillId="0" borderId="16" xfId="0" applyFont="1" applyBorder="1" applyAlignment="1">
      <alignment wrapText="1"/>
    </xf>
    <xf numFmtId="0" fontId="35" fillId="0" borderId="0" xfId="0" applyFont="1" applyAlignment="1">
      <alignment horizontal="center"/>
    </xf>
    <xf numFmtId="2" fontId="131" fillId="0" borderId="0" xfId="0" applyNumberFormat="1" applyFont="1" applyAlignment="1">
      <alignment horizontal="center"/>
    </xf>
    <xf numFmtId="2" fontId="134" fillId="0" borderId="0" xfId="0" applyNumberFormat="1" applyFont="1" applyAlignment="1">
      <alignment horizontal="center"/>
    </xf>
    <xf numFmtId="2" fontId="139"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43" fontId="136" fillId="0" borderId="38" xfId="8" applyNumberFormat="1" applyFont="1" applyFill="1" applyBorder="1" applyAlignment="1">
      <alignment horizontal="center"/>
    </xf>
    <xf numFmtId="1" fontId="137" fillId="0" borderId="38" xfId="0" applyNumberFormat="1" applyFont="1" applyBorder="1" applyAlignment="1">
      <alignment horizontal="center"/>
    </xf>
    <xf numFmtId="14" fontId="135" fillId="0" borderId="0" xfId="12" applyNumberFormat="1" applyFont="1" applyAlignment="1">
      <alignment horizontal="left"/>
    </xf>
    <xf numFmtId="177" fontId="35" fillId="64" borderId="38" xfId="11" applyNumberFormat="1" applyFont="1" applyFill="1" applyBorder="1" applyAlignment="1" applyProtection="1">
      <alignment vertical="center"/>
      <protection hidden="1"/>
    </xf>
    <xf numFmtId="179" fontId="140"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0" fillId="0" borderId="38" xfId="3" applyNumberFormat="1" applyFont="1" applyFill="1" applyBorder="1" applyAlignment="1" applyProtection="1">
      <protection hidden="1"/>
    </xf>
    <xf numFmtId="166" fontId="140" fillId="35" borderId="38" xfId="18" applyFont="1" applyFill="1" applyBorder="1" applyAlignment="1" applyProtection="1">
      <protection locked="0"/>
    </xf>
    <xf numFmtId="175" fontId="141" fillId="0" borderId="5" xfId="0" applyNumberFormat="1" applyFont="1" applyBorder="1" applyAlignment="1">
      <alignment horizontal="center" vertical="center"/>
    </xf>
    <xf numFmtId="166" fontId="140" fillId="65" borderId="38" xfId="18" applyFont="1" applyFill="1" applyBorder="1" applyAlignment="1" applyProtection="1">
      <protection locked="0"/>
    </xf>
    <xf numFmtId="179" fontId="131" fillId="0" borderId="38" xfId="3" applyNumberFormat="1" applyFont="1" applyFill="1" applyBorder="1" applyAlignment="1" applyProtection="1">
      <protection hidden="1"/>
    </xf>
    <xf numFmtId="169" fontId="140" fillId="0" borderId="38" xfId="3" applyFont="1" applyFill="1" applyBorder="1" applyAlignment="1" applyProtection="1">
      <protection hidden="1"/>
    </xf>
    <xf numFmtId="166" fontId="140" fillId="0" borderId="38" xfId="18" applyFont="1" applyFill="1" applyBorder="1" applyAlignment="1" applyProtection="1">
      <protection locked="0"/>
    </xf>
    <xf numFmtId="169" fontId="140" fillId="0" borderId="38" xfId="3" applyFont="1" applyFill="1" applyBorder="1" applyAlignment="1" applyProtection="1">
      <protection locked="0"/>
    </xf>
    <xf numFmtId="166" fontId="143" fillId="2" borderId="38" xfId="18" applyFont="1" applyFill="1" applyBorder="1" applyAlignment="1" applyProtection="1">
      <alignment horizontal="right"/>
      <protection locked="0"/>
    </xf>
    <xf numFmtId="175" fontId="136" fillId="0" borderId="5" xfId="0" applyNumberFormat="1" applyFont="1" applyBorder="1" applyAlignment="1">
      <alignment horizontal="center" vertical="center"/>
    </xf>
    <xf numFmtId="175" fontId="144" fillId="0" borderId="5" xfId="0" applyNumberFormat="1" applyFont="1" applyBorder="1" applyAlignment="1">
      <alignment horizontal="center" vertical="center"/>
    </xf>
    <xf numFmtId="175" fontId="35" fillId="0" borderId="5" xfId="0" applyNumberFormat="1" applyFont="1" applyBorder="1"/>
    <xf numFmtId="179" fontId="131"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5" fillId="0" borderId="38" xfId="5" applyNumberFormat="1" applyFont="1" applyFill="1" applyBorder="1" applyAlignment="1" applyProtection="1">
      <protection hidden="1"/>
    </xf>
    <xf numFmtId="179" fontId="136" fillId="0" borderId="0" xfId="0" applyNumberFormat="1" applyFont="1"/>
    <xf numFmtId="0" fontId="136" fillId="0" borderId="0" xfId="0" applyFont="1"/>
    <xf numFmtId="14" fontId="135" fillId="0" borderId="0" xfId="0" applyNumberFormat="1" applyFont="1" applyAlignment="1">
      <alignment horizontal="left"/>
    </xf>
    <xf numFmtId="166" fontId="35" fillId="0" borderId="37" xfId="18" applyFont="1" applyFill="1" applyBorder="1" applyAlignment="1" applyProtection="1">
      <protection hidden="1"/>
    </xf>
    <xf numFmtId="166" fontId="131" fillId="0" borderId="38" xfId="18" applyFont="1" applyBorder="1"/>
    <xf numFmtId="1" fontId="131" fillId="0" borderId="38" xfId="13" applyNumberFormat="1" applyFont="1" applyBorder="1" applyAlignment="1" applyProtection="1">
      <alignment horizontal="center"/>
      <protection hidden="1"/>
    </xf>
    <xf numFmtId="166" fontId="35" fillId="64" borderId="38" xfId="18" applyFont="1" applyFill="1" applyBorder="1"/>
    <xf numFmtId="2" fontId="35" fillId="0" borderId="37" xfId="13" applyNumberFormat="1" applyFont="1" applyBorder="1" applyProtection="1">
      <protection hidden="1"/>
    </xf>
    <xf numFmtId="44" fontId="35" fillId="65" borderId="36" xfId="66" applyFont="1" applyFill="1" applyBorder="1" applyAlignment="1" applyProtection="1">
      <protection locked="0"/>
    </xf>
    <xf numFmtId="14" fontId="135" fillId="0" borderId="0" xfId="63" applyNumberFormat="1" applyFont="1" applyAlignment="1">
      <alignment horizontal="left"/>
    </xf>
    <xf numFmtId="166" fontId="35" fillId="64" borderId="38" xfId="18" applyFont="1" applyFill="1" applyBorder="1" applyAlignment="1">
      <alignment horizontal="center"/>
    </xf>
    <xf numFmtId="9" fontId="35" fillId="0" borderId="38" xfId="84" applyNumberFormat="1" applyFont="1" applyBorder="1" applyAlignment="1">
      <alignment horizontal="left" vertical="center"/>
    </xf>
    <xf numFmtId="9" fontId="35" fillId="64" borderId="4" xfId="16" applyFont="1" applyFill="1" applyBorder="1" applyAlignment="1" applyProtection="1">
      <alignment vertical="center"/>
      <protection locked="0"/>
    </xf>
    <xf numFmtId="0" fontId="35" fillId="0" borderId="38" xfId="84" applyFont="1" applyBorder="1"/>
    <xf numFmtId="9" fontId="35" fillId="64" borderId="38" xfId="16" applyFont="1" applyFill="1" applyBorder="1" applyProtection="1">
      <protection locked="0"/>
    </xf>
    <xf numFmtId="14" fontId="148" fillId="0" borderId="0" xfId="63" applyNumberFormat="1" applyFont="1" applyAlignment="1">
      <alignment horizontal="left"/>
    </xf>
    <xf numFmtId="0" fontId="140" fillId="0" borderId="33" xfId="62" applyFont="1" applyBorder="1" applyAlignment="1" applyProtection="1">
      <alignment horizontal="left" textRotation="90"/>
      <protection hidden="1"/>
    </xf>
    <xf numFmtId="175" fontId="140" fillId="64" borderId="33" xfId="65" applyNumberFormat="1" applyFont="1" applyFill="1" applyBorder="1" applyAlignment="1" applyProtection="1">
      <alignment horizontal="center"/>
      <protection hidden="1"/>
    </xf>
    <xf numFmtId="0" fontId="140" fillId="0" borderId="0" xfId="62" applyFont="1" applyAlignment="1" applyProtection="1">
      <alignment horizontal="left" textRotation="90"/>
      <protection hidden="1"/>
    </xf>
    <xf numFmtId="0" fontId="35" fillId="0" borderId="0" xfId="84" applyFont="1"/>
    <xf numFmtId="0" fontId="149" fillId="0" borderId="0" xfId="62" applyFont="1" applyAlignment="1" applyProtection="1">
      <alignment horizontal="left" textRotation="90"/>
      <protection hidden="1"/>
    </xf>
    <xf numFmtId="179" fontId="140" fillId="64" borderId="38" xfId="62" applyNumberFormat="1" applyFont="1" applyFill="1" applyBorder="1" applyAlignment="1" applyProtection="1">
      <alignment horizontal="center"/>
      <protection hidden="1"/>
    </xf>
    <xf numFmtId="179" fontId="140" fillId="2" borderId="38" xfId="62" applyNumberFormat="1" applyFont="1" applyFill="1" applyBorder="1" applyAlignment="1" applyProtection="1">
      <alignment horizontal="center"/>
      <protection hidden="1"/>
    </xf>
    <xf numFmtId="179" fontId="140" fillId="0" borderId="38" xfId="62" applyNumberFormat="1" applyFont="1" applyBorder="1" applyAlignment="1" applyProtection="1">
      <alignment horizontal="center"/>
      <protection hidden="1"/>
    </xf>
    <xf numFmtId="3" fontId="140" fillId="64" borderId="38" xfId="62" applyNumberFormat="1" applyFont="1" applyFill="1" applyBorder="1" applyAlignment="1" applyProtection="1">
      <alignment horizontal="center"/>
      <protection hidden="1"/>
    </xf>
    <xf numFmtId="166" fontId="35" fillId="0" borderId="38" xfId="102" applyFont="1" applyBorder="1"/>
    <xf numFmtId="180" fontId="35" fillId="0" borderId="38" xfId="84" applyNumberFormat="1" applyFont="1" applyBorder="1"/>
    <xf numFmtId="197" fontId="35" fillId="0" borderId="38" xfId="84" applyNumberFormat="1" applyFont="1" applyBorder="1"/>
    <xf numFmtId="166" fontId="35" fillId="0" borderId="38" xfId="84" applyNumberFormat="1" applyFont="1" applyBorder="1"/>
    <xf numFmtId="0" fontId="131" fillId="0" borderId="39" xfId="84" applyFont="1" applyBorder="1"/>
    <xf numFmtId="0" fontId="131" fillId="0" borderId="36" xfId="84" applyFont="1" applyBorder="1"/>
    <xf numFmtId="49" fontId="131" fillId="0" borderId="38" xfId="8" applyNumberFormat="1" applyFont="1" applyBorder="1" applyAlignment="1">
      <alignment horizontal="center"/>
    </xf>
    <xf numFmtId="166" fontId="131" fillId="0" borderId="38" xfId="84" applyNumberFormat="1" applyFont="1" applyBorder="1"/>
    <xf numFmtId="49" fontId="77" fillId="65" borderId="38" xfId="62" applyNumberFormat="1" applyFont="1" applyFill="1" applyBorder="1" applyAlignment="1" applyProtection="1">
      <alignment horizontal="left" vertical="top"/>
      <protection hidden="1"/>
    </xf>
    <xf numFmtId="2" fontId="79" fillId="63" borderId="38" xfId="89" applyNumberFormat="1" applyFont="1" applyFill="1" applyBorder="1" applyAlignment="1">
      <alignment vertical="top" wrapText="1"/>
    </xf>
    <xf numFmtId="2" fontId="78" fillId="0" borderId="38" xfId="0" applyNumberFormat="1" applyFont="1" applyBorder="1"/>
    <xf numFmtId="2" fontId="78" fillId="0" borderId="38" xfId="89" applyNumberFormat="1" applyFont="1" applyBorder="1"/>
    <xf numFmtId="0" fontId="84" fillId="0" borderId="38" xfId="0" applyFont="1" applyBorder="1"/>
    <xf numFmtId="0" fontId="80" fillId="0" borderId="38" xfId="89" applyFont="1" applyBorder="1"/>
    <xf numFmtId="166" fontId="35" fillId="2" borderId="38" xfId="18" applyFont="1" applyFill="1" applyBorder="1" applyAlignment="1">
      <alignment horizontal="center"/>
    </xf>
    <xf numFmtId="166" fontId="80" fillId="2" borderId="38" xfId="18" applyFont="1" applyFill="1" applyBorder="1"/>
    <xf numFmtId="166" fontId="131" fillId="2" borderId="38" xfId="18" applyFont="1" applyFill="1" applyBorder="1"/>
    <xf numFmtId="1" fontId="114" fillId="0" borderId="37" xfId="0" applyNumberFormat="1" applyFont="1" applyBorder="1" applyAlignment="1">
      <alignment horizontal="left" vertical="center"/>
    </xf>
    <xf numFmtId="1" fontId="114" fillId="0" borderId="39" xfId="0" applyNumberFormat="1" applyFont="1" applyBorder="1" applyAlignment="1">
      <alignment horizontal="left" vertical="center"/>
    </xf>
    <xf numFmtId="1" fontId="138" fillId="0" borderId="39" xfId="0" applyNumberFormat="1" applyFont="1" applyBorder="1" applyAlignment="1">
      <alignment horizontal="center" vertical="center" wrapText="1"/>
    </xf>
    <xf numFmtId="1" fontId="114" fillId="0" borderId="36" xfId="0" applyNumberFormat="1" applyFont="1" applyBorder="1" applyAlignment="1">
      <alignment horizontal="center" vertical="center" wrapText="1"/>
    </xf>
    <xf numFmtId="2" fontId="116" fillId="63" borderId="38" xfId="0" applyNumberFormat="1" applyFont="1" applyFill="1" applyBorder="1" applyAlignment="1">
      <alignment horizontal="left" vertical="center" wrapText="1"/>
    </xf>
    <xf numFmtId="1" fontId="116" fillId="63" borderId="38" xfId="0" applyNumberFormat="1" applyFont="1" applyFill="1" applyBorder="1" applyAlignment="1">
      <alignment horizontal="center" vertical="center" wrapText="1"/>
    </xf>
    <xf numFmtId="9" fontId="129" fillId="64" borderId="38" xfId="61" applyNumberFormat="1" applyFont="1" applyFill="1" applyBorder="1" applyAlignment="1">
      <alignment horizontal="center" vertical="center"/>
    </xf>
    <xf numFmtId="0" fontId="116" fillId="63" borderId="38" xfId="0" applyFont="1" applyFill="1" applyBorder="1" applyAlignment="1">
      <alignment horizontal="left" vertical="center" wrapText="1"/>
    </xf>
    <xf numFmtId="2" fontId="116" fillId="63" borderId="38" xfId="0" applyNumberFormat="1" applyFont="1" applyFill="1" applyBorder="1" applyAlignment="1">
      <alignment horizontal="center" vertical="center" wrapText="1"/>
    </xf>
    <xf numFmtId="1" fontId="117" fillId="0" borderId="38" xfId="0" applyNumberFormat="1" applyFont="1" applyBorder="1" applyAlignment="1">
      <alignment horizontal="center" vertical="center" wrapText="1"/>
    </xf>
    <xf numFmtId="0" fontId="78" fillId="2" borderId="38" xfId="0" applyFont="1" applyFill="1" applyBorder="1" applyAlignment="1">
      <alignment vertical="center"/>
    </xf>
    <xf numFmtId="173" fontId="131" fillId="64" borderId="38" xfId="8" applyNumberFormat="1" applyFont="1" applyFill="1" applyBorder="1" applyAlignment="1">
      <alignment horizontal="center"/>
    </xf>
    <xf numFmtId="173" fontId="35" fillId="0" borderId="38" xfId="8" applyNumberFormat="1" applyFont="1" applyFill="1" applyBorder="1" applyAlignment="1">
      <alignment horizontal="center" vertical="center"/>
    </xf>
    <xf numFmtId="0" fontId="78" fillId="0" borderId="38" xfId="0" applyFont="1" applyBorder="1" applyAlignment="1">
      <alignment vertical="center"/>
    </xf>
    <xf numFmtId="173" fontId="131" fillId="0" borderId="38" xfId="8" applyNumberFormat="1" applyFont="1" applyFill="1" applyBorder="1" applyAlignment="1">
      <alignment horizontal="center"/>
    </xf>
    <xf numFmtId="49" fontId="35" fillId="0" borderId="38" xfId="0" applyNumberFormat="1" applyFont="1" applyBorder="1" applyAlignment="1">
      <alignment horizontal="center"/>
    </xf>
    <xf numFmtId="0" fontId="80" fillId="0" borderId="38" xfId="0" applyFont="1" applyBorder="1" applyAlignment="1">
      <alignment vertical="center"/>
    </xf>
    <xf numFmtId="0" fontId="131" fillId="0" borderId="38" xfId="0" applyFont="1" applyBorder="1"/>
    <xf numFmtId="173" fontId="131" fillId="0" borderId="38" xfId="8" applyNumberFormat="1" applyFont="1" applyFill="1" applyBorder="1" applyAlignment="1">
      <alignment horizontal="center" vertical="center"/>
    </xf>
    <xf numFmtId="1" fontId="116" fillId="63" borderId="38" xfId="0" applyNumberFormat="1" applyFont="1" applyFill="1" applyBorder="1" applyAlignment="1">
      <alignment horizontal="left"/>
    </xf>
    <xf numFmtId="1" fontId="116" fillId="63" borderId="38" xfId="0" applyNumberFormat="1" applyFont="1" applyFill="1" applyBorder="1" applyAlignment="1">
      <alignment horizontal="center"/>
    </xf>
    <xf numFmtId="9" fontId="132" fillId="63" borderId="33" xfId="16" applyFont="1" applyFill="1" applyBorder="1" applyAlignment="1">
      <alignment horizontal="center" vertical="top" wrapText="1"/>
    </xf>
    <xf numFmtId="0" fontId="116" fillId="63" borderId="33" xfId="0" applyFont="1" applyFill="1" applyBorder="1" applyAlignment="1">
      <alignment horizontal="left" vertical="top" wrapText="1"/>
    </xf>
    <xf numFmtId="182" fontId="116" fillId="63" borderId="33" xfId="8" applyNumberFormat="1" applyFont="1" applyFill="1" applyBorder="1" applyAlignment="1">
      <alignment horizontal="left" vertical="top" wrapText="1"/>
    </xf>
    <xf numFmtId="167" fontId="118" fillId="63" borderId="33" xfId="8" applyFont="1" applyFill="1" applyBorder="1" applyAlignment="1">
      <alignment horizontal="center" vertical="top" wrapText="1"/>
    </xf>
    <xf numFmtId="1" fontId="78" fillId="0" borderId="38" xfId="0" applyNumberFormat="1" applyFont="1" applyBorder="1" applyAlignment="1">
      <alignment horizontal="center"/>
    </xf>
    <xf numFmtId="174" fontId="35" fillId="0" borderId="38" xfId="0" applyNumberFormat="1" applyFont="1" applyBorder="1" applyAlignment="1">
      <alignment horizontal="center"/>
    </xf>
    <xf numFmtId="2" fontId="35" fillId="0" borderId="38" xfId="0" applyNumberFormat="1" applyFont="1" applyBorder="1" applyAlignment="1">
      <alignment horizontal="right"/>
    </xf>
    <xf numFmtId="1" fontId="133" fillId="0" borderId="38" xfId="0" applyNumberFormat="1" applyFont="1" applyBorder="1" applyAlignment="1">
      <alignment horizontal="center"/>
    </xf>
    <xf numFmtId="1" fontId="136" fillId="0" borderId="38" xfId="8" applyNumberFormat="1" applyFont="1" applyFill="1" applyBorder="1" applyAlignment="1">
      <alignment horizontal="center"/>
    </xf>
    <xf numFmtId="2" fontId="85" fillId="0" borderId="38" xfId="8" applyNumberFormat="1" applyFont="1" applyFill="1" applyBorder="1" applyAlignment="1">
      <alignment horizontal="center"/>
    </xf>
    <xf numFmtId="173" fontId="136" fillId="0" borderId="38" xfId="8" applyNumberFormat="1" applyFont="1" applyFill="1" applyBorder="1" applyAlignment="1">
      <alignment horizontal="center"/>
    </xf>
    <xf numFmtId="0" fontId="78" fillId="0" borderId="36" xfId="0" applyFont="1" applyBorder="1"/>
    <xf numFmtId="1" fontId="35" fillId="0" borderId="38" xfId="0" applyNumberFormat="1" applyFont="1" applyBorder="1" applyAlignment="1">
      <alignment horizontal="right"/>
    </xf>
    <xf numFmtId="0" fontId="78" fillId="0" borderId="33" xfId="0" applyFont="1" applyBorder="1"/>
    <xf numFmtId="2" fontId="35" fillId="0" borderId="36" xfId="0" applyNumberFormat="1" applyFont="1" applyBorder="1" applyAlignment="1">
      <alignment horizontal="right"/>
    </xf>
    <xf numFmtId="2" fontId="122" fillId="63" borderId="37" xfId="13" applyNumberFormat="1" applyFont="1" applyFill="1" applyBorder="1" applyAlignment="1" applyProtection="1">
      <alignment horizontal="left" vertical="center"/>
      <protection hidden="1"/>
    </xf>
    <xf numFmtId="2" fontId="91" fillId="63" borderId="39" xfId="11" applyNumberFormat="1" applyFont="1" applyFill="1" applyBorder="1" applyProtection="1">
      <protection hidden="1"/>
    </xf>
    <xf numFmtId="2" fontId="91" fillId="63" borderId="36" xfId="11" applyNumberFormat="1" applyFont="1" applyFill="1" applyBorder="1" applyProtection="1">
      <protection hidden="1"/>
    </xf>
    <xf numFmtId="2" fontId="78" fillId="0" borderId="37" xfId="11" applyNumberFormat="1" applyFont="1" applyBorder="1" applyProtection="1">
      <protection hidden="1"/>
    </xf>
    <xf numFmtId="2" fontId="78" fillId="0" borderId="36" xfId="11" applyNumberFormat="1" applyFont="1" applyBorder="1" applyProtection="1">
      <protection hidden="1"/>
    </xf>
    <xf numFmtId="0" fontId="80" fillId="0" borderId="37" xfId="0" applyFont="1" applyBorder="1"/>
    <xf numFmtId="0" fontId="80" fillId="0" borderId="36" xfId="0" applyFont="1" applyBorder="1"/>
    <xf numFmtId="177" fontId="131" fillId="0" borderId="38" xfId="11" applyNumberFormat="1" applyFont="1" applyBorder="1" applyAlignment="1" applyProtection="1">
      <alignment vertical="center"/>
      <protection hidden="1"/>
    </xf>
    <xf numFmtId="177" fontId="35" fillId="0" borderId="38" xfId="11" applyNumberFormat="1" applyFont="1" applyBorder="1" applyAlignment="1" applyProtection="1">
      <alignment vertical="center"/>
      <protection hidden="1"/>
    </xf>
    <xf numFmtId="10" fontId="131" fillId="0" borderId="36" xfId="0" applyNumberFormat="1" applyFont="1" applyBorder="1"/>
    <xf numFmtId="2" fontId="80" fillId="0" borderId="38" xfId="11" applyNumberFormat="1" applyFont="1" applyBorder="1" applyAlignment="1" applyProtection="1">
      <alignment horizontal="center"/>
      <protection hidden="1"/>
    </xf>
    <xf numFmtId="179" fontId="140" fillId="0" borderId="38" xfId="13" applyNumberFormat="1" applyFont="1" applyBorder="1" applyAlignment="1" applyProtection="1">
      <alignment horizontal="left" vertical="center"/>
      <protection hidden="1"/>
    </xf>
    <xf numFmtId="166" fontId="140" fillId="64" borderId="38" xfId="18" applyFont="1" applyFill="1" applyBorder="1" applyAlignment="1" applyProtection="1">
      <alignment horizontal="right" vertical="center"/>
      <protection hidden="1"/>
    </xf>
    <xf numFmtId="0" fontId="78" fillId="0" borderId="37" xfId="11" applyFont="1" applyBorder="1" applyAlignment="1" applyProtection="1">
      <alignment vertical="center"/>
      <protection hidden="1"/>
    </xf>
    <xf numFmtId="10" fontId="35" fillId="64" borderId="38" xfId="11" applyNumberFormat="1" applyFont="1" applyFill="1" applyBorder="1" applyAlignment="1" applyProtection="1">
      <alignment vertical="center"/>
      <protection hidden="1"/>
    </xf>
    <xf numFmtId="0" fontId="78" fillId="0" borderId="39" xfId="0" applyFont="1" applyBorder="1"/>
    <xf numFmtId="0" fontId="80" fillId="0" borderId="37" xfId="13" applyFont="1" applyBorder="1" applyAlignment="1" applyProtection="1">
      <alignment vertical="center"/>
      <protection hidden="1"/>
    </xf>
    <xf numFmtId="0" fontId="80" fillId="0" borderId="39" xfId="0" applyFont="1" applyBorder="1"/>
    <xf numFmtId="10" fontId="131" fillId="0" borderId="38" xfId="16" applyNumberFormat="1" applyFont="1" applyFill="1" applyBorder="1" applyAlignment="1"/>
    <xf numFmtId="0" fontId="122" fillId="63" borderId="37" xfId="13" applyFont="1" applyFill="1" applyBorder="1" applyAlignment="1" applyProtection="1">
      <alignment horizontal="left" vertical="center"/>
      <protection hidden="1"/>
    </xf>
    <xf numFmtId="0" fontId="123" fillId="63" borderId="39" xfId="13" applyFont="1" applyFill="1" applyBorder="1" applyAlignment="1" applyProtection="1">
      <alignment horizontal="left" vertical="center"/>
      <protection hidden="1"/>
    </xf>
    <xf numFmtId="9" fontId="124" fillId="63" borderId="36" xfId="13" applyNumberFormat="1" applyFont="1" applyFill="1" applyBorder="1" applyAlignment="1" applyProtection="1">
      <alignment vertical="center"/>
      <protection hidden="1"/>
    </xf>
    <xf numFmtId="0" fontId="116" fillId="63" borderId="38" xfId="13" applyFont="1" applyFill="1" applyBorder="1" applyAlignment="1" applyProtection="1">
      <alignment horizontal="left" vertical="center"/>
      <protection hidden="1"/>
    </xf>
    <xf numFmtId="0" fontId="88" fillId="0" borderId="38" xfId="13" applyFont="1" applyBorder="1" applyAlignment="1" applyProtection="1">
      <alignment horizontal="left" vertical="center"/>
      <protection hidden="1"/>
    </xf>
    <xf numFmtId="2" fontId="140" fillId="2" borderId="38" xfId="13" applyNumberFormat="1" applyFont="1" applyFill="1" applyBorder="1" applyAlignment="1" applyProtection="1">
      <alignment horizontal="right" vertical="center"/>
      <protection hidden="1"/>
    </xf>
    <xf numFmtId="0" fontId="80" fillId="0" borderId="38" xfId="13" applyFont="1" applyBorder="1" applyAlignment="1" applyProtection="1">
      <alignment vertical="center"/>
      <protection hidden="1"/>
    </xf>
    <xf numFmtId="2" fontId="131" fillId="0" borderId="38" xfId="13" applyNumberFormat="1" applyFont="1" applyBorder="1" applyAlignment="1" applyProtection="1">
      <alignment vertical="center"/>
      <protection hidden="1"/>
    </xf>
    <xf numFmtId="0" fontId="92" fillId="0" borderId="38" xfId="13" applyFont="1" applyBorder="1" applyAlignment="1" applyProtection="1">
      <alignment vertical="center"/>
      <protection hidden="1"/>
    </xf>
    <xf numFmtId="0" fontId="35" fillId="0" borderId="38" xfId="0" applyFont="1" applyBorder="1" applyAlignment="1">
      <alignment vertical="center"/>
    </xf>
    <xf numFmtId="2" fontId="140" fillId="64" borderId="38" xfId="13" applyNumberFormat="1" applyFont="1" applyFill="1" applyBorder="1" applyAlignment="1" applyProtection="1">
      <alignment horizontal="right" vertical="center"/>
      <protection hidden="1"/>
    </xf>
    <xf numFmtId="0" fontId="93" fillId="0" borderId="38" xfId="13" applyFont="1" applyBorder="1" applyAlignment="1" applyProtection="1">
      <alignment vertical="center"/>
      <protection hidden="1"/>
    </xf>
    <xf numFmtId="0" fontId="78" fillId="0" borderId="38" xfId="13" applyFont="1" applyBorder="1" applyAlignment="1" applyProtection="1">
      <alignment vertical="center"/>
      <protection hidden="1"/>
    </xf>
    <xf numFmtId="10" fontId="140" fillId="0" borderId="38" xfId="16" applyNumberFormat="1" applyFont="1" applyFill="1" applyBorder="1" applyAlignment="1" applyProtection="1">
      <alignment vertical="center"/>
      <protection hidden="1"/>
    </xf>
    <xf numFmtId="10" fontId="131" fillId="0" borderId="38" xfId="16" applyNumberFormat="1" applyFont="1" applyFill="1" applyBorder="1" applyAlignment="1" applyProtection="1">
      <alignment vertical="center"/>
      <protection hidden="1"/>
    </xf>
    <xf numFmtId="2" fontId="125" fillId="63" borderId="39" xfId="13" applyNumberFormat="1" applyFont="1" applyFill="1" applyBorder="1" applyAlignment="1" applyProtection="1">
      <alignment horizontal="center" wrapText="1"/>
      <protection hidden="1"/>
    </xf>
    <xf numFmtId="2" fontId="125" fillId="63" borderId="36" xfId="13" applyNumberFormat="1" applyFont="1" applyFill="1" applyBorder="1" applyAlignment="1" applyProtection="1">
      <alignment horizontal="right" wrapText="1"/>
      <protection hidden="1"/>
    </xf>
    <xf numFmtId="2" fontId="100" fillId="0" borderId="39" xfId="3" applyNumberFormat="1" applyFont="1" applyFill="1" applyBorder="1" applyAlignment="1" applyProtection="1">
      <alignment horizontal="center" vertical="center"/>
      <protection hidden="1"/>
    </xf>
    <xf numFmtId="2" fontId="100" fillId="0" borderId="36" xfId="3" applyNumberFormat="1" applyFont="1" applyFill="1" applyBorder="1" applyAlignment="1" applyProtection="1">
      <alignment horizontal="right" vertical="center"/>
      <protection hidden="1"/>
    </xf>
    <xf numFmtId="175" fontId="141" fillId="0" borderId="41" xfId="0" applyNumberFormat="1" applyFont="1" applyBorder="1" applyAlignment="1">
      <alignment horizontal="center" vertical="center"/>
    </xf>
    <xf numFmtId="2" fontId="101" fillId="0" borderId="39" xfId="3" applyNumberFormat="1" applyFont="1" applyFill="1" applyBorder="1" applyAlignment="1" applyProtection="1">
      <alignment horizontal="left" vertical="center"/>
      <protection hidden="1"/>
    </xf>
    <xf numFmtId="2" fontId="95" fillId="0" borderId="36" xfId="3" applyNumberFormat="1" applyFont="1" applyFill="1" applyBorder="1" applyAlignment="1" applyProtection="1">
      <alignment horizontal="right" vertical="center"/>
      <protection hidden="1"/>
    </xf>
    <xf numFmtId="10" fontId="102" fillId="0" borderId="36" xfId="16" applyNumberFormat="1" applyFont="1" applyFill="1" applyBorder="1" applyAlignment="1" applyProtection="1">
      <alignment horizontal="right"/>
      <protection hidden="1"/>
    </xf>
    <xf numFmtId="0" fontId="80" fillId="0" borderId="37" xfId="13" applyFont="1" applyBorder="1" applyProtection="1">
      <protection hidden="1"/>
    </xf>
    <xf numFmtId="0" fontId="104" fillId="0" borderId="39" xfId="13" applyFont="1" applyBorder="1" applyProtection="1">
      <protection hidden="1"/>
    </xf>
    <xf numFmtId="0" fontId="104" fillId="0" borderId="36" xfId="13" applyFont="1" applyBorder="1" applyAlignment="1" applyProtection="1">
      <alignment horizontal="right"/>
      <protection hidden="1"/>
    </xf>
    <xf numFmtId="0" fontId="102" fillId="0" borderId="39" xfId="13" applyFont="1" applyBorder="1" applyAlignment="1" applyProtection="1">
      <alignment horizontal="right"/>
      <protection hidden="1"/>
    </xf>
    <xf numFmtId="0" fontId="102" fillId="0" borderId="36" xfId="13" applyFont="1" applyBorder="1" applyAlignment="1" applyProtection="1">
      <alignment horizontal="right"/>
      <protection hidden="1"/>
    </xf>
    <xf numFmtId="0" fontId="88" fillId="0" borderId="37" xfId="13" applyFont="1" applyBorder="1" applyProtection="1">
      <protection hidden="1"/>
    </xf>
    <xf numFmtId="10" fontId="146" fillId="64" borderId="38" xfId="16" applyNumberFormat="1" applyFont="1" applyFill="1" applyBorder="1" applyAlignment="1" applyProtection="1">
      <alignment horizontal="right"/>
      <protection hidden="1"/>
    </xf>
    <xf numFmtId="0" fontId="103" fillId="0" borderId="39" xfId="13" applyFont="1" applyBorder="1" applyAlignment="1" applyProtection="1">
      <alignment horizontal="center"/>
      <protection hidden="1"/>
    </xf>
    <xf numFmtId="175" fontId="142" fillId="0" borderId="38" xfId="16" applyNumberFormat="1" applyFont="1" applyFill="1" applyBorder="1" applyAlignment="1" applyProtection="1">
      <alignment horizontal="center"/>
      <protection hidden="1"/>
    </xf>
    <xf numFmtId="0" fontId="85" fillId="0" borderId="37" xfId="13" applyFont="1" applyBorder="1" applyProtection="1">
      <protection hidden="1"/>
    </xf>
    <xf numFmtId="10" fontId="102" fillId="0" borderId="39" xfId="13" applyNumberFormat="1" applyFont="1" applyBorder="1" applyAlignment="1" applyProtection="1">
      <alignment horizontal="right"/>
      <protection hidden="1"/>
    </xf>
    <xf numFmtId="175" fontId="103" fillId="0" borderId="36" xfId="16" applyNumberFormat="1" applyFont="1" applyFill="1" applyBorder="1" applyAlignment="1" applyProtection="1">
      <alignment horizontal="right"/>
      <protection hidden="1"/>
    </xf>
    <xf numFmtId="9" fontId="140" fillId="64" borderId="38" xfId="16" applyFont="1" applyFill="1" applyBorder="1" applyAlignment="1" applyProtection="1">
      <alignment horizontal="center"/>
      <protection hidden="1"/>
    </xf>
    <xf numFmtId="0" fontId="106" fillId="0" borderId="39" xfId="13" applyFont="1" applyBorder="1" applyAlignment="1" applyProtection="1">
      <alignment horizontal="center"/>
      <protection hidden="1"/>
    </xf>
    <xf numFmtId="169" fontId="103" fillId="0" borderId="39" xfId="13" applyNumberFormat="1" applyFont="1" applyBorder="1" applyAlignment="1" applyProtection="1">
      <alignment horizontal="center"/>
      <protection hidden="1"/>
    </xf>
    <xf numFmtId="165" fontId="103" fillId="0" borderId="39" xfId="13" applyNumberFormat="1" applyFont="1" applyBorder="1" applyAlignment="1" applyProtection="1">
      <alignment horizontal="center"/>
      <protection hidden="1"/>
    </xf>
    <xf numFmtId="9" fontId="131" fillId="0" borderId="38" xfId="0" applyNumberFormat="1" applyFont="1" applyBorder="1" applyAlignment="1">
      <alignment horizontal="center"/>
    </xf>
    <xf numFmtId="9" fontId="131" fillId="61" borderId="38" xfId="65" applyFont="1" applyFill="1" applyBorder="1" applyAlignment="1">
      <alignment horizontal="center"/>
    </xf>
    <xf numFmtId="0" fontId="78" fillId="64" borderId="37" xfId="13" applyFont="1" applyFill="1" applyBorder="1" applyProtection="1">
      <protection hidden="1"/>
    </xf>
    <xf numFmtId="0" fontId="103" fillId="64" borderId="39" xfId="13" applyFont="1" applyFill="1" applyBorder="1" applyAlignment="1" applyProtection="1">
      <alignment horizontal="center"/>
      <protection hidden="1"/>
    </xf>
    <xf numFmtId="0" fontId="103" fillId="64" borderId="36" xfId="13" applyFont="1" applyFill="1" applyBorder="1" applyAlignment="1" applyProtection="1">
      <alignment horizontal="right"/>
      <protection hidden="1"/>
    </xf>
    <xf numFmtId="167" fontId="103" fillId="0" borderId="36" xfId="8" applyFont="1" applyFill="1" applyBorder="1" applyAlignment="1" applyProtection="1">
      <alignment horizontal="right"/>
      <protection hidden="1"/>
    </xf>
    <xf numFmtId="10" fontId="103" fillId="0" borderId="36" xfId="16" applyNumberFormat="1" applyFont="1" applyFill="1" applyBorder="1" applyAlignment="1" applyProtection="1">
      <alignment horizontal="right"/>
      <protection hidden="1"/>
    </xf>
    <xf numFmtId="10" fontId="103" fillId="64" borderId="36" xfId="16" applyNumberFormat="1" applyFont="1" applyFill="1" applyBorder="1" applyAlignment="1" applyProtection="1">
      <alignment horizontal="right"/>
      <protection hidden="1"/>
    </xf>
    <xf numFmtId="0" fontId="103" fillId="0" borderId="39" xfId="13" applyFont="1" applyBorder="1" applyProtection="1">
      <protection hidden="1"/>
    </xf>
    <xf numFmtId="169" fontId="104"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0" fontId="104" fillId="0" borderId="41" xfId="0" applyFont="1" applyBorder="1" applyAlignment="1">
      <alignment horizontal="right"/>
    </xf>
    <xf numFmtId="0" fontId="89" fillId="0" borderId="37" xfId="13" applyFont="1" applyBorder="1" applyProtection="1">
      <protection hidden="1"/>
    </xf>
    <xf numFmtId="169" fontId="102" fillId="0" borderId="39" xfId="13" applyNumberFormat="1" applyFont="1" applyBorder="1" applyProtection="1">
      <protection hidden="1"/>
    </xf>
    <xf numFmtId="169" fontId="102" fillId="0" borderId="36" xfId="13" applyNumberFormat="1" applyFont="1" applyBorder="1" applyAlignment="1" applyProtection="1">
      <alignment horizontal="right"/>
      <protection hidden="1"/>
    </xf>
    <xf numFmtId="2" fontId="123" fillId="63" borderId="37" xfId="13" applyNumberFormat="1" applyFont="1" applyFill="1" applyBorder="1" applyAlignment="1" applyProtection="1">
      <alignment horizontal="left" vertical="center" wrapText="1"/>
      <protection hidden="1"/>
    </xf>
    <xf numFmtId="175" fontId="87" fillId="0" borderId="41" xfId="0" applyNumberFormat="1" applyFont="1" applyBorder="1" applyAlignment="1">
      <alignment horizontal="center" vertical="center"/>
    </xf>
    <xf numFmtId="166" fontId="131" fillId="0" borderId="38" xfId="18" applyFont="1" applyBorder="1" applyAlignment="1">
      <alignment horizontal="center"/>
    </xf>
    <xf numFmtId="0" fontId="116" fillId="63" borderId="38" xfId="59" applyFont="1" applyFill="1" applyBorder="1" applyAlignment="1">
      <alignment horizontal="left" vertical="top" wrapText="1"/>
    </xf>
    <xf numFmtId="0" fontId="35" fillId="0" borderId="38" xfId="0" applyFont="1" applyBorder="1" applyAlignment="1">
      <alignment horizontal="center"/>
    </xf>
    <xf numFmtId="167" fontId="35" fillId="0" borderId="38" xfId="8" applyFont="1" applyBorder="1"/>
    <xf numFmtId="44" fontId="140" fillId="35" borderId="38" xfId="66" applyFont="1" applyFill="1" applyBorder="1" applyAlignment="1" applyProtection="1">
      <protection locked="0"/>
    </xf>
    <xf numFmtId="167" fontId="131" fillId="0" borderId="38" xfId="8" applyFont="1" applyBorder="1"/>
    <xf numFmtId="0" fontId="123" fillId="63" borderId="37" xfId="9" applyFont="1" applyFill="1" applyBorder="1" applyAlignment="1" applyProtection="1">
      <alignment horizontal="left" vertical="center"/>
      <protection hidden="1"/>
    </xf>
    <xf numFmtId="0" fontId="124" fillId="63" borderId="39" xfId="10" applyFont="1" applyFill="1" applyBorder="1"/>
    <xf numFmtId="0" fontId="127" fillId="63" borderId="39" xfId="10" applyFont="1" applyFill="1" applyBorder="1"/>
    <xf numFmtId="0" fontId="127" fillId="63" borderId="36" xfId="10" applyFont="1" applyFill="1" applyBorder="1"/>
    <xf numFmtId="0" fontId="78" fillId="0" borderId="37" xfId="9" applyFont="1" applyBorder="1" applyAlignment="1" applyProtection="1">
      <alignment horizontal="left"/>
      <protection hidden="1"/>
    </xf>
    <xf numFmtId="0" fontId="78" fillId="0" borderId="36" xfId="9" applyFont="1" applyBorder="1" applyAlignment="1" applyProtection="1">
      <alignment horizontal="left"/>
      <protection hidden="1"/>
    </xf>
    <xf numFmtId="0" fontId="78" fillId="0" borderId="38" xfId="9" applyFont="1" applyBorder="1" applyAlignment="1" applyProtection="1">
      <alignment horizontal="left"/>
      <protection hidden="1"/>
    </xf>
    <xf numFmtId="0" fontId="35" fillId="0" borderId="38" xfId="9" applyFont="1" applyBorder="1" applyAlignment="1" applyProtection="1">
      <alignment horizontal="center"/>
      <protection hidden="1"/>
    </xf>
    <xf numFmtId="0" fontId="78" fillId="0" borderId="38" xfId="10" applyFont="1" applyBorder="1"/>
    <xf numFmtId="179" fontId="147" fillId="64" borderId="38" xfId="10" applyNumberFormat="1" applyFont="1" applyFill="1" applyBorder="1"/>
    <xf numFmtId="0" fontId="78" fillId="64" borderId="38" xfId="10" applyFont="1" applyFill="1" applyBorder="1"/>
    <xf numFmtId="0" fontId="91" fillId="63" borderId="39" xfId="10" applyFont="1" applyFill="1" applyBorder="1"/>
    <xf numFmtId="0" fontId="91" fillId="63" borderId="36" xfId="10" applyFont="1" applyFill="1" applyBorder="1"/>
    <xf numFmtId="0" fontId="78" fillId="0" borderId="37" xfId="9" applyFont="1" applyBorder="1" applyAlignment="1" applyProtection="1">
      <alignment horizontal="left" vertical="top"/>
      <protection hidden="1"/>
    </xf>
    <xf numFmtId="0" fontId="78" fillId="0" borderId="39" xfId="9" applyFont="1" applyBorder="1" applyAlignment="1" applyProtection="1">
      <alignment horizontal="left" vertical="top"/>
      <protection hidden="1"/>
    </xf>
    <xf numFmtId="0" fontId="78" fillId="0" borderId="36" xfId="9" applyFont="1" applyBorder="1" applyAlignment="1" applyProtection="1">
      <alignment horizontal="center" vertical="top"/>
      <protection hidden="1"/>
    </xf>
    <xf numFmtId="0" fontId="78" fillId="0" borderId="38" xfId="9" applyFont="1" applyBorder="1" applyAlignment="1" applyProtection="1">
      <alignment horizontal="center"/>
      <protection hidden="1"/>
    </xf>
    <xf numFmtId="0" fontId="78" fillId="64" borderId="39" xfId="10" applyFont="1" applyFill="1" applyBorder="1"/>
    <xf numFmtId="0" fontId="78" fillId="64" borderId="37" xfId="10" applyFont="1" applyFill="1" applyBorder="1"/>
    <xf numFmtId="0" fontId="78" fillId="0" borderId="39" xfId="10" applyFont="1" applyBorder="1"/>
    <xf numFmtId="0" fontId="78" fillId="0" borderId="38" xfId="9" applyFont="1" applyBorder="1" applyAlignment="1" applyProtection="1">
      <alignment horizontal="left" vertical="center"/>
      <protection hidden="1"/>
    </xf>
    <xf numFmtId="0" fontId="78" fillId="0" borderId="37" xfId="9" applyFont="1" applyBorder="1" applyAlignment="1" applyProtection="1">
      <alignment horizontal="left" vertical="center"/>
      <protection hidden="1"/>
    </xf>
    <xf numFmtId="0" fontId="78" fillId="0" borderId="38" xfId="9" applyFont="1" applyBorder="1" applyAlignment="1" applyProtection="1">
      <alignment horizontal="left" wrapText="1"/>
      <protection hidden="1"/>
    </xf>
    <xf numFmtId="0" fontId="78" fillId="0" borderId="36" xfId="9" applyFont="1" applyBorder="1" applyAlignment="1" applyProtection="1">
      <alignment horizontal="left" wrapText="1"/>
      <protection hidden="1"/>
    </xf>
    <xf numFmtId="0" fontId="78" fillId="0" borderId="38" xfId="9" applyFont="1" applyBorder="1" applyAlignment="1" applyProtection="1">
      <alignment horizontal="right"/>
      <protection hidden="1"/>
    </xf>
    <xf numFmtId="173" fontId="116" fillId="63" borderId="33" xfId="8" applyNumberFormat="1" applyFont="1" applyFill="1" applyBorder="1" applyAlignment="1">
      <alignment vertical="top" wrapText="1"/>
    </xf>
    <xf numFmtId="0" fontId="78" fillId="0" borderId="38" xfId="103" applyFont="1" applyBorder="1" applyAlignment="1">
      <alignment vertical="top" wrapText="1"/>
    </xf>
    <xf numFmtId="44" fontId="35" fillId="65" borderId="38" xfId="66" applyFont="1" applyFill="1" applyBorder="1" applyAlignment="1" applyProtection="1">
      <protection locked="0"/>
    </xf>
    <xf numFmtId="0" fontId="78" fillId="0" borderId="38" xfId="103" applyFont="1" applyBorder="1" applyAlignment="1">
      <alignment vertical="top"/>
    </xf>
    <xf numFmtId="2" fontId="116" fillId="63" borderId="33" xfId="84" applyNumberFormat="1" applyFont="1" applyFill="1" applyBorder="1" applyAlignment="1">
      <alignment horizontal="left" vertical="top" wrapText="1"/>
    </xf>
    <xf numFmtId="2" fontId="116" fillId="63" borderId="33" xfId="84" applyNumberFormat="1" applyFont="1" applyFill="1" applyBorder="1" applyAlignment="1">
      <alignment vertical="top" wrapText="1"/>
    </xf>
    <xf numFmtId="3" fontId="35" fillId="0" borderId="38" xfId="8" applyNumberFormat="1" applyFont="1" applyFill="1" applyBorder="1" applyAlignment="1">
      <alignment horizontal="center" vertical="top" wrapText="1"/>
    </xf>
    <xf numFmtId="166" fontId="35" fillId="0" borderId="38" xfId="18" applyFont="1" applyBorder="1" applyAlignment="1">
      <alignment horizontal="center" vertical="top" wrapText="1"/>
    </xf>
    <xf numFmtId="44" fontId="35" fillId="0" borderId="38" xfId="66" applyFont="1" applyBorder="1" applyAlignment="1">
      <alignment vertical="top" wrapText="1"/>
    </xf>
    <xf numFmtId="49" fontId="35" fillId="0" borderId="38" xfId="103" applyNumberFormat="1" applyFont="1" applyBorder="1" applyAlignment="1">
      <alignment horizontal="center" vertical="top" wrapText="1"/>
    </xf>
    <xf numFmtId="44" fontId="35" fillId="64" borderId="38" xfId="66" applyFont="1" applyFill="1" applyBorder="1" applyAlignment="1">
      <alignment vertical="top" wrapText="1"/>
    </xf>
    <xf numFmtId="0" fontId="78" fillId="2" borderId="38" xfId="84" applyFont="1" applyFill="1" applyBorder="1"/>
    <xf numFmtId="2" fontId="80" fillId="2" borderId="37" xfId="84" applyNumberFormat="1" applyFont="1" applyFill="1" applyBorder="1" applyAlignment="1">
      <alignment vertical="top" wrapText="1"/>
    </xf>
    <xf numFmtId="2" fontId="80" fillId="2" borderId="36" xfId="84" applyNumberFormat="1" applyFont="1" applyFill="1" applyBorder="1" applyAlignment="1">
      <alignment vertical="top" wrapText="1"/>
    </xf>
    <xf numFmtId="2" fontId="80" fillId="2" borderId="39" xfId="84" applyNumberFormat="1" applyFont="1" applyFill="1" applyBorder="1" applyAlignment="1">
      <alignment vertical="top" wrapText="1"/>
    </xf>
    <xf numFmtId="3" fontId="131" fillId="2" borderId="39" xfId="8" applyNumberFormat="1" applyFont="1" applyFill="1" applyBorder="1" applyAlignment="1">
      <alignment horizontal="center" vertical="top" wrapText="1"/>
    </xf>
    <xf numFmtId="2" fontId="131" fillId="2" borderId="36" xfId="84" applyNumberFormat="1" applyFont="1" applyFill="1" applyBorder="1" applyAlignment="1">
      <alignment vertical="top" wrapText="1"/>
    </xf>
    <xf numFmtId="180" fontId="131" fillId="2" borderId="37" xfId="84" applyNumberFormat="1" applyFont="1" applyFill="1" applyBorder="1" applyAlignment="1">
      <alignment vertical="top" wrapText="1"/>
    </xf>
    <xf numFmtId="2" fontId="131" fillId="2" borderId="39" xfId="84" applyNumberFormat="1" applyFont="1" applyFill="1" applyBorder="1" applyAlignment="1">
      <alignment vertical="top" wrapText="1"/>
    </xf>
    <xf numFmtId="180" fontId="131" fillId="2" borderId="36" xfId="84" applyNumberFormat="1" applyFont="1" applyFill="1" applyBorder="1" applyAlignment="1">
      <alignment vertical="top" wrapText="1"/>
    </xf>
    <xf numFmtId="3" fontId="80" fillId="2" borderId="39" xfId="8" applyNumberFormat="1" applyFont="1" applyFill="1" applyBorder="1" applyAlignment="1">
      <alignment horizontal="center" vertical="top" wrapText="1"/>
    </xf>
    <xf numFmtId="3" fontId="35" fillId="2" borderId="38" xfId="8" applyNumberFormat="1" applyFont="1" applyFill="1" applyBorder="1" applyAlignment="1">
      <alignment horizontal="center"/>
    </xf>
    <xf numFmtId="3" fontId="131" fillId="2" borderId="38" xfId="8" applyNumberFormat="1" applyFont="1" applyFill="1" applyBorder="1" applyAlignment="1">
      <alignment horizontal="center"/>
    </xf>
    <xf numFmtId="4" fontId="35" fillId="2" borderId="38" xfId="8" applyNumberFormat="1" applyFont="1" applyFill="1" applyBorder="1" applyAlignment="1">
      <alignment horizontal="center"/>
    </xf>
    <xf numFmtId="4" fontId="131" fillId="2" borderId="38"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8" xfId="9" applyNumberFormat="1" applyFont="1" applyFill="1" applyBorder="1" applyAlignment="1" applyProtection="1">
      <alignment horizontal="left" vertical="top"/>
      <protection hidden="1"/>
    </xf>
    <xf numFmtId="0" fontId="80" fillId="64" borderId="38" xfId="13" applyFont="1" applyFill="1" applyBorder="1" applyProtection="1">
      <protection hidden="1"/>
    </xf>
    <xf numFmtId="166" fontId="35" fillId="0" borderId="38" xfId="18" applyFont="1" applyFill="1" applyBorder="1" applyAlignment="1" applyProtection="1">
      <protection hidden="1"/>
    </xf>
    <xf numFmtId="166" fontId="140" fillId="2" borderId="38" xfId="18" applyFont="1" applyFill="1" applyBorder="1" applyAlignment="1" applyProtection="1">
      <alignment horizontal="center"/>
      <protection hidden="1"/>
    </xf>
    <xf numFmtId="9" fontId="133" fillId="64" borderId="38" xfId="16" applyFont="1" applyFill="1" applyBorder="1" applyAlignment="1" applyProtection="1">
      <alignment horizontal="center"/>
      <protection hidden="1"/>
    </xf>
    <xf numFmtId="9" fontId="137" fillId="64" borderId="38" xfId="16" applyFont="1" applyFill="1" applyBorder="1" applyAlignment="1" applyProtection="1">
      <alignment horizontal="center"/>
      <protection hidden="1"/>
    </xf>
    <xf numFmtId="173" fontId="80" fillId="0" borderId="0" xfId="8" applyNumberFormat="1" applyFont="1" applyFill="1" applyAlignment="1">
      <alignment horizontal="center"/>
    </xf>
    <xf numFmtId="173" fontId="81" fillId="0" borderId="0" xfId="8" applyNumberFormat="1" applyFont="1" applyFill="1" applyAlignment="1">
      <alignment horizontal="center"/>
    </xf>
    <xf numFmtId="0" fontId="65" fillId="0" borderId="38" xfId="0" applyFont="1" applyBorder="1" applyAlignment="1">
      <alignment horizontal="center"/>
    </xf>
    <xf numFmtId="4" fontId="140" fillId="64" borderId="38" xfId="62" applyNumberFormat="1" applyFont="1" applyFill="1" applyBorder="1" applyAlignment="1" applyProtection="1">
      <alignment horizontal="center"/>
      <protection hidden="1"/>
    </xf>
    <xf numFmtId="0" fontId="110" fillId="0" borderId="0" xfId="84" applyFont="1"/>
    <xf numFmtId="0" fontId="35" fillId="0" borderId="0" xfId="103" applyFont="1" applyAlignment="1">
      <alignment horizontal="center"/>
    </xf>
    <xf numFmtId="2" fontId="116" fillId="63" borderId="33" xfId="0" applyNumberFormat="1" applyFont="1" applyFill="1" applyBorder="1" applyAlignment="1">
      <alignment horizontal="center" vertical="top" wrapText="1"/>
    </xf>
    <xf numFmtId="0" fontId="78" fillId="0" borderId="16" xfId="0" applyFont="1" applyBorder="1" applyAlignment="1">
      <alignment horizontal="center" wrapText="1"/>
    </xf>
    <xf numFmtId="0" fontId="78" fillId="0" borderId="38" xfId="0" applyFont="1" applyBorder="1" applyAlignment="1">
      <alignment horizontal="center"/>
    </xf>
    <xf numFmtId="0" fontId="78" fillId="0" borderId="38" xfId="0" applyFont="1" applyBorder="1" applyAlignment="1">
      <alignment wrapText="1"/>
    </xf>
    <xf numFmtId="0" fontId="35" fillId="0" borderId="38" xfId="0" applyFont="1" applyBorder="1" applyAlignment="1">
      <alignment horizontal="center" wrapText="1"/>
    </xf>
    <xf numFmtId="0" fontId="35" fillId="0" borderId="38" xfId="0" applyFont="1" applyBorder="1" applyAlignment="1">
      <alignment wrapText="1"/>
    </xf>
    <xf numFmtId="0" fontId="78" fillId="0" borderId="38" xfId="8" applyNumberFormat="1" applyFont="1" applyFill="1" applyBorder="1" applyAlignment="1"/>
    <xf numFmtId="2" fontId="78" fillId="0" borderId="38" xfId="0" applyNumberFormat="1" applyFont="1" applyBorder="1" applyAlignment="1">
      <alignment horizontal="right"/>
    </xf>
    <xf numFmtId="166" fontId="78" fillId="0" borderId="38" xfId="18" applyFont="1" applyFill="1" applyBorder="1" applyAlignment="1">
      <alignment horizontal="right"/>
    </xf>
    <xf numFmtId="167" fontId="78" fillId="0" borderId="38" xfId="8" applyFont="1" applyFill="1" applyBorder="1" applyAlignment="1">
      <alignment horizontal="center"/>
    </xf>
    <xf numFmtId="166" fontId="78" fillId="0" borderId="38" xfId="18" applyFont="1" applyFill="1" applyBorder="1" applyAlignment="1">
      <alignment horizontal="center"/>
    </xf>
    <xf numFmtId="166" fontId="35" fillId="0" borderId="38" xfId="18" applyFont="1" applyFill="1" applyBorder="1" applyAlignment="1">
      <alignment horizontal="center"/>
    </xf>
    <xf numFmtId="166" fontId="35" fillId="0" borderId="38" xfId="18" applyFont="1" applyFill="1" applyBorder="1"/>
    <xf numFmtId="166" fontId="80" fillId="2" borderId="38" xfId="18" applyFont="1" applyFill="1" applyBorder="1" applyAlignment="1">
      <alignment vertical="top" wrapText="1"/>
    </xf>
    <xf numFmtId="4" fontId="140" fillId="0" borderId="38" xfId="62" applyNumberFormat="1" applyFont="1" applyBorder="1" applyAlignment="1" applyProtection="1">
      <alignment horizontal="center"/>
      <protection hidden="1"/>
    </xf>
    <xf numFmtId="0" fontId="0" fillId="66" borderId="0" xfId="0" applyFill="1"/>
    <xf numFmtId="0" fontId="150" fillId="66" borderId="0" xfId="0" applyFont="1" applyFill="1"/>
    <xf numFmtId="0" fontId="150" fillId="0" borderId="0" xfId="0" applyFont="1"/>
    <xf numFmtId="173" fontId="79" fillId="63" borderId="37" xfId="8" applyNumberFormat="1" applyFont="1" applyFill="1" applyBorder="1" applyAlignment="1">
      <alignment horizontal="center" vertical="top"/>
    </xf>
    <xf numFmtId="173" fontId="79" fillId="62" borderId="39" xfId="8" applyNumberFormat="1" applyFont="1" applyFill="1" applyBorder="1" applyAlignment="1">
      <alignment horizontal="center" vertical="top"/>
    </xf>
    <xf numFmtId="173" fontId="79" fillId="62" borderId="36" xfId="8" applyNumberFormat="1" applyFont="1" applyFill="1" applyBorder="1" applyAlignment="1">
      <alignment horizontal="center" vertical="top"/>
    </xf>
    <xf numFmtId="173" fontId="79" fillId="63" borderId="37" xfId="8" applyNumberFormat="1" applyFont="1" applyFill="1" applyBorder="1" applyAlignment="1">
      <alignment horizontal="center"/>
    </xf>
    <xf numFmtId="173" fontId="79" fillId="62" borderId="39" xfId="8" applyNumberFormat="1" applyFont="1" applyFill="1" applyBorder="1" applyAlignment="1">
      <alignment horizontal="center"/>
    </xf>
    <xf numFmtId="173" fontId="79" fillId="62" borderId="36" xfId="8" applyNumberFormat="1" applyFont="1" applyFill="1" applyBorder="1" applyAlignment="1">
      <alignment horizontal="center"/>
    </xf>
    <xf numFmtId="2" fontId="116" fillId="63" borderId="37" xfId="0" applyNumberFormat="1" applyFont="1" applyFill="1" applyBorder="1" applyAlignment="1">
      <alignment horizontal="center" vertical="center" wrapText="1"/>
    </xf>
    <xf numFmtId="2" fontId="116" fillId="63" borderId="39" xfId="0" applyNumberFormat="1" applyFont="1" applyFill="1" applyBorder="1" applyAlignment="1">
      <alignment horizontal="center" vertical="center" wrapText="1"/>
    </xf>
    <xf numFmtId="167" fontId="118" fillId="63" borderId="34" xfId="8" applyFont="1" applyFill="1" applyBorder="1" applyAlignment="1">
      <alignment horizontal="center" vertical="top" wrapText="1"/>
    </xf>
    <xf numFmtId="167" fontId="118" fillId="62" borderId="40" xfId="8" applyFont="1" applyFill="1" applyBorder="1" applyAlignment="1">
      <alignment horizontal="center" vertical="top" wrapText="1"/>
    </xf>
    <xf numFmtId="167" fontId="118" fillId="62" borderId="41" xfId="8" applyFont="1" applyFill="1" applyBorder="1" applyAlignment="1">
      <alignment horizontal="center" vertical="top" wrapText="1"/>
    </xf>
    <xf numFmtId="167" fontId="118" fillId="62" borderId="35" xfId="8" applyFont="1" applyFill="1" applyBorder="1" applyAlignment="1">
      <alignment horizontal="center" vertical="top" wrapText="1"/>
    </xf>
    <xf numFmtId="167" fontId="118" fillId="62" borderId="2" xfId="8" applyFont="1" applyFill="1" applyBorder="1" applyAlignment="1">
      <alignment horizontal="center" vertical="top" wrapText="1"/>
    </xf>
    <xf numFmtId="167" fontId="118" fillId="62" borderId="6" xfId="8" applyFont="1" applyFill="1" applyBorder="1" applyAlignment="1">
      <alignment horizontal="center" vertical="top" wrapText="1"/>
    </xf>
    <xf numFmtId="49" fontId="116" fillId="63" borderId="37" xfId="63" applyNumberFormat="1" applyFont="1" applyFill="1" applyBorder="1" applyAlignment="1">
      <alignment horizontal="left" vertical="top" wrapText="1"/>
    </xf>
    <xf numFmtId="49" fontId="116" fillId="62" borderId="39" xfId="63" applyNumberFormat="1" applyFont="1" applyFill="1" applyBorder="1" applyAlignment="1">
      <alignment horizontal="left" vertical="top" wrapText="1"/>
    </xf>
    <xf numFmtId="49" fontId="116" fillId="62" borderId="36" xfId="63" applyNumberFormat="1" applyFont="1" applyFill="1" applyBorder="1" applyAlignment="1">
      <alignment horizontal="left" vertical="top" wrapText="1"/>
    </xf>
    <xf numFmtId="0" fontId="78" fillId="0" borderId="37" xfId="0" applyFont="1" applyBorder="1" applyAlignment="1">
      <alignment horizontal="left"/>
    </xf>
    <xf numFmtId="0" fontId="78" fillId="0" borderId="36" xfId="0" applyFont="1" applyBorder="1" applyAlignment="1">
      <alignment horizontal="left"/>
    </xf>
    <xf numFmtId="0" fontId="80" fillId="0" borderId="37" xfId="13" applyFont="1" applyBorder="1" applyAlignment="1" applyProtection="1">
      <alignment horizontal="left" vertical="center"/>
      <protection hidden="1"/>
    </xf>
    <xf numFmtId="0" fontId="80" fillId="0" borderId="36" xfId="13" applyFont="1" applyBorder="1" applyAlignment="1" applyProtection="1">
      <alignment horizontal="left" vertical="center"/>
      <protection hidden="1"/>
    </xf>
    <xf numFmtId="2" fontId="125" fillId="63" borderId="38" xfId="13" applyNumberFormat="1" applyFont="1" applyFill="1" applyBorder="1" applyAlignment="1" applyProtection="1">
      <alignment horizontal="center" vertical="center" wrapText="1"/>
      <protection hidden="1"/>
    </xf>
    <xf numFmtId="2" fontId="125" fillId="62" borderId="38" xfId="13" applyNumberFormat="1" applyFont="1" applyFill="1" applyBorder="1" applyAlignment="1" applyProtection="1">
      <alignment horizontal="center" vertical="center" wrapText="1"/>
      <protection hidden="1"/>
    </xf>
    <xf numFmtId="2" fontId="125" fillId="63" borderId="37" xfId="3" applyNumberFormat="1" applyFont="1" applyFill="1" applyBorder="1" applyAlignment="1" applyProtection="1">
      <alignment horizontal="center" vertical="center" wrapText="1"/>
      <protection hidden="1"/>
    </xf>
    <xf numFmtId="0" fontId="116" fillId="62" borderId="36" xfId="0" applyFont="1" applyFill="1" applyBorder="1" applyAlignment="1">
      <alignment horizontal="center" vertical="center" wrapText="1"/>
    </xf>
    <xf numFmtId="0" fontId="78" fillId="0" borderId="0" xfId="0" applyFont="1" applyAlignment="1">
      <alignment horizontal="left" vertical="top" wrapText="1"/>
    </xf>
    <xf numFmtId="2" fontId="125" fillId="63" borderId="37" xfId="13" applyNumberFormat="1" applyFont="1" applyFill="1" applyBorder="1" applyAlignment="1" applyProtection="1">
      <alignment horizontal="center" vertical="center" wrapText="1"/>
      <protection hidden="1"/>
    </xf>
    <xf numFmtId="2" fontId="125" fillId="62" borderId="39" xfId="13" applyNumberFormat="1" applyFont="1" applyFill="1" applyBorder="1" applyAlignment="1" applyProtection="1">
      <alignment horizontal="center" vertical="center" wrapText="1"/>
      <protection hidden="1"/>
    </xf>
    <xf numFmtId="2" fontId="125" fillId="62" borderId="36" xfId="13" applyNumberFormat="1" applyFont="1" applyFill="1" applyBorder="1" applyAlignment="1" applyProtection="1">
      <alignment horizontal="center" vertical="center" wrapText="1"/>
      <protection hidden="1"/>
    </xf>
    <xf numFmtId="2" fontId="125" fillId="63" borderId="39" xfId="13" applyNumberFormat="1" applyFont="1" applyFill="1" applyBorder="1" applyAlignment="1" applyProtection="1">
      <alignment horizontal="center" vertical="center" wrapText="1"/>
      <protection hidden="1"/>
    </xf>
    <xf numFmtId="2" fontId="125" fillId="63" borderId="36" xfId="13" applyNumberFormat="1" applyFont="1" applyFill="1" applyBorder="1" applyAlignment="1" applyProtection="1">
      <alignment horizontal="center" vertical="center" wrapText="1"/>
      <protection hidden="1"/>
    </xf>
    <xf numFmtId="0" fontId="78" fillId="0" borderId="37" xfId="9" applyFont="1" applyBorder="1" applyAlignment="1" applyProtection="1">
      <alignment horizontal="center"/>
      <protection hidden="1"/>
    </xf>
    <xf numFmtId="0" fontId="78" fillId="0" borderId="39" xfId="9" applyFont="1" applyBorder="1" applyAlignment="1" applyProtection="1">
      <alignment horizontal="center"/>
      <protection hidden="1"/>
    </xf>
    <xf numFmtId="0" fontId="78" fillId="0" borderId="36" xfId="9" applyFont="1" applyBorder="1" applyAlignment="1" applyProtection="1">
      <alignment horizontal="center"/>
      <protection hidden="1"/>
    </xf>
    <xf numFmtId="0" fontId="116" fillId="63" borderId="33" xfId="84" applyFont="1" applyFill="1" applyBorder="1" applyAlignment="1">
      <alignment horizontal="left" vertical="top" wrapText="1"/>
    </xf>
    <xf numFmtId="0" fontId="116" fillId="62" borderId="42" xfId="84" applyFont="1" applyFill="1" applyBorder="1" applyAlignment="1">
      <alignment horizontal="left" vertical="top" wrapText="1"/>
    </xf>
    <xf numFmtId="0" fontId="116" fillId="62" borderId="4" xfId="84" applyFont="1" applyFill="1" applyBorder="1" applyAlignment="1">
      <alignment horizontal="left" vertical="top" wrapText="1"/>
    </xf>
    <xf numFmtId="0" fontId="111" fillId="0" borderId="40" xfId="84" applyFont="1" applyBorder="1" applyAlignment="1">
      <alignment horizontal="left" vertical="top" wrapText="1"/>
    </xf>
    <xf numFmtId="0" fontId="111" fillId="0" borderId="0" xfId="84" applyFont="1" applyAlignment="1">
      <alignment horizontal="left" vertical="top" wrapText="1"/>
    </xf>
    <xf numFmtId="0" fontId="112" fillId="0" borderId="0" xfId="89" applyFont="1" applyAlignment="1">
      <alignment horizontal="left" vertical="center"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32385</xdr:rowOff>
    </xdr:from>
    <xdr:to>
      <xdr:col>16</xdr:col>
      <xdr:colOff>131445</xdr:colOff>
      <xdr:row>42</xdr:row>
      <xdr:rowOff>22860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4885"/>
          <a:ext cx="11170920" cy="5911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30</xdr:row>
      <xdr:rowOff>9525</xdr:rowOff>
    </xdr:from>
    <xdr:to>
      <xdr:col>8</xdr:col>
      <xdr:colOff>112395</xdr:colOff>
      <xdr:row>37</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49953</xdr:colOff>
      <xdr:row>8</xdr:row>
      <xdr:rowOff>127000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72916" y="55881"/>
          <a:ext cx="6611620" cy="15739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Normen"/>
      <sheetName val="Kalender (2)"/>
      <sheetName val="Opzoeklijst"/>
      <sheetName val="01.255"/>
      <sheetName val="02.255"/>
      <sheetName val="04.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P4"/>
  <sheetViews>
    <sheetView showGridLines="0" workbookViewId="0">
      <pane ySplit="4" topLeftCell="A5" activePane="bottomLeft" state="frozen"/>
      <selection pane="bottomLeft" activeCell="H1" sqref="H1:P1"/>
    </sheetView>
  </sheetViews>
  <sheetFormatPr defaultRowHeight="12.6"/>
  <cols>
    <col min="1" max="1" width="27.7109375" customWidth="1"/>
  </cols>
  <sheetData>
    <row r="1" spans="1:16" ht="18">
      <c r="A1" s="39" t="s">
        <v>0</v>
      </c>
      <c r="B1" s="40" t="str">
        <f>'2-Kosten per locatie'!B3</f>
        <v>Gemeente Westerkwartier - Perceel 1</v>
      </c>
      <c r="H1" s="530" t="s">
        <v>1</v>
      </c>
      <c r="I1" s="530"/>
      <c r="J1" s="530"/>
      <c r="K1" s="530"/>
      <c r="L1" s="530"/>
      <c r="M1" s="529"/>
      <c r="N1" s="529"/>
      <c r="O1" s="529"/>
      <c r="P1" s="529"/>
    </row>
    <row r="2" spans="1:16" ht="15.6">
      <c r="A2" s="39" t="s">
        <v>2</v>
      </c>
      <c r="B2" s="40" t="e">
        <f ca="1">MID(CELL("bestandsnaam",$B$11),SEARCH("]",CELL("bestandsnaam",$B$11),1)+1,256)</f>
        <v>#VALUE!</v>
      </c>
    </row>
    <row r="3" spans="1:16" ht="15.6">
      <c r="A3" s="39" t="s">
        <v>3</v>
      </c>
      <c r="B3" s="40" t="str">
        <f>'2-Kosten per locatie'!B5</f>
        <v>Divers</v>
      </c>
    </row>
    <row r="4" spans="1:16" ht="15.6">
      <c r="A4" s="39" t="s">
        <v>4</v>
      </c>
      <c r="B4" s="40">
        <f>'2-Kosten per locatie'!B6</f>
        <v>0</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A55"/>
  <sheetViews>
    <sheetView showGridLines="0" zoomScale="85" zoomScaleNormal="85" zoomScaleSheetLayoutView="50" zoomScalePageLayoutView="50" workbookViewId="0">
      <pane ySplit="13" topLeftCell="A14" activePane="bottomLeft" state="frozen"/>
      <selection pane="bottomLeft"/>
      <selection activeCell="B1" sqref="B1"/>
    </sheetView>
  </sheetViews>
  <sheetFormatPr defaultColWidth="13.7109375" defaultRowHeight="13.15"/>
  <cols>
    <col min="1" max="1" width="46.140625" style="177" customWidth="1"/>
    <col min="2" max="2" width="29.140625" style="178" customWidth="1"/>
    <col min="3" max="3" width="64.85546875" style="178" bestFit="1" customWidth="1"/>
    <col min="4" max="4" width="12.140625" style="177" customWidth="1"/>
    <col min="5" max="5" width="24.28515625" style="179" customWidth="1"/>
    <col min="6" max="6" width="16.140625" style="180" customWidth="1"/>
    <col min="7" max="8" width="13.7109375" style="179" customWidth="1"/>
    <col min="9" max="9" width="15.85546875" style="179" customWidth="1"/>
    <col min="10" max="248" width="13.7109375" style="29"/>
    <col min="249" max="249" width="22.140625" style="29" customWidth="1"/>
    <col min="250" max="256" width="13.7109375" style="29" customWidth="1"/>
    <col min="257" max="257" width="15.85546875" style="29" customWidth="1"/>
    <col min="258" max="258" width="16.5703125" style="29" bestFit="1" customWidth="1"/>
    <col min="259" max="259" width="13.7109375" style="29" customWidth="1"/>
    <col min="260" max="260" width="17.140625" style="29" bestFit="1" customWidth="1"/>
    <col min="261" max="261" width="4" style="29" customWidth="1"/>
    <col min="262" max="262" width="13.7109375" style="29" customWidth="1"/>
    <col min="263" max="504" width="13.7109375" style="29"/>
    <col min="505" max="505" width="22.140625" style="29" customWidth="1"/>
    <col min="506" max="512" width="13.7109375" style="29" customWidth="1"/>
    <col min="513" max="513" width="15.85546875" style="29" customWidth="1"/>
    <col min="514" max="514" width="16.5703125" style="29" bestFit="1" customWidth="1"/>
    <col min="515" max="515" width="13.7109375" style="29" customWidth="1"/>
    <col min="516" max="516" width="17.140625" style="29" bestFit="1" customWidth="1"/>
    <col min="517" max="517" width="4" style="29" customWidth="1"/>
    <col min="518" max="518" width="13.7109375" style="29" customWidth="1"/>
    <col min="519" max="760" width="13.7109375" style="29"/>
    <col min="761" max="761" width="22.140625" style="29" customWidth="1"/>
    <col min="762" max="768" width="13.7109375" style="29" customWidth="1"/>
    <col min="769" max="769" width="15.85546875" style="29" customWidth="1"/>
    <col min="770" max="770" width="16.5703125" style="29" bestFit="1" customWidth="1"/>
    <col min="771" max="771" width="13.7109375" style="29" customWidth="1"/>
    <col min="772" max="772" width="17.140625" style="29" bestFit="1" customWidth="1"/>
    <col min="773" max="773" width="4" style="29" customWidth="1"/>
    <col min="774" max="774" width="13.7109375" style="29" customWidth="1"/>
    <col min="775" max="1016" width="13.7109375" style="29"/>
    <col min="1017" max="1017" width="22.140625" style="29" customWidth="1"/>
    <col min="1018" max="1024" width="13.7109375" style="29" customWidth="1"/>
    <col min="1025" max="1025" width="15.85546875" style="29" customWidth="1"/>
    <col min="1026" max="1026" width="16.5703125" style="29" bestFit="1" customWidth="1"/>
    <col min="1027" max="1027" width="13.7109375" style="29" customWidth="1"/>
    <col min="1028" max="1028" width="17.140625" style="29" bestFit="1" customWidth="1"/>
    <col min="1029" max="1029" width="4" style="29" customWidth="1"/>
    <col min="1030" max="1030" width="13.7109375" style="29" customWidth="1"/>
    <col min="1031" max="1272" width="13.7109375" style="29"/>
    <col min="1273" max="1273" width="22.140625" style="29" customWidth="1"/>
    <col min="1274" max="1280" width="13.7109375" style="29" customWidth="1"/>
    <col min="1281" max="1281" width="15.85546875" style="29" customWidth="1"/>
    <col min="1282" max="1282" width="16.5703125" style="29" bestFit="1" customWidth="1"/>
    <col min="1283" max="1283" width="13.7109375" style="29" customWidth="1"/>
    <col min="1284" max="1284" width="17.140625" style="29" bestFit="1" customWidth="1"/>
    <col min="1285" max="1285" width="4" style="29" customWidth="1"/>
    <col min="1286" max="1286" width="13.7109375" style="29" customWidth="1"/>
    <col min="1287" max="1528" width="13.7109375" style="29"/>
    <col min="1529" max="1529" width="22.140625" style="29" customWidth="1"/>
    <col min="1530" max="1536" width="13.7109375" style="29" customWidth="1"/>
    <col min="1537" max="1537" width="15.85546875" style="29" customWidth="1"/>
    <col min="1538" max="1538" width="16.5703125" style="29" bestFit="1" customWidth="1"/>
    <col min="1539" max="1539" width="13.7109375" style="29" customWidth="1"/>
    <col min="1540" max="1540" width="17.140625" style="29" bestFit="1" customWidth="1"/>
    <col min="1541" max="1541" width="4" style="29" customWidth="1"/>
    <col min="1542" max="1542" width="13.7109375" style="29" customWidth="1"/>
    <col min="1543" max="1784" width="13.7109375" style="29"/>
    <col min="1785" max="1785" width="22.140625" style="29" customWidth="1"/>
    <col min="1786" max="1792" width="13.7109375" style="29" customWidth="1"/>
    <col min="1793" max="1793" width="15.85546875" style="29" customWidth="1"/>
    <col min="1794" max="1794" width="16.5703125" style="29" bestFit="1" customWidth="1"/>
    <col min="1795" max="1795" width="13.7109375" style="29" customWidth="1"/>
    <col min="1796" max="1796" width="17.140625" style="29" bestFit="1" customWidth="1"/>
    <col min="1797" max="1797" width="4" style="29" customWidth="1"/>
    <col min="1798" max="1798" width="13.7109375" style="29" customWidth="1"/>
    <col min="1799" max="2040" width="13.7109375" style="29"/>
    <col min="2041" max="2041" width="22.140625" style="29" customWidth="1"/>
    <col min="2042" max="2048" width="13.7109375" style="29" customWidth="1"/>
    <col min="2049" max="2049" width="15.85546875" style="29" customWidth="1"/>
    <col min="2050" max="2050" width="16.5703125" style="29" bestFit="1" customWidth="1"/>
    <col min="2051" max="2051" width="13.7109375" style="29" customWidth="1"/>
    <col min="2052" max="2052" width="17.140625" style="29" bestFit="1" customWidth="1"/>
    <col min="2053" max="2053" width="4" style="29" customWidth="1"/>
    <col min="2054" max="2054" width="13.7109375" style="29" customWidth="1"/>
    <col min="2055" max="2296" width="13.7109375" style="29"/>
    <col min="2297" max="2297" width="22.140625" style="29" customWidth="1"/>
    <col min="2298" max="2304" width="13.7109375" style="29" customWidth="1"/>
    <col min="2305" max="2305" width="15.85546875" style="29" customWidth="1"/>
    <col min="2306" max="2306" width="16.5703125" style="29" bestFit="1" customWidth="1"/>
    <col min="2307" max="2307" width="13.7109375" style="29" customWidth="1"/>
    <col min="2308" max="2308" width="17.140625" style="29" bestFit="1" customWidth="1"/>
    <col min="2309" max="2309" width="4" style="29" customWidth="1"/>
    <col min="2310" max="2310" width="13.7109375" style="29" customWidth="1"/>
    <col min="2311" max="2552" width="13.7109375" style="29"/>
    <col min="2553" max="2553" width="22.140625" style="29" customWidth="1"/>
    <col min="2554" max="2560" width="13.7109375" style="29" customWidth="1"/>
    <col min="2561" max="2561" width="15.85546875" style="29" customWidth="1"/>
    <col min="2562" max="2562" width="16.5703125" style="29" bestFit="1" customWidth="1"/>
    <col min="2563" max="2563" width="13.7109375" style="29" customWidth="1"/>
    <col min="2564" max="2564" width="17.140625" style="29" bestFit="1" customWidth="1"/>
    <col min="2565" max="2565" width="4" style="29" customWidth="1"/>
    <col min="2566" max="2566" width="13.7109375" style="29" customWidth="1"/>
    <col min="2567" max="2808" width="13.7109375" style="29"/>
    <col min="2809" max="2809" width="22.140625" style="29" customWidth="1"/>
    <col min="2810" max="2816" width="13.7109375" style="29" customWidth="1"/>
    <col min="2817" max="2817" width="15.85546875" style="29" customWidth="1"/>
    <col min="2818" max="2818" width="16.5703125" style="29" bestFit="1" customWidth="1"/>
    <col min="2819" max="2819" width="13.7109375" style="29" customWidth="1"/>
    <col min="2820" max="2820" width="17.140625" style="29" bestFit="1" customWidth="1"/>
    <col min="2821" max="2821" width="4" style="29" customWidth="1"/>
    <col min="2822" max="2822" width="13.7109375" style="29" customWidth="1"/>
    <col min="2823" max="3064" width="13.7109375" style="29"/>
    <col min="3065" max="3065" width="22.140625" style="29" customWidth="1"/>
    <col min="3066" max="3072" width="13.7109375" style="29" customWidth="1"/>
    <col min="3073" max="3073" width="15.85546875" style="29" customWidth="1"/>
    <col min="3074" max="3074" width="16.5703125" style="29" bestFit="1" customWidth="1"/>
    <col min="3075" max="3075" width="13.7109375" style="29" customWidth="1"/>
    <col min="3076" max="3076" width="17.140625" style="29" bestFit="1" customWidth="1"/>
    <col min="3077" max="3077" width="4" style="29" customWidth="1"/>
    <col min="3078" max="3078" width="13.7109375" style="29" customWidth="1"/>
    <col min="3079" max="3320" width="13.7109375" style="29"/>
    <col min="3321" max="3321" width="22.140625" style="29" customWidth="1"/>
    <col min="3322" max="3328" width="13.7109375" style="29" customWidth="1"/>
    <col min="3329" max="3329" width="15.85546875" style="29" customWidth="1"/>
    <col min="3330" max="3330" width="16.5703125" style="29" bestFit="1" customWidth="1"/>
    <col min="3331" max="3331" width="13.7109375" style="29" customWidth="1"/>
    <col min="3332" max="3332" width="17.140625" style="29" bestFit="1" customWidth="1"/>
    <col min="3333" max="3333" width="4" style="29" customWidth="1"/>
    <col min="3334" max="3334" width="13.7109375" style="29" customWidth="1"/>
    <col min="3335" max="3576" width="13.7109375" style="29"/>
    <col min="3577" max="3577" width="22.140625" style="29" customWidth="1"/>
    <col min="3578" max="3584" width="13.7109375" style="29" customWidth="1"/>
    <col min="3585" max="3585" width="15.85546875" style="29" customWidth="1"/>
    <col min="3586" max="3586" width="16.5703125" style="29" bestFit="1" customWidth="1"/>
    <col min="3587" max="3587" width="13.7109375" style="29" customWidth="1"/>
    <col min="3588" max="3588" width="17.140625" style="29" bestFit="1" customWidth="1"/>
    <col min="3589" max="3589" width="4" style="29" customWidth="1"/>
    <col min="3590" max="3590" width="13.7109375" style="29" customWidth="1"/>
    <col min="3591" max="3832" width="13.7109375" style="29"/>
    <col min="3833" max="3833" width="22.140625" style="29" customWidth="1"/>
    <col min="3834" max="3840" width="13.7109375" style="29" customWidth="1"/>
    <col min="3841" max="3841" width="15.85546875" style="29" customWidth="1"/>
    <col min="3842" max="3842" width="16.5703125" style="29" bestFit="1" customWidth="1"/>
    <col min="3843" max="3843" width="13.7109375" style="29" customWidth="1"/>
    <col min="3844" max="3844" width="17.140625" style="29" bestFit="1" customWidth="1"/>
    <col min="3845" max="3845" width="4" style="29" customWidth="1"/>
    <col min="3846" max="3846" width="13.7109375" style="29" customWidth="1"/>
    <col min="3847" max="4088" width="13.7109375" style="29"/>
    <col min="4089" max="4089" width="22.140625" style="29" customWidth="1"/>
    <col min="4090" max="4096" width="13.7109375" style="29" customWidth="1"/>
    <col min="4097" max="4097" width="15.85546875" style="29" customWidth="1"/>
    <col min="4098" max="4098" width="16.5703125" style="29" bestFit="1" customWidth="1"/>
    <col min="4099" max="4099" width="13.7109375" style="29" customWidth="1"/>
    <col min="4100" max="4100" width="17.140625" style="29" bestFit="1" customWidth="1"/>
    <col min="4101" max="4101" width="4" style="29" customWidth="1"/>
    <col min="4102" max="4102" width="13.7109375" style="29" customWidth="1"/>
    <col min="4103" max="4344" width="13.7109375" style="29"/>
    <col min="4345" max="4345" width="22.140625" style="29" customWidth="1"/>
    <col min="4346" max="4352" width="13.7109375" style="29" customWidth="1"/>
    <col min="4353" max="4353" width="15.85546875" style="29" customWidth="1"/>
    <col min="4354" max="4354" width="16.5703125" style="29" bestFit="1" customWidth="1"/>
    <col min="4355" max="4355" width="13.7109375" style="29" customWidth="1"/>
    <col min="4356" max="4356" width="17.140625" style="29" bestFit="1" customWidth="1"/>
    <col min="4357" max="4357" width="4" style="29" customWidth="1"/>
    <col min="4358" max="4358" width="13.7109375" style="29" customWidth="1"/>
    <col min="4359" max="4600" width="13.7109375" style="29"/>
    <col min="4601" max="4601" width="22.140625" style="29" customWidth="1"/>
    <col min="4602" max="4608" width="13.7109375" style="29" customWidth="1"/>
    <col min="4609" max="4609" width="15.85546875" style="29" customWidth="1"/>
    <col min="4610" max="4610" width="16.5703125" style="29" bestFit="1" customWidth="1"/>
    <col min="4611" max="4611" width="13.7109375" style="29" customWidth="1"/>
    <col min="4612" max="4612" width="17.140625" style="29" bestFit="1" customWidth="1"/>
    <col min="4613" max="4613" width="4" style="29" customWidth="1"/>
    <col min="4614" max="4614" width="13.7109375" style="29" customWidth="1"/>
    <col min="4615" max="4856" width="13.7109375" style="29"/>
    <col min="4857" max="4857" width="22.140625" style="29" customWidth="1"/>
    <col min="4858" max="4864" width="13.7109375" style="29" customWidth="1"/>
    <col min="4865" max="4865" width="15.85546875" style="29" customWidth="1"/>
    <col min="4866" max="4866" width="16.5703125" style="29" bestFit="1" customWidth="1"/>
    <col min="4867" max="4867" width="13.7109375" style="29" customWidth="1"/>
    <col min="4868" max="4868" width="17.140625" style="29" bestFit="1" customWidth="1"/>
    <col min="4869" max="4869" width="4" style="29" customWidth="1"/>
    <col min="4870" max="4870" width="13.7109375" style="29" customWidth="1"/>
    <col min="4871" max="5112" width="13.7109375" style="29"/>
    <col min="5113" max="5113" width="22.140625" style="29" customWidth="1"/>
    <col min="5114" max="5120" width="13.7109375" style="29" customWidth="1"/>
    <col min="5121" max="5121" width="15.85546875" style="29" customWidth="1"/>
    <col min="5122" max="5122" width="16.5703125" style="29" bestFit="1" customWidth="1"/>
    <col min="5123" max="5123" width="13.7109375" style="29" customWidth="1"/>
    <col min="5124" max="5124" width="17.140625" style="29" bestFit="1" customWidth="1"/>
    <col min="5125" max="5125" width="4" style="29" customWidth="1"/>
    <col min="5126" max="5126" width="13.7109375" style="29" customWidth="1"/>
    <col min="5127" max="5368" width="13.7109375" style="29"/>
    <col min="5369" max="5369" width="22.140625" style="29" customWidth="1"/>
    <col min="5370" max="5376" width="13.7109375" style="29" customWidth="1"/>
    <col min="5377" max="5377" width="15.85546875" style="29" customWidth="1"/>
    <col min="5378" max="5378" width="16.5703125" style="29" bestFit="1" customWidth="1"/>
    <col min="5379" max="5379" width="13.7109375" style="29" customWidth="1"/>
    <col min="5380" max="5380" width="17.140625" style="29" bestFit="1" customWidth="1"/>
    <col min="5381" max="5381" width="4" style="29" customWidth="1"/>
    <col min="5382" max="5382" width="13.7109375" style="29" customWidth="1"/>
    <col min="5383" max="5624" width="13.7109375" style="29"/>
    <col min="5625" max="5625" width="22.140625" style="29" customWidth="1"/>
    <col min="5626" max="5632" width="13.7109375" style="29" customWidth="1"/>
    <col min="5633" max="5633" width="15.85546875" style="29" customWidth="1"/>
    <col min="5634" max="5634" width="16.5703125" style="29" bestFit="1" customWidth="1"/>
    <col min="5635" max="5635" width="13.7109375" style="29" customWidth="1"/>
    <col min="5636" max="5636" width="17.140625" style="29" bestFit="1" customWidth="1"/>
    <col min="5637" max="5637" width="4" style="29" customWidth="1"/>
    <col min="5638" max="5638" width="13.7109375" style="29" customWidth="1"/>
    <col min="5639" max="5880" width="13.7109375" style="29"/>
    <col min="5881" max="5881" width="22.140625" style="29" customWidth="1"/>
    <col min="5882" max="5888" width="13.7109375" style="29" customWidth="1"/>
    <col min="5889" max="5889" width="15.85546875" style="29" customWidth="1"/>
    <col min="5890" max="5890" width="16.5703125" style="29" bestFit="1" customWidth="1"/>
    <col min="5891" max="5891" width="13.7109375" style="29" customWidth="1"/>
    <col min="5892" max="5892" width="17.140625" style="29" bestFit="1" customWidth="1"/>
    <col min="5893" max="5893" width="4" style="29" customWidth="1"/>
    <col min="5894" max="5894" width="13.7109375" style="29" customWidth="1"/>
    <col min="5895" max="6136" width="13.7109375" style="29"/>
    <col min="6137" max="6137" width="22.140625" style="29" customWidth="1"/>
    <col min="6138" max="6144" width="13.7109375" style="29" customWidth="1"/>
    <col min="6145" max="6145" width="15.85546875" style="29" customWidth="1"/>
    <col min="6146" max="6146" width="16.5703125" style="29" bestFit="1" customWidth="1"/>
    <col min="6147" max="6147" width="13.7109375" style="29" customWidth="1"/>
    <col min="6148" max="6148" width="17.140625" style="29" bestFit="1" customWidth="1"/>
    <col min="6149" max="6149" width="4" style="29" customWidth="1"/>
    <col min="6150" max="6150" width="13.7109375" style="29" customWidth="1"/>
    <col min="6151" max="6392" width="13.7109375" style="29"/>
    <col min="6393" max="6393" width="22.140625" style="29" customWidth="1"/>
    <col min="6394" max="6400" width="13.7109375" style="29" customWidth="1"/>
    <col min="6401" max="6401" width="15.85546875" style="29" customWidth="1"/>
    <col min="6402" max="6402" width="16.5703125" style="29" bestFit="1" customWidth="1"/>
    <col min="6403" max="6403" width="13.7109375" style="29" customWidth="1"/>
    <col min="6404" max="6404" width="17.140625" style="29" bestFit="1" customWidth="1"/>
    <col min="6405" max="6405" width="4" style="29" customWidth="1"/>
    <col min="6406" max="6406" width="13.7109375" style="29" customWidth="1"/>
    <col min="6407" max="6648" width="13.7109375" style="29"/>
    <col min="6649" max="6649" width="22.140625" style="29" customWidth="1"/>
    <col min="6650" max="6656" width="13.7109375" style="29" customWidth="1"/>
    <col min="6657" max="6657" width="15.85546875" style="29" customWidth="1"/>
    <col min="6658" max="6658" width="16.5703125" style="29" bestFit="1" customWidth="1"/>
    <col min="6659" max="6659" width="13.7109375" style="29" customWidth="1"/>
    <col min="6660" max="6660" width="17.140625" style="29" bestFit="1" customWidth="1"/>
    <col min="6661" max="6661" width="4" style="29" customWidth="1"/>
    <col min="6662" max="6662" width="13.7109375" style="29" customWidth="1"/>
    <col min="6663" max="6904" width="13.7109375" style="29"/>
    <col min="6905" max="6905" width="22.140625" style="29" customWidth="1"/>
    <col min="6906" max="6912" width="13.7109375" style="29" customWidth="1"/>
    <col min="6913" max="6913" width="15.85546875" style="29" customWidth="1"/>
    <col min="6914" max="6914" width="16.5703125" style="29" bestFit="1" customWidth="1"/>
    <col min="6915" max="6915" width="13.7109375" style="29" customWidth="1"/>
    <col min="6916" max="6916" width="17.140625" style="29" bestFit="1" customWidth="1"/>
    <col min="6917" max="6917" width="4" style="29" customWidth="1"/>
    <col min="6918" max="6918" width="13.7109375" style="29" customWidth="1"/>
    <col min="6919" max="7160" width="13.7109375" style="29"/>
    <col min="7161" max="7161" width="22.140625" style="29" customWidth="1"/>
    <col min="7162" max="7168" width="13.7109375" style="29" customWidth="1"/>
    <col min="7169" max="7169" width="15.85546875" style="29" customWidth="1"/>
    <col min="7170" max="7170" width="16.5703125" style="29" bestFit="1" customWidth="1"/>
    <col min="7171" max="7171" width="13.7109375" style="29" customWidth="1"/>
    <col min="7172" max="7172" width="17.140625" style="29" bestFit="1" customWidth="1"/>
    <col min="7173" max="7173" width="4" style="29" customWidth="1"/>
    <col min="7174" max="7174" width="13.7109375" style="29" customWidth="1"/>
    <col min="7175" max="7416" width="13.7109375" style="29"/>
    <col min="7417" max="7417" width="22.140625" style="29" customWidth="1"/>
    <col min="7418" max="7424" width="13.7109375" style="29" customWidth="1"/>
    <col min="7425" max="7425" width="15.85546875" style="29" customWidth="1"/>
    <col min="7426" max="7426" width="16.5703125" style="29" bestFit="1" customWidth="1"/>
    <col min="7427" max="7427" width="13.7109375" style="29" customWidth="1"/>
    <col min="7428" max="7428" width="17.140625" style="29" bestFit="1" customWidth="1"/>
    <col min="7429" max="7429" width="4" style="29" customWidth="1"/>
    <col min="7430" max="7430" width="13.7109375" style="29" customWidth="1"/>
    <col min="7431" max="7672" width="13.7109375" style="29"/>
    <col min="7673" max="7673" width="22.140625" style="29" customWidth="1"/>
    <col min="7674" max="7680" width="13.7109375" style="29" customWidth="1"/>
    <col min="7681" max="7681" width="15.85546875" style="29" customWidth="1"/>
    <col min="7682" max="7682" width="16.5703125" style="29" bestFit="1" customWidth="1"/>
    <col min="7683" max="7683" width="13.7109375" style="29" customWidth="1"/>
    <col min="7684" max="7684" width="17.140625" style="29" bestFit="1" customWidth="1"/>
    <col min="7685" max="7685" width="4" style="29" customWidth="1"/>
    <col min="7686" max="7686" width="13.7109375" style="29" customWidth="1"/>
    <col min="7687" max="7928" width="13.7109375" style="29"/>
    <col min="7929" max="7929" width="22.140625" style="29" customWidth="1"/>
    <col min="7930" max="7936" width="13.7109375" style="29" customWidth="1"/>
    <col min="7937" max="7937" width="15.85546875" style="29" customWidth="1"/>
    <col min="7938" max="7938" width="16.5703125" style="29" bestFit="1" customWidth="1"/>
    <col min="7939" max="7939" width="13.7109375" style="29" customWidth="1"/>
    <col min="7940" max="7940" width="17.140625" style="29" bestFit="1" customWidth="1"/>
    <col min="7941" max="7941" width="4" style="29" customWidth="1"/>
    <col min="7942" max="7942" width="13.7109375" style="29" customWidth="1"/>
    <col min="7943" max="8184" width="13.7109375" style="29"/>
    <col min="8185" max="8185" width="22.140625" style="29" customWidth="1"/>
    <col min="8186" max="8192" width="13.7109375" style="29" customWidth="1"/>
    <col min="8193" max="8193" width="15.85546875" style="29" customWidth="1"/>
    <col min="8194" max="8194" width="16.5703125" style="29" bestFit="1" customWidth="1"/>
    <col min="8195" max="8195" width="13.7109375" style="29" customWidth="1"/>
    <col min="8196" max="8196" width="17.140625" style="29" bestFit="1" customWidth="1"/>
    <col min="8197" max="8197" width="4" style="29" customWidth="1"/>
    <col min="8198" max="8198" width="13.7109375" style="29" customWidth="1"/>
    <col min="8199" max="8440" width="13.7109375" style="29"/>
    <col min="8441" max="8441" width="22.140625" style="29" customWidth="1"/>
    <col min="8442" max="8448" width="13.7109375" style="29" customWidth="1"/>
    <col min="8449" max="8449" width="15.85546875" style="29" customWidth="1"/>
    <col min="8450" max="8450" width="16.5703125" style="29" bestFit="1" customWidth="1"/>
    <col min="8451" max="8451" width="13.7109375" style="29" customWidth="1"/>
    <col min="8452" max="8452" width="17.140625" style="29" bestFit="1" customWidth="1"/>
    <col min="8453" max="8453" width="4" style="29" customWidth="1"/>
    <col min="8454" max="8454" width="13.7109375" style="29" customWidth="1"/>
    <col min="8455" max="8696" width="13.7109375" style="29"/>
    <col min="8697" max="8697" width="22.140625" style="29" customWidth="1"/>
    <col min="8698" max="8704" width="13.7109375" style="29" customWidth="1"/>
    <col min="8705" max="8705" width="15.85546875" style="29" customWidth="1"/>
    <col min="8706" max="8706" width="16.5703125" style="29" bestFit="1" customWidth="1"/>
    <col min="8707" max="8707" width="13.7109375" style="29" customWidth="1"/>
    <col min="8708" max="8708" width="17.140625" style="29" bestFit="1" customWidth="1"/>
    <col min="8709" max="8709" width="4" style="29" customWidth="1"/>
    <col min="8710" max="8710" width="13.7109375" style="29" customWidth="1"/>
    <col min="8711" max="8952" width="13.7109375" style="29"/>
    <col min="8953" max="8953" width="22.140625" style="29" customWidth="1"/>
    <col min="8954" max="8960" width="13.7109375" style="29" customWidth="1"/>
    <col min="8961" max="8961" width="15.85546875" style="29" customWidth="1"/>
    <col min="8962" max="8962" width="16.5703125" style="29" bestFit="1" customWidth="1"/>
    <col min="8963" max="8963" width="13.7109375" style="29" customWidth="1"/>
    <col min="8964" max="8964" width="17.140625" style="29" bestFit="1" customWidth="1"/>
    <col min="8965" max="8965" width="4" style="29" customWidth="1"/>
    <col min="8966" max="8966" width="13.7109375" style="29" customWidth="1"/>
    <col min="8967" max="9208" width="13.7109375" style="29"/>
    <col min="9209" max="9209" width="22.140625" style="29" customWidth="1"/>
    <col min="9210" max="9216" width="13.7109375" style="29" customWidth="1"/>
    <col min="9217" max="9217" width="15.85546875" style="29" customWidth="1"/>
    <col min="9218" max="9218" width="16.5703125" style="29" bestFit="1" customWidth="1"/>
    <col min="9219" max="9219" width="13.7109375" style="29" customWidth="1"/>
    <col min="9220" max="9220" width="17.140625" style="29" bestFit="1" customWidth="1"/>
    <col min="9221" max="9221" width="4" style="29" customWidth="1"/>
    <col min="9222" max="9222" width="13.7109375" style="29" customWidth="1"/>
    <col min="9223" max="9464" width="13.7109375" style="29"/>
    <col min="9465" max="9465" width="22.140625" style="29" customWidth="1"/>
    <col min="9466" max="9472" width="13.7109375" style="29" customWidth="1"/>
    <col min="9473" max="9473" width="15.85546875" style="29" customWidth="1"/>
    <col min="9474" max="9474" width="16.5703125" style="29" bestFit="1" customWidth="1"/>
    <col min="9475" max="9475" width="13.7109375" style="29" customWidth="1"/>
    <col min="9476" max="9476" width="17.140625" style="29" bestFit="1" customWidth="1"/>
    <col min="9477" max="9477" width="4" style="29" customWidth="1"/>
    <col min="9478" max="9478" width="13.7109375" style="29" customWidth="1"/>
    <col min="9479" max="9720" width="13.7109375" style="29"/>
    <col min="9721" max="9721" width="22.140625" style="29" customWidth="1"/>
    <col min="9722" max="9728" width="13.7109375" style="29" customWidth="1"/>
    <col min="9729" max="9729" width="15.85546875" style="29" customWidth="1"/>
    <col min="9730" max="9730" width="16.5703125" style="29" bestFit="1" customWidth="1"/>
    <col min="9731" max="9731" width="13.7109375" style="29" customWidth="1"/>
    <col min="9732" max="9732" width="17.140625" style="29" bestFit="1" customWidth="1"/>
    <col min="9733" max="9733" width="4" style="29" customWidth="1"/>
    <col min="9734" max="9734" width="13.7109375" style="29" customWidth="1"/>
    <col min="9735" max="9976" width="13.7109375" style="29"/>
    <col min="9977" max="9977" width="22.140625" style="29" customWidth="1"/>
    <col min="9978" max="9984" width="13.7109375" style="29" customWidth="1"/>
    <col min="9985" max="9985" width="15.85546875" style="29" customWidth="1"/>
    <col min="9986" max="9986" width="16.5703125" style="29" bestFit="1" customWidth="1"/>
    <col min="9987" max="9987" width="13.7109375" style="29" customWidth="1"/>
    <col min="9988" max="9988" width="17.140625" style="29" bestFit="1" customWidth="1"/>
    <col min="9989" max="9989" width="4" style="29" customWidth="1"/>
    <col min="9990" max="9990" width="13.7109375" style="29" customWidth="1"/>
    <col min="9991" max="10232" width="13.7109375" style="29"/>
    <col min="10233" max="10233" width="22.140625" style="29" customWidth="1"/>
    <col min="10234" max="10240" width="13.7109375" style="29" customWidth="1"/>
    <col min="10241" max="10241" width="15.85546875" style="29" customWidth="1"/>
    <col min="10242" max="10242" width="16.5703125" style="29" bestFit="1" customWidth="1"/>
    <col min="10243" max="10243" width="13.7109375" style="29" customWidth="1"/>
    <col min="10244" max="10244" width="17.140625" style="29" bestFit="1" customWidth="1"/>
    <col min="10245" max="10245" width="4" style="29" customWidth="1"/>
    <col min="10246" max="10246" width="13.7109375" style="29" customWidth="1"/>
    <col min="10247" max="10488" width="13.7109375" style="29"/>
    <col min="10489" max="10489" width="22.140625" style="29" customWidth="1"/>
    <col min="10490" max="10496" width="13.7109375" style="29" customWidth="1"/>
    <col min="10497" max="10497" width="15.85546875" style="29" customWidth="1"/>
    <col min="10498" max="10498" width="16.5703125" style="29" bestFit="1" customWidth="1"/>
    <col min="10499" max="10499" width="13.7109375" style="29" customWidth="1"/>
    <col min="10500" max="10500" width="17.140625" style="29" bestFit="1" customWidth="1"/>
    <col min="10501" max="10501" width="4" style="29" customWidth="1"/>
    <col min="10502" max="10502" width="13.7109375" style="29" customWidth="1"/>
    <col min="10503" max="10744" width="13.7109375" style="29"/>
    <col min="10745" max="10745" width="22.140625" style="29" customWidth="1"/>
    <col min="10746" max="10752" width="13.7109375" style="29" customWidth="1"/>
    <col min="10753" max="10753" width="15.85546875" style="29" customWidth="1"/>
    <col min="10754" max="10754" width="16.5703125" style="29" bestFit="1" customWidth="1"/>
    <col min="10755" max="10755" width="13.7109375" style="29" customWidth="1"/>
    <col min="10756" max="10756" width="17.140625" style="29" bestFit="1" customWidth="1"/>
    <col min="10757" max="10757" width="4" style="29" customWidth="1"/>
    <col min="10758" max="10758" width="13.7109375" style="29" customWidth="1"/>
    <col min="10759" max="11000" width="13.7109375" style="29"/>
    <col min="11001" max="11001" width="22.140625" style="29" customWidth="1"/>
    <col min="11002" max="11008" width="13.7109375" style="29" customWidth="1"/>
    <col min="11009" max="11009" width="15.85546875" style="29" customWidth="1"/>
    <col min="11010" max="11010" width="16.5703125" style="29" bestFit="1" customWidth="1"/>
    <col min="11011" max="11011" width="13.7109375" style="29" customWidth="1"/>
    <col min="11012" max="11012" width="17.140625" style="29" bestFit="1" customWidth="1"/>
    <col min="11013" max="11013" width="4" style="29" customWidth="1"/>
    <col min="11014" max="11014" width="13.7109375" style="29" customWidth="1"/>
    <col min="11015" max="11256" width="13.7109375" style="29"/>
    <col min="11257" max="11257" width="22.140625" style="29" customWidth="1"/>
    <col min="11258" max="11264" width="13.7109375" style="29" customWidth="1"/>
    <col min="11265" max="11265" width="15.85546875" style="29" customWidth="1"/>
    <col min="11266" max="11266" width="16.5703125" style="29" bestFit="1" customWidth="1"/>
    <col min="11267" max="11267" width="13.7109375" style="29" customWidth="1"/>
    <col min="11268" max="11268" width="17.140625" style="29" bestFit="1" customWidth="1"/>
    <col min="11269" max="11269" width="4" style="29" customWidth="1"/>
    <col min="11270" max="11270" width="13.7109375" style="29" customWidth="1"/>
    <col min="11271" max="11512" width="13.7109375" style="29"/>
    <col min="11513" max="11513" width="22.140625" style="29" customWidth="1"/>
    <col min="11514" max="11520" width="13.7109375" style="29" customWidth="1"/>
    <col min="11521" max="11521" width="15.85546875" style="29" customWidth="1"/>
    <col min="11522" max="11522" width="16.5703125" style="29" bestFit="1" customWidth="1"/>
    <col min="11523" max="11523" width="13.7109375" style="29" customWidth="1"/>
    <col min="11524" max="11524" width="17.140625" style="29" bestFit="1" customWidth="1"/>
    <col min="11525" max="11525" width="4" style="29" customWidth="1"/>
    <col min="11526" max="11526" width="13.7109375" style="29" customWidth="1"/>
    <col min="11527" max="11768" width="13.7109375" style="29"/>
    <col min="11769" max="11769" width="22.140625" style="29" customWidth="1"/>
    <col min="11770" max="11776" width="13.7109375" style="29" customWidth="1"/>
    <col min="11777" max="11777" width="15.85546875" style="29" customWidth="1"/>
    <col min="11778" max="11778" width="16.5703125" style="29" bestFit="1" customWidth="1"/>
    <col min="11779" max="11779" width="13.7109375" style="29" customWidth="1"/>
    <col min="11780" max="11780" width="17.140625" style="29" bestFit="1" customWidth="1"/>
    <col min="11781" max="11781" width="4" style="29" customWidth="1"/>
    <col min="11782" max="11782" width="13.7109375" style="29" customWidth="1"/>
    <col min="11783" max="12024" width="13.7109375" style="29"/>
    <col min="12025" max="12025" width="22.140625" style="29" customWidth="1"/>
    <col min="12026" max="12032" width="13.7109375" style="29" customWidth="1"/>
    <col min="12033" max="12033" width="15.85546875" style="29" customWidth="1"/>
    <col min="12034" max="12034" width="16.5703125" style="29" bestFit="1" customWidth="1"/>
    <col min="12035" max="12035" width="13.7109375" style="29" customWidth="1"/>
    <col min="12036" max="12036" width="17.140625" style="29" bestFit="1" customWidth="1"/>
    <col min="12037" max="12037" width="4" style="29" customWidth="1"/>
    <col min="12038" max="12038" width="13.7109375" style="29" customWidth="1"/>
    <col min="12039" max="12280" width="13.7109375" style="29"/>
    <col min="12281" max="12281" width="22.140625" style="29" customWidth="1"/>
    <col min="12282" max="12288" width="13.7109375" style="29" customWidth="1"/>
    <col min="12289" max="12289" width="15.85546875" style="29" customWidth="1"/>
    <col min="12290" max="12290" width="16.5703125" style="29" bestFit="1" customWidth="1"/>
    <col min="12291" max="12291" width="13.7109375" style="29" customWidth="1"/>
    <col min="12292" max="12292" width="17.140625" style="29" bestFit="1" customWidth="1"/>
    <col min="12293" max="12293" width="4" style="29" customWidth="1"/>
    <col min="12294" max="12294" width="13.7109375" style="29" customWidth="1"/>
    <col min="12295" max="12536" width="13.7109375" style="29"/>
    <col min="12537" max="12537" width="22.140625" style="29" customWidth="1"/>
    <col min="12538" max="12544" width="13.7109375" style="29" customWidth="1"/>
    <col min="12545" max="12545" width="15.85546875" style="29" customWidth="1"/>
    <col min="12546" max="12546" width="16.5703125" style="29" bestFit="1" customWidth="1"/>
    <col min="12547" max="12547" width="13.7109375" style="29" customWidth="1"/>
    <col min="12548" max="12548" width="17.140625" style="29" bestFit="1" customWidth="1"/>
    <col min="12549" max="12549" width="4" style="29" customWidth="1"/>
    <col min="12550" max="12550" width="13.7109375" style="29" customWidth="1"/>
    <col min="12551" max="12792" width="13.7109375" style="29"/>
    <col min="12793" max="12793" width="22.140625" style="29" customWidth="1"/>
    <col min="12794" max="12800" width="13.7109375" style="29" customWidth="1"/>
    <col min="12801" max="12801" width="15.85546875" style="29" customWidth="1"/>
    <col min="12802" max="12802" width="16.5703125" style="29" bestFit="1" customWidth="1"/>
    <col min="12803" max="12803" width="13.7109375" style="29" customWidth="1"/>
    <col min="12804" max="12804" width="17.140625" style="29" bestFit="1" customWidth="1"/>
    <col min="12805" max="12805" width="4" style="29" customWidth="1"/>
    <col min="12806" max="12806" width="13.7109375" style="29" customWidth="1"/>
    <col min="12807" max="13048" width="13.7109375" style="29"/>
    <col min="13049" max="13049" width="22.140625" style="29" customWidth="1"/>
    <col min="13050" max="13056" width="13.7109375" style="29" customWidth="1"/>
    <col min="13057" max="13057" width="15.85546875" style="29" customWidth="1"/>
    <col min="13058" max="13058" width="16.5703125" style="29" bestFit="1" customWidth="1"/>
    <col min="13059" max="13059" width="13.7109375" style="29" customWidth="1"/>
    <col min="13060" max="13060" width="17.140625" style="29" bestFit="1" customWidth="1"/>
    <col min="13061" max="13061" width="4" style="29" customWidth="1"/>
    <col min="13062" max="13062" width="13.7109375" style="29" customWidth="1"/>
    <col min="13063" max="13304" width="13.7109375" style="29"/>
    <col min="13305" max="13305" width="22.140625" style="29" customWidth="1"/>
    <col min="13306" max="13312" width="13.7109375" style="29" customWidth="1"/>
    <col min="13313" max="13313" width="15.85546875" style="29" customWidth="1"/>
    <col min="13314" max="13314" width="16.5703125" style="29" bestFit="1" customWidth="1"/>
    <col min="13315" max="13315" width="13.7109375" style="29" customWidth="1"/>
    <col min="13316" max="13316" width="17.140625" style="29" bestFit="1" customWidth="1"/>
    <col min="13317" max="13317" width="4" style="29" customWidth="1"/>
    <col min="13318" max="13318" width="13.7109375" style="29" customWidth="1"/>
    <col min="13319" max="13560" width="13.7109375" style="29"/>
    <col min="13561" max="13561" width="22.140625" style="29" customWidth="1"/>
    <col min="13562" max="13568" width="13.7109375" style="29" customWidth="1"/>
    <col min="13569" max="13569" width="15.85546875" style="29" customWidth="1"/>
    <col min="13570" max="13570" width="16.5703125" style="29" bestFit="1" customWidth="1"/>
    <col min="13571" max="13571" width="13.7109375" style="29" customWidth="1"/>
    <col min="13572" max="13572" width="17.140625" style="29" bestFit="1" customWidth="1"/>
    <col min="13573" max="13573" width="4" style="29" customWidth="1"/>
    <col min="13574" max="13574" width="13.7109375" style="29" customWidth="1"/>
    <col min="13575" max="13816" width="13.7109375" style="29"/>
    <col min="13817" max="13817" width="22.140625" style="29" customWidth="1"/>
    <col min="13818" max="13824" width="13.7109375" style="29" customWidth="1"/>
    <col min="13825" max="13825" width="15.85546875" style="29" customWidth="1"/>
    <col min="13826" max="13826" width="16.5703125" style="29" bestFit="1" customWidth="1"/>
    <col min="13827" max="13827" width="13.7109375" style="29" customWidth="1"/>
    <col min="13828" max="13828" width="17.140625" style="29" bestFit="1" customWidth="1"/>
    <col min="13829" max="13829" width="4" style="29" customWidth="1"/>
    <col min="13830" max="13830" width="13.7109375" style="29" customWidth="1"/>
    <col min="13831" max="14072" width="13.7109375" style="29"/>
    <col min="14073" max="14073" width="22.140625" style="29" customWidth="1"/>
    <col min="14074" max="14080" width="13.7109375" style="29" customWidth="1"/>
    <col min="14081" max="14081" width="15.85546875" style="29" customWidth="1"/>
    <col min="14082" max="14082" width="16.5703125" style="29" bestFit="1" customWidth="1"/>
    <col min="14083" max="14083" width="13.7109375" style="29" customWidth="1"/>
    <col min="14084" max="14084" width="17.140625" style="29" bestFit="1" customWidth="1"/>
    <col min="14085" max="14085" width="4" style="29" customWidth="1"/>
    <col min="14086" max="14086" width="13.7109375" style="29" customWidth="1"/>
    <col min="14087" max="14328" width="13.7109375" style="29"/>
    <col min="14329" max="14329" width="22.140625" style="29" customWidth="1"/>
    <col min="14330" max="14336" width="13.7109375" style="29" customWidth="1"/>
    <col min="14337" max="14337" width="15.85546875" style="29" customWidth="1"/>
    <col min="14338" max="14338" width="16.5703125" style="29" bestFit="1" customWidth="1"/>
    <col min="14339" max="14339" width="13.7109375" style="29" customWidth="1"/>
    <col min="14340" max="14340" width="17.140625" style="29" bestFit="1" customWidth="1"/>
    <col min="14341" max="14341" width="4" style="29" customWidth="1"/>
    <col min="14342" max="14342" width="13.7109375" style="29" customWidth="1"/>
    <col min="14343" max="14584" width="13.7109375" style="29"/>
    <col min="14585" max="14585" width="22.140625" style="29" customWidth="1"/>
    <col min="14586" max="14592" width="13.7109375" style="29" customWidth="1"/>
    <col min="14593" max="14593" width="15.85546875" style="29" customWidth="1"/>
    <col min="14594" max="14594" width="16.5703125" style="29" bestFit="1" customWidth="1"/>
    <col min="14595" max="14595" width="13.7109375" style="29" customWidth="1"/>
    <col min="14596" max="14596" width="17.140625" style="29" bestFit="1" customWidth="1"/>
    <col min="14597" max="14597" width="4" style="29" customWidth="1"/>
    <col min="14598" max="14598" width="13.7109375" style="29" customWidth="1"/>
    <col min="14599" max="14840" width="13.7109375" style="29"/>
    <col min="14841" max="14841" width="22.140625" style="29" customWidth="1"/>
    <col min="14842" max="14848" width="13.7109375" style="29" customWidth="1"/>
    <col min="14849" max="14849" width="15.85546875" style="29" customWidth="1"/>
    <col min="14850" max="14850" width="16.5703125" style="29" bestFit="1" customWidth="1"/>
    <col min="14851" max="14851" width="13.7109375" style="29" customWidth="1"/>
    <col min="14852" max="14852" width="17.140625" style="29" bestFit="1" customWidth="1"/>
    <col min="14853" max="14853" width="4" style="29" customWidth="1"/>
    <col min="14854" max="14854" width="13.7109375" style="29" customWidth="1"/>
    <col min="14855" max="15096" width="13.7109375" style="29"/>
    <col min="15097" max="15097" width="22.140625" style="29" customWidth="1"/>
    <col min="15098" max="15104" width="13.7109375" style="29" customWidth="1"/>
    <col min="15105" max="15105" width="15.85546875" style="29" customWidth="1"/>
    <col min="15106" max="15106" width="16.5703125" style="29" bestFit="1" customWidth="1"/>
    <col min="15107" max="15107" width="13.7109375" style="29" customWidth="1"/>
    <col min="15108" max="15108" width="17.140625" style="29" bestFit="1" customWidth="1"/>
    <col min="15109" max="15109" width="4" style="29" customWidth="1"/>
    <col min="15110" max="15110" width="13.7109375" style="29" customWidth="1"/>
    <col min="15111" max="15352" width="13.7109375" style="29"/>
    <col min="15353" max="15353" width="22.140625" style="29" customWidth="1"/>
    <col min="15354" max="15360" width="13.7109375" style="29" customWidth="1"/>
    <col min="15361" max="15361" width="15.85546875" style="29" customWidth="1"/>
    <col min="15362" max="15362" width="16.5703125" style="29" bestFit="1" customWidth="1"/>
    <col min="15363" max="15363" width="13.7109375" style="29" customWidth="1"/>
    <col min="15364" max="15364" width="17.140625" style="29" bestFit="1" customWidth="1"/>
    <col min="15365" max="15365" width="4" style="29" customWidth="1"/>
    <col min="15366" max="15366" width="13.7109375" style="29" customWidth="1"/>
    <col min="15367" max="15608" width="13.7109375" style="29"/>
    <col min="15609" max="15609" width="22.140625" style="29" customWidth="1"/>
    <col min="15610" max="15616" width="13.7109375" style="29" customWidth="1"/>
    <col min="15617" max="15617" width="15.85546875" style="29" customWidth="1"/>
    <col min="15618" max="15618" width="16.5703125" style="29" bestFit="1" customWidth="1"/>
    <col min="15619" max="15619" width="13.7109375" style="29" customWidth="1"/>
    <col min="15620" max="15620" width="17.140625" style="29" bestFit="1" customWidth="1"/>
    <col min="15621" max="15621" width="4" style="29" customWidth="1"/>
    <col min="15622" max="15622" width="13.7109375" style="29" customWidth="1"/>
    <col min="15623" max="15864" width="13.7109375" style="29"/>
    <col min="15865" max="15865" width="22.140625" style="29" customWidth="1"/>
    <col min="15866" max="15872" width="13.7109375" style="29" customWidth="1"/>
    <col min="15873" max="15873" width="15.85546875" style="29" customWidth="1"/>
    <col min="15874" max="15874" width="16.5703125" style="29" bestFit="1" customWidth="1"/>
    <col min="15875" max="15875" width="13.7109375" style="29" customWidth="1"/>
    <col min="15876" max="15876" width="17.140625" style="29" bestFit="1" customWidth="1"/>
    <col min="15877" max="15877" width="4" style="29" customWidth="1"/>
    <col min="15878" max="15878" width="13.7109375" style="29" customWidth="1"/>
    <col min="15879" max="16120" width="13.7109375" style="29"/>
    <col min="16121" max="16121" width="22.140625" style="29" customWidth="1"/>
    <col min="16122" max="16128" width="13.7109375" style="29" customWidth="1"/>
    <col min="16129" max="16129" width="15.85546875" style="29" customWidth="1"/>
    <col min="16130" max="16130" width="16.5703125" style="29" bestFit="1" customWidth="1"/>
    <col min="16131" max="16131" width="13.7109375" style="29" customWidth="1"/>
    <col min="16132" max="16132" width="17.140625" style="29" bestFit="1" customWidth="1"/>
    <col min="16133" max="16133" width="4" style="29" customWidth="1"/>
    <col min="16134" max="16134" width="13.7109375" style="29" customWidth="1"/>
    <col min="16135" max="16384" width="13.7109375" style="29"/>
  </cols>
  <sheetData>
    <row r="1" spans="1:27" s="23" customFormat="1">
      <c r="A1" s="503" t="s">
        <v>5</v>
      </c>
      <c r="B1" s="170"/>
      <c r="C1" s="170"/>
      <c r="D1" s="93"/>
      <c r="E1" s="93"/>
      <c r="F1" s="171"/>
      <c r="G1" s="93"/>
      <c r="H1" s="93"/>
      <c r="I1" s="93"/>
    </row>
    <row r="2" spans="1:27" s="23" customFormat="1" ht="16.149999999999999">
      <c r="A2" s="93"/>
      <c r="B2" s="170"/>
      <c r="C2" s="170"/>
      <c r="D2" s="172"/>
      <c r="E2" s="472" t="s">
        <v>832</v>
      </c>
      <c r="F2" s="472" t="s">
        <v>833</v>
      </c>
      <c r="G2" s="172"/>
      <c r="H2" s="172"/>
      <c r="I2" s="93"/>
    </row>
    <row r="3" spans="1:27" s="23" customFormat="1" ht="15.6">
      <c r="A3" s="39" t="str">
        <f>'2-Kosten per locatie'!A3</f>
        <v>Naam opdrachtgever</v>
      </c>
      <c r="B3" s="154" t="str">
        <f>'2-Kosten per locatie'!B3</f>
        <v>Gemeente Westerkwartier - Perceel 1</v>
      </c>
      <c r="C3" s="154"/>
      <c r="D3" s="172"/>
      <c r="E3" s="473" t="s">
        <v>834</v>
      </c>
      <c r="F3" s="474"/>
      <c r="G3" s="172"/>
      <c r="H3" s="172"/>
      <c r="I3" s="93"/>
    </row>
    <row r="4" spans="1:27" s="23" customFormat="1" ht="15.6">
      <c r="A4" s="39" t="str">
        <f>'2-Kosten per locatie'!A4</f>
        <v>Calculatie onderdeel</v>
      </c>
      <c r="B4" s="154" t="e">
        <f ca="1">MID(CELL("bestandsnaam",$C$9),SEARCH("]",CELL("bestandsnaam",$C$9),1)+1,256)</f>
        <v>#VALUE!</v>
      </c>
      <c r="C4" s="154"/>
      <c r="D4" s="172"/>
      <c r="E4" s="473" t="s">
        <v>835</v>
      </c>
      <c r="F4" s="474"/>
      <c r="G4" s="172"/>
      <c r="H4" s="172"/>
      <c r="I4" s="93"/>
    </row>
    <row r="5" spans="1:27" s="23" customFormat="1" ht="15.6">
      <c r="A5" s="39" t="str">
        <f>'2-Kosten per locatie'!A5</f>
        <v>Gebouw/plaats</v>
      </c>
      <c r="B5" s="154" t="str">
        <f>'2-Kosten per locatie'!B5</f>
        <v>Divers</v>
      </c>
      <c r="C5" s="154"/>
      <c r="D5" s="172"/>
      <c r="E5" s="475" t="s">
        <v>836</v>
      </c>
      <c r="F5" s="474"/>
      <c r="G5" s="172"/>
      <c r="H5" s="172"/>
      <c r="I5" s="173"/>
      <c r="K5" s="25"/>
      <c r="L5" s="24"/>
      <c r="M5" s="25"/>
      <c r="N5" s="25"/>
      <c r="O5" s="24"/>
      <c r="P5" s="26"/>
      <c r="Q5" s="25"/>
      <c r="R5" s="24"/>
      <c r="S5" s="25"/>
      <c r="T5" s="25"/>
      <c r="U5" s="24"/>
      <c r="V5" s="25"/>
      <c r="W5" s="25"/>
      <c r="X5" s="24"/>
      <c r="Y5" s="25"/>
      <c r="Z5" s="25"/>
      <c r="AA5" s="24"/>
    </row>
    <row r="6" spans="1:27" s="23" customFormat="1" ht="17.25" customHeight="1">
      <c r="A6" s="39" t="str">
        <f>'2-Kosten per locatie'!A6</f>
        <v>Referentie nummer</v>
      </c>
      <c r="B6" s="154">
        <f>'2-Kosten per locatie'!B6</f>
        <v>0</v>
      </c>
      <c r="C6" s="154"/>
      <c r="D6" s="172"/>
      <c r="E6" s="473" t="s">
        <v>837</v>
      </c>
      <c r="F6" s="474"/>
      <c r="G6" s="172"/>
      <c r="H6" s="172"/>
      <c r="I6" s="512"/>
      <c r="K6" s="27"/>
      <c r="L6" s="28"/>
      <c r="M6" s="25"/>
      <c r="N6" s="27"/>
      <c r="O6" s="28"/>
      <c r="P6" s="26"/>
      <c r="Q6" s="27"/>
      <c r="R6" s="28"/>
      <c r="S6" s="25"/>
      <c r="T6" s="27"/>
      <c r="U6" s="28"/>
      <c r="V6" s="25"/>
      <c r="W6" s="27"/>
      <c r="X6" s="28"/>
      <c r="Y6" s="25"/>
      <c r="Z6" s="27"/>
      <c r="AA6" s="28"/>
    </row>
    <row r="7" spans="1:27" s="23" customFormat="1" ht="17.25" customHeight="1">
      <c r="A7" s="39" t="str">
        <f>'2-Kosten per locatie'!A7</f>
        <v>Naam dienstverlener</v>
      </c>
      <c r="B7" s="154">
        <f>'2-Kosten per locatie'!B7</f>
        <v>0</v>
      </c>
      <c r="C7" s="115"/>
      <c r="D7" s="172"/>
      <c r="E7" s="473" t="s">
        <v>838</v>
      </c>
      <c r="F7" s="474"/>
      <c r="G7" s="172"/>
      <c r="H7" s="172"/>
      <c r="I7" s="512"/>
    </row>
    <row r="8" spans="1:27" s="23" customFormat="1" ht="17.25" customHeight="1">
      <c r="A8" s="39" t="str">
        <f>'2-Kosten per locatie'!A8</f>
        <v>Prijspeil</v>
      </c>
      <c r="B8" s="297">
        <f>'2-Kosten per locatie'!B8</f>
        <v>46023</v>
      </c>
      <c r="C8" s="49"/>
      <c r="D8" s="172"/>
      <c r="E8" s="473" t="s">
        <v>839</v>
      </c>
      <c r="F8" s="474"/>
      <c r="G8" s="172"/>
      <c r="H8" s="172"/>
      <c r="I8" s="173"/>
    </row>
    <row r="9" spans="1:27" s="23" customFormat="1" ht="17.25" customHeight="1">
      <c r="A9" s="172"/>
      <c r="B9" s="172"/>
      <c r="C9" s="172"/>
      <c r="D9" s="172"/>
      <c r="E9" s="473" t="s">
        <v>840</v>
      </c>
      <c r="F9" s="474"/>
      <c r="G9" s="172"/>
      <c r="H9" s="172"/>
      <c r="I9" s="173"/>
    </row>
    <row r="10" spans="1:27" s="23" customFormat="1" ht="17.25" customHeight="1">
      <c r="A10" s="172"/>
      <c r="B10" s="172"/>
      <c r="C10" s="172"/>
      <c r="D10" s="172"/>
      <c r="E10" s="473" t="s">
        <v>841</v>
      </c>
      <c r="F10" s="474"/>
      <c r="G10" s="172"/>
      <c r="H10" s="172"/>
      <c r="I10" s="173"/>
    </row>
    <row r="11" spans="1:27" s="23" customFormat="1" ht="17.25" customHeight="1">
      <c r="A11" s="172"/>
      <c r="B11" s="172"/>
      <c r="C11" s="172"/>
      <c r="D11" s="172"/>
      <c r="E11" s="473" t="s">
        <v>842</v>
      </c>
      <c r="F11" s="474"/>
      <c r="G11" s="172"/>
      <c r="H11" s="172"/>
      <c r="I11" s="173"/>
    </row>
    <row r="12" spans="1:27" s="23" customFormat="1" ht="15.6">
      <c r="A12" s="174"/>
      <c r="B12" s="172"/>
      <c r="C12" s="172"/>
      <c r="D12" s="175"/>
      <c r="E12" s="172"/>
      <c r="F12" s="176"/>
      <c r="G12" s="175"/>
      <c r="H12" s="175"/>
      <c r="I12" s="173"/>
    </row>
    <row r="13" spans="1:27" s="30" customFormat="1" ht="55.15" customHeight="1">
      <c r="A13" s="476" t="s">
        <v>24</v>
      </c>
      <c r="B13" s="477" t="s">
        <v>832</v>
      </c>
      <c r="C13" s="477" t="s">
        <v>843</v>
      </c>
      <c r="D13" s="472" t="s">
        <v>844</v>
      </c>
      <c r="E13" s="477" t="s">
        <v>845</v>
      </c>
      <c r="F13" s="477" t="s">
        <v>846</v>
      </c>
      <c r="G13" s="477" t="s">
        <v>847</v>
      </c>
      <c r="H13" s="477" t="s">
        <v>848</v>
      </c>
      <c r="I13" s="477" t="s">
        <v>849</v>
      </c>
    </row>
    <row r="14" spans="1:27">
      <c r="A14" s="185" t="s">
        <v>55</v>
      </c>
      <c r="B14" s="475" t="s">
        <v>834</v>
      </c>
      <c r="C14" s="475"/>
      <c r="D14" s="478">
        <v>628</v>
      </c>
      <c r="E14" s="479">
        <f t="shared" ref="E14:E30" si="0">VLOOKUP(B14,$E$3:$F$11,2,FALSE)</f>
        <v>0</v>
      </c>
      <c r="F14" s="480">
        <f t="shared" ref="F14:F43" si="1">(D14*E14)</f>
        <v>0</v>
      </c>
      <c r="G14" s="481" t="s">
        <v>850</v>
      </c>
      <c r="H14" s="482"/>
      <c r="I14" s="480">
        <f t="shared" ref="I14:I43" si="2">(F14*G14)+H14</f>
        <v>0</v>
      </c>
    </row>
    <row r="15" spans="1:27">
      <c r="A15" s="185" t="s">
        <v>55</v>
      </c>
      <c r="B15" s="473" t="s">
        <v>835</v>
      </c>
      <c r="C15" s="473"/>
      <c r="D15" s="478">
        <v>628</v>
      </c>
      <c r="E15" s="479">
        <f t="shared" si="0"/>
        <v>0</v>
      </c>
      <c r="F15" s="480">
        <f t="shared" si="1"/>
        <v>0</v>
      </c>
      <c r="G15" s="481" t="s">
        <v>851</v>
      </c>
      <c r="H15" s="482"/>
      <c r="I15" s="480">
        <f t="shared" si="2"/>
        <v>0</v>
      </c>
    </row>
    <row r="16" spans="1:27">
      <c r="A16" s="185" t="s">
        <v>55</v>
      </c>
      <c r="B16" s="473" t="s">
        <v>836</v>
      </c>
      <c r="C16" s="473"/>
      <c r="D16" s="478">
        <v>497</v>
      </c>
      <c r="E16" s="479">
        <f t="shared" si="0"/>
        <v>0</v>
      </c>
      <c r="F16" s="480">
        <f t="shared" si="1"/>
        <v>0</v>
      </c>
      <c r="G16" s="481" t="s">
        <v>851</v>
      </c>
      <c r="H16" s="482"/>
      <c r="I16" s="480">
        <f t="shared" si="2"/>
        <v>0</v>
      </c>
    </row>
    <row r="17" spans="1:9">
      <c r="A17" s="185" t="s">
        <v>55</v>
      </c>
      <c r="B17" s="475" t="s">
        <v>842</v>
      </c>
      <c r="C17" s="475"/>
      <c r="D17" s="478">
        <v>12</v>
      </c>
      <c r="E17" s="479">
        <f t="shared" si="0"/>
        <v>0</v>
      </c>
      <c r="F17" s="480">
        <f t="shared" si="1"/>
        <v>0</v>
      </c>
      <c r="G17" s="481" t="s">
        <v>851</v>
      </c>
      <c r="H17" s="482"/>
      <c r="I17" s="480">
        <f t="shared" si="2"/>
        <v>0</v>
      </c>
    </row>
    <row r="18" spans="1:9">
      <c r="A18" s="185" t="s">
        <v>55</v>
      </c>
      <c r="B18" s="473" t="s">
        <v>840</v>
      </c>
      <c r="C18" s="473"/>
      <c r="D18" s="478">
        <v>225</v>
      </c>
      <c r="E18" s="479">
        <f t="shared" si="0"/>
        <v>0</v>
      </c>
      <c r="F18" s="480">
        <f t="shared" si="1"/>
        <v>0</v>
      </c>
      <c r="G18" s="481" t="s">
        <v>851</v>
      </c>
      <c r="H18" s="482"/>
      <c r="I18" s="480">
        <f t="shared" si="2"/>
        <v>0</v>
      </c>
    </row>
    <row r="19" spans="1:9">
      <c r="A19" s="185" t="s">
        <v>55</v>
      </c>
      <c r="B19" s="473" t="s">
        <v>841</v>
      </c>
      <c r="C19" s="473"/>
      <c r="D19" s="478">
        <v>168</v>
      </c>
      <c r="E19" s="479">
        <f t="shared" si="0"/>
        <v>0</v>
      </c>
      <c r="F19" s="480">
        <f t="shared" si="1"/>
        <v>0</v>
      </c>
      <c r="G19" s="481" t="s">
        <v>852</v>
      </c>
      <c r="H19" s="482"/>
      <c r="I19" s="480">
        <f t="shared" si="2"/>
        <v>0</v>
      </c>
    </row>
    <row r="20" spans="1:9">
      <c r="A20" s="185" t="s">
        <v>54</v>
      </c>
      <c r="B20" s="475" t="s">
        <v>834</v>
      </c>
      <c r="C20" s="475"/>
      <c r="D20" s="478">
        <v>139.69999999999999</v>
      </c>
      <c r="E20" s="479">
        <f t="shared" si="0"/>
        <v>0</v>
      </c>
      <c r="F20" s="480">
        <f t="shared" si="1"/>
        <v>0</v>
      </c>
      <c r="G20" s="481" t="s">
        <v>851</v>
      </c>
      <c r="H20" s="482"/>
      <c r="I20" s="480">
        <f t="shared" si="2"/>
        <v>0</v>
      </c>
    </row>
    <row r="21" spans="1:9">
      <c r="A21" s="185" t="s">
        <v>54</v>
      </c>
      <c r="B21" s="473" t="s">
        <v>835</v>
      </c>
      <c r="C21" s="473"/>
      <c r="D21" s="478">
        <v>139.69999999999999</v>
      </c>
      <c r="E21" s="479">
        <f t="shared" si="0"/>
        <v>0</v>
      </c>
      <c r="F21" s="480">
        <f t="shared" si="1"/>
        <v>0</v>
      </c>
      <c r="G21" s="481" t="s">
        <v>851</v>
      </c>
      <c r="H21" s="482"/>
      <c r="I21" s="480">
        <f t="shared" si="2"/>
        <v>0</v>
      </c>
    </row>
    <row r="22" spans="1:9">
      <c r="A22" s="185" t="s">
        <v>56</v>
      </c>
      <c r="B22" s="473" t="s">
        <v>834</v>
      </c>
      <c r="C22" s="473"/>
      <c r="D22" s="478">
        <v>402</v>
      </c>
      <c r="E22" s="479">
        <f t="shared" si="0"/>
        <v>0</v>
      </c>
      <c r="F22" s="480">
        <f t="shared" si="1"/>
        <v>0</v>
      </c>
      <c r="G22" s="481" t="s">
        <v>850</v>
      </c>
      <c r="H22" s="482"/>
      <c r="I22" s="480">
        <f t="shared" si="2"/>
        <v>0</v>
      </c>
    </row>
    <row r="23" spans="1:9">
      <c r="A23" s="185" t="s">
        <v>56</v>
      </c>
      <c r="B23" s="475" t="s">
        <v>835</v>
      </c>
      <c r="C23" s="475"/>
      <c r="D23" s="478">
        <v>402</v>
      </c>
      <c r="E23" s="479">
        <f t="shared" si="0"/>
        <v>0</v>
      </c>
      <c r="F23" s="480">
        <f t="shared" si="1"/>
        <v>0</v>
      </c>
      <c r="G23" s="481" t="s">
        <v>851</v>
      </c>
      <c r="H23" s="482"/>
      <c r="I23" s="480">
        <f t="shared" si="2"/>
        <v>0</v>
      </c>
    </row>
    <row r="24" spans="1:9">
      <c r="A24" s="185" t="s">
        <v>56</v>
      </c>
      <c r="B24" s="473" t="s">
        <v>836</v>
      </c>
      <c r="C24" s="473"/>
      <c r="D24" s="478">
        <v>218</v>
      </c>
      <c r="E24" s="479">
        <f t="shared" si="0"/>
        <v>0</v>
      </c>
      <c r="F24" s="480">
        <f t="shared" si="1"/>
        <v>0</v>
      </c>
      <c r="G24" s="481" t="s">
        <v>851</v>
      </c>
      <c r="H24" s="482"/>
      <c r="I24" s="480">
        <f t="shared" si="2"/>
        <v>0</v>
      </c>
    </row>
    <row r="25" spans="1:9">
      <c r="A25" s="185" t="s">
        <v>56</v>
      </c>
      <c r="B25" s="473" t="s">
        <v>841</v>
      </c>
      <c r="C25" s="473"/>
      <c r="D25" s="478">
        <v>27</v>
      </c>
      <c r="E25" s="479">
        <f t="shared" si="0"/>
        <v>0</v>
      </c>
      <c r="F25" s="480">
        <f t="shared" si="1"/>
        <v>0</v>
      </c>
      <c r="G25" s="481" t="s">
        <v>852</v>
      </c>
      <c r="H25" s="482"/>
      <c r="I25" s="480">
        <f t="shared" si="2"/>
        <v>0</v>
      </c>
    </row>
    <row r="26" spans="1:9">
      <c r="A26" s="185" t="s">
        <v>57</v>
      </c>
      <c r="B26" s="473" t="s">
        <v>834</v>
      </c>
      <c r="C26" s="473"/>
      <c r="D26" s="478">
        <v>92</v>
      </c>
      <c r="E26" s="479">
        <f t="shared" si="0"/>
        <v>0</v>
      </c>
      <c r="F26" s="480">
        <f t="shared" si="1"/>
        <v>0</v>
      </c>
      <c r="G26" s="481" t="s">
        <v>851</v>
      </c>
      <c r="H26" s="482"/>
      <c r="I26" s="480">
        <f t="shared" si="2"/>
        <v>0</v>
      </c>
    </row>
    <row r="27" spans="1:9">
      <c r="A27" s="185" t="s">
        <v>57</v>
      </c>
      <c r="B27" s="473" t="s">
        <v>835</v>
      </c>
      <c r="C27" s="473"/>
      <c r="D27" s="478">
        <v>92</v>
      </c>
      <c r="E27" s="479">
        <f t="shared" si="0"/>
        <v>0</v>
      </c>
      <c r="F27" s="480">
        <f t="shared" si="1"/>
        <v>0</v>
      </c>
      <c r="G27" s="481" t="s">
        <v>851</v>
      </c>
      <c r="H27" s="482"/>
      <c r="I27" s="480">
        <f t="shared" si="2"/>
        <v>0</v>
      </c>
    </row>
    <row r="28" spans="1:9">
      <c r="A28" s="185" t="s">
        <v>57</v>
      </c>
      <c r="B28" s="473" t="s">
        <v>836</v>
      </c>
      <c r="C28" s="473"/>
      <c r="D28" s="478">
        <v>29</v>
      </c>
      <c r="E28" s="479">
        <f t="shared" si="0"/>
        <v>0</v>
      </c>
      <c r="F28" s="480">
        <f t="shared" si="1"/>
        <v>0</v>
      </c>
      <c r="G28" s="481" t="s">
        <v>851</v>
      </c>
      <c r="H28" s="482"/>
      <c r="I28" s="480">
        <f t="shared" si="2"/>
        <v>0</v>
      </c>
    </row>
    <row r="29" spans="1:9">
      <c r="A29" s="483" t="s">
        <v>57</v>
      </c>
      <c r="B29" s="473" t="s">
        <v>837</v>
      </c>
      <c r="C29" s="473"/>
      <c r="D29" s="478">
        <v>2</v>
      </c>
      <c r="E29" s="479">
        <f t="shared" si="0"/>
        <v>0</v>
      </c>
      <c r="F29" s="480">
        <f t="shared" si="1"/>
        <v>0</v>
      </c>
      <c r="G29" s="513" t="s">
        <v>853</v>
      </c>
      <c r="H29" s="482"/>
      <c r="I29" s="480">
        <f t="shared" si="2"/>
        <v>0</v>
      </c>
    </row>
    <row r="30" spans="1:9">
      <c r="A30" s="483" t="s">
        <v>60</v>
      </c>
      <c r="B30" s="475" t="s">
        <v>838</v>
      </c>
      <c r="C30" s="475" t="s">
        <v>854</v>
      </c>
      <c r="D30" s="478">
        <v>375</v>
      </c>
      <c r="E30" s="479">
        <f t="shared" si="0"/>
        <v>0</v>
      </c>
      <c r="F30" s="480">
        <f t="shared" si="1"/>
        <v>0</v>
      </c>
      <c r="G30" s="481" t="s">
        <v>851</v>
      </c>
      <c r="H30" s="482"/>
      <c r="I30" s="480">
        <f t="shared" si="2"/>
        <v>0</v>
      </c>
    </row>
    <row r="31" spans="1:9">
      <c r="A31" s="483" t="s">
        <v>60</v>
      </c>
      <c r="B31" s="475" t="s">
        <v>839</v>
      </c>
      <c r="C31" s="475" t="s">
        <v>855</v>
      </c>
      <c r="D31" s="478">
        <v>375</v>
      </c>
      <c r="E31" s="479">
        <f t="shared" ref="E31:E50" si="3">VLOOKUP(B31,$E$3:$F$11,2,FALSE)</f>
        <v>0</v>
      </c>
      <c r="F31" s="480">
        <f t="shared" si="1"/>
        <v>0</v>
      </c>
      <c r="G31" s="481" t="s">
        <v>853</v>
      </c>
      <c r="H31" s="482"/>
      <c r="I31" s="480">
        <f t="shared" si="2"/>
        <v>0</v>
      </c>
    </row>
    <row r="32" spans="1:9">
      <c r="A32" s="483" t="s">
        <v>60</v>
      </c>
      <c r="B32" s="475" t="s">
        <v>838</v>
      </c>
      <c r="C32" s="475" t="s">
        <v>856</v>
      </c>
      <c r="D32" s="478">
        <v>60</v>
      </c>
      <c r="E32" s="479">
        <f t="shared" si="3"/>
        <v>0</v>
      </c>
      <c r="F32" s="480">
        <f t="shared" si="1"/>
        <v>0</v>
      </c>
      <c r="G32" s="481" t="s">
        <v>851</v>
      </c>
      <c r="H32" s="482"/>
      <c r="I32" s="480">
        <f t="shared" si="2"/>
        <v>0</v>
      </c>
    </row>
    <row r="33" spans="1:9">
      <c r="A33" s="483" t="s">
        <v>60</v>
      </c>
      <c r="B33" s="475" t="s">
        <v>839</v>
      </c>
      <c r="C33" s="475" t="s">
        <v>857</v>
      </c>
      <c r="D33" s="478">
        <v>60</v>
      </c>
      <c r="E33" s="479">
        <f t="shared" si="3"/>
        <v>0</v>
      </c>
      <c r="F33" s="480">
        <f t="shared" si="1"/>
        <v>0</v>
      </c>
      <c r="G33" s="481" t="s">
        <v>853</v>
      </c>
      <c r="H33" s="482"/>
      <c r="I33" s="480">
        <f t="shared" si="2"/>
        <v>0</v>
      </c>
    </row>
    <row r="34" spans="1:9">
      <c r="A34" s="483" t="s">
        <v>59</v>
      </c>
      <c r="B34" s="475" t="s">
        <v>834</v>
      </c>
      <c r="C34" s="475"/>
      <c r="D34" s="478">
        <v>1268</v>
      </c>
      <c r="E34" s="479">
        <f t="shared" si="3"/>
        <v>0</v>
      </c>
      <c r="F34" s="480">
        <f t="shared" si="1"/>
        <v>0</v>
      </c>
      <c r="G34" s="481" t="s">
        <v>850</v>
      </c>
      <c r="H34" s="482"/>
      <c r="I34" s="480">
        <f t="shared" si="2"/>
        <v>0</v>
      </c>
    </row>
    <row r="35" spans="1:9">
      <c r="A35" s="483" t="s">
        <v>59</v>
      </c>
      <c r="B35" s="475" t="s">
        <v>835</v>
      </c>
      <c r="C35" s="475"/>
      <c r="D35" s="478">
        <v>1439</v>
      </c>
      <c r="E35" s="479">
        <f t="shared" si="3"/>
        <v>0</v>
      </c>
      <c r="F35" s="480">
        <f t="shared" si="1"/>
        <v>0</v>
      </c>
      <c r="G35" s="481" t="s">
        <v>851</v>
      </c>
      <c r="H35" s="482"/>
      <c r="I35" s="480">
        <f t="shared" si="2"/>
        <v>0</v>
      </c>
    </row>
    <row r="36" spans="1:9">
      <c r="A36" s="483" t="s">
        <v>59</v>
      </c>
      <c r="B36" s="475" t="s">
        <v>836</v>
      </c>
      <c r="C36" s="475"/>
      <c r="D36" s="478">
        <v>379</v>
      </c>
      <c r="E36" s="479">
        <f t="shared" si="3"/>
        <v>0</v>
      </c>
      <c r="F36" s="480">
        <f t="shared" si="1"/>
        <v>0</v>
      </c>
      <c r="G36" s="481" t="s">
        <v>851</v>
      </c>
      <c r="H36" s="482"/>
      <c r="I36" s="480">
        <f t="shared" si="2"/>
        <v>0</v>
      </c>
    </row>
    <row r="37" spans="1:9">
      <c r="A37" s="483" t="s">
        <v>51</v>
      </c>
      <c r="B37" s="475" t="s">
        <v>834</v>
      </c>
      <c r="C37" s="475"/>
      <c r="D37" s="478">
        <v>11</v>
      </c>
      <c r="E37" s="479">
        <f t="shared" si="3"/>
        <v>0</v>
      </c>
      <c r="F37" s="480">
        <f t="shared" si="1"/>
        <v>0</v>
      </c>
      <c r="G37" s="481" t="s">
        <v>851</v>
      </c>
      <c r="H37" s="482"/>
      <c r="I37" s="480">
        <f t="shared" si="2"/>
        <v>0</v>
      </c>
    </row>
    <row r="38" spans="1:9">
      <c r="A38" s="483" t="s">
        <v>51</v>
      </c>
      <c r="B38" s="475" t="s">
        <v>835</v>
      </c>
      <c r="C38" s="475"/>
      <c r="D38" s="478">
        <v>11</v>
      </c>
      <c r="E38" s="479">
        <f t="shared" si="3"/>
        <v>0</v>
      </c>
      <c r="F38" s="480">
        <f t="shared" si="1"/>
        <v>0</v>
      </c>
      <c r="G38" s="481" t="s">
        <v>851</v>
      </c>
      <c r="H38" s="482"/>
      <c r="I38" s="480">
        <f t="shared" si="2"/>
        <v>0</v>
      </c>
    </row>
    <row r="39" spans="1:9">
      <c r="A39" s="483" t="s">
        <v>51</v>
      </c>
      <c r="B39" s="475" t="s">
        <v>836</v>
      </c>
      <c r="C39" s="475"/>
      <c r="D39" s="478">
        <v>3.7</v>
      </c>
      <c r="E39" s="479">
        <f t="shared" si="3"/>
        <v>0</v>
      </c>
      <c r="F39" s="480">
        <f t="shared" si="1"/>
        <v>0</v>
      </c>
      <c r="G39" s="481" t="s">
        <v>851</v>
      </c>
      <c r="H39" s="482"/>
      <c r="I39" s="480">
        <f t="shared" si="2"/>
        <v>0</v>
      </c>
    </row>
    <row r="40" spans="1:9">
      <c r="A40" s="483" t="s">
        <v>51</v>
      </c>
      <c r="B40" s="475" t="s">
        <v>840</v>
      </c>
      <c r="C40" s="475"/>
      <c r="D40" s="478">
        <v>589.79999999999995</v>
      </c>
      <c r="E40" s="479">
        <f t="shared" si="3"/>
        <v>0</v>
      </c>
      <c r="F40" s="480">
        <f t="shared" si="1"/>
        <v>0</v>
      </c>
      <c r="G40" s="481" t="s">
        <v>853</v>
      </c>
      <c r="H40" s="482"/>
      <c r="I40" s="480">
        <f t="shared" si="2"/>
        <v>0</v>
      </c>
    </row>
    <row r="41" spans="1:9">
      <c r="A41" s="483" t="s">
        <v>58</v>
      </c>
      <c r="B41" s="475" t="s">
        <v>834</v>
      </c>
      <c r="C41" s="475"/>
      <c r="D41" s="478">
        <v>42.62</v>
      </c>
      <c r="E41" s="479">
        <f t="shared" si="3"/>
        <v>0</v>
      </c>
      <c r="F41" s="480">
        <f t="shared" si="1"/>
        <v>0</v>
      </c>
      <c r="G41" s="481" t="s">
        <v>851</v>
      </c>
      <c r="H41" s="482"/>
      <c r="I41" s="480">
        <f t="shared" si="2"/>
        <v>0</v>
      </c>
    </row>
    <row r="42" spans="1:9">
      <c r="A42" s="483" t="s">
        <v>58</v>
      </c>
      <c r="B42" s="475" t="s">
        <v>835</v>
      </c>
      <c r="C42" s="475"/>
      <c r="D42" s="478">
        <v>42.62</v>
      </c>
      <c r="E42" s="479">
        <f t="shared" si="3"/>
        <v>0</v>
      </c>
      <c r="F42" s="480">
        <f t="shared" si="1"/>
        <v>0</v>
      </c>
      <c r="G42" s="481" t="s">
        <v>851</v>
      </c>
      <c r="H42" s="482"/>
      <c r="I42" s="480">
        <f t="shared" si="2"/>
        <v>0</v>
      </c>
    </row>
    <row r="43" spans="1:9">
      <c r="A43" s="483" t="s">
        <v>58</v>
      </c>
      <c r="B43" s="475" t="s">
        <v>836</v>
      </c>
      <c r="C43" s="475"/>
      <c r="D43" s="478">
        <v>6.9</v>
      </c>
      <c r="E43" s="479">
        <f t="shared" si="3"/>
        <v>0</v>
      </c>
      <c r="F43" s="480">
        <f t="shared" si="1"/>
        <v>0</v>
      </c>
      <c r="G43" s="481" t="s">
        <v>851</v>
      </c>
      <c r="H43" s="482"/>
      <c r="I43" s="480">
        <f t="shared" si="2"/>
        <v>0</v>
      </c>
    </row>
    <row r="44" spans="1:9">
      <c r="A44" s="483" t="s">
        <v>58</v>
      </c>
      <c r="B44" s="475" t="s">
        <v>840</v>
      </c>
      <c r="C44" s="475"/>
      <c r="D44" s="478">
        <v>354</v>
      </c>
      <c r="E44" s="479">
        <f t="shared" si="3"/>
        <v>0</v>
      </c>
      <c r="F44" s="480">
        <f t="shared" ref="F44:F50" si="4">(D44*E44)</f>
        <v>0</v>
      </c>
      <c r="G44" s="481" t="s">
        <v>853</v>
      </c>
      <c r="H44" s="482"/>
      <c r="I44" s="480">
        <f t="shared" ref="I44:I53" si="5">(F44*G44)+H44</f>
        <v>0</v>
      </c>
    </row>
    <row r="45" spans="1:9">
      <c r="A45" s="483" t="s">
        <v>61</v>
      </c>
      <c r="B45" s="475" t="s">
        <v>834</v>
      </c>
      <c r="C45" s="475"/>
      <c r="D45" s="478">
        <v>213</v>
      </c>
      <c r="E45" s="479">
        <f t="shared" si="3"/>
        <v>0</v>
      </c>
      <c r="F45" s="480">
        <f t="shared" si="4"/>
        <v>0</v>
      </c>
      <c r="G45" s="481" t="s">
        <v>853</v>
      </c>
      <c r="H45" s="482"/>
      <c r="I45" s="480">
        <f t="shared" si="5"/>
        <v>0</v>
      </c>
    </row>
    <row r="46" spans="1:9">
      <c r="A46" s="483" t="s">
        <v>61</v>
      </c>
      <c r="B46" s="475" t="s">
        <v>841</v>
      </c>
      <c r="C46" s="475"/>
      <c r="D46" s="478">
        <v>17</v>
      </c>
      <c r="E46" s="479">
        <f t="shared" si="3"/>
        <v>0</v>
      </c>
      <c r="F46" s="480">
        <f t="shared" si="4"/>
        <v>0</v>
      </c>
      <c r="G46" s="481" t="s">
        <v>853</v>
      </c>
      <c r="H46" s="482"/>
      <c r="I46" s="480">
        <f t="shared" si="5"/>
        <v>0</v>
      </c>
    </row>
    <row r="47" spans="1:9">
      <c r="A47" s="483" t="s">
        <v>61</v>
      </c>
      <c r="B47" s="475" t="s">
        <v>835</v>
      </c>
      <c r="C47" s="475" t="s">
        <v>858</v>
      </c>
      <c r="D47" s="478">
        <v>579</v>
      </c>
      <c r="E47" s="479">
        <f t="shared" si="3"/>
        <v>0</v>
      </c>
      <c r="F47" s="480">
        <f t="shared" si="4"/>
        <v>0</v>
      </c>
      <c r="G47" s="481" t="s">
        <v>853</v>
      </c>
      <c r="H47" s="482"/>
      <c r="I47" s="480">
        <f t="shared" si="5"/>
        <v>0</v>
      </c>
    </row>
    <row r="48" spans="1:9">
      <c r="A48" s="483" t="s">
        <v>65</v>
      </c>
      <c r="B48" s="475" t="s">
        <v>834</v>
      </c>
      <c r="C48" s="475"/>
      <c r="D48" s="478">
        <v>113.37</v>
      </c>
      <c r="E48" s="479">
        <f t="shared" si="3"/>
        <v>0</v>
      </c>
      <c r="F48" s="480">
        <f t="shared" si="4"/>
        <v>0</v>
      </c>
      <c r="G48" s="481" t="s">
        <v>853</v>
      </c>
      <c r="H48" s="482"/>
      <c r="I48" s="480">
        <f t="shared" si="5"/>
        <v>0</v>
      </c>
    </row>
    <row r="49" spans="1:9">
      <c r="A49" s="483" t="s">
        <v>65</v>
      </c>
      <c r="B49" s="475" t="s">
        <v>835</v>
      </c>
      <c r="C49" s="475"/>
      <c r="D49" s="478">
        <v>113.37</v>
      </c>
      <c r="E49" s="479">
        <f t="shared" si="3"/>
        <v>0</v>
      </c>
      <c r="F49" s="480">
        <f t="shared" si="4"/>
        <v>0</v>
      </c>
      <c r="G49" s="481" t="s">
        <v>853</v>
      </c>
      <c r="H49" s="482"/>
      <c r="I49" s="480">
        <f t="shared" si="5"/>
        <v>0</v>
      </c>
    </row>
    <row r="50" spans="1:9">
      <c r="A50" s="483" t="s">
        <v>65</v>
      </c>
      <c r="B50" s="475" t="s">
        <v>836</v>
      </c>
      <c r="C50" s="475"/>
      <c r="D50" s="478">
        <v>111.86</v>
      </c>
      <c r="E50" s="479">
        <f t="shared" si="3"/>
        <v>0</v>
      </c>
      <c r="F50" s="480">
        <f t="shared" si="4"/>
        <v>0</v>
      </c>
      <c r="G50" s="481" t="s">
        <v>853</v>
      </c>
      <c r="H50" s="482"/>
      <c r="I50" s="480">
        <f t="shared" si="5"/>
        <v>0</v>
      </c>
    </row>
    <row r="51" spans="1:9">
      <c r="A51" s="483" t="s">
        <v>66</v>
      </c>
      <c r="B51" s="475" t="s">
        <v>834</v>
      </c>
      <c r="C51" s="475" t="s">
        <v>859</v>
      </c>
      <c r="D51" s="478">
        <v>0</v>
      </c>
      <c r="E51" s="479">
        <f t="shared" ref="E51:E53" si="6">VLOOKUP(B51,$E$3:$F$11,2,FALSE)</f>
        <v>0</v>
      </c>
      <c r="F51" s="480">
        <f t="shared" ref="F51:F53" si="7">(D51*E51)</f>
        <v>0</v>
      </c>
      <c r="G51" s="481" t="s">
        <v>853</v>
      </c>
      <c r="H51" s="482"/>
      <c r="I51" s="480">
        <f t="shared" si="5"/>
        <v>0</v>
      </c>
    </row>
    <row r="52" spans="1:9">
      <c r="A52" s="483" t="s">
        <v>66</v>
      </c>
      <c r="B52" s="475" t="s">
        <v>835</v>
      </c>
      <c r="C52" s="475" t="s">
        <v>859</v>
      </c>
      <c r="D52" s="478">
        <v>0</v>
      </c>
      <c r="E52" s="479">
        <f t="shared" si="6"/>
        <v>0</v>
      </c>
      <c r="F52" s="480">
        <f t="shared" si="7"/>
        <v>0</v>
      </c>
      <c r="G52" s="481" t="s">
        <v>853</v>
      </c>
      <c r="H52" s="482"/>
      <c r="I52" s="480">
        <f t="shared" si="5"/>
        <v>0</v>
      </c>
    </row>
    <row r="53" spans="1:9">
      <c r="A53" s="483" t="s">
        <v>66</v>
      </c>
      <c r="B53" s="475" t="s">
        <v>836</v>
      </c>
      <c r="C53" s="475" t="s">
        <v>859</v>
      </c>
      <c r="D53" s="478">
        <v>0</v>
      </c>
      <c r="E53" s="479">
        <f t="shared" si="6"/>
        <v>0</v>
      </c>
      <c r="F53" s="480">
        <f t="shared" si="7"/>
        <v>0</v>
      </c>
      <c r="G53" s="481" t="s">
        <v>853</v>
      </c>
      <c r="H53" s="482"/>
      <c r="I53" s="480">
        <f t="shared" si="5"/>
        <v>0</v>
      </c>
    </row>
    <row r="54" spans="1:9">
      <c r="A54" s="483"/>
      <c r="B54" s="475"/>
      <c r="C54" s="475"/>
      <c r="D54" s="478"/>
      <c r="E54" s="479"/>
      <c r="F54" s="480"/>
      <c r="G54" s="481"/>
      <c r="H54" s="481"/>
      <c r="I54" s="480"/>
    </row>
    <row r="55" spans="1:9">
      <c r="A55" s="484" t="s">
        <v>68</v>
      </c>
      <c r="B55" s="485"/>
      <c r="C55" s="486"/>
      <c r="D55" s="487">
        <f>SUM(D14:D30)</f>
        <v>4076.3999999999996</v>
      </c>
      <c r="E55" s="488"/>
      <c r="F55" s="489"/>
      <c r="G55" s="490"/>
      <c r="H55" s="491">
        <f>SUM(H14:H53)</f>
        <v>0</v>
      </c>
      <c r="I55" s="491">
        <f>SUM(I14:I53)</f>
        <v>0</v>
      </c>
    </row>
  </sheetData>
  <autoFilter ref="A13:AA55"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U50"/>
  <sheetViews>
    <sheetView showGridLines="0" zoomScale="77" zoomScaleNormal="77" zoomScaleSheetLayoutView="50" zoomScalePageLayoutView="50" workbookViewId="0">
      <pane ySplit="10" topLeftCell="A11" activePane="bottomLeft" state="frozen"/>
      <selection pane="bottomLeft"/>
      <selection activeCell="B1" sqref="B1"/>
    </sheetView>
  </sheetViews>
  <sheetFormatPr defaultColWidth="13.7109375" defaultRowHeight="13.15"/>
  <cols>
    <col min="1" max="1" width="46.140625" style="177" customWidth="1"/>
    <col min="2" max="2" width="33.85546875" style="178" bestFit="1" customWidth="1"/>
    <col min="3" max="3" width="27.5703125" style="178" customWidth="1"/>
    <col min="4" max="4" width="12.140625" style="177" customWidth="1"/>
    <col min="5" max="5" width="14" style="179" customWidth="1"/>
    <col min="6" max="6" width="16.140625" style="180" customWidth="1"/>
    <col min="7" max="7" width="2.7109375" style="177" customWidth="1"/>
    <col min="8" max="8" width="24.140625" style="177" customWidth="1"/>
    <col min="9" max="9" width="27.85546875" style="177" customWidth="1"/>
    <col min="10" max="10" width="29.85546875" style="177" customWidth="1"/>
    <col min="11" max="11" width="37.85546875" style="177" customWidth="1"/>
    <col min="12" max="243" width="13.7109375" style="29"/>
    <col min="244" max="244" width="22.140625" style="29" customWidth="1"/>
    <col min="245" max="251" width="13.7109375" style="29" customWidth="1"/>
    <col min="252" max="252" width="15.85546875" style="29" customWidth="1"/>
    <col min="253" max="253" width="16.5703125" style="29" bestFit="1" customWidth="1"/>
    <col min="254" max="254" width="13.7109375" style="29" customWidth="1"/>
    <col min="255" max="255" width="17.140625" style="29" bestFit="1" customWidth="1"/>
    <col min="256" max="256" width="4" style="29" customWidth="1"/>
    <col min="257" max="257" width="13.7109375" style="29" customWidth="1"/>
    <col min="258" max="499" width="13.7109375" style="29"/>
    <col min="500" max="500" width="22.140625" style="29" customWidth="1"/>
    <col min="501" max="507" width="13.7109375" style="29" customWidth="1"/>
    <col min="508" max="508" width="15.85546875" style="29" customWidth="1"/>
    <col min="509" max="509" width="16.5703125" style="29" bestFit="1" customWidth="1"/>
    <col min="510" max="510" width="13.7109375" style="29" customWidth="1"/>
    <col min="511" max="511" width="17.140625" style="29" bestFit="1" customWidth="1"/>
    <col min="512" max="512" width="4" style="29" customWidth="1"/>
    <col min="513" max="513" width="13.7109375" style="29" customWidth="1"/>
    <col min="514" max="755" width="13.7109375" style="29"/>
    <col min="756" max="756" width="22.140625" style="29" customWidth="1"/>
    <col min="757" max="763" width="13.7109375" style="29" customWidth="1"/>
    <col min="764" max="764" width="15.85546875" style="29" customWidth="1"/>
    <col min="765" max="765" width="16.5703125" style="29" bestFit="1" customWidth="1"/>
    <col min="766" max="766" width="13.7109375" style="29" customWidth="1"/>
    <col min="767" max="767" width="17.140625" style="29" bestFit="1" customWidth="1"/>
    <col min="768" max="768" width="4" style="29" customWidth="1"/>
    <col min="769" max="769" width="13.7109375" style="29" customWidth="1"/>
    <col min="770" max="1011" width="13.7109375" style="29"/>
    <col min="1012" max="1012" width="22.140625" style="29" customWidth="1"/>
    <col min="1013" max="1019" width="13.7109375" style="29" customWidth="1"/>
    <col min="1020" max="1020" width="15.85546875" style="29" customWidth="1"/>
    <col min="1021" max="1021" width="16.5703125" style="29" bestFit="1" customWidth="1"/>
    <col min="1022" max="1022" width="13.7109375" style="29" customWidth="1"/>
    <col min="1023" max="1023" width="17.140625" style="29" bestFit="1" customWidth="1"/>
    <col min="1024" max="1024" width="4" style="29" customWidth="1"/>
    <col min="1025" max="1025" width="13.7109375" style="29" customWidth="1"/>
    <col min="1026" max="1267" width="13.7109375" style="29"/>
    <col min="1268" max="1268" width="22.140625" style="29" customWidth="1"/>
    <col min="1269" max="1275" width="13.7109375" style="29" customWidth="1"/>
    <col min="1276" max="1276" width="15.85546875" style="29" customWidth="1"/>
    <col min="1277" max="1277" width="16.5703125" style="29" bestFit="1" customWidth="1"/>
    <col min="1278" max="1278" width="13.7109375" style="29" customWidth="1"/>
    <col min="1279" max="1279" width="17.140625" style="29" bestFit="1" customWidth="1"/>
    <col min="1280" max="1280" width="4" style="29" customWidth="1"/>
    <col min="1281" max="1281" width="13.7109375" style="29" customWidth="1"/>
    <col min="1282" max="1523" width="13.7109375" style="29"/>
    <col min="1524" max="1524" width="22.140625" style="29" customWidth="1"/>
    <col min="1525" max="1531" width="13.7109375" style="29" customWidth="1"/>
    <col min="1532" max="1532" width="15.85546875" style="29" customWidth="1"/>
    <col min="1533" max="1533" width="16.5703125" style="29" bestFit="1" customWidth="1"/>
    <col min="1534" max="1534" width="13.7109375" style="29" customWidth="1"/>
    <col min="1535" max="1535" width="17.140625" style="29" bestFit="1" customWidth="1"/>
    <col min="1536" max="1536" width="4" style="29" customWidth="1"/>
    <col min="1537" max="1537" width="13.7109375" style="29" customWidth="1"/>
    <col min="1538" max="1779" width="13.7109375" style="29"/>
    <col min="1780" max="1780" width="22.140625" style="29" customWidth="1"/>
    <col min="1781" max="1787" width="13.7109375" style="29" customWidth="1"/>
    <col min="1788" max="1788" width="15.85546875" style="29" customWidth="1"/>
    <col min="1789" max="1789" width="16.5703125" style="29" bestFit="1" customWidth="1"/>
    <col min="1790" max="1790" width="13.7109375" style="29" customWidth="1"/>
    <col min="1791" max="1791" width="17.140625" style="29" bestFit="1" customWidth="1"/>
    <col min="1792" max="1792" width="4" style="29" customWidth="1"/>
    <col min="1793" max="1793" width="13.7109375" style="29" customWidth="1"/>
    <col min="1794" max="2035" width="13.7109375" style="29"/>
    <col min="2036" max="2036" width="22.140625" style="29" customWidth="1"/>
    <col min="2037" max="2043" width="13.7109375" style="29" customWidth="1"/>
    <col min="2044" max="2044" width="15.85546875" style="29" customWidth="1"/>
    <col min="2045" max="2045" width="16.5703125" style="29" bestFit="1" customWidth="1"/>
    <col min="2046" max="2046" width="13.7109375" style="29" customWidth="1"/>
    <col min="2047" max="2047" width="17.140625" style="29" bestFit="1" customWidth="1"/>
    <col min="2048" max="2048" width="4" style="29" customWidth="1"/>
    <col min="2049" max="2049" width="13.7109375" style="29" customWidth="1"/>
    <col min="2050" max="2291" width="13.7109375" style="29"/>
    <col min="2292" max="2292" width="22.140625" style="29" customWidth="1"/>
    <col min="2293" max="2299" width="13.7109375" style="29" customWidth="1"/>
    <col min="2300" max="2300" width="15.85546875" style="29" customWidth="1"/>
    <col min="2301" max="2301" width="16.5703125" style="29" bestFit="1" customWidth="1"/>
    <col min="2302" max="2302" width="13.7109375" style="29" customWidth="1"/>
    <col min="2303" max="2303" width="17.140625" style="29" bestFit="1" customWidth="1"/>
    <col min="2304" max="2304" width="4" style="29" customWidth="1"/>
    <col min="2305" max="2305" width="13.7109375" style="29" customWidth="1"/>
    <col min="2306" max="2547" width="13.7109375" style="29"/>
    <col min="2548" max="2548" width="22.140625" style="29" customWidth="1"/>
    <col min="2549" max="2555" width="13.7109375" style="29" customWidth="1"/>
    <col min="2556" max="2556" width="15.85546875" style="29" customWidth="1"/>
    <col min="2557" max="2557" width="16.5703125" style="29" bestFit="1" customWidth="1"/>
    <col min="2558" max="2558" width="13.7109375" style="29" customWidth="1"/>
    <col min="2559" max="2559" width="17.140625" style="29" bestFit="1" customWidth="1"/>
    <col min="2560" max="2560" width="4" style="29" customWidth="1"/>
    <col min="2561" max="2561" width="13.7109375" style="29" customWidth="1"/>
    <col min="2562" max="2803" width="13.7109375" style="29"/>
    <col min="2804" max="2804" width="22.140625" style="29" customWidth="1"/>
    <col min="2805" max="2811" width="13.7109375" style="29" customWidth="1"/>
    <col min="2812" max="2812" width="15.85546875" style="29" customWidth="1"/>
    <col min="2813" max="2813" width="16.5703125" style="29" bestFit="1" customWidth="1"/>
    <col min="2814" max="2814" width="13.7109375" style="29" customWidth="1"/>
    <col min="2815" max="2815" width="17.140625" style="29" bestFit="1" customWidth="1"/>
    <col min="2816" max="2816" width="4" style="29" customWidth="1"/>
    <col min="2817" max="2817" width="13.7109375" style="29" customWidth="1"/>
    <col min="2818" max="3059" width="13.7109375" style="29"/>
    <col min="3060" max="3060" width="22.140625" style="29" customWidth="1"/>
    <col min="3061" max="3067" width="13.7109375" style="29" customWidth="1"/>
    <col min="3068" max="3068" width="15.85546875" style="29" customWidth="1"/>
    <col min="3069" max="3069" width="16.5703125" style="29" bestFit="1" customWidth="1"/>
    <col min="3070" max="3070" width="13.7109375" style="29" customWidth="1"/>
    <col min="3071" max="3071" width="17.140625" style="29" bestFit="1" customWidth="1"/>
    <col min="3072" max="3072" width="4" style="29" customWidth="1"/>
    <col min="3073" max="3073" width="13.7109375" style="29" customWidth="1"/>
    <col min="3074" max="3315" width="13.7109375" style="29"/>
    <col min="3316" max="3316" width="22.140625" style="29" customWidth="1"/>
    <col min="3317" max="3323" width="13.7109375" style="29" customWidth="1"/>
    <col min="3324" max="3324" width="15.85546875" style="29" customWidth="1"/>
    <col min="3325" max="3325" width="16.5703125" style="29" bestFit="1" customWidth="1"/>
    <col min="3326" max="3326" width="13.7109375" style="29" customWidth="1"/>
    <col min="3327" max="3327" width="17.140625" style="29" bestFit="1" customWidth="1"/>
    <col min="3328" max="3328" width="4" style="29" customWidth="1"/>
    <col min="3329" max="3329" width="13.7109375" style="29" customWidth="1"/>
    <col min="3330" max="3571" width="13.7109375" style="29"/>
    <col min="3572" max="3572" width="22.140625" style="29" customWidth="1"/>
    <col min="3573" max="3579" width="13.7109375" style="29" customWidth="1"/>
    <col min="3580" max="3580" width="15.85546875" style="29" customWidth="1"/>
    <col min="3581" max="3581" width="16.5703125" style="29" bestFit="1" customWidth="1"/>
    <col min="3582" max="3582" width="13.7109375" style="29" customWidth="1"/>
    <col min="3583" max="3583" width="17.140625" style="29" bestFit="1" customWidth="1"/>
    <col min="3584" max="3584" width="4" style="29" customWidth="1"/>
    <col min="3585" max="3585" width="13.7109375" style="29" customWidth="1"/>
    <col min="3586" max="3827" width="13.7109375" style="29"/>
    <col min="3828" max="3828" width="22.140625" style="29" customWidth="1"/>
    <col min="3829" max="3835" width="13.7109375" style="29" customWidth="1"/>
    <col min="3836" max="3836" width="15.85546875" style="29" customWidth="1"/>
    <col min="3837" max="3837" width="16.5703125" style="29" bestFit="1" customWidth="1"/>
    <col min="3838" max="3838" width="13.7109375" style="29" customWidth="1"/>
    <col min="3839" max="3839" width="17.140625" style="29" bestFit="1" customWidth="1"/>
    <col min="3840" max="3840" width="4" style="29" customWidth="1"/>
    <col min="3841" max="3841" width="13.7109375" style="29" customWidth="1"/>
    <col min="3842" max="4083" width="13.7109375" style="29"/>
    <col min="4084" max="4084" width="22.140625" style="29" customWidth="1"/>
    <col min="4085" max="4091" width="13.7109375" style="29" customWidth="1"/>
    <col min="4092" max="4092" width="15.85546875" style="29" customWidth="1"/>
    <col min="4093" max="4093" width="16.5703125" style="29" bestFit="1" customWidth="1"/>
    <col min="4094" max="4094" width="13.7109375" style="29" customWidth="1"/>
    <col min="4095" max="4095" width="17.140625" style="29" bestFit="1" customWidth="1"/>
    <col min="4096" max="4096" width="4" style="29" customWidth="1"/>
    <col min="4097" max="4097" width="13.7109375" style="29" customWidth="1"/>
    <col min="4098" max="4339" width="13.7109375" style="29"/>
    <col min="4340" max="4340" width="22.140625" style="29" customWidth="1"/>
    <col min="4341" max="4347" width="13.7109375" style="29" customWidth="1"/>
    <col min="4348" max="4348" width="15.85546875" style="29" customWidth="1"/>
    <col min="4349" max="4349" width="16.5703125" style="29" bestFit="1" customWidth="1"/>
    <col min="4350" max="4350" width="13.7109375" style="29" customWidth="1"/>
    <col min="4351" max="4351" width="17.140625" style="29" bestFit="1" customWidth="1"/>
    <col min="4352" max="4352" width="4" style="29" customWidth="1"/>
    <col min="4353" max="4353" width="13.7109375" style="29" customWidth="1"/>
    <col min="4354" max="4595" width="13.7109375" style="29"/>
    <col min="4596" max="4596" width="22.140625" style="29" customWidth="1"/>
    <col min="4597" max="4603" width="13.7109375" style="29" customWidth="1"/>
    <col min="4604" max="4604" width="15.85546875" style="29" customWidth="1"/>
    <col min="4605" max="4605" width="16.5703125" style="29" bestFit="1" customWidth="1"/>
    <col min="4606" max="4606" width="13.7109375" style="29" customWidth="1"/>
    <col min="4607" max="4607" width="17.140625" style="29" bestFit="1" customWidth="1"/>
    <col min="4608" max="4608" width="4" style="29" customWidth="1"/>
    <col min="4609" max="4609" width="13.7109375" style="29" customWidth="1"/>
    <col min="4610" max="4851" width="13.7109375" style="29"/>
    <col min="4852" max="4852" width="22.140625" style="29" customWidth="1"/>
    <col min="4853" max="4859" width="13.7109375" style="29" customWidth="1"/>
    <col min="4860" max="4860" width="15.85546875" style="29" customWidth="1"/>
    <col min="4861" max="4861" width="16.5703125" style="29" bestFit="1" customWidth="1"/>
    <col min="4862" max="4862" width="13.7109375" style="29" customWidth="1"/>
    <col min="4863" max="4863" width="17.140625" style="29" bestFit="1" customWidth="1"/>
    <col min="4864" max="4864" width="4" style="29" customWidth="1"/>
    <col min="4865" max="4865" width="13.7109375" style="29" customWidth="1"/>
    <col min="4866" max="5107" width="13.7109375" style="29"/>
    <col min="5108" max="5108" width="22.140625" style="29" customWidth="1"/>
    <col min="5109" max="5115" width="13.7109375" style="29" customWidth="1"/>
    <col min="5116" max="5116" width="15.85546875" style="29" customWidth="1"/>
    <col min="5117" max="5117" width="16.5703125" style="29" bestFit="1" customWidth="1"/>
    <col min="5118" max="5118" width="13.7109375" style="29" customWidth="1"/>
    <col min="5119" max="5119" width="17.140625" style="29" bestFit="1" customWidth="1"/>
    <col min="5120" max="5120" width="4" style="29" customWidth="1"/>
    <col min="5121" max="5121" width="13.7109375" style="29" customWidth="1"/>
    <col min="5122" max="5363" width="13.7109375" style="29"/>
    <col min="5364" max="5364" width="22.140625" style="29" customWidth="1"/>
    <col min="5365" max="5371" width="13.7109375" style="29" customWidth="1"/>
    <col min="5372" max="5372" width="15.85546875" style="29" customWidth="1"/>
    <col min="5373" max="5373" width="16.5703125" style="29" bestFit="1" customWidth="1"/>
    <col min="5374" max="5374" width="13.7109375" style="29" customWidth="1"/>
    <col min="5375" max="5375" width="17.140625" style="29" bestFit="1" customWidth="1"/>
    <col min="5376" max="5376" width="4" style="29" customWidth="1"/>
    <col min="5377" max="5377" width="13.7109375" style="29" customWidth="1"/>
    <col min="5378" max="5619" width="13.7109375" style="29"/>
    <col min="5620" max="5620" width="22.140625" style="29" customWidth="1"/>
    <col min="5621" max="5627" width="13.7109375" style="29" customWidth="1"/>
    <col min="5628" max="5628" width="15.85546875" style="29" customWidth="1"/>
    <col min="5629" max="5629" width="16.5703125" style="29" bestFit="1" customWidth="1"/>
    <col min="5630" max="5630" width="13.7109375" style="29" customWidth="1"/>
    <col min="5631" max="5631" width="17.140625" style="29" bestFit="1" customWidth="1"/>
    <col min="5632" max="5632" width="4" style="29" customWidth="1"/>
    <col min="5633" max="5633" width="13.7109375" style="29" customWidth="1"/>
    <col min="5634" max="5875" width="13.7109375" style="29"/>
    <col min="5876" max="5876" width="22.140625" style="29" customWidth="1"/>
    <col min="5877" max="5883" width="13.7109375" style="29" customWidth="1"/>
    <col min="5884" max="5884" width="15.85546875" style="29" customWidth="1"/>
    <col min="5885" max="5885" width="16.5703125" style="29" bestFit="1" customWidth="1"/>
    <col min="5886" max="5886" width="13.7109375" style="29" customWidth="1"/>
    <col min="5887" max="5887" width="17.140625" style="29" bestFit="1" customWidth="1"/>
    <col min="5888" max="5888" width="4" style="29" customWidth="1"/>
    <col min="5889" max="5889" width="13.7109375" style="29" customWidth="1"/>
    <col min="5890" max="6131" width="13.7109375" style="29"/>
    <col min="6132" max="6132" width="22.140625" style="29" customWidth="1"/>
    <col min="6133" max="6139" width="13.7109375" style="29" customWidth="1"/>
    <col min="6140" max="6140" width="15.85546875" style="29" customWidth="1"/>
    <col min="6141" max="6141" width="16.5703125" style="29" bestFit="1" customWidth="1"/>
    <col min="6142" max="6142" width="13.7109375" style="29" customWidth="1"/>
    <col min="6143" max="6143" width="17.140625" style="29" bestFit="1" customWidth="1"/>
    <col min="6144" max="6144" width="4" style="29" customWidth="1"/>
    <col min="6145" max="6145" width="13.7109375" style="29" customWidth="1"/>
    <col min="6146" max="6387" width="13.7109375" style="29"/>
    <col min="6388" max="6388" width="22.140625" style="29" customWidth="1"/>
    <col min="6389" max="6395" width="13.7109375" style="29" customWidth="1"/>
    <col min="6396" max="6396" width="15.85546875" style="29" customWidth="1"/>
    <col min="6397" max="6397" width="16.5703125" style="29" bestFit="1" customWidth="1"/>
    <col min="6398" max="6398" width="13.7109375" style="29" customWidth="1"/>
    <col min="6399" max="6399" width="17.140625" style="29" bestFit="1" customWidth="1"/>
    <col min="6400" max="6400" width="4" style="29" customWidth="1"/>
    <col min="6401" max="6401" width="13.7109375" style="29" customWidth="1"/>
    <col min="6402" max="6643" width="13.7109375" style="29"/>
    <col min="6644" max="6644" width="22.140625" style="29" customWidth="1"/>
    <col min="6645" max="6651" width="13.7109375" style="29" customWidth="1"/>
    <col min="6652" max="6652" width="15.85546875" style="29" customWidth="1"/>
    <col min="6653" max="6653" width="16.5703125" style="29" bestFit="1" customWidth="1"/>
    <col min="6654" max="6654" width="13.7109375" style="29" customWidth="1"/>
    <col min="6655" max="6655" width="17.140625" style="29" bestFit="1" customWidth="1"/>
    <col min="6656" max="6656" width="4" style="29" customWidth="1"/>
    <col min="6657" max="6657" width="13.7109375" style="29" customWidth="1"/>
    <col min="6658" max="6899" width="13.7109375" style="29"/>
    <col min="6900" max="6900" width="22.140625" style="29" customWidth="1"/>
    <col min="6901" max="6907" width="13.7109375" style="29" customWidth="1"/>
    <col min="6908" max="6908" width="15.85546875" style="29" customWidth="1"/>
    <col min="6909" max="6909" width="16.5703125" style="29" bestFit="1" customWidth="1"/>
    <col min="6910" max="6910" width="13.7109375" style="29" customWidth="1"/>
    <col min="6911" max="6911" width="17.140625" style="29" bestFit="1" customWidth="1"/>
    <col min="6912" max="6912" width="4" style="29" customWidth="1"/>
    <col min="6913" max="6913" width="13.7109375" style="29" customWidth="1"/>
    <col min="6914" max="7155" width="13.7109375" style="29"/>
    <col min="7156" max="7156" width="22.140625" style="29" customWidth="1"/>
    <col min="7157" max="7163" width="13.7109375" style="29" customWidth="1"/>
    <col min="7164" max="7164" width="15.85546875" style="29" customWidth="1"/>
    <col min="7165" max="7165" width="16.5703125" style="29" bestFit="1" customWidth="1"/>
    <col min="7166" max="7166" width="13.7109375" style="29" customWidth="1"/>
    <col min="7167" max="7167" width="17.140625" style="29" bestFit="1" customWidth="1"/>
    <col min="7168" max="7168" width="4" style="29" customWidth="1"/>
    <col min="7169" max="7169" width="13.7109375" style="29" customWidth="1"/>
    <col min="7170" max="7411" width="13.7109375" style="29"/>
    <col min="7412" max="7412" width="22.140625" style="29" customWidth="1"/>
    <col min="7413" max="7419" width="13.7109375" style="29" customWidth="1"/>
    <col min="7420" max="7420" width="15.85546875" style="29" customWidth="1"/>
    <col min="7421" max="7421" width="16.5703125" style="29" bestFit="1" customWidth="1"/>
    <col min="7422" max="7422" width="13.7109375" style="29" customWidth="1"/>
    <col min="7423" max="7423" width="17.140625" style="29" bestFit="1" customWidth="1"/>
    <col min="7424" max="7424" width="4" style="29" customWidth="1"/>
    <col min="7425" max="7425" width="13.7109375" style="29" customWidth="1"/>
    <col min="7426" max="7667" width="13.7109375" style="29"/>
    <col min="7668" max="7668" width="22.140625" style="29" customWidth="1"/>
    <col min="7669" max="7675" width="13.7109375" style="29" customWidth="1"/>
    <col min="7676" max="7676" width="15.85546875" style="29" customWidth="1"/>
    <col min="7677" max="7677" width="16.5703125" style="29" bestFit="1" customWidth="1"/>
    <col min="7678" max="7678" width="13.7109375" style="29" customWidth="1"/>
    <col min="7679" max="7679" width="17.140625" style="29" bestFit="1" customWidth="1"/>
    <col min="7680" max="7680" width="4" style="29" customWidth="1"/>
    <col min="7681" max="7681" width="13.7109375" style="29" customWidth="1"/>
    <col min="7682" max="7923" width="13.7109375" style="29"/>
    <col min="7924" max="7924" width="22.140625" style="29" customWidth="1"/>
    <col min="7925" max="7931" width="13.7109375" style="29" customWidth="1"/>
    <col min="7932" max="7932" width="15.85546875" style="29" customWidth="1"/>
    <col min="7933" max="7933" width="16.5703125" style="29" bestFit="1" customWidth="1"/>
    <col min="7934" max="7934" width="13.7109375" style="29" customWidth="1"/>
    <col min="7935" max="7935" width="17.140625" style="29" bestFit="1" customWidth="1"/>
    <col min="7936" max="7936" width="4" style="29" customWidth="1"/>
    <col min="7937" max="7937" width="13.7109375" style="29" customWidth="1"/>
    <col min="7938" max="8179" width="13.7109375" style="29"/>
    <col min="8180" max="8180" width="22.140625" style="29" customWidth="1"/>
    <col min="8181" max="8187" width="13.7109375" style="29" customWidth="1"/>
    <col min="8188" max="8188" width="15.85546875" style="29" customWidth="1"/>
    <col min="8189" max="8189" width="16.5703125" style="29" bestFit="1" customWidth="1"/>
    <col min="8190" max="8190" width="13.7109375" style="29" customWidth="1"/>
    <col min="8191" max="8191" width="17.140625" style="29" bestFit="1" customWidth="1"/>
    <col min="8192" max="8192" width="4" style="29" customWidth="1"/>
    <col min="8193" max="8193" width="13.7109375" style="29" customWidth="1"/>
    <col min="8194" max="8435" width="13.7109375" style="29"/>
    <col min="8436" max="8436" width="22.140625" style="29" customWidth="1"/>
    <col min="8437" max="8443" width="13.7109375" style="29" customWidth="1"/>
    <col min="8444" max="8444" width="15.85546875" style="29" customWidth="1"/>
    <col min="8445" max="8445" width="16.5703125" style="29" bestFit="1" customWidth="1"/>
    <col min="8446" max="8446" width="13.7109375" style="29" customWidth="1"/>
    <col min="8447" max="8447" width="17.140625" style="29" bestFit="1" customWidth="1"/>
    <col min="8448" max="8448" width="4" style="29" customWidth="1"/>
    <col min="8449" max="8449" width="13.7109375" style="29" customWidth="1"/>
    <col min="8450" max="8691" width="13.7109375" style="29"/>
    <col min="8692" max="8692" width="22.140625" style="29" customWidth="1"/>
    <col min="8693" max="8699" width="13.7109375" style="29" customWidth="1"/>
    <col min="8700" max="8700" width="15.85546875" style="29" customWidth="1"/>
    <col min="8701" max="8701" width="16.5703125" style="29" bestFit="1" customWidth="1"/>
    <col min="8702" max="8702" width="13.7109375" style="29" customWidth="1"/>
    <col min="8703" max="8703" width="17.140625" style="29" bestFit="1" customWidth="1"/>
    <col min="8704" max="8704" width="4" style="29" customWidth="1"/>
    <col min="8705" max="8705" width="13.7109375" style="29" customWidth="1"/>
    <col min="8706" max="8947" width="13.7109375" style="29"/>
    <col min="8948" max="8948" width="22.140625" style="29" customWidth="1"/>
    <col min="8949" max="8955" width="13.7109375" style="29" customWidth="1"/>
    <col min="8956" max="8956" width="15.85546875" style="29" customWidth="1"/>
    <col min="8957" max="8957" width="16.5703125" style="29" bestFit="1" customWidth="1"/>
    <col min="8958" max="8958" width="13.7109375" style="29" customWidth="1"/>
    <col min="8959" max="8959" width="17.140625" style="29" bestFit="1" customWidth="1"/>
    <col min="8960" max="8960" width="4" style="29" customWidth="1"/>
    <col min="8961" max="8961" width="13.7109375" style="29" customWidth="1"/>
    <col min="8962" max="9203" width="13.7109375" style="29"/>
    <col min="9204" max="9204" width="22.140625" style="29" customWidth="1"/>
    <col min="9205" max="9211" width="13.7109375" style="29" customWidth="1"/>
    <col min="9212" max="9212" width="15.85546875" style="29" customWidth="1"/>
    <col min="9213" max="9213" width="16.5703125" style="29" bestFit="1" customWidth="1"/>
    <col min="9214" max="9214" width="13.7109375" style="29" customWidth="1"/>
    <col min="9215" max="9215" width="17.140625" style="29" bestFit="1" customWidth="1"/>
    <col min="9216" max="9216" width="4" style="29" customWidth="1"/>
    <col min="9217" max="9217" width="13.7109375" style="29" customWidth="1"/>
    <col min="9218" max="9459" width="13.7109375" style="29"/>
    <col min="9460" max="9460" width="22.140625" style="29" customWidth="1"/>
    <col min="9461" max="9467" width="13.7109375" style="29" customWidth="1"/>
    <col min="9468" max="9468" width="15.85546875" style="29" customWidth="1"/>
    <col min="9469" max="9469" width="16.5703125" style="29" bestFit="1" customWidth="1"/>
    <col min="9470" max="9470" width="13.7109375" style="29" customWidth="1"/>
    <col min="9471" max="9471" width="17.140625" style="29" bestFit="1" customWidth="1"/>
    <col min="9472" max="9472" width="4" style="29" customWidth="1"/>
    <col min="9473" max="9473" width="13.7109375" style="29" customWidth="1"/>
    <col min="9474" max="9715" width="13.7109375" style="29"/>
    <col min="9716" max="9716" width="22.140625" style="29" customWidth="1"/>
    <col min="9717" max="9723" width="13.7109375" style="29" customWidth="1"/>
    <col min="9724" max="9724" width="15.85546875" style="29" customWidth="1"/>
    <col min="9725" max="9725" width="16.5703125" style="29" bestFit="1" customWidth="1"/>
    <col min="9726" max="9726" width="13.7109375" style="29" customWidth="1"/>
    <col min="9727" max="9727" width="17.140625" style="29" bestFit="1" customWidth="1"/>
    <col min="9728" max="9728" width="4" style="29" customWidth="1"/>
    <col min="9729" max="9729" width="13.7109375" style="29" customWidth="1"/>
    <col min="9730" max="9971" width="13.7109375" style="29"/>
    <col min="9972" max="9972" width="22.140625" style="29" customWidth="1"/>
    <col min="9973" max="9979" width="13.7109375" style="29" customWidth="1"/>
    <col min="9980" max="9980" width="15.85546875" style="29" customWidth="1"/>
    <col min="9981" max="9981" width="16.5703125" style="29" bestFit="1" customWidth="1"/>
    <col min="9982" max="9982" width="13.7109375" style="29" customWidth="1"/>
    <col min="9983" max="9983" width="17.140625" style="29" bestFit="1" customWidth="1"/>
    <col min="9984" max="9984" width="4" style="29" customWidth="1"/>
    <col min="9985" max="9985" width="13.7109375" style="29" customWidth="1"/>
    <col min="9986" max="10227" width="13.7109375" style="29"/>
    <col min="10228" max="10228" width="22.140625" style="29" customWidth="1"/>
    <col min="10229" max="10235" width="13.7109375" style="29" customWidth="1"/>
    <col min="10236" max="10236" width="15.85546875" style="29" customWidth="1"/>
    <col min="10237" max="10237" width="16.5703125" style="29" bestFit="1" customWidth="1"/>
    <col min="10238" max="10238" width="13.7109375" style="29" customWidth="1"/>
    <col min="10239" max="10239" width="17.140625" style="29" bestFit="1" customWidth="1"/>
    <col min="10240" max="10240" width="4" style="29" customWidth="1"/>
    <col min="10241" max="10241" width="13.7109375" style="29" customWidth="1"/>
    <col min="10242" max="10483" width="13.7109375" style="29"/>
    <col min="10484" max="10484" width="22.140625" style="29" customWidth="1"/>
    <col min="10485" max="10491" width="13.7109375" style="29" customWidth="1"/>
    <col min="10492" max="10492" width="15.85546875" style="29" customWidth="1"/>
    <col min="10493" max="10493" width="16.5703125" style="29" bestFit="1" customWidth="1"/>
    <col min="10494" max="10494" width="13.7109375" style="29" customWidth="1"/>
    <col min="10495" max="10495" width="17.140625" style="29" bestFit="1" customWidth="1"/>
    <col min="10496" max="10496" width="4" style="29" customWidth="1"/>
    <col min="10497" max="10497" width="13.7109375" style="29" customWidth="1"/>
    <col min="10498" max="10739" width="13.7109375" style="29"/>
    <col min="10740" max="10740" width="22.140625" style="29" customWidth="1"/>
    <col min="10741" max="10747" width="13.7109375" style="29" customWidth="1"/>
    <col min="10748" max="10748" width="15.85546875" style="29" customWidth="1"/>
    <col min="10749" max="10749" width="16.5703125" style="29" bestFit="1" customWidth="1"/>
    <col min="10750" max="10750" width="13.7109375" style="29" customWidth="1"/>
    <col min="10751" max="10751" width="17.140625" style="29" bestFit="1" customWidth="1"/>
    <col min="10752" max="10752" width="4" style="29" customWidth="1"/>
    <col min="10753" max="10753" width="13.7109375" style="29" customWidth="1"/>
    <col min="10754" max="10995" width="13.7109375" style="29"/>
    <col min="10996" max="10996" width="22.140625" style="29" customWidth="1"/>
    <col min="10997" max="11003" width="13.7109375" style="29" customWidth="1"/>
    <col min="11004" max="11004" width="15.85546875" style="29" customWidth="1"/>
    <col min="11005" max="11005" width="16.5703125" style="29" bestFit="1" customWidth="1"/>
    <col min="11006" max="11006" width="13.7109375" style="29" customWidth="1"/>
    <col min="11007" max="11007" width="17.140625" style="29" bestFit="1" customWidth="1"/>
    <col min="11008" max="11008" width="4" style="29" customWidth="1"/>
    <col min="11009" max="11009" width="13.7109375" style="29" customWidth="1"/>
    <col min="11010" max="11251" width="13.7109375" style="29"/>
    <col min="11252" max="11252" width="22.140625" style="29" customWidth="1"/>
    <col min="11253" max="11259" width="13.7109375" style="29" customWidth="1"/>
    <col min="11260" max="11260" width="15.85546875" style="29" customWidth="1"/>
    <col min="11261" max="11261" width="16.5703125" style="29" bestFit="1" customWidth="1"/>
    <col min="11262" max="11262" width="13.7109375" style="29" customWidth="1"/>
    <col min="11263" max="11263" width="17.140625" style="29" bestFit="1" customWidth="1"/>
    <col min="11264" max="11264" width="4" style="29" customWidth="1"/>
    <col min="11265" max="11265" width="13.7109375" style="29" customWidth="1"/>
    <col min="11266" max="11507" width="13.7109375" style="29"/>
    <col min="11508" max="11508" width="22.140625" style="29" customWidth="1"/>
    <col min="11509" max="11515" width="13.7109375" style="29" customWidth="1"/>
    <col min="11516" max="11516" width="15.85546875" style="29" customWidth="1"/>
    <col min="11517" max="11517" width="16.5703125" style="29" bestFit="1" customWidth="1"/>
    <col min="11518" max="11518" width="13.7109375" style="29" customWidth="1"/>
    <col min="11519" max="11519" width="17.140625" style="29" bestFit="1" customWidth="1"/>
    <col min="11520" max="11520" width="4" style="29" customWidth="1"/>
    <col min="11521" max="11521" width="13.7109375" style="29" customWidth="1"/>
    <col min="11522" max="11763" width="13.7109375" style="29"/>
    <col min="11764" max="11764" width="22.140625" style="29" customWidth="1"/>
    <col min="11765" max="11771" width="13.7109375" style="29" customWidth="1"/>
    <col min="11772" max="11772" width="15.85546875" style="29" customWidth="1"/>
    <col min="11773" max="11773" width="16.5703125" style="29" bestFit="1" customWidth="1"/>
    <col min="11774" max="11774" width="13.7109375" style="29" customWidth="1"/>
    <col min="11775" max="11775" width="17.140625" style="29" bestFit="1" customWidth="1"/>
    <col min="11776" max="11776" width="4" style="29" customWidth="1"/>
    <col min="11777" max="11777" width="13.7109375" style="29" customWidth="1"/>
    <col min="11778" max="12019" width="13.7109375" style="29"/>
    <col min="12020" max="12020" width="22.140625" style="29" customWidth="1"/>
    <col min="12021" max="12027" width="13.7109375" style="29" customWidth="1"/>
    <col min="12028" max="12028" width="15.85546875" style="29" customWidth="1"/>
    <col min="12029" max="12029" width="16.5703125" style="29" bestFit="1" customWidth="1"/>
    <col min="12030" max="12030" width="13.7109375" style="29" customWidth="1"/>
    <col min="12031" max="12031" width="17.140625" style="29" bestFit="1" customWidth="1"/>
    <col min="12032" max="12032" width="4" style="29" customWidth="1"/>
    <col min="12033" max="12033" width="13.7109375" style="29" customWidth="1"/>
    <col min="12034" max="12275" width="13.7109375" style="29"/>
    <col min="12276" max="12276" width="22.140625" style="29" customWidth="1"/>
    <col min="12277" max="12283" width="13.7109375" style="29" customWidth="1"/>
    <col min="12284" max="12284" width="15.85546875" style="29" customWidth="1"/>
    <col min="12285" max="12285" width="16.5703125" style="29" bestFit="1" customWidth="1"/>
    <col min="12286" max="12286" width="13.7109375" style="29" customWidth="1"/>
    <col min="12287" max="12287" width="17.140625" style="29" bestFit="1" customWidth="1"/>
    <col min="12288" max="12288" width="4" style="29" customWidth="1"/>
    <col min="12289" max="12289" width="13.7109375" style="29" customWidth="1"/>
    <col min="12290" max="12531" width="13.7109375" style="29"/>
    <col min="12532" max="12532" width="22.140625" style="29" customWidth="1"/>
    <col min="12533" max="12539" width="13.7109375" style="29" customWidth="1"/>
    <col min="12540" max="12540" width="15.85546875" style="29" customWidth="1"/>
    <col min="12541" max="12541" width="16.5703125" style="29" bestFit="1" customWidth="1"/>
    <col min="12542" max="12542" width="13.7109375" style="29" customWidth="1"/>
    <col min="12543" max="12543" width="17.140625" style="29" bestFit="1" customWidth="1"/>
    <col min="12544" max="12544" width="4" style="29" customWidth="1"/>
    <col min="12545" max="12545" width="13.7109375" style="29" customWidth="1"/>
    <col min="12546" max="12787" width="13.7109375" style="29"/>
    <col min="12788" max="12788" width="22.140625" style="29" customWidth="1"/>
    <col min="12789" max="12795" width="13.7109375" style="29" customWidth="1"/>
    <col min="12796" max="12796" width="15.85546875" style="29" customWidth="1"/>
    <col min="12797" max="12797" width="16.5703125" style="29" bestFit="1" customWidth="1"/>
    <col min="12798" max="12798" width="13.7109375" style="29" customWidth="1"/>
    <col min="12799" max="12799" width="17.140625" style="29" bestFit="1" customWidth="1"/>
    <col min="12800" max="12800" width="4" style="29" customWidth="1"/>
    <col min="12801" max="12801" width="13.7109375" style="29" customWidth="1"/>
    <col min="12802" max="13043" width="13.7109375" style="29"/>
    <col min="13044" max="13044" width="22.140625" style="29" customWidth="1"/>
    <col min="13045" max="13051" width="13.7109375" style="29" customWidth="1"/>
    <col min="13052" max="13052" width="15.85546875" style="29" customWidth="1"/>
    <col min="13053" max="13053" width="16.5703125" style="29" bestFit="1" customWidth="1"/>
    <col min="13054" max="13054" width="13.7109375" style="29" customWidth="1"/>
    <col min="13055" max="13055" width="17.140625" style="29" bestFit="1" customWidth="1"/>
    <col min="13056" max="13056" width="4" style="29" customWidth="1"/>
    <col min="13057" max="13057" width="13.7109375" style="29" customWidth="1"/>
    <col min="13058" max="13299" width="13.7109375" style="29"/>
    <col min="13300" max="13300" width="22.140625" style="29" customWidth="1"/>
    <col min="13301" max="13307" width="13.7109375" style="29" customWidth="1"/>
    <col min="13308" max="13308" width="15.85546875" style="29" customWidth="1"/>
    <col min="13309" max="13309" width="16.5703125" style="29" bestFit="1" customWidth="1"/>
    <col min="13310" max="13310" width="13.7109375" style="29" customWidth="1"/>
    <col min="13311" max="13311" width="17.140625" style="29" bestFit="1" customWidth="1"/>
    <col min="13312" max="13312" width="4" style="29" customWidth="1"/>
    <col min="13313" max="13313" width="13.7109375" style="29" customWidth="1"/>
    <col min="13314" max="13555" width="13.7109375" style="29"/>
    <col min="13556" max="13556" width="22.140625" style="29" customWidth="1"/>
    <col min="13557" max="13563" width="13.7109375" style="29" customWidth="1"/>
    <col min="13564" max="13564" width="15.85546875" style="29" customWidth="1"/>
    <col min="13565" max="13565" width="16.5703125" style="29" bestFit="1" customWidth="1"/>
    <col min="13566" max="13566" width="13.7109375" style="29" customWidth="1"/>
    <col min="13567" max="13567" width="17.140625" style="29" bestFit="1" customWidth="1"/>
    <col min="13568" max="13568" width="4" style="29" customWidth="1"/>
    <col min="13569" max="13569" width="13.7109375" style="29" customWidth="1"/>
    <col min="13570" max="13811" width="13.7109375" style="29"/>
    <col min="13812" max="13812" width="22.140625" style="29" customWidth="1"/>
    <col min="13813" max="13819" width="13.7109375" style="29" customWidth="1"/>
    <col min="13820" max="13820" width="15.85546875" style="29" customWidth="1"/>
    <col min="13821" max="13821" width="16.5703125" style="29" bestFit="1" customWidth="1"/>
    <col min="13822" max="13822" width="13.7109375" style="29" customWidth="1"/>
    <col min="13823" max="13823" width="17.140625" style="29" bestFit="1" customWidth="1"/>
    <col min="13824" max="13824" width="4" style="29" customWidth="1"/>
    <col min="13825" max="13825" width="13.7109375" style="29" customWidth="1"/>
    <col min="13826" max="14067" width="13.7109375" style="29"/>
    <col min="14068" max="14068" width="22.140625" style="29" customWidth="1"/>
    <col min="14069" max="14075" width="13.7109375" style="29" customWidth="1"/>
    <col min="14076" max="14076" width="15.85546875" style="29" customWidth="1"/>
    <col min="14077" max="14077" width="16.5703125" style="29" bestFit="1" customWidth="1"/>
    <col min="14078" max="14078" width="13.7109375" style="29" customWidth="1"/>
    <col min="14079" max="14079" width="17.140625" style="29" bestFit="1" customWidth="1"/>
    <col min="14080" max="14080" width="4" style="29" customWidth="1"/>
    <col min="14081" max="14081" width="13.7109375" style="29" customWidth="1"/>
    <col min="14082" max="14323" width="13.7109375" style="29"/>
    <col min="14324" max="14324" width="22.140625" style="29" customWidth="1"/>
    <col min="14325" max="14331" width="13.7109375" style="29" customWidth="1"/>
    <col min="14332" max="14332" width="15.85546875" style="29" customWidth="1"/>
    <col min="14333" max="14333" width="16.5703125" style="29" bestFit="1" customWidth="1"/>
    <col min="14334" max="14334" width="13.7109375" style="29" customWidth="1"/>
    <col min="14335" max="14335" width="17.140625" style="29" bestFit="1" customWidth="1"/>
    <col min="14336" max="14336" width="4" style="29" customWidth="1"/>
    <col min="14337" max="14337" width="13.7109375" style="29" customWidth="1"/>
    <col min="14338" max="14579" width="13.7109375" style="29"/>
    <col min="14580" max="14580" width="22.140625" style="29" customWidth="1"/>
    <col min="14581" max="14587" width="13.7109375" style="29" customWidth="1"/>
    <col min="14588" max="14588" width="15.85546875" style="29" customWidth="1"/>
    <col min="14589" max="14589" width="16.5703125" style="29" bestFit="1" customWidth="1"/>
    <col min="14590" max="14590" width="13.7109375" style="29" customWidth="1"/>
    <col min="14591" max="14591" width="17.140625" style="29" bestFit="1" customWidth="1"/>
    <col min="14592" max="14592" width="4" style="29" customWidth="1"/>
    <col min="14593" max="14593" width="13.7109375" style="29" customWidth="1"/>
    <col min="14594" max="14835" width="13.7109375" style="29"/>
    <col min="14836" max="14836" width="22.140625" style="29" customWidth="1"/>
    <col min="14837" max="14843" width="13.7109375" style="29" customWidth="1"/>
    <col min="14844" max="14844" width="15.85546875" style="29" customWidth="1"/>
    <col min="14845" max="14845" width="16.5703125" style="29" bestFit="1" customWidth="1"/>
    <col min="14846" max="14846" width="13.7109375" style="29" customWidth="1"/>
    <col min="14847" max="14847" width="17.140625" style="29" bestFit="1" customWidth="1"/>
    <col min="14848" max="14848" width="4" style="29" customWidth="1"/>
    <col min="14849" max="14849" width="13.7109375" style="29" customWidth="1"/>
    <col min="14850" max="15091" width="13.7109375" style="29"/>
    <col min="15092" max="15092" width="22.140625" style="29" customWidth="1"/>
    <col min="15093" max="15099" width="13.7109375" style="29" customWidth="1"/>
    <col min="15100" max="15100" width="15.85546875" style="29" customWidth="1"/>
    <col min="15101" max="15101" width="16.5703125" style="29" bestFit="1" customWidth="1"/>
    <col min="15102" max="15102" width="13.7109375" style="29" customWidth="1"/>
    <col min="15103" max="15103" width="17.140625" style="29" bestFit="1" customWidth="1"/>
    <col min="15104" max="15104" width="4" style="29" customWidth="1"/>
    <col min="15105" max="15105" width="13.7109375" style="29" customWidth="1"/>
    <col min="15106" max="15347" width="13.7109375" style="29"/>
    <col min="15348" max="15348" width="22.140625" style="29" customWidth="1"/>
    <col min="15349" max="15355" width="13.7109375" style="29" customWidth="1"/>
    <col min="15356" max="15356" width="15.85546875" style="29" customWidth="1"/>
    <col min="15357" max="15357" width="16.5703125" style="29" bestFit="1" customWidth="1"/>
    <col min="15358" max="15358" width="13.7109375" style="29" customWidth="1"/>
    <col min="15359" max="15359" width="17.140625" style="29" bestFit="1" customWidth="1"/>
    <col min="15360" max="15360" width="4" style="29" customWidth="1"/>
    <col min="15361" max="15361" width="13.7109375" style="29" customWidth="1"/>
    <col min="15362" max="15603" width="13.7109375" style="29"/>
    <col min="15604" max="15604" width="22.140625" style="29" customWidth="1"/>
    <col min="15605" max="15611" width="13.7109375" style="29" customWidth="1"/>
    <col min="15612" max="15612" width="15.85546875" style="29" customWidth="1"/>
    <col min="15613" max="15613" width="16.5703125" style="29" bestFit="1" customWidth="1"/>
    <col min="15614" max="15614" width="13.7109375" style="29" customWidth="1"/>
    <col min="15615" max="15615" width="17.140625" style="29" bestFit="1" customWidth="1"/>
    <col min="15616" max="15616" width="4" style="29" customWidth="1"/>
    <col min="15617" max="15617" width="13.7109375" style="29" customWidth="1"/>
    <col min="15618" max="15859" width="13.7109375" style="29"/>
    <col min="15860" max="15860" width="22.140625" style="29" customWidth="1"/>
    <col min="15861" max="15867" width="13.7109375" style="29" customWidth="1"/>
    <col min="15868" max="15868" width="15.85546875" style="29" customWidth="1"/>
    <col min="15869" max="15869" width="16.5703125" style="29" bestFit="1" customWidth="1"/>
    <col min="15870" max="15870" width="13.7109375" style="29" customWidth="1"/>
    <col min="15871" max="15871" width="17.140625" style="29" bestFit="1" customWidth="1"/>
    <col min="15872" max="15872" width="4" style="29" customWidth="1"/>
    <col min="15873" max="15873" width="13.7109375" style="29" customWidth="1"/>
    <col min="15874" max="16115" width="13.7109375" style="29"/>
    <col min="16116" max="16116" width="22.140625" style="29" customWidth="1"/>
    <col min="16117" max="16123" width="13.7109375" style="29" customWidth="1"/>
    <col min="16124" max="16124" width="15.85546875" style="29" customWidth="1"/>
    <col min="16125" max="16125" width="16.5703125" style="29" bestFit="1" customWidth="1"/>
    <col min="16126" max="16126" width="13.7109375" style="29" customWidth="1"/>
    <col min="16127" max="16127" width="17.140625" style="29" bestFit="1" customWidth="1"/>
    <col min="16128" max="16128" width="4" style="29" customWidth="1"/>
    <col min="16129" max="16129" width="13.7109375" style="29" customWidth="1"/>
    <col min="16130" max="16384" width="13.7109375" style="29"/>
  </cols>
  <sheetData>
    <row r="1" spans="1:21" s="23" customFormat="1">
      <c r="A1" s="503" t="s">
        <v>5</v>
      </c>
      <c r="B1" s="170"/>
      <c r="C1" s="170"/>
      <c r="D1" s="93"/>
      <c r="E1" s="93"/>
      <c r="F1" s="171"/>
      <c r="G1" s="172"/>
      <c r="H1" s="172"/>
      <c r="I1" s="172"/>
      <c r="J1" s="172"/>
      <c r="K1" s="172"/>
    </row>
    <row r="2" spans="1:21" s="23" customFormat="1" ht="13.15" customHeight="1">
      <c r="A2" s="93"/>
      <c r="B2" s="170"/>
      <c r="C2" s="170"/>
      <c r="D2" s="172"/>
      <c r="E2" s="172"/>
      <c r="F2" s="172"/>
      <c r="G2" s="172"/>
      <c r="H2" s="172"/>
      <c r="I2" s="172"/>
      <c r="J2" s="172"/>
      <c r="K2" s="172"/>
    </row>
    <row r="3" spans="1:21" s="23" customFormat="1" ht="15.6">
      <c r="A3" s="39" t="str">
        <f>'2-Kosten per locatie'!A3</f>
        <v>Naam opdrachtgever</v>
      </c>
      <c r="B3" s="154" t="str">
        <f>'2-Kosten per locatie'!B3</f>
        <v>Gemeente Westerkwartier - Perceel 1</v>
      </c>
      <c r="C3" s="154"/>
      <c r="D3" s="172"/>
      <c r="E3" s="172"/>
      <c r="F3" s="172"/>
      <c r="G3" s="172"/>
      <c r="H3" s="172"/>
      <c r="I3" s="172"/>
      <c r="J3" s="172"/>
      <c r="K3" s="172"/>
    </row>
    <row r="4" spans="1:21" s="23" customFormat="1" ht="15.6">
      <c r="A4" s="39" t="str">
        <f>'2-Kosten per locatie'!A4</f>
        <v>Calculatie onderdeel</v>
      </c>
      <c r="B4" s="154" t="e">
        <f ca="1">MID(CELL("bestandsnaam",$C$9),SEARCH("]",CELL("bestandsnaam",$C$9),1)+1,256)</f>
        <v>#VALUE!</v>
      </c>
      <c r="C4" s="154"/>
      <c r="D4" s="172"/>
      <c r="E4" s="172"/>
      <c r="F4" s="172"/>
      <c r="G4" s="172"/>
      <c r="H4" s="172"/>
      <c r="I4" s="172"/>
      <c r="J4" s="172"/>
      <c r="K4" s="172"/>
    </row>
    <row r="5" spans="1:21" s="23" customFormat="1" ht="15.6">
      <c r="A5" s="39" t="str">
        <f>'2-Kosten per locatie'!A5</f>
        <v>Gebouw/plaats</v>
      </c>
      <c r="B5" s="154" t="str">
        <f>'2-Kosten per locatie'!B5</f>
        <v>Divers</v>
      </c>
      <c r="C5" s="154"/>
      <c r="D5" s="172"/>
      <c r="E5" s="172"/>
      <c r="F5" s="172"/>
      <c r="G5" s="172"/>
      <c r="H5" s="172"/>
      <c r="I5" s="175"/>
      <c r="J5" s="175"/>
      <c r="K5" s="173"/>
      <c r="L5" s="24"/>
      <c r="M5" s="25"/>
      <c r="N5" s="25"/>
      <c r="O5" s="24"/>
      <c r="P5" s="25"/>
      <c r="Q5" s="25"/>
      <c r="R5" s="24"/>
      <c r="S5" s="25"/>
      <c r="T5" s="25"/>
      <c r="U5" s="24"/>
    </row>
    <row r="6" spans="1:21" s="23" customFormat="1" ht="17.25" customHeight="1">
      <c r="A6" s="39" t="str">
        <f>'2-Kosten per locatie'!A6</f>
        <v>Referentie nummer</v>
      </c>
      <c r="B6" s="154">
        <f>'2-Kosten per locatie'!B6</f>
        <v>0</v>
      </c>
      <c r="C6" s="154"/>
      <c r="D6" s="172"/>
      <c r="E6" s="172"/>
      <c r="F6" s="172"/>
      <c r="G6" s="172"/>
      <c r="H6" s="172"/>
      <c r="I6" s="175"/>
      <c r="J6" s="181"/>
      <c r="K6" s="182"/>
      <c r="L6" s="28"/>
      <c r="M6" s="25"/>
      <c r="N6" s="27"/>
      <c r="O6" s="28"/>
      <c r="P6" s="25"/>
      <c r="Q6" s="27"/>
      <c r="R6" s="28"/>
      <c r="S6" s="25"/>
      <c r="T6" s="27"/>
      <c r="U6" s="28"/>
    </row>
    <row r="7" spans="1:21" s="23" customFormat="1" ht="17.25" customHeight="1">
      <c r="A7" s="39" t="str">
        <f>'2-Kosten per locatie'!A7</f>
        <v>Naam dienstverlener</v>
      </c>
      <c r="B7" s="154">
        <f>'2-Kosten per locatie'!B7</f>
        <v>0</v>
      </c>
      <c r="C7" s="115"/>
      <c r="D7" s="172"/>
      <c r="E7" s="172"/>
      <c r="F7" s="172"/>
      <c r="G7" s="172"/>
      <c r="H7" s="172"/>
      <c r="I7" s="172"/>
      <c r="J7" s="172"/>
      <c r="K7" s="172"/>
    </row>
    <row r="8" spans="1:21" s="23" customFormat="1" ht="17.25" customHeight="1">
      <c r="A8" s="39" t="str">
        <f>'2-Kosten per locatie'!A8</f>
        <v>Prijspeil</v>
      </c>
      <c r="B8" s="297">
        <f>'2-Kosten per locatie'!B8</f>
        <v>46023</v>
      </c>
      <c r="C8" s="49"/>
      <c r="D8" s="172"/>
      <c r="E8" s="172"/>
      <c r="F8" s="172"/>
      <c r="G8" s="172"/>
      <c r="H8" s="172"/>
      <c r="I8" s="172"/>
      <c r="J8" s="172"/>
      <c r="K8" s="172"/>
    </row>
    <row r="9" spans="1:21" s="23" customFormat="1" ht="17.25" customHeight="1">
      <c r="A9" s="172"/>
      <c r="B9" s="172"/>
      <c r="C9" s="172"/>
      <c r="D9" s="172"/>
      <c r="E9" s="172"/>
      <c r="F9" s="172"/>
      <c r="G9" s="172"/>
      <c r="H9" s="172"/>
      <c r="I9" s="172"/>
      <c r="J9" s="172"/>
      <c r="K9" s="172"/>
    </row>
    <row r="10" spans="1:21" s="30" customFormat="1" ht="43.5" customHeight="1">
      <c r="A10" s="476" t="s">
        <v>24</v>
      </c>
      <c r="B10" s="476" t="s">
        <v>860</v>
      </c>
      <c r="C10" s="477" t="s">
        <v>843</v>
      </c>
      <c r="D10" s="472" t="s">
        <v>861</v>
      </c>
      <c r="E10" s="221" t="s">
        <v>862</v>
      </c>
      <c r="F10" s="222" t="s">
        <v>863</v>
      </c>
      <c r="G10" s="223"/>
      <c r="H10" s="224" t="s">
        <v>864</v>
      </c>
      <c r="I10" s="225" t="s">
        <v>865</v>
      </c>
      <c r="J10" s="226" t="s">
        <v>866</v>
      </c>
      <c r="K10" s="226" t="s">
        <v>867</v>
      </c>
    </row>
    <row r="11" spans="1:21">
      <c r="A11" s="473" t="s">
        <v>55</v>
      </c>
      <c r="B11" s="473" t="s">
        <v>868</v>
      </c>
      <c r="C11" s="473" t="s">
        <v>869</v>
      </c>
      <c r="D11" s="478">
        <v>4</v>
      </c>
      <c r="E11" s="479">
        <f>VLOOKUP(B11,$H$11:$I$25,2,FALSE)</f>
        <v>0</v>
      </c>
      <c r="F11" s="480">
        <f>D11*E11*12</f>
        <v>0</v>
      </c>
      <c r="H11" s="183" t="s">
        <v>868</v>
      </c>
      <c r="I11" s="298"/>
      <c r="J11" s="200"/>
      <c r="K11" s="200"/>
    </row>
    <row r="12" spans="1:21">
      <c r="A12" s="473" t="s">
        <v>55</v>
      </c>
      <c r="B12" s="473" t="s">
        <v>870</v>
      </c>
      <c r="C12" s="473" t="s">
        <v>871</v>
      </c>
      <c r="D12" s="478">
        <v>2</v>
      </c>
      <c r="E12" s="479">
        <f t="shared" ref="E12:E19" si="0">VLOOKUP(B12,$H$11:$I$25,2,FALSE)</f>
        <v>0</v>
      </c>
      <c r="F12" s="480">
        <f t="shared" ref="F12:F44" si="1">D12*E12*12</f>
        <v>0</v>
      </c>
      <c r="H12" s="184" t="s">
        <v>870</v>
      </c>
      <c r="I12" s="298"/>
      <c r="J12" s="200"/>
      <c r="K12" s="200"/>
    </row>
    <row r="13" spans="1:21">
      <c r="A13" s="473" t="s">
        <v>55</v>
      </c>
      <c r="B13" s="473" t="s">
        <v>872</v>
      </c>
      <c r="C13" s="475" t="s">
        <v>873</v>
      </c>
      <c r="D13" s="478">
        <v>7</v>
      </c>
      <c r="E13" s="479">
        <f t="shared" si="0"/>
        <v>0</v>
      </c>
      <c r="F13" s="480">
        <f t="shared" si="1"/>
        <v>0</v>
      </c>
      <c r="H13" s="184" t="s">
        <v>872</v>
      </c>
      <c r="I13" s="298"/>
      <c r="J13" s="200"/>
      <c r="K13" s="200"/>
    </row>
    <row r="14" spans="1:21">
      <c r="A14" s="473" t="s">
        <v>55</v>
      </c>
      <c r="B14" s="473" t="s">
        <v>874</v>
      </c>
      <c r="C14" s="473" t="s">
        <v>875</v>
      </c>
      <c r="D14" s="478">
        <v>4</v>
      </c>
      <c r="E14" s="479">
        <f t="shared" si="0"/>
        <v>0</v>
      </c>
      <c r="F14" s="480">
        <f t="shared" si="1"/>
        <v>0</v>
      </c>
      <c r="H14" s="184" t="s">
        <v>874</v>
      </c>
      <c r="I14" s="298"/>
      <c r="J14" s="200"/>
      <c r="K14" s="200"/>
    </row>
    <row r="15" spans="1:21">
      <c r="A15" s="473" t="s">
        <v>55</v>
      </c>
      <c r="B15" s="473" t="s">
        <v>876</v>
      </c>
      <c r="C15" s="473" t="s">
        <v>877</v>
      </c>
      <c r="D15" s="478">
        <v>9</v>
      </c>
      <c r="E15" s="479">
        <f t="shared" si="0"/>
        <v>0</v>
      </c>
      <c r="F15" s="480">
        <f t="shared" si="1"/>
        <v>0</v>
      </c>
      <c r="H15" s="184" t="s">
        <v>876</v>
      </c>
      <c r="I15" s="298"/>
      <c r="J15" s="200"/>
      <c r="K15" s="200"/>
    </row>
    <row r="16" spans="1:21">
      <c r="A16" s="473" t="s">
        <v>55</v>
      </c>
      <c r="B16" s="473" t="s">
        <v>878</v>
      </c>
      <c r="C16" s="475" t="s">
        <v>879</v>
      </c>
      <c r="D16" s="478">
        <v>5</v>
      </c>
      <c r="E16" s="479">
        <f t="shared" si="0"/>
        <v>0</v>
      </c>
      <c r="F16" s="480">
        <f t="shared" si="1"/>
        <v>0</v>
      </c>
      <c r="H16" s="185" t="s">
        <v>878</v>
      </c>
      <c r="I16" s="298"/>
      <c r="J16" s="201"/>
      <c r="K16" s="200"/>
    </row>
    <row r="17" spans="1:11">
      <c r="A17" s="473" t="s">
        <v>55</v>
      </c>
      <c r="B17" s="473" t="s">
        <v>880</v>
      </c>
      <c r="C17" s="475" t="s">
        <v>881</v>
      </c>
      <c r="D17" s="478">
        <v>4</v>
      </c>
      <c r="E17" s="479">
        <f t="shared" si="0"/>
        <v>0</v>
      </c>
      <c r="F17" s="480">
        <f t="shared" si="1"/>
        <v>0</v>
      </c>
      <c r="H17" s="186" t="s">
        <v>880</v>
      </c>
      <c r="I17" s="298"/>
      <c r="J17" s="200"/>
      <c r="K17" s="200"/>
    </row>
    <row r="18" spans="1:11">
      <c r="A18" s="473" t="s">
        <v>54</v>
      </c>
      <c r="B18" s="473" t="s">
        <v>868</v>
      </c>
      <c r="C18" s="473" t="s">
        <v>869</v>
      </c>
      <c r="D18" s="478">
        <v>4</v>
      </c>
      <c r="E18" s="479">
        <f t="shared" si="0"/>
        <v>0</v>
      </c>
      <c r="F18" s="480">
        <f t="shared" si="1"/>
        <v>0</v>
      </c>
      <c r="H18" s="186" t="s">
        <v>882</v>
      </c>
      <c r="I18" s="298"/>
      <c r="J18" s="200"/>
      <c r="K18" s="200"/>
    </row>
    <row r="19" spans="1:11">
      <c r="A19" s="473" t="s">
        <v>54</v>
      </c>
      <c r="B19" s="473" t="s">
        <v>872</v>
      </c>
      <c r="C19" s="473" t="s">
        <v>873</v>
      </c>
      <c r="D19" s="478">
        <v>7</v>
      </c>
      <c r="E19" s="479">
        <f t="shared" si="0"/>
        <v>0</v>
      </c>
      <c r="F19" s="480">
        <f t="shared" si="1"/>
        <v>0</v>
      </c>
      <c r="H19" s="186" t="s">
        <v>883</v>
      </c>
      <c r="I19" s="298"/>
      <c r="J19" s="200"/>
      <c r="K19" s="200"/>
    </row>
    <row r="20" spans="1:11">
      <c r="A20" s="473" t="s">
        <v>54</v>
      </c>
      <c r="B20" s="473" t="s">
        <v>874</v>
      </c>
      <c r="C20" s="475" t="s">
        <v>875</v>
      </c>
      <c r="D20" s="478">
        <v>5</v>
      </c>
      <c r="E20" s="479">
        <f t="shared" ref="E20:E44" si="2">VLOOKUP(B20,$H$11:$I$25,2,FALSE)</f>
        <v>0</v>
      </c>
      <c r="F20" s="480">
        <f t="shared" si="1"/>
        <v>0</v>
      </c>
      <c r="H20" s="186" t="s">
        <v>884</v>
      </c>
      <c r="I20" s="298"/>
      <c r="J20" s="200"/>
      <c r="K20" s="200"/>
    </row>
    <row r="21" spans="1:11">
      <c r="A21" s="473" t="s">
        <v>54</v>
      </c>
      <c r="B21" s="473" t="s">
        <v>876</v>
      </c>
      <c r="C21" s="473" t="s">
        <v>877</v>
      </c>
      <c r="D21" s="478">
        <v>7</v>
      </c>
      <c r="E21" s="479">
        <f t="shared" si="2"/>
        <v>0</v>
      </c>
      <c r="F21" s="480">
        <f t="shared" si="1"/>
        <v>0</v>
      </c>
      <c r="H21" s="186"/>
      <c r="I21" s="298"/>
      <c r="J21" s="200"/>
      <c r="K21" s="200"/>
    </row>
    <row r="22" spans="1:11">
      <c r="A22" s="473" t="s">
        <v>54</v>
      </c>
      <c r="B22" s="473" t="s">
        <v>880</v>
      </c>
      <c r="C22" s="473" t="s">
        <v>881</v>
      </c>
      <c r="D22" s="478">
        <v>2</v>
      </c>
      <c r="E22" s="479">
        <f t="shared" si="2"/>
        <v>0</v>
      </c>
      <c r="F22" s="480">
        <f t="shared" si="1"/>
        <v>0</v>
      </c>
      <c r="H22" s="186"/>
      <c r="I22" s="298"/>
      <c r="J22" s="200"/>
      <c r="K22" s="200"/>
    </row>
    <row r="23" spans="1:11">
      <c r="A23" s="473" t="s">
        <v>52</v>
      </c>
      <c r="B23" s="473" t="s">
        <v>868</v>
      </c>
      <c r="C23" s="475" t="s">
        <v>869</v>
      </c>
      <c r="D23" s="478">
        <v>10</v>
      </c>
      <c r="E23" s="479">
        <f t="shared" si="2"/>
        <v>0</v>
      </c>
      <c r="F23" s="480">
        <f t="shared" si="1"/>
        <v>0</v>
      </c>
      <c r="H23" s="186"/>
      <c r="I23" s="298"/>
      <c r="J23" s="200"/>
      <c r="K23" s="200"/>
    </row>
    <row r="24" spans="1:11">
      <c r="A24" s="473" t="s">
        <v>52</v>
      </c>
      <c r="B24" s="473" t="s">
        <v>872</v>
      </c>
      <c r="C24" s="473" t="s">
        <v>873</v>
      </c>
      <c r="D24" s="478">
        <v>9</v>
      </c>
      <c r="E24" s="479">
        <f t="shared" si="2"/>
        <v>0</v>
      </c>
      <c r="F24" s="480">
        <f t="shared" si="1"/>
        <v>0</v>
      </c>
      <c r="H24" s="186"/>
      <c r="I24" s="298"/>
      <c r="J24" s="200"/>
      <c r="K24" s="200"/>
    </row>
    <row r="25" spans="1:11">
      <c r="A25" s="473" t="s">
        <v>52</v>
      </c>
      <c r="B25" s="473" t="s">
        <v>874</v>
      </c>
      <c r="C25" s="473" t="s">
        <v>875</v>
      </c>
      <c r="D25" s="478">
        <v>12</v>
      </c>
      <c r="E25" s="479">
        <f t="shared" si="2"/>
        <v>0</v>
      </c>
      <c r="F25" s="480">
        <f t="shared" si="1"/>
        <v>0</v>
      </c>
      <c r="H25" s="186"/>
      <c r="I25" s="298"/>
      <c r="J25" s="200"/>
      <c r="K25" s="200"/>
    </row>
    <row r="26" spans="1:11">
      <c r="A26" s="473" t="s">
        <v>52</v>
      </c>
      <c r="B26" s="473" t="s">
        <v>876</v>
      </c>
      <c r="C26" s="475" t="s">
        <v>877</v>
      </c>
      <c r="D26" s="478">
        <v>9</v>
      </c>
      <c r="E26" s="479">
        <f t="shared" si="2"/>
        <v>0</v>
      </c>
      <c r="F26" s="480">
        <f t="shared" si="1"/>
        <v>0</v>
      </c>
    </row>
    <row r="27" spans="1:11" ht="16.149999999999999">
      <c r="A27" s="473" t="s">
        <v>52</v>
      </c>
      <c r="B27" s="473" t="s">
        <v>880</v>
      </c>
      <c r="C27" s="473" t="s">
        <v>881</v>
      </c>
      <c r="D27" s="478">
        <v>5</v>
      </c>
      <c r="E27" s="479">
        <f t="shared" si="2"/>
        <v>0</v>
      </c>
      <c r="F27" s="480">
        <f t="shared" si="1"/>
        <v>0</v>
      </c>
      <c r="H27" s="227" t="s">
        <v>885</v>
      </c>
      <c r="I27" s="228"/>
    </row>
    <row r="28" spans="1:11">
      <c r="A28" s="473" t="s">
        <v>56</v>
      </c>
      <c r="B28" s="473" t="s">
        <v>868</v>
      </c>
      <c r="C28" s="473" t="s">
        <v>886</v>
      </c>
      <c r="D28" s="478">
        <v>8</v>
      </c>
      <c r="E28" s="479">
        <f t="shared" si="2"/>
        <v>0</v>
      </c>
      <c r="F28" s="480">
        <f t="shared" si="1"/>
        <v>0</v>
      </c>
      <c r="H28" s="566" t="s">
        <v>887</v>
      </c>
      <c r="I28" s="566" t="s">
        <v>888</v>
      </c>
    </row>
    <row r="29" spans="1:11">
      <c r="A29" s="473" t="s">
        <v>56</v>
      </c>
      <c r="B29" s="473" t="s">
        <v>872</v>
      </c>
      <c r="C29" s="475" t="s">
        <v>873</v>
      </c>
      <c r="D29" s="478">
        <v>11</v>
      </c>
      <c r="E29" s="479">
        <f t="shared" si="2"/>
        <v>0</v>
      </c>
      <c r="F29" s="480">
        <f t="shared" si="1"/>
        <v>0</v>
      </c>
      <c r="H29" s="567"/>
      <c r="I29" s="567"/>
    </row>
    <row r="30" spans="1:11">
      <c r="A30" s="473" t="s">
        <v>56</v>
      </c>
      <c r="B30" s="473" t="s">
        <v>874</v>
      </c>
      <c r="C30" s="473" t="s">
        <v>875</v>
      </c>
      <c r="D30" s="478">
        <v>9</v>
      </c>
      <c r="E30" s="479">
        <f t="shared" si="2"/>
        <v>0</v>
      </c>
      <c r="F30" s="480">
        <f t="shared" si="1"/>
        <v>0</v>
      </c>
      <c r="H30" s="568"/>
      <c r="I30" s="568"/>
    </row>
    <row r="31" spans="1:11">
      <c r="A31" s="473" t="s">
        <v>56</v>
      </c>
      <c r="B31" s="473" t="s">
        <v>876</v>
      </c>
      <c r="C31" s="473" t="s">
        <v>877</v>
      </c>
      <c r="D31" s="478">
        <v>6</v>
      </c>
      <c r="E31" s="479">
        <f t="shared" si="2"/>
        <v>0</v>
      </c>
      <c r="F31" s="480">
        <f t="shared" si="1"/>
        <v>0</v>
      </c>
      <c r="H31" s="299">
        <v>0.05</v>
      </c>
      <c r="I31" s="300"/>
    </row>
    <row r="32" spans="1:11">
      <c r="A32" s="473" t="s">
        <v>57</v>
      </c>
      <c r="B32" s="473" t="s">
        <v>868</v>
      </c>
      <c r="C32" s="473" t="s">
        <v>889</v>
      </c>
      <c r="D32" s="478">
        <v>2</v>
      </c>
      <c r="E32" s="479">
        <f t="shared" si="2"/>
        <v>0</v>
      </c>
      <c r="F32" s="480">
        <f t="shared" si="1"/>
        <v>0</v>
      </c>
      <c r="H32" s="301" t="s">
        <v>890</v>
      </c>
      <c r="I32" s="302"/>
    </row>
    <row r="33" spans="1:9">
      <c r="A33" s="473" t="s">
        <v>57</v>
      </c>
      <c r="B33" s="473" t="s">
        <v>872</v>
      </c>
      <c r="C33" s="473" t="s">
        <v>873</v>
      </c>
      <c r="D33" s="478">
        <v>2</v>
      </c>
      <c r="E33" s="479">
        <f t="shared" si="2"/>
        <v>0</v>
      </c>
      <c r="F33" s="480">
        <f t="shared" si="1"/>
        <v>0</v>
      </c>
      <c r="H33" s="301" t="s">
        <v>891</v>
      </c>
      <c r="I33" s="302"/>
    </row>
    <row r="34" spans="1:9">
      <c r="A34" s="473" t="s">
        <v>57</v>
      </c>
      <c r="B34" s="473" t="s">
        <v>874</v>
      </c>
      <c r="C34" s="473" t="s">
        <v>877</v>
      </c>
      <c r="D34" s="478">
        <v>2</v>
      </c>
      <c r="E34" s="479">
        <f t="shared" si="2"/>
        <v>0</v>
      </c>
      <c r="F34" s="480">
        <f t="shared" si="1"/>
        <v>0</v>
      </c>
      <c r="H34" s="301" t="s">
        <v>892</v>
      </c>
      <c r="I34" s="302"/>
    </row>
    <row r="35" spans="1:9">
      <c r="A35" s="473" t="s">
        <v>57</v>
      </c>
      <c r="B35" s="473" t="s">
        <v>876</v>
      </c>
      <c r="C35" s="473" t="s">
        <v>877</v>
      </c>
      <c r="D35" s="478">
        <v>2</v>
      </c>
      <c r="E35" s="479">
        <f t="shared" si="2"/>
        <v>0</v>
      </c>
      <c r="F35" s="480">
        <f t="shared" si="1"/>
        <v>0</v>
      </c>
      <c r="H35" s="301" t="s">
        <v>893</v>
      </c>
      <c r="I35" s="302"/>
    </row>
    <row r="36" spans="1:9">
      <c r="A36" s="473" t="s">
        <v>65</v>
      </c>
      <c r="B36" s="473" t="s">
        <v>868</v>
      </c>
      <c r="C36" s="473" t="s">
        <v>886</v>
      </c>
      <c r="D36" s="478">
        <v>9</v>
      </c>
      <c r="E36" s="479">
        <f t="shared" si="2"/>
        <v>0</v>
      </c>
      <c r="F36" s="480">
        <f t="shared" si="1"/>
        <v>0</v>
      </c>
      <c r="H36" s="301" t="s">
        <v>894</v>
      </c>
      <c r="I36" s="302"/>
    </row>
    <row r="37" spans="1:9">
      <c r="A37" s="473" t="s">
        <v>65</v>
      </c>
      <c r="B37" s="473" t="s">
        <v>882</v>
      </c>
      <c r="C37" s="473"/>
      <c r="D37" s="478">
        <v>1</v>
      </c>
      <c r="E37" s="479">
        <f t="shared" si="2"/>
        <v>0</v>
      </c>
      <c r="F37" s="480">
        <f t="shared" si="1"/>
        <v>0</v>
      </c>
      <c r="H37" s="301" t="s">
        <v>895</v>
      </c>
      <c r="I37" s="302"/>
    </row>
    <row r="38" spans="1:9">
      <c r="A38" s="473" t="s">
        <v>65</v>
      </c>
      <c r="B38" s="473" t="s">
        <v>883</v>
      </c>
      <c r="C38" s="473"/>
      <c r="D38" s="478">
        <v>1</v>
      </c>
      <c r="E38" s="479">
        <f t="shared" si="2"/>
        <v>0</v>
      </c>
      <c r="F38" s="480">
        <f t="shared" si="1"/>
        <v>0</v>
      </c>
      <c r="H38" s="569" t="s">
        <v>896</v>
      </c>
      <c r="I38" s="569"/>
    </row>
    <row r="39" spans="1:9">
      <c r="A39" s="473" t="s">
        <v>65</v>
      </c>
      <c r="B39" s="473" t="s">
        <v>874</v>
      </c>
      <c r="C39" s="473" t="s">
        <v>875</v>
      </c>
      <c r="D39" s="478">
        <v>11</v>
      </c>
      <c r="E39" s="479">
        <f t="shared" si="2"/>
        <v>0</v>
      </c>
      <c r="F39" s="480">
        <f t="shared" si="1"/>
        <v>0</v>
      </c>
      <c r="H39" s="570"/>
      <c r="I39" s="570"/>
    </row>
    <row r="40" spans="1:9">
      <c r="A40" s="473" t="s">
        <v>65</v>
      </c>
      <c r="B40" s="473" t="s">
        <v>872</v>
      </c>
      <c r="C40" s="473" t="s">
        <v>873</v>
      </c>
      <c r="D40" s="478">
        <v>9</v>
      </c>
      <c r="E40" s="479">
        <f t="shared" si="2"/>
        <v>0</v>
      </c>
      <c r="F40" s="480">
        <f t="shared" si="1"/>
        <v>0</v>
      </c>
    </row>
    <row r="41" spans="1:9">
      <c r="A41" s="473" t="s">
        <v>65</v>
      </c>
      <c r="B41" s="473" t="s">
        <v>876</v>
      </c>
      <c r="C41" s="473" t="s">
        <v>877</v>
      </c>
      <c r="D41" s="478">
        <v>9</v>
      </c>
      <c r="E41" s="479">
        <f t="shared" si="2"/>
        <v>0</v>
      </c>
      <c r="F41" s="480">
        <f t="shared" si="1"/>
        <v>0</v>
      </c>
    </row>
    <row r="42" spans="1:9">
      <c r="A42" s="473" t="s">
        <v>65</v>
      </c>
      <c r="B42" s="473" t="s">
        <v>880</v>
      </c>
      <c r="C42" s="473" t="s">
        <v>881</v>
      </c>
      <c r="D42" s="478">
        <v>6</v>
      </c>
      <c r="E42" s="479">
        <f t="shared" si="2"/>
        <v>0</v>
      </c>
      <c r="F42" s="480">
        <f t="shared" si="1"/>
        <v>0</v>
      </c>
    </row>
    <row r="43" spans="1:9">
      <c r="A43" s="473" t="s">
        <v>65</v>
      </c>
      <c r="B43" s="473" t="s">
        <v>878</v>
      </c>
      <c r="C43" s="473" t="s">
        <v>879</v>
      </c>
      <c r="D43" s="478">
        <v>9</v>
      </c>
      <c r="E43" s="479">
        <f t="shared" si="2"/>
        <v>0</v>
      </c>
      <c r="F43" s="480">
        <f t="shared" si="1"/>
        <v>0</v>
      </c>
    </row>
    <row r="44" spans="1:9">
      <c r="A44" s="473" t="s">
        <v>65</v>
      </c>
      <c r="B44" s="473" t="s">
        <v>884</v>
      </c>
      <c r="C44" s="473"/>
      <c r="D44" s="478">
        <v>2</v>
      </c>
      <c r="E44" s="479">
        <f t="shared" si="2"/>
        <v>0</v>
      </c>
      <c r="F44" s="480">
        <f t="shared" si="1"/>
        <v>0</v>
      </c>
    </row>
    <row r="45" spans="1:9">
      <c r="A45" s="473" t="s">
        <v>58</v>
      </c>
      <c r="B45" s="473" t="s">
        <v>897</v>
      </c>
      <c r="C45" s="475"/>
      <c r="D45" s="478"/>
      <c r="E45" s="479"/>
      <c r="F45" s="480"/>
    </row>
    <row r="46" spans="1:9">
      <c r="B46" s="177"/>
      <c r="C46" s="177"/>
      <c r="E46" s="177"/>
      <c r="F46" s="177"/>
    </row>
    <row r="47" spans="1:9">
      <c r="A47" s="484" t="s">
        <v>68</v>
      </c>
      <c r="B47" s="485"/>
      <c r="C47" s="486"/>
      <c r="D47" s="492">
        <f>SUM(D11:D45)</f>
        <v>204</v>
      </c>
      <c r="E47" s="187"/>
      <c r="F47" s="527">
        <f>SUM(F11:F45)</f>
        <v>0</v>
      </c>
    </row>
    <row r="49" spans="1:5" ht="15.6">
      <c r="A49" s="188" t="s">
        <v>898</v>
      </c>
      <c r="B49" s="189"/>
      <c r="C49" s="155"/>
      <c r="D49" s="41"/>
      <c r="E49" s="158"/>
    </row>
    <row r="50" spans="1:5" ht="49.9" customHeight="1">
      <c r="A50" s="571" t="s">
        <v>899</v>
      </c>
      <c r="B50" s="571"/>
      <c r="C50" s="571"/>
      <c r="D50" s="571"/>
      <c r="E50" s="571"/>
    </row>
  </sheetData>
  <autoFilter ref="A10:V47" xr:uid="{00000000-0009-0000-0000-00000A000000}"/>
  <mergeCells count="4">
    <mergeCell ref="H28:H30"/>
    <mergeCell ref="I28:I30"/>
    <mergeCell ref="H38:I39"/>
    <mergeCell ref="A50:E50"/>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4"/>
  <sheetViews>
    <sheetView showGridLines="0" zoomScale="85" zoomScaleNormal="85" workbookViewId="0"/>
  </sheetViews>
  <sheetFormatPr defaultColWidth="9.140625" defaultRowHeight="13.15"/>
  <cols>
    <col min="1" max="2" width="35.7109375" style="172" bestFit="1" customWidth="1"/>
    <col min="3" max="3" width="23.7109375" style="172" customWidth="1"/>
    <col min="4" max="6" width="12.85546875" style="172" customWidth="1"/>
    <col min="7" max="7" width="13.5703125" style="172" customWidth="1"/>
    <col min="8" max="12" width="12.85546875" style="172" customWidth="1"/>
    <col min="13" max="13" width="1.7109375" style="172" customWidth="1"/>
    <col min="14" max="14" width="12.85546875" style="172" customWidth="1"/>
    <col min="15" max="15" width="1.5703125" style="172" customWidth="1"/>
    <col min="16" max="17" width="12.85546875" style="172" customWidth="1"/>
    <col min="18" max="16384" width="9.140625" style="23"/>
  </cols>
  <sheetData>
    <row r="1" spans="1:17">
      <c r="A1" s="503" t="s">
        <v>5</v>
      </c>
    </row>
    <row r="2" spans="1:17">
      <c r="A2" s="93"/>
      <c r="B2" s="190"/>
      <c r="C2" s="190"/>
    </row>
    <row r="3" spans="1:17" ht="15.6">
      <c r="A3" s="39" t="str">
        <f>'2-Kosten per locatie'!A3</f>
        <v>Naam opdrachtgever</v>
      </c>
      <c r="B3" s="154" t="str">
        <f>'2-Kosten per locatie'!B3</f>
        <v>Gemeente Westerkwartier - Perceel 1</v>
      </c>
    </row>
    <row r="4" spans="1:17" ht="15.6">
      <c r="A4" s="39" t="str">
        <f>'2-Kosten per locatie'!A4</f>
        <v>Calculatie onderdeel</v>
      </c>
      <c r="B4" s="48" t="e">
        <f ca="1">MID(CELL("bestandsnaam",$D$10),SEARCH("]",CELL("bestandsnaam",$D$10),1)+1,256)</f>
        <v>#VALUE!</v>
      </c>
    </row>
    <row r="5" spans="1:17" ht="15.6">
      <c r="A5" s="39" t="str">
        <f>'2-Kosten per locatie'!A5</f>
        <v>Gebouw/plaats</v>
      </c>
      <c r="B5" s="154" t="str">
        <f>'2-Kosten per locatie'!B5</f>
        <v>Divers</v>
      </c>
    </row>
    <row r="6" spans="1:17" ht="15.6">
      <c r="A6" s="39" t="str">
        <f>'2-Kosten per locatie'!A6</f>
        <v>Referentie nummer</v>
      </c>
      <c r="B6" s="154">
        <f>'2-Kosten per locatie'!B6</f>
        <v>0</v>
      </c>
    </row>
    <row r="7" spans="1:17" ht="15.6">
      <c r="A7" s="39" t="str">
        <f>'2-Kosten per locatie'!A7</f>
        <v>Naam dienstverlener</v>
      </c>
      <c r="B7" s="154">
        <f>'2-Kosten per locatie'!B7</f>
        <v>0</v>
      </c>
    </row>
    <row r="8" spans="1:17" ht="15.6">
      <c r="A8" s="39" t="str">
        <f>'2-Kosten per locatie'!A8</f>
        <v>Prijspeil</v>
      </c>
      <c r="B8" s="303">
        <f>'2-Kosten per locatie'!B8</f>
        <v>46023</v>
      </c>
    </row>
    <row r="9" spans="1:17" ht="15.6">
      <c r="A9" s="153"/>
    </row>
    <row r="10" spans="1:17" ht="15.6">
      <c r="A10" s="191"/>
      <c r="B10" s="191"/>
      <c r="C10" s="192"/>
    </row>
    <row r="11" spans="1:17" s="36" customFormat="1" ht="64.900000000000006">
      <c r="A11" s="229" t="s">
        <v>24</v>
      </c>
      <c r="B11" s="229" t="s">
        <v>900</v>
      </c>
      <c r="C11" s="229" t="s">
        <v>901</v>
      </c>
      <c r="D11" s="229" t="s">
        <v>902</v>
      </c>
      <c r="E11" s="229" t="s">
        <v>903</v>
      </c>
      <c r="F11" s="229" t="s">
        <v>904</v>
      </c>
      <c r="G11" s="229" t="s">
        <v>905</v>
      </c>
      <c r="H11" s="229" t="s">
        <v>906</v>
      </c>
      <c r="I11" s="229" t="s">
        <v>907</v>
      </c>
      <c r="J11" s="229" t="s">
        <v>908</v>
      </c>
      <c r="K11" s="229" t="s">
        <v>909</v>
      </c>
      <c r="L11" s="229" t="s">
        <v>910</v>
      </c>
      <c r="M11" s="230"/>
      <c r="N11" s="229" t="s">
        <v>911</v>
      </c>
      <c r="O11" s="230"/>
      <c r="P11" s="229" t="s">
        <v>912</v>
      </c>
      <c r="Q11" s="229" t="s">
        <v>913</v>
      </c>
    </row>
    <row r="12" spans="1:17">
      <c r="D12" s="304"/>
      <c r="E12" s="305"/>
      <c r="F12" s="306"/>
      <c r="G12" s="304"/>
      <c r="H12" s="304"/>
      <c r="I12" s="307"/>
      <c r="J12" s="305"/>
      <c r="K12" s="305"/>
      <c r="L12" s="305"/>
      <c r="M12" s="307"/>
      <c r="N12" s="308"/>
      <c r="O12" s="307"/>
      <c r="P12" s="306"/>
      <c r="Q12" s="307"/>
    </row>
    <row r="13" spans="1:17">
      <c r="A13" s="202"/>
      <c r="B13" s="202"/>
      <c r="C13" s="203"/>
      <c r="D13" s="309"/>
      <c r="E13" s="310">
        <f>D13*$E$12</f>
        <v>0</v>
      </c>
      <c r="F13" s="311">
        <f>D13-E13</f>
        <v>0</v>
      </c>
      <c r="G13" s="312"/>
      <c r="H13" s="309"/>
      <c r="I13" s="313">
        <f>IF(G13=0,0,(F13-H13)/G13)</f>
        <v>0</v>
      </c>
      <c r="J13" s="314">
        <f>D13*$J$12</f>
        <v>0</v>
      </c>
      <c r="K13" s="313">
        <f>D13*$K$12</f>
        <v>0</v>
      </c>
      <c r="L13" s="315">
        <f>$L$12*D13</f>
        <v>0</v>
      </c>
      <c r="M13" s="307"/>
      <c r="N13" s="316">
        <f>SUM(I13:L13)</f>
        <v>0</v>
      </c>
      <c r="O13" s="307"/>
      <c r="P13" s="312"/>
      <c r="Q13" s="313">
        <f>N13*P13</f>
        <v>0</v>
      </c>
    </row>
    <row r="14" spans="1:17">
      <c r="A14" s="202"/>
      <c r="B14" s="202"/>
      <c r="C14" s="203"/>
      <c r="D14" s="309"/>
      <c r="E14" s="310">
        <f t="shared" ref="E14:E28" si="0">D14*$E$12</f>
        <v>0</v>
      </c>
      <c r="F14" s="311">
        <f>D14-E14</f>
        <v>0</v>
      </c>
      <c r="G14" s="312"/>
      <c r="H14" s="309"/>
      <c r="I14" s="313">
        <f>IF(G14=0,0,(F14-H14)/G14)</f>
        <v>0</v>
      </c>
      <c r="J14" s="314">
        <f>D14*$J$12</f>
        <v>0</v>
      </c>
      <c r="K14" s="313">
        <f>D14*$K$12</f>
        <v>0</v>
      </c>
      <c r="L14" s="315">
        <f>$L$12*D14</f>
        <v>0</v>
      </c>
      <c r="M14" s="307"/>
      <c r="N14" s="316">
        <f>SUM(I14:L14)</f>
        <v>0</v>
      </c>
      <c r="O14" s="307"/>
      <c r="P14" s="312"/>
      <c r="Q14" s="313">
        <f>N14*P14</f>
        <v>0</v>
      </c>
    </row>
    <row r="15" spans="1:17">
      <c r="A15" s="202"/>
      <c r="B15" s="202"/>
      <c r="C15" s="203"/>
      <c r="D15" s="309"/>
      <c r="E15" s="310">
        <f t="shared" si="0"/>
        <v>0</v>
      </c>
      <c r="F15" s="311">
        <f t="shared" ref="F15:F28" si="1">D15-E15</f>
        <v>0</v>
      </c>
      <c r="G15" s="312"/>
      <c r="H15" s="309"/>
      <c r="I15" s="313">
        <f t="shared" ref="I15:I28" si="2">IF(G15=0,0,(F15-H15)/G15)</f>
        <v>0</v>
      </c>
      <c r="J15" s="314">
        <f t="shared" ref="J15:J28" si="3">D15*$J$12</f>
        <v>0</v>
      </c>
      <c r="K15" s="313">
        <f t="shared" ref="K15:K28" si="4">D15*$K$12</f>
        <v>0</v>
      </c>
      <c r="L15" s="315">
        <f t="shared" ref="L15:L28" si="5">$L$12*D15</f>
        <v>0</v>
      </c>
      <c r="M15" s="307"/>
      <c r="N15" s="316">
        <f t="shared" ref="N15:N28" si="6">SUM(I15:L15)</f>
        <v>0</v>
      </c>
      <c r="O15" s="307"/>
      <c r="P15" s="312"/>
      <c r="Q15" s="313">
        <f t="shared" ref="Q15:Q28" si="7">N15*P15</f>
        <v>0</v>
      </c>
    </row>
    <row r="16" spans="1:17">
      <c r="A16" s="202"/>
      <c r="B16" s="202"/>
      <c r="C16" s="203"/>
      <c r="D16" s="309"/>
      <c r="E16" s="310">
        <f t="shared" si="0"/>
        <v>0</v>
      </c>
      <c r="F16" s="311">
        <f t="shared" si="1"/>
        <v>0</v>
      </c>
      <c r="G16" s="312"/>
      <c r="H16" s="309"/>
      <c r="I16" s="313">
        <f t="shared" si="2"/>
        <v>0</v>
      </c>
      <c r="J16" s="314">
        <f t="shared" si="3"/>
        <v>0</v>
      </c>
      <c r="K16" s="313">
        <f t="shared" si="4"/>
        <v>0</v>
      </c>
      <c r="L16" s="315">
        <f t="shared" si="5"/>
        <v>0</v>
      </c>
      <c r="M16" s="307"/>
      <c r="N16" s="316">
        <f t="shared" si="6"/>
        <v>0</v>
      </c>
      <c r="O16" s="307"/>
      <c r="P16" s="312"/>
      <c r="Q16" s="313">
        <f t="shared" si="7"/>
        <v>0</v>
      </c>
    </row>
    <row r="17" spans="1:17">
      <c r="A17" s="202"/>
      <c r="B17" s="202"/>
      <c r="C17" s="203"/>
      <c r="D17" s="309"/>
      <c r="E17" s="310">
        <f t="shared" si="0"/>
        <v>0</v>
      </c>
      <c r="F17" s="311">
        <f t="shared" si="1"/>
        <v>0</v>
      </c>
      <c r="G17" s="312"/>
      <c r="H17" s="309"/>
      <c r="I17" s="313">
        <f t="shared" si="2"/>
        <v>0</v>
      </c>
      <c r="J17" s="314">
        <f t="shared" si="3"/>
        <v>0</v>
      </c>
      <c r="K17" s="313">
        <f t="shared" si="4"/>
        <v>0</v>
      </c>
      <c r="L17" s="315">
        <f t="shared" si="5"/>
        <v>0</v>
      </c>
      <c r="M17" s="307"/>
      <c r="N17" s="316">
        <f t="shared" si="6"/>
        <v>0</v>
      </c>
      <c r="O17" s="307"/>
      <c r="P17" s="312"/>
      <c r="Q17" s="313">
        <f t="shared" si="7"/>
        <v>0</v>
      </c>
    </row>
    <row r="18" spans="1:17">
      <c r="A18" s="202"/>
      <c r="B18" s="202"/>
      <c r="C18" s="203"/>
      <c r="D18" s="309"/>
      <c r="E18" s="310">
        <f t="shared" si="0"/>
        <v>0</v>
      </c>
      <c r="F18" s="311">
        <f t="shared" si="1"/>
        <v>0</v>
      </c>
      <c r="G18" s="312"/>
      <c r="H18" s="309"/>
      <c r="I18" s="313">
        <f t="shared" si="2"/>
        <v>0</v>
      </c>
      <c r="J18" s="314">
        <f t="shared" si="3"/>
        <v>0</v>
      </c>
      <c r="K18" s="313">
        <f t="shared" si="4"/>
        <v>0</v>
      </c>
      <c r="L18" s="315">
        <f t="shared" si="5"/>
        <v>0</v>
      </c>
      <c r="M18" s="307"/>
      <c r="N18" s="316">
        <f t="shared" si="6"/>
        <v>0</v>
      </c>
      <c r="O18" s="307"/>
      <c r="P18" s="312"/>
      <c r="Q18" s="313">
        <f t="shared" si="7"/>
        <v>0</v>
      </c>
    </row>
    <row r="19" spans="1:17">
      <c r="A19" s="202"/>
      <c r="B19" s="202"/>
      <c r="C19" s="203"/>
      <c r="D19" s="309"/>
      <c r="E19" s="310">
        <f t="shared" si="0"/>
        <v>0</v>
      </c>
      <c r="F19" s="311">
        <f t="shared" si="1"/>
        <v>0</v>
      </c>
      <c r="G19" s="312"/>
      <c r="H19" s="309"/>
      <c r="I19" s="313">
        <f t="shared" si="2"/>
        <v>0</v>
      </c>
      <c r="J19" s="314">
        <f t="shared" si="3"/>
        <v>0</v>
      </c>
      <c r="K19" s="313">
        <f t="shared" si="4"/>
        <v>0</v>
      </c>
      <c r="L19" s="315">
        <f t="shared" si="5"/>
        <v>0</v>
      </c>
      <c r="M19" s="307"/>
      <c r="N19" s="316">
        <f t="shared" si="6"/>
        <v>0</v>
      </c>
      <c r="O19" s="307"/>
      <c r="P19" s="312"/>
      <c r="Q19" s="313">
        <f t="shared" si="7"/>
        <v>0</v>
      </c>
    </row>
    <row r="20" spans="1:17">
      <c r="A20" s="202"/>
      <c r="B20" s="202"/>
      <c r="C20" s="203"/>
      <c r="D20" s="309"/>
      <c r="E20" s="310">
        <f t="shared" si="0"/>
        <v>0</v>
      </c>
      <c r="F20" s="311">
        <f t="shared" si="1"/>
        <v>0</v>
      </c>
      <c r="G20" s="312"/>
      <c r="H20" s="309"/>
      <c r="I20" s="313">
        <f t="shared" si="2"/>
        <v>0</v>
      </c>
      <c r="J20" s="314">
        <f t="shared" si="3"/>
        <v>0</v>
      </c>
      <c r="K20" s="313">
        <f t="shared" si="4"/>
        <v>0</v>
      </c>
      <c r="L20" s="315">
        <f t="shared" si="5"/>
        <v>0</v>
      </c>
      <c r="M20" s="307"/>
      <c r="N20" s="316">
        <f t="shared" si="6"/>
        <v>0</v>
      </c>
      <c r="O20" s="307"/>
      <c r="P20" s="312"/>
      <c r="Q20" s="313">
        <f t="shared" si="7"/>
        <v>0</v>
      </c>
    </row>
    <row r="21" spans="1:17">
      <c r="A21" s="202"/>
      <c r="B21" s="202"/>
      <c r="C21" s="203"/>
      <c r="D21" s="309"/>
      <c r="E21" s="310">
        <f t="shared" si="0"/>
        <v>0</v>
      </c>
      <c r="F21" s="311">
        <f t="shared" si="1"/>
        <v>0</v>
      </c>
      <c r="G21" s="312"/>
      <c r="H21" s="309"/>
      <c r="I21" s="313">
        <f t="shared" si="2"/>
        <v>0</v>
      </c>
      <c r="J21" s="314">
        <f t="shared" si="3"/>
        <v>0</v>
      </c>
      <c r="K21" s="313">
        <f t="shared" si="4"/>
        <v>0</v>
      </c>
      <c r="L21" s="315">
        <f t="shared" si="5"/>
        <v>0</v>
      </c>
      <c r="M21" s="307"/>
      <c r="N21" s="316">
        <f t="shared" si="6"/>
        <v>0</v>
      </c>
      <c r="O21" s="307"/>
      <c r="P21" s="312"/>
      <c r="Q21" s="313">
        <f t="shared" si="7"/>
        <v>0</v>
      </c>
    </row>
    <row r="22" spans="1:17">
      <c r="A22" s="202"/>
      <c r="B22" s="202"/>
      <c r="C22" s="203"/>
      <c r="D22" s="309"/>
      <c r="E22" s="310">
        <f t="shared" si="0"/>
        <v>0</v>
      </c>
      <c r="F22" s="311">
        <f t="shared" si="1"/>
        <v>0</v>
      </c>
      <c r="G22" s="312"/>
      <c r="H22" s="309"/>
      <c r="I22" s="313">
        <f t="shared" si="2"/>
        <v>0</v>
      </c>
      <c r="J22" s="314">
        <f t="shared" si="3"/>
        <v>0</v>
      </c>
      <c r="K22" s="313">
        <f t="shared" si="4"/>
        <v>0</v>
      </c>
      <c r="L22" s="315">
        <f t="shared" si="5"/>
        <v>0</v>
      </c>
      <c r="M22" s="307"/>
      <c r="N22" s="316">
        <f t="shared" si="6"/>
        <v>0</v>
      </c>
      <c r="O22" s="307"/>
      <c r="P22" s="312"/>
      <c r="Q22" s="313">
        <f t="shared" si="7"/>
        <v>0</v>
      </c>
    </row>
    <row r="23" spans="1:17">
      <c r="A23" s="202"/>
      <c r="B23" s="202"/>
      <c r="C23" s="203"/>
      <c r="D23" s="309"/>
      <c r="E23" s="310">
        <f t="shared" si="0"/>
        <v>0</v>
      </c>
      <c r="F23" s="311">
        <f t="shared" si="1"/>
        <v>0</v>
      </c>
      <c r="G23" s="312"/>
      <c r="H23" s="309"/>
      <c r="I23" s="313">
        <f t="shared" si="2"/>
        <v>0</v>
      </c>
      <c r="J23" s="314">
        <f t="shared" si="3"/>
        <v>0</v>
      </c>
      <c r="K23" s="313">
        <f t="shared" si="4"/>
        <v>0</v>
      </c>
      <c r="L23" s="315">
        <f t="shared" si="5"/>
        <v>0</v>
      </c>
      <c r="M23" s="307"/>
      <c r="N23" s="316">
        <f t="shared" si="6"/>
        <v>0</v>
      </c>
      <c r="O23" s="307"/>
      <c r="P23" s="312"/>
      <c r="Q23" s="313">
        <f t="shared" si="7"/>
        <v>0</v>
      </c>
    </row>
    <row r="24" spans="1:17">
      <c r="A24" s="202"/>
      <c r="B24" s="202"/>
      <c r="C24" s="203"/>
      <c r="D24" s="309"/>
      <c r="E24" s="310">
        <f t="shared" si="0"/>
        <v>0</v>
      </c>
      <c r="F24" s="311">
        <f t="shared" si="1"/>
        <v>0</v>
      </c>
      <c r="G24" s="312"/>
      <c r="H24" s="309"/>
      <c r="I24" s="313">
        <f t="shared" si="2"/>
        <v>0</v>
      </c>
      <c r="J24" s="314">
        <f t="shared" si="3"/>
        <v>0</v>
      </c>
      <c r="K24" s="313">
        <f t="shared" si="4"/>
        <v>0</v>
      </c>
      <c r="L24" s="315">
        <f t="shared" si="5"/>
        <v>0</v>
      </c>
      <c r="M24" s="307"/>
      <c r="N24" s="316">
        <f t="shared" si="6"/>
        <v>0</v>
      </c>
      <c r="O24" s="307"/>
      <c r="P24" s="312"/>
      <c r="Q24" s="313">
        <f t="shared" si="7"/>
        <v>0</v>
      </c>
    </row>
    <row r="25" spans="1:17">
      <c r="A25" s="202"/>
      <c r="B25" s="202"/>
      <c r="C25" s="203"/>
      <c r="D25" s="309"/>
      <c r="E25" s="310">
        <f t="shared" si="0"/>
        <v>0</v>
      </c>
      <c r="F25" s="311">
        <f t="shared" si="1"/>
        <v>0</v>
      </c>
      <c r="G25" s="312"/>
      <c r="H25" s="309"/>
      <c r="I25" s="313">
        <f t="shared" si="2"/>
        <v>0</v>
      </c>
      <c r="J25" s="314">
        <f t="shared" si="3"/>
        <v>0</v>
      </c>
      <c r="K25" s="313">
        <f t="shared" si="4"/>
        <v>0</v>
      </c>
      <c r="L25" s="315">
        <f t="shared" si="5"/>
        <v>0</v>
      </c>
      <c r="M25" s="307"/>
      <c r="N25" s="316">
        <f t="shared" si="6"/>
        <v>0</v>
      </c>
      <c r="O25" s="307"/>
      <c r="P25" s="312"/>
      <c r="Q25" s="313">
        <f t="shared" si="7"/>
        <v>0</v>
      </c>
    </row>
    <row r="26" spans="1:17">
      <c r="A26" s="202"/>
      <c r="B26" s="202"/>
      <c r="C26" s="203"/>
      <c r="D26" s="309"/>
      <c r="E26" s="310">
        <f t="shared" si="0"/>
        <v>0</v>
      </c>
      <c r="F26" s="311">
        <f t="shared" si="1"/>
        <v>0</v>
      </c>
      <c r="G26" s="312"/>
      <c r="H26" s="309"/>
      <c r="I26" s="313">
        <f t="shared" si="2"/>
        <v>0</v>
      </c>
      <c r="J26" s="314">
        <f t="shared" si="3"/>
        <v>0</v>
      </c>
      <c r="K26" s="313">
        <f t="shared" si="4"/>
        <v>0</v>
      </c>
      <c r="L26" s="315">
        <f t="shared" si="5"/>
        <v>0</v>
      </c>
      <c r="M26" s="307"/>
      <c r="N26" s="316">
        <f t="shared" si="6"/>
        <v>0</v>
      </c>
      <c r="O26" s="307"/>
      <c r="P26" s="312"/>
      <c r="Q26" s="313">
        <f t="shared" si="7"/>
        <v>0</v>
      </c>
    </row>
    <row r="27" spans="1:17">
      <c r="A27" s="202"/>
      <c r="B27" s="202"/>
      <c r="C27" s="203"/>
      <c r="D27" s="309"/>
      <c r="E27" s="310">
        <f t="shared" si="0"/>
        <v>0</v>
      </c>
      <c r="F27" s="311">
        <f t="shared" si="1"/>
        <v>0</v>
      </c>
      <c r="G27" s="312"/>
      <c r="H27" s="309"/>
      <c r="I27" s="313">
        <f t="shared" si="2"/>
        <v>0</v>
      </c>
      <c r="J27" s="314">
        <f t="shared" si="3"/>
        <v>0</v>
      </c>
      <c r="K27" s="313">
        <f t="shared" si="4"/>
        <v>0</v>
      </c>
      <c r="L27" s="315">
        <f t="shared" si="5"/>
        <v>0</v>
      </c>
      <c r="M27" s="307"/>
      <c r="N27" s="316">
        <f t="shared" si="6"/>
        <v>0</v>
      </c>
      <c r="O27" s="307"/>
      <c r="P27" s="312"/>
      <c r="Q27" s="313">
        <f t="shared" si="7"/>
        <v>0</v>
      </c>
    </row>
    <row r="28" spans="1:17">
      <c r="A28" s="202"/>
      <c r="B28" s="202"/>
      <c r="C28" s="203"/>
      <c r="D28" s="309"/>
      <c r="E28" s="310">
        <f t="shared" si="0"/>
        <v>0</v>
      </c>
      <c r="F28" s="311">
        <f t="shared" si="1"/>
        <v>0</v>
      </c>
      <c r="G28" s="312"/>
      <c r="H28" s="309"/>
      <c r="I28" s="313">
        <f t="shared" si="2"/>
        <v>0</v>
      </c>
      <c r="J28" s="314">
        <f t="shared" si="3"/>
        <v>0</v>
      </c>
      <c r="K28" s="313">
        <f t="shared" si="4"/>
        <v>0</v>
      </c>
      <c r="L28" s="315">
        <f t="shared" si="5"/>
        <v>0</v>
      </c>
      <c r="M28" s="307"/>
      <c r="N28" s="316">
        <f t="shared" si="6"/>
        <v>0</v>
      </c>
      <c r="O28" s="307"/>
      <c r="P28" s="312"/>
      <c r="Q28" s="313">
        <f t="shared" si="7"/>
        <v>0</v>
      </c>
    </row>
    <row r="29" spans="1:17">
      <c r="D29" s="307"/>
      <c r="E29" s="307"/>
      <c r="F29" s="307"/>
      <c r="G29" s="307"/>
      <c r="H29" s="307"/>
      <c r="I29" s="307"/>
      <c r="J29" s="307"/>
      <c r="K29" s="307"/>
      <c r="L29" s="307"/>
      <c r="M29" s="307"/>
      <c r="N29" s="307"/>
      <c r="O29" s="307"/>
      <c r="P29" s="307"/>
      <c r="Q29" s="307"/>
    </row>
    <row r="30" spans="1:17">
      <c r="A30" s="193"/>
      <c r="B30" s="193" t="s">
        <v>68</v>
      </c>
      <c r="C30" s="194"/>
      <c r="D30" s="317"/>
      <c r="E30" s="317"/>
      <c r="F30" s="317"/>
      <c r="G30" s="317"/>
      <c r="H30" s="317"/>
      <c r="I30" s="317"/>
      <c r="J30" s="317"/>
      <c r="K30" s="317"/>
      <c r="L30" s="318"/>
      <c r="M30" s="307"/>
      <c r="N30" s="307"/>
      <c r="O30" s="307"/>
      <c r="P30" s="319">
        <f>SUM(P13:P28)</f>
        <v>0</v>
      </c>
      <c r="Q30" s="320">
        <f>SUM(Q13:Q28)</f>
        <v>0</v>
      </c>
    </row>
    <row r="34" spans="18:18">
      <c r="R34" s="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53"/>
  <sheetViews>
    <sheetView showGridLines="0" showZeros="0" tabSelected="1" topLeftCell="H1" zoomScale="85" zoomScaleNormal="85" workbookViewId="0">
      <selection activeCell="R6" sqref="R6"/>
    </sheetView>
  </sheetViews>
  <sheetFormatPr defaultColWidth="8.7109375" defaultRowHeight="14.1" customHeight="1"/>
  <cols>
    <col min="1" max="1" width="50.140625" style="41" bestFit="1" customWidth="1"/>
    <col min="2" max="2" width="19.28515625" style="41" customWidth="1"/>
    <col min="3" max="3" width="16" style="41" customWidth="1"/>
    <col min="4" max="7" width="13.7109375" style="42" customWidth="1"/>
    <col min="8" max="8" width="16" style="42" bestFit="1" customWidth="1"/>
    <col min="9" max="9" width="15" style="42" bestFit="1" customWidth="1"/>
    <col min="10" max="14" width="13.7109375" style="42" customWidth="1"/>
    <col min="15" max="15" width="19.140625" style="42" customWidth="1"/>
    <col min="16" max="16" width="17.28515625" style="42" customWidth="1"/>
    <col min="17" max="17" width="13.7109375" style="42" customWidth="1"/>
    <col min="18" max="18" width="16.5703125" style="42" customWidth="1"/>
    <col min="19" max="20" width="13.7109375" style="42" customWidth="1"/>
    <col min="21" max="21" width="16.7109375" style="42" bestFit="1" customWidth="1"/>
    <col min="22" max="23" width="13.7109375" style="42" customWidth="1"/>
    <col min="24" max="28" width="13.28515625" style="42" customWidth="1"/>
    <col min="29" max="29" width="14.7109375" style="42" customWidth="1"/>
    <col min="30" max="33" width="13.28515625" style="42" customWidth="1"/>
    <col min="34" max="16384" width="8.7109375" style="41"/>
  </cols>
  <sheetData>
    <row r="1" spans="1:34" ht="14.1" customHeight="1">
      <c r="A1" s="321" t="s">
        <v>5</v>
      </c>
      <c r="E1" s="244" t="s">
        <v>6</v>
      </c>
      <c r="F1" s="245"/>
      <c r="G1" s="43"/>
      <c r="J1" s="246" t="s">
        <v>7</v>
      </c>
      <c r="K1" s="247"/>
      <c r="L1" s="247"/>
      <c r="M1" s="247"/>
      <c r="N1" s="247"/>
      <c r="O1" s="248"/>
      <c r="P1" s="231" t="e">
        <f>S52</f>
        <v>#DIV/0!</v>
      </c>
    </row>
    <row r="2" spans="1:34" ht="14.1" customHeight="1">
      <c r="E2" s="232"/>
      <c r="F2" s="44" t="s">
        <v>8</v>
      </c>
      <c r="G2" s="43"/>
      <c r="J2" s="45" t="s">
        <v>9</v>
      </c>
      <c r="K2" s="46"/>
      <c r="L2" s="46"/>
      <c r="M2" s="46"/>
      <c r="N2" s="46"/>
      <c r="O2" s="47">
        <v>0.21</v>
      </c>
      <c r="P2" s="234" t="e">
        <f>O2*P1</f>
        <v>#DIV/0!</v>
      </c>
    </row>
    <row r="3" spans="1:34" ht="14.1" customHeight="1">
      <c r="A3" s="39" t="s">
        <v>0</v>
      </c>
      <c r="B3" s="48" t="s">
        <v>10</v>
      </c>
      <c r="C3" s="39"/>
      <c r="D3" s="43"/>
      <c r="E3" s="43"/>
      <c r="G3" s="43"/>
      <c r="H3" s="43"/>
      <c r="I3" s="43"/>
      <c r="J3" s="45" t="s">
        <v>11</v>
      </c>
      <c r="K3" s="46"/>
      <c r="L3" s="46"/>
      <c r="M3" s="46"/>
      <c r="N3" s="46"/>
      <c r="O3" s="46"/>
      <c r="P3" s="235" t="e">
        <f>P1+P2</f>
        <v>#DIV/0!</v>
      </c>
      <c r="AF3" s="43"/>
      <c r="AG3" s="43"/>
    </row>
    <row r="4" spans="1:34" ht="14.1" customHeight="1">
      <c r="A4" s="39" t="s">
        <v>2</v>
      </c>
      <c r="B4" s="48" t="e">
        <f ca="1">MID(CELL("bestandsnaam",$B$13),SEARCH("]",CELL("bestandsnaam",$B$13),1)+1,256)</f>
        <v>#VALUE!</v>
      </c>
      <c r="C4" s="48"/>
      <c r="D4" s="43"/>
      <c r="E4" s="244" t="s">
        <v>12</v>
      </c>
      <c r="F4" s="245"/>
      <c r="G4" s="43"/>
      <c r="H4" s="43"/>
      <c r="I4" s="43"/>
      <c r="J4" s="46"/>
      <c r="K4" s="46"/>
      <c r="L4" s="46"/>
      <c r="M4" s="46"/>
      <c r="N4" s="46"/>
      <c r="O4" s="46"/>
      <c r="P4" s="233"/>
      <c r="AF4" s="43"/>
      <c r="AG4" s="43"/>
    </row>
    <row r="5" spans="1:34" ht="14.1" customHeight="1">
      <c r="A5" s="39" t="s">
        <v>3</v>
      </c>
      <c r="B5" s="48" t="s">
        <v>13</v>
      </c>
      <c r="C5" s="39"/>
      <c r="D5" s="43"/>
      <c r="E5" s="236"/>
      <c r="F5" s="44" t="s">
        <v>14</v>
      </c>
      <c r="G5" s="43"/>
      <c r="H5" s="43"/>
      <c r="I5" s="43"/>
      <c r="J5" s="249" t="s">
        <v>15</v>
      </c>
      <c r="K5" s="250"/>
      <c r="L5" s="250"/>
      <c r="M5" s="250"/>
      <c r="N5" s="250"/>
      <c r="O5" s="250"/>
      <c r="P5" s="237">
        <v>507000</v>
      </c>
      <c r="AF5" s="43"/>
      <c r="AG5" s="43"/>
    </row>
    <row r="6" spans="1:34" ht="14.1" customHeight="1">
      <c r="A6" s="39" t="s">
        <v>4</v>
      </c>
      <c r="B6" s="197"/>
      <c r="C6" s="198"/>
      <c r="D6" s="43"/>
      <c r="E6" s="43"/>
      <c r="F6" s="43"/>
      <c r="G6" s="43"/>
      <c r="H6" s="43"/>
      <c r="I6" s="43"/>
      <c r="J6" s="249" t="s">
        <v>16</v>
      </c>
      <c r="K6" s="250"/>
      <c r="L6" s="250"/>
      <c r="M6" s="250"/>
      <c r="N6" s="250"/>
      <c r="O6" s="250"/>
      <c r="P6" s="237">
        <v>456000</v>
      </c>
      <c r="AF6" s="43"/>
      <c r="AG6" s="43"/>
    </row>
    <row r="7" spans="1:34" ht="14.1" customHeight="1">
      <c r="A7" s="39" t="s">
        <v>17</v>
      </c>
      <c r="B7" s="197"/>
      <c r="C7" s="198"/>
      <c r="D7" s="43"/>
      <c r="E7" s="43"/>
      <c r="F7" s="43"/>
      <c r="G7" s="43"/>
      <c r="H7" s="43"/>
      <c r="I7" s="43"/>
      <c r="J7" s="43"/>
      <c r="K7" s="43"/>
      <c r="V7" s="43"/>
      <c r="W7" s="41"/>
      <c r="X7" s="41"/>
      <c r="Y7" s="41"/>
      <c r="AF7" s="43"/>
      <c r="AG7" s="43"/>
    </row>
    <row r="8" spans="1:34" ht="14.1" customHeight="1">
      <c r="A8" s="39" t="s">
        <v>18</v>
      </c>
      <c r="B8" s="49">
        <v>46023</v>
      </c>
      <c r="C8" s="39"/>
      <c r="D8" s="43"/>
      <c r="E8" s="43"/>
      <c r="F8" s="43"/>
      <c r="G8" s="43"/>
      <c r="H8" s="43"/>
      <c r="I8" s="43"/>
      <c r="J8" s="43"/>
      <c r="K8" s="43"/>
      <c r="L8" s="43"/>
      <c r="M8" s="43"/>
      <c r="N8" s="43"/>
      <c r="O8" s="43"/>
      <c r="P8" s="43"/>
      <c r="Q8" s="43"/>
      <c r="R8" s="43"/>
      <c r="S8" s="43"/>
      <c r="T8" s="43"/>
      <c r="U8" s="43"/>
      <c r="V8" s="43"/>
      <c r="W8" s="43"/>
      <c r="X8" s="43"/>
      <c r="Y8" s="43"/>
      <c r="Z8" s="43"/>
      <c r="AA8" s="50"/>
      <c r="AB8" s="50"/>
      <c r="AC8" s="50"/>
      <c r="AD8" s="50"/>
      <c r="AE8" s="50"/>
      <c r="AF8" s="43"/>
      <c r="AG8" s="43"/>
    </row>
    <row r="9" spans="1:34" ht="14.1" customHeight="1">
      <c r="A9" s="39" t="s">
        <v>19</v>
      </c>
      <c r="B9" s="51" t="s">
        <v>20</v>
      </c>
      <c r="C9" s="39"/>
      <c r="D9" s="508"/>
      <c r="E9" s="509"/>
      <c r="F9" s="508"/>
      <c r="G9" s="43"/>
      <c r="H9" s="43"/>
      <c r="I9" s="43"/>
      <c r="J9" s="52"/>
      <c r="L9" s="43"/>
      <c r="M9" s="43"/>
      <c r="P9" s="43"/>
      <c r="Q9" s="43"/>
      <c r="V9" s="43"/>
      <c r="W9" s="41"/>
      <c r="X9" s="41"/>
      <c r="Y9" s="41"/>
      <c r="Z9" s="41"/>
      <c r="AA9" s="41"/>
      <c r="AB9" s="41"/>
      <c r="AC9" s="41"/>
      <c r="AD9" s="41"/>
      <c r="AE9" s="41"/>
      <c r="AF9" s="43"/>
      <c r="AG9" s="43"/>
    </row>
    <row r="10" spans="1:34" ht="14.1" customHeight="1">
      <c r="A10" s="39"/>
      <c r="B10" s="39"/>
      <c r="C10" s="39"/>
      <c r="D10" s="43"/>
      <c r="E10" s="43"/>
      <c r="F10" s="43"/>
      <c r="G10" s="43"/>
      <c r="H10" s="43"/>
      <c r="I10" s="43"/>
      <c r="J10" s="52"/>
      <c r="K10" s="43"/>
      <c r="L10" s="43"/>
      <c r="M10" s="43"/>
      <c r="N10" s="43"/>
      <c r="O10" s="43"/>
      <c r="P10" s="43"/>
      <c r="Q10" s="43"/>
      <c r="R10" s="43"/>
      <c r="S10" s="43"/>
      <c r="T10" s="43"/>
      <c r="U10" s="43"/>
      <c r="V10" s="43"/>
      <c r="W10" s="43"/>
      <c r="X10" s="43"/>
      <c r="Y10" s="43"/>
      <c r="Z10" s="43"/>
      <c r="AA10" s="43"/>
      <c r="AB10" s="43"/>
      <c r="AC10" s="43"/>
      <c r="AD10" s="43"/>
      <c r="AE10" s="43"/>
      <c r="AF10" s="43"/>
      <c r="AG10" s="43"/>
    </row>
    <row r="11" spans="1:34" ht="14.1" customHeight="1">
      <c r="A11" s="530" t="s">
        <v>1</v>
      </c>
      <c r="B11" s="530"/>
      <c r="C11" s="530"/>
      <c r="D11" s="531"/>
      <c r="E11" s="531"/>
      <c r="F11"/>
      <c r="G11"/>
      <c r="H11"/>
      <c r="I11"/>
      <c r="J11" s="52"/>
      <c r="K11" s="43"/>
      <c r="L11" s="43"/>
      <c r="M11" s="43"/>
      <c r="N11" s="43"/>
      <c r="O11" s="43"/>
      <c r="P11" s="43"/>
      <c r="Q11" s="43"/>
      <c r="R11" s="43"/>
      <c r="S11" s="43"/>
      <c r="T11" s="43"/>
      <c r="U11" s="43"/>
      <c r="V11" s="43"/>
      <c r="W11" s="43"/>
      <c r="X11" s="43"/>
      <c r="Y11" s="43"/>
      <c r="Z11" s="43"/>
      <c r="AA11" s="43"/>
      <c r="AB11" s="43"/>
      <c r="AC11" s="43"/>
      <c r="AD11" s="43"/>
      <c r="AE11" s="43"/>
      <c r="AF11" s="43"/>
      <c r="AG11" s="43"/>
    </row>
    <row r="12" spans="1:34" ht="15.6">
      <c r="C12" s="49"/>
      <c r="J12" s="53"/>
      <c r="AA12" s="43"/>
      <c r="AB12" s="43"/>
      <c r="AC12" s="43"/>
      <c r="AD12" s="43"/>
      <c r="AE12" s="43"/>
      <c r="AF12" s="43"/>
      <c r="AG12" s="43"/>
    </row>
    <row r="13" spans="1:34" ht="18" customHeight="1">
      <c r="A13" s="54"/>
      <c r="B13" s="54"/>
      <c r="C13" s="54"/>
      <c r="D13" s="54"/>
      <c r="E13" s="54"/>
      <c r="F13" s="54"/>
      <c r="G13" s="54"/>
      <c r="H13" s="54"/>
      <c r="I13" s="54"/>
      <c r="J13" s="532" t="s">
        <v>21</v>
      </c>
      <c r="K13" s="533"/>
      <c r="L13" s="533"/>
      <c r="M13" s="533"/>
      <c r="N13" s="533"/>
      <c r="O13" s="534"/>
      <c r="P13" s="532" t="s">
        <v>22</v>
      </c>
      <c r="Q13" s="533"/>
      <c r="R13" s="533"/>
      <c r="S13" s="533"/>
      <c r="T13" s="533"/>
      <c r="U13" s="534"/>
      <c r="V13" s="535" t="s">
        <v>23</v>
      </c>
      <c r="W13" s="536"/>
      <c r="X13" s="536"/>
      <c r="Y13" s="536"/>
      <c r="Z13" s="536"/>
      <c r="AA13" s="537"/>
      <c r="AB13" s="43"/>
      <c r="AC13" s="43"/>
      <c r="AD13" s="43"/>
      <c r="AE13" s="43"/>
      <c r="AF13" s="43"/>
      <c r="AG13" s="43"/>
      <c r="AH13" s="43"/>
    </row>
    <row r="14" spans="1:34" ht="64.5" customHeight="1">
      <c r="A14" s="322" t="s">
        <v>24</v>
      </c>
      <c r="B14" s="251" t="s">
        <v>25</v>
      </c>
      <c r="C14" s="251" t="s">
        <v>26</v>
      </c>
      <c r="D14" s="252" t="s">
        <v>27</v>
      </c>
      <c r="E14" s="252" t="s">
        <v>28</v>
      </c>
      <c r="F14" s="252" t="s">
        <v>29</v>
      </c>
      <c r="G14" s="252" t="s">
        <v>30</v>
      </c>
      <c r="H14" s="252" t="s">
        <v>31</v>
      </c>
      <c r="I14" s="252" t="s">
        <v>32</v>
      </c>
      <c r="J14" s="253" t="s">
        <v>33</v>
      </c>
      <c r="K14" s="253" t="s">
        <v>34</v>
      </c>
      <c r="L14" s="253" t="s">
        <v>35</v>
      </c>
      <c r="M14" s="253" t="s">
        <v>36</v>
      </c>
      <c r="N14" s="253" t="s">
        <v>37</v>
      </c>
      <c r="O14" s="253" t="s">
        <v>38</v>
      </c>
      <c r="P14" s="253" t="s">
        <v>39</v>
      </c>
      <c r="Q14" s="253" t="s">
        <v>40</v>
      </c>
      <c r="R14" s="253" t="s">
        <v>41</v>
      </c>
      <c r="S14" s="253" t="s">
        <v>42</v>
      </c>
      <c r="T14" s="253" t="s">
        <v>43</v>
      </c>
      <c r="U14" s="253" t="s">
        <v>44</v>
      </c>
      <c r="V14" s="253" t="s">
        <v>45</v>
      </c>
      <c r="W14" s="253" t="s">
        <v>46</v>
      </c>
      <c r="X14" s="253" t="s">
        <v>47</v>
      </c>
      <c r="Y14" s="253" t="s">
        <v>48</v>
      </c>
      <c r="Z14" s="253" t="s">
        <v>49</v>
      </c>
      <c r="AA14" s="253" t="s">
        <v>50</v>
      </c>
      <c r="AB14" s="43"/>
      <c r="AC14" s="41"/>
      <c r="AD14" s="41"/>
      <c r="AE14" s="41"/>
      <c r="AF14" s="41"/>
      <c r="AG14" s="41"/>
    </row>
    <row r="15" spans="1:34" ht="15" customHeight="1">
      <c r="A15" s="324" t="s">
        <v>51</v>
      </c>
      <c r="B15" s="493">
        <f>SUMIF('4-Basis ruimtestaat'!B:B,'2-Kosten per locatie'!A15,'4-Basis ruimtestaat'!I:I)</f>
        <v>67.5</v>
      </c>
      <c r="C15" s="238"/>
      <c r="D15" s="239">
        <f>_xlfn.MAXIFS('4-Basis ruimtestaat'!K:K,'4-Basis ruimtestaat'!B:B,'2-Kosten per locatie'!A15)</f>
        <v>255</v>
      </c>
      <c r="E15" s="239">
        <f>_xlfn.MAXIFS('4-Basis ruimtestaat'!L:L,'4-Basis ruimtestaat'!B:B,'2-Kosten per locatie'!A15)</f>
        <v>0</v>
      </c>
      <c r="F15" s="239">
        <f>_xlfn.MAXIFS('4-Basis ruimtestaat'!M:M,'4-Basis ruimtestaat'!B:B,'2-Kosten per locatie'!A15)</f>
        <v>0</v>
      </c>
      <c r="G15" s="239">
        <f>_xlfn.MAXIFS('4-Basis ruimtestaat'!N:N,'4-Basis ruimtestaat'!B:B,'2-Kosten per locatie'!A15)</f>
        <v>0</v>
      </c>
      <c r="H15" s="239">
        <f>_xlfn.MAXIFS('4-Basis ruimtestaat'!O:O,'4-Basis ruimtestaat'!B:B,'2-Kosten per locatie'!A15)</f>
        <v>0</v>
      </c>
      <c r="I15" s="239">
        <f>_xlfn.MAXIFS('4-Basis ruimtestaat'!P:P,'4-Basis ruimtestaat'!B:B,'2-Kosten per locatie'!A15)</f>
        <v>0</v>
      </c>
      <c r="J15" s="495" t="e">
        <f>SUMIF('4-Basis ruimtestaat'!B:B,'2-Kosten per locatie'!A15,'4-Basis ruimtestaat'!Q:Q)</f>
        <v>#DIV/0!</v>
      </c>
      <c r="K15" s="495">
        <f>SUMIF('4-Basis ruimtestaat'!B:B,'2-Kosten per locatie'!A15,'4-Basis ruimtestaat'!R:R)</f>
        <v>0</v>
      </c>
      <c r="L15" s="495">
        <f>SUMIF('4-Basis ruimtestaat'!B:B,'2-Kosten per locatie'!A15,'4-Basis ruimtestaat'!S:S)</f>
        <v>0</v>
      </c>
      <c r="M15" s="495">
        <f>SUMIF('4-Basis ruimtestaat'!B:B,'2-Kosten per locatie'!A15,'4-Basis ruimtestaat'!T:T)</f>
        <v>0</v>
      </c>
      <c r="N15" s="495">
        <f>SUMIF('4-Basis ruimtestaat'!B:B,'2-Kosten per locatie'!A15,'4-Basis ruimtestaat'!U:U)</f>
        <v>0</v>
      </c>
      <c r="O15" s="495">
        <f>SUMIF('4-Basis ruimtestaat'!B:B,'2-Kosten per locatie'!A15,'4-Basis ruimtestaat'!V:V)</f>
        <v>0</v>
      </c>
      <c r="P15" s="495" t="e">
        <f t="shared" ref="P15:P25" si="0">IF(J15&lt;(D15*$E$2),D15*$E$2-J15,0)</f>
        <v>#DIV/0!</v>
      </c>
      <c r="Q15" s="495">
        <f t="shared" ref="Q15:Q25" si="1">IF(K15&lt;(E15*$E$2),E15*$E$2-K15,0)</f>
        <v>0</v>
      </c>
      <c r="R15" s="495">
        <f t="shared" ref="R15:R25" si="2">IF(L15&lt;(F15*$E$2),F15*$E$2-L15,0)</f>
        <v>0</v>
      </c>
      <c r="S15" s="495">
        <f t="shared" ref="S15:S25" si="3">IF(M15&lt;(G15*$E$2),G15*$E$2-M15,0)</f>
        <v>0</v>
      </c>
      <c r="T15" s="495">
        <f t="shared" ref="T15:T25" si="4">IF(N15&lt;(H15*$E$2),H15*$E$2-N15,0)</f>
        <v>0</v>
      </c>
      <c r="U15" s="495">
        <f t="shared" ref="U15:U25" si="5">IF(O15&lt;(I15*$E$2),I15*$E$2-O15,0)</f>
        <v>0</v>
      </c>
      <c r="V15" s="495" t="e">
        <f t="shared" ref="V15:V25" si="6">J15*$E$5</f>
        <v>#DIV/0!</v>
      </c>
      <c r="W15" s="495">
        <f t="shared" ref="W15:W25" si="7">K15*$E$5</f>
        <v>0</v>
      </c>
      <c r="X15" s="495">
        <f t="shared" ref="X15:X25" si="8">L15*$E$5</f>
        <v>0</v>
      </c>
      <c r="Y15" s="495">
        <f t="shared" ref="Y15:Y25" si="9">M15*$E$5</f>
        <v>0</v>
      </c>
      <c r="Z15" s="495">
        <f t="shared" ref="Z15:Z25" si="10">N15*$E$5</f>
        <v>0</v>
      </c>
      <c r="AA15" s="495">
        <f t="shared" ref="AA15:AA25" si="11">O15*$E$5</f>
        <v>0</v>
      </c>
      <c r="AB15" s="43"/>
      <c r="AC15" s="41"/>
      <c r="AD15" s="41"/>
      <c r="AE15" s="41"/>
      <c r="AF15" s="41"/>
      <c r="AG15" s="41"/>
    </row>
    <row r="16" spans="1:34" ht="15" customHeight="1">
      <c r="A16" s="324" t="s">
        <v>52</v>
      </c>
      <c r="B16" s="493">
        <f>SUMIF('4-Basis ruimtestaat'!B:B,'2-Kosten per locatie'!A16,'4-Basis ruimtestaat'!I:I)</f>
        <v>756.69000000000017</v>
      </c>
      <c r="C16" s="238"/>
      <c r="D16" s="239">
        <f>_xlfn.MAXIFS('4-Basis ruimtestaat'!K:K,'4-Basis ruimtestaat'!B:B,'2-Kosten per locatie'!A16)</f>
        <v>255</v>
      </c>
      <c r="E16" s="239">
        <f>_xlfn.MAXIFS('4-Basis ruimtestaat'!L:L,'4-Basis ruimtestaat'!B:B,'2-Kosten per locatie'!A16)</f>
        <v>0</v>
      </c>
      <c r="F16" s="239">
        <f>_xlfn.MAXIFS('4-Basis ruimtestaat'!M:M,'4-Basis ruimtestaat'!B:B,'2-Kosten per locatie'!A16)</f>
        <v>0</v>
      </c>
      <c r="G16" s="239">
        <f>_xlfn.MAXIFS('4-Basis ruimtestaat'!N:N,'4-Basis ruimtestaat'!B:B,'2-Kosten per locatie'!A16)</f>
        <v>0</v>
      </c>
      <c r="H16" s="239">
        <f>_xlfn.MAXIFS('4-Basis ruimtestaat'!O:O,'4-Basis ruimtestaat'!B:B,'2-Kosten per locatie'!A16)</f>
        <v>0</v>
      </c>
      <c r="I16" s="239">
        <f>_xlfn.MAXIFS('4-Basis ruimtestaat'!P:P,'4-Basis ruimtestaat'!B:B,'2-Kosten per locatie'!A16)</f>
        <v>0</v>
      </c>
      <c r="J16" s="495" t="e">
        <f>SUMIF('4-Basis ruimtestaat'!B:B,'2-Kosten per locatie'!A16,'4-Basis ruimtestaat'!Q:Q)</f>
        <v>#DIV/0!</v>
      </c>
      <c r="K16" s="495">
        <f>SUMIF('4-Basis ruimtestaat'!B:B,'2-Kosten per locatie'!A16,'4-Basis ruimtestaat'!R:R)</f>
        <v>0</v>
      </c>
      <c r="L16" s="495">
        <f>SUMIF('4-Basis ruimtestaat'!B:B,'2-Kosten per locatie'!A16,'4-Basis ruimtestaat'!S:S)</f>
        <v>0</v>
      </c>
      <c r="M16" s="495">
        <f>SUMIF('4-Basis ruimtestaat'!B:B,'2-Kosten per locatie'!A16,'4-Basis ruimtestaat'!T:T)</f>
        <v>0</v>
      </c>
      <c r="N16" s="495">
        <f>SUMIF('4-Basis ruimtestaat'!B:B,'2-Kosten per locatie'!A16,'4-Basis ruimtestaat'!U:U)</f>
        <v>0</v>
      </c>
      <c r="O16" s="495">
        <f>SUMIF('4-Basis ruimtestaat'!B:B,'2-Kosten per locatie'!A16,'4-Basis ruimtestaat'!V:V)</f>
        <v>0</v>
      </c>
      <c r="P16" s="495" t="e">
        <f t="shared" si="0"/>
        <v>#DIV/0!</v>
      </c>
      <c r="Q16" s="495">
        <f t="shared" si="1"/>
        <v>0</v>
      </c>
      <c r="R16" s="495">
        <f t="shared" si="2"/>
        <v>0</v>
      </c>
      <c r="S16" s="495">
        <f t="shared" si="3"/>
        <v>0</v>
      </c>
      <c r="T16" s="495">
        <f t="shared" si="4"/>
        <v>0</v>
      </c>
      <c r="U16" s="495">
        <f t="shared" si="5"/>
        <v>0</v>
      </c>
      <c r="V16" s="495" t="e">
        <f t="shared" si="6"/>
        <v>#DIV/0!</v>
      </c>
      <c r="W16" s="495">
        <f t="shared" si="7"/>
        <v>0</v>
      </c>
      <c r="X16" s="495">
        <f t="shared" si="8"/>
        <v>0</v>
      </c>
      <c r="Y16" s="495">
        <f t="shared" si="9"/>
        <v>0</v>
      </c>
      <c r="Z16" s="495">
        <f t="shared" si="10"/>
        <v>0</v>
      </c>
      <c r="AA16" s="495">
        <f t="shared" si="11"/>
        <v>0</v>
      </c>
      <c r="AB16" s="43"/>
      <c r="AC16" s="41"/>
      <c r="AD16" s="41"/>
      <c r="AE16" s="41"/>
      <c r="AF16" s="41"/>
      <c r="AG16" s="41"/>
    </row>
    <row r="17" spans="1:33" ht="15" customHeight="1">
      <c r="A17" s="324" t="s">
        <v>53</v>
      </c>
      <c r="B17" s="493">
        <f>SUMIF('4-Basis ruimtestaat'!B:B,'2-Kosten per locatie'!A17,'4-Basis ruimtestaat'!I:I)</f>
        <v>300.33999999999997</v>
      </c>
      <c r="C17" s="238"/>
      <c r="D17" s="239">
        <f>_xlfn.MAXIFS('4-Basis ruimtestaat'!K:K,'4-Basis ruimtestaat'!B:B,'2-Kosten per locatie'!A17)</f>
        <v>255</v>
      </c>
      <c r="E17" s="239">
        <f>_xlfn.MAXIFS('4-Basis ruimtestaat'!L:L,'4-Basis ruimtestaat'!B:B,'2-Kosten per locatie'!A17)</f>
        <v>0</v>
      </c>
      <c r="F17" s="239">
        <f>_xlfn.MAXIFS('4-Basis ruimtestaat'!M:M,'4-Basis ruimtestaat'!B:B,'2-Kosten per locatie'!A17)</f>
        <v>0</v>
      </c>
      <c r="G17" s="239">
        <f>_xlfn.MAXIFS('4-Basis ruimtestaat'!N:N,'4-Basis ruimtestaat'!B:B,'2-Kosten per locatie'!A17)</f>
        <v>0</v>
      </c>
      <c r="H17" s="239">
        <f>_xlfn.MAXIFS('4-Basis ruimtestaat'!O:O,'4-Basis ruimtestaat'!B:B,'2-Kosten per locatie'!A17)</f>
        <v>0</v>
      </c>
      <c r="I17" s="239">
        <f>_xlfn.MAXIFS('4-Basis ruimtestaat'!P:P,'4-Basis ruimtestaat'!B:B,'2-Kosten per locatie'!A17)</f>
        <v>0</v>
      </c>
      <c r="J17" s="495" t="e">
        <f>SUMIF('4-Basis ruimtestaat'!B:B,'2-Kosten per locatie'!A17,'4-Basis ruimtestaat'!Q:Q)</f>
        <v>#DIV/0!</v>
      </c>
      <c r="K17" s="495">
        <f>SUMIF('4-Basis ruimtestaat'!B:B,'2-Kosten per locatie'!A17,'4-Basis ruimtestaat'!R:R)</f>
        <v>0</v>
      </c>
      <c r="L17" s="495">
        <f>SUMIF('4-Basis ruimtestaat'!B:B,'2-Kosten per locatie'!A17,'4-Basis ruimtestaat'!S:S)</f>
        <v>0</v>
      </c>
      <c r="M17" s="495">
        <f>SUMIF('4-Basis ruimtestaat'!B:B,'2-Kosten per locatie'!A17,'4-Basis ruimtestaat'!T:T)</f>
        <v>0</v>
      </c>
      <c r="N17" s="495">
        <f>SUMIF('4-Basis ruimtestaat'!B:B,'2-Kosten per locatie'!A17,'4-Basis ruimtestaat'!U:U)</f>
        <v>0</v>
      </c>
      <c r="O17" s="495">
        <f>SUMIF('4-Basis ruimtestaat'!B:B,'2-Kosten per locatie'!A17,'4-Basis ruimtestaat'!V:V)</f>
        <v>0</v>
      </c>
      <c r="P17" s="495" t="e">
        <f t="shared" si="0"/>
        <v>#DIV/0!</v>
      </c>
      <c r="Q17" s="495">
        <f t="shared" si="1"/>
        <v>0</v>
      </c>
      <c r="R17" s="495">
        <f t="shared" si="2"/>
        <v>0</v>
      </c>
      <c r="S17" s="495">
        <f t="shared" si="3"/>
        <v>0</v>
      </c>
      <c r="T17" s="495">
        <f t="shared" si="4"/>
        <v>0</v>
      </c>
      <c r="U17" s="495">
        <f t="shared" si="5"/>
        <v>0</v>
      </c>
      <c r="V17" s="495" t="e">
        <f t="shared" si="6"/>
        <v>#DIV/0!</v>
      </c>
      <c r="W17" s="495">
        <f t="shared" si="7"/>
        <v>0</v>
      </c>
      <c r="X17" s="495">
        <f t="shared" si="8"/>
        <v>0</v>
      </c>
      <c r="Y17" s="495">
        <f t="shared" si="9"/>
        <v>0</v>
      </c>
      <c r="Z17" s="495">
        <f t="shared" si="10"/>
        <v>0</v>
      </c>
      <c r="AA17" s="495">
        <f t="shared" si="11"/>
        <v>0</v>
      </c>
      <c r="AB17" s="43"/>
      <c r="AC17" s="41"/>
      <c r="AD17" s="41"/>
      <c r="AE17" s="41"/>
      <c r="AF17" s="41"/>
      <c r="AG17" s="41"/>
    </row>
    <row r="18" spans="1:33" ht="15" customHeight="1">
      <c r="A18" s="324" t="s">
        <v>54</v>
      </c>
      <c r="B18" s="493">
        <f>SUMIF('4-Basis ruimtestaat'!B:B,'2-Kosten per locatie'!A18,'4-Basis ruimtestaat'!I:I)</f>
        <v>394.39999999999992</v>
      </c>
      <c r="C18" s="238"/>
      <c r="D18" s="239">
        <f>_xlfn.MAXIFS('4-Basis ruimtestaat'!K:K,'4-Basis ruimtestaat'!B:B,'2-Kosten per locatie'!A18)</f>
        <v>255</v>
      </c>
      <c r="E18" s="239">
        <f>_xlfn.MAXIFS('4-Basis ruimtestaat'!L:L,'4-Basis ruimtestaat'!B:B,'2-Kosten per locatie'!A18)</f>
        <v>0</v>
      </c>
      <c r="F18" s="239">
        <f>_xlfn.MAXIFS('4-Basis ruimtestaat'!M:M,'4-Basis ruimtestaat'!B:B,'2-Kosten per locatie'!A18)</f>
        <v>0</v>
      </c>
      <c r="G18" s="239">
        <f>_xlfn.MAXIFS('4-Basis ruimtestaat'!N:N,'4-Basis ruimtestaat'!B:B,'2-Kosten per locatie'!A18)</f>
        <v>0</v>
      </c>
      <c r="H18" s="239">
        <f>_xlfn.MAXIFS('4-Basis ruimtestaat'!O:O,'4-Basis ruimtestaat'!B:B,'2-Kosten per locatie'!A18)</f>
        <v>0</v>
      </c>
      <c r="I18" s="239">
        <f>_xlfn.MAXIFS('4-Basis ruimtestaat'!P:P,'4-Basis ruimtestaat'!B:B,'2-Kosten per locatie'!A18)</f>
        <v>0</v>
      </c>
      <c r="J18" s="495" t="e">
        <f>SUMIF('4-Basis ruimtestaat'!B:B,'2-Kosten per locatie'!A18,'4-Basis ruimtestaat'!Q:Q)</f>
        <v>#DIV/0!</v>
      </c>
      <c r="K18" s="495">
        <f>SUMIF('4-Basis ruimtestaat'!B:B,'2-Kosten per locatie'!A18,'4-Basis ruimtestaat'!R:R)</f>
        <v>0</v>
      </c>
      <c r="L18" s="495">
        <f>SUMIF('4-Basis ruimtestaat'!B:B,'2-Kosten per locatie'!A18,'4-Basis ruimtestaat'!S:S)</f>
        <v>0</v>
      </c>
      <c r="M18" s="495">
        <f>SUMIF('4-Basis ruimtestaat'!B:B,'2-Kosten per locatie'!A18,'4-Basis ruimtestaat'!T:T)</f>
        <v>0</v>
      </c>
      <c r="N18" s="495">
        <f>SUMIF('4-Basis ruimtestaat'!B:B,'2-Kosten per locatie'!A18,'4-Basis ruimtestaat'!U:U)</f>
        <v>0</v>
      </c>
      <c r="O18" s="495">
        <f>SUMIF('4-Basis ruimtestaat'!B:B,'2-Kosten per locatie'!A18,'4-Basis ruimtestaat'!V:V)</f>
        <v>0</v>
      </c>
      <c r="P18" s="495" t="e">
        <f t="shared" si="0"/>
        <v>#DIV/0!</v>
      </c>
      <c r="Q18" s="495">
        <f t="shared" si="1"/>
        <v>0</v>
      </c>
      <c r="R18" s="495">
        <f t="shared" si="2"/>
        <v>0</v>
      </c>
      <c r="S18" s="495">
        <f t="shared" si="3"/>
        <v>0</v>
      </c>
      <c r="T18" s="495">
        <f t="shared" si="4"/>
        <v>0</v>
      </c>
      <c r="U18" s="495">
        <f t="shared" si="5"/>
        <v>0</v>
      </c>
      <c r="V18" s="495" t="e">
        <f t="shared" si="6"/>
        <v>#DIV/0!</v>
      </c>
      <c r="W18" s="495">
        <f t="shared" si="7"/>
        <v>0</v>
      </c>
      <c r="X18" s="495">
        <f t="shared" si="8"/>
        <v>0</v>
      </c>
      <c r="Y18" s="495">
        <f t="shared" si="9"/>
        <v>0</v>
      </c>
      <c r="Z18" s="495">
        <f t="shared" si="10"/>
        <v>0</v>
      </c>
      <c r="AA18" s="495">
        <f t="shared" si="11"/>
        <v>0</v>
      </c>
      <c r="AB18" s="43"/>
      <c r="AC18" s="41"/>
      <c r="AD18" s="41"/>
      <c r="AE18" s="41"/>
      <c r="AF18" s="41"/>
      <c r="AG18" s="41"/>
    </row>
    <row r="19" spans="1:33" ht="15" customHeight="1">
      <c r="A19" s="324" t="s">
        <v>55</v>
      </c>
      <c r="B19" s="493">
        <f>SUMIF('4-Basis ruimtestaat'!B:B,'2-Kosten per locatie'!A19,'4-Basis ruimtestaat'!I:I)</f>
        <v>1670.4800000000005</v>
      </c>
      <c r="C19" s="238"/>
      <c r="D19" s="239">
        <f>_xlfn.MAXIFS('4-Basis ruimtestaat'!K:K,'4-Basis ruimtestaat'!B:B,'2-Kosten per locatie'!A19)</f>
        <v>255</v>
      </c>
      <c r="E19" s="239">
        <f>_xlfn.MAXIFS('4-Basis ruimtestaat'!L:L,'4-Basis ruimtestaat'!B:B,'2-Kosten per locatie'!A19)</f>
        <v>0</v>
      </c>
      <c r="F19" s="239">
        <f>_xlfn.MAXIFS('4-Basis ruimtestaat'!M:M,'4-Basis ruimtestaat'!B:B,'2-Kosten per locatie'!A19)</f>
        <v>0</v>
      </c>
      <c r="G19" s="239">
        <f>_xlfn.MAXIFS('4-Basis ruimtestaat'!N:N,'4-Basis ruimtestaat'!B:B,'2-Kosten per locatie'!A19)</f>
        <v>0</v>
      </c>
      <c r="H19" s="239">
        <f>_xlfn.MAXIFS('4-Basis ruimtestaat'!O:O,'4-Basis ruimtestaat'!B:B,'2-Kosten per locatie'!A19)</f>
        <v>0</v>
      </c>
      <c r="I19" s="239">
        <f>_xlfn.MAXIFS('4-Basis ruimtestaat'!P:P,'4-Basis ruimtestaat'!B:B,'2-Kosten per locatie'!A19)</f>
        <v>0</v>
      </c>
      <c r="J19" s="495" t="e">
        <f>SUMIF('4-Basis ruimtestaat'!B:B,'2-Kosten per locatie'!A19,'4-Basis ruimtestaat'!Q:Q)</f>
        <v>#DIV/0!</v>
      </c>
      <c r="K19" s="495">
        <f>SUMIF('4-Basis ruimtestaat'!B:B,'2-Kosten per locatie'!A19,'4-Basis ruimtestaat'!R:R)</f>
        <v>0</v>
      </c>
      <c r="L19" s="495">
        <f>SUMIF('4-Basis ruimtestaat'!B:B,'2-Kosten per locatie'!A19,'4-Basis ruimtestaat'!S:S)</f>
        <v>0</v>
      </c>
      <c r="M19" s="495">
        <f>SUMIF('4-Basis ruimtestaat'!B:B,'2-Kosten per locatie'!A19,'4-Basis ruimtestaat'!T:T)</f>
        <v>0</v>
      </c>
      <c r="N19" s="495">
        <f>SUMIF('4-Basis ruimtestaat'!B:B,'2-Kosten per locatie'!A19,'4-Basis ruimtestaat'!U:U)</f>
        <v>0</v>
      </c>
      <c r="O19" s="495">
        <f>SUMIF('4-Basis ruimtestaat'!B:B,'2-Kosten per locatie'!A19,'4-Basis ruimtestaat'!V:V)</f>
        <v>0</v>
      </c>
      <c r="P19" s="495" t="e">
        <f t="shared" si="0"/>
        <v>#DIV/0!</v>
      </c>
      <c r="Q19" s="495">
        <f t="shared" si="1"/>
        <v>0</v>
      </c>
      <c r="R19" s="495">
        <f t="shared" si="2"/>
        <v>0</v>
      </c>
      <c r="S19" s="495">
        <f t="shared" si="3"/>
        <v>0</v>
      </c>
      <c r="T19" s="495">
        <f t="shared" si="4"/>
        <v>0</v>
      </c>
      <c r="U19" s="495">
        <f t="shared" si="5"/>
        <v>0</v>
      </c>
      <c r="V19" s="495" t="e">
        <f t="shared" si="6"/>
        <v>#DIV/0!</v>
      </c>
      <c r="W19" s="495">
        <f t="shared" si="7"/>
        <v>0</v>
      </c>
      <c r="X19" s="495">
        <f t="shared" si="8"/>
        <v>0</v>
      </c>
      <c r="Y19" s="495">
        <f t="shared" si="9"/>
        <v>0</v>
      </c>
      <c r="Z19" s="495">
        <f t="shared" si="10"/>
        <v>0</v>
      </c>
      <c r="AA19" s="495">
        <f t="shared" si="11"/>
        <v>0</v>
      </c>
      <c r="AB19" s="43"/>
      <c r="AC19" s="41"/>
      <c r="AD19" s="41"/>
      <c r="AE19" s="41"/>
      <c r="AF19" s="41"/>
      <c r="AG19" s="41"/>
    </row>
    <row r="20" spans="1:33" ht="15" customHeight="1">
      <c r="A20" s="324" t="s">
        <v>56</v>
      </c>
      <c r="B20" s="493">
        <f>SUMIF('4-Basis ruimtestaat'!B:B,'2-Kosten per locatie'!A20,'4-Basis ruimtestaat'!I:I)</f>
        <v>1845.3969999999999</v>
      </c>
      <c r="C20" s="238"/>
      <c r="D20" s="239">
        <f>_xlfn.MAXIFS('4-Basis ruimtestaat'!K:K,'4-Basis ruimtestaat'!B:B,'2-Kosten per locatie'!A20)</f>
        <v>0</v>
      </c>
      <c r="E20" s="239">
        <f>_xlfn.MAXIFS('4-Basis ruimtestaat'!L:L,'4-Basis ruimtestaat'!B:B,'2-Kosten per locatie'!A20)</f>
        <v>0</v>
      </c>
      <c r="F20" s="239">
        <f>_xlfn.MAXIFS('4-Basis ruimtestaat'!M:M,'4-Basis ruimtestaat'!B:B,'2-Kosten per locatie'!A20)</f>
        <v>0</v>
      </c>
      <c r="G20" s="239">
        <f>_xlfn.MAXIFS('4-Basis ruimtestaat'!N:N,'4-Basis ruimtestaat'!B:B,'2-Kosten per locatie'!A20)</f>
        <v>0</v>
      </c>
      <c r="H20" s="239">
        <f>_xlfn.MAXIFS('4-Basis ruimtestaat'!O:O,'4-Basis ruimtestaat'!B:B,'2-Kosten per locatie'!A20)</f>
        <v>0</v>
      </c>
      <c r="I20" s="239">
        <f>_xlfn.MAXIFS('4-Basis ruimtestaat'!P:P,'4-Basis ruimtestaat'!B:B,'2-Kosten per locatie'!A20)</f>
        <v>0</v>
      </c>
      <c r="J20" s="495">
        <f>SUMIF('4-Basis ruimtestaat'!B:B,'2-Kosten per locatie'!A20,'4-Basis ruimtestaat'!Q:Q)</f>
        <v>0</v>
      </c>
      <c r="K20" s="495">
        <f>SUMIF('4-Basis ruimtestaat'!B:B,'2-Kosten per locatie'!A20,'4-Basis ruimtestaat'!R:R)</f>
        <v>0</v>
      </c>
      <c r="L20" s="495">
        <f>SUMIF('4-Basis ruimtestaat'!B:B,'2-Kosten per locatie'!A20,'4-Basis ruimtestaat'!S:S)</f>
        <v>0</v>
      </c>
      <c r="M20" s="495">
        <f>SUMIF('4-Basis ruimtestaat'!B:B,'2-Kosten per locatie'!A20,'4-Basis ruimtestaat'!T:T)</f>
        <v>0</v>
      </c>
      <c r="N20" s="495">
        <f>SUMIF('4-Basis ruimtestaat'!B:B,'2-Kosten per locatie'!A20,'4-Basis ruimtestaat'!U:U)</f>
        <v>0</v>
      </c>
      <c r="O20" s="495">
        <f>SUMIF('4-Basis ruimtestaat'!B:B,'2-Kosten per locatie'!A20,'4-Basis ruimtestaat'!V:V)</f>
        <v>0</v>
      </c>
      <c r="P20" s="495">
        <f t="shared" si="0"/>
        <v>0</v>
      </c>
      <c r="Q20" s="495">
        <f t="shared" si="1"/>
        <v>0</v>
      </c>
      <c r="R20" s="495">
        <f t="shared" si="2"/>
        <v>0</v>
      </c>
      <c r="S20" s="495">
        <f t="shared" si="3"/>
        <v>0</v>
      </c>
      <c r="T20" s="495">
        <f t="shared" si="4"/>
        <v>0</v>
      </c>
      <c r="U20" s="495">
        <f t="shared" si="5"/>
        <v>0</v>
      </c>
      <c r="V20" s="495">
        <f t="shared" si="6"/>
        <v>0</v>
      </c>
      <c r="W20" s="495">
        <f t="shared" si="7"/>
        <v>0</v>
      </c>
      <c r="X20" s="495">
        <f t="shared" si="8"/>
        <v>0</v>
      </c>
      <c r="Y20" s="495">
        <f t="shared" si="9"/>
        <v>0</v>
      </c>
      <c r="Z20" s="495">
        <f t="shared" si="10"/>
        <v>0</v>
      </c>
      <c r="AA20" s="495">
        <f t="shared" si="11"/>
        <v>0</v>
      </c>
      <c r="AB20" s="43"/>
      <c r="AC20" s="41"/>
      <c r="AD20" s="41"/>
      <c r="AE20" s="41"/>
      <c r="AF20" s="41"/>
      <c r="AG20" s="41"/>
    </row>
    <row r="21" spans="1:33" ht="15" customHeight="1">
      <c r="A21" s="324" t="s">
        <v>57</v>
      </c>
      <c r="B21" s="493">
        <f>SUMIF('4-Basis ruimtestaat'!B:B,'2-Kosten per locatie'!A21,'4-Basis ruimtestaat'!I:I)</f>
        <v>94.2</v>
      </c>
      <c r="C21" s="238"/>
      <c r="D21" s="239">
        <f>_xlfn.MAXIFS('4-Basis ruimtestaat'!K:K,'4-Basis ruimtestaat'!B:B,'2-Kosten per locatie'!A21)</f>
        <v>255</v>
      </c>
      <c r="E21" s="239">
        <f>_xlfn.MAXIFS('4-Basis ruimtestaat'!L:L,'4-Basis ruimtestaat'!B:B,'2-Kosten per locatie'!A21)</f>
        <v>0</v>
      </c>
      <c r="F21" s="239">
        <f>_xlfn.MAXIFS('4-Basis ruimtestaat'!M:M,'4-Basis ruimtestaat'!B:B,'2-Kosten per locatie'!A21)</f>
        <v>0</v>
      </c>
      <c r="G21" s="239">
        <f>_xlfn.MAXIFS('4-Basis ruimtestaat'!N:N,'4-Basis ruimtestaat'!B:B,'2-Kosten per locatie'!A21)</f>
        <v>0</v>
      </c>
      <c r="H21" s="239">
        <f>_xlfn.MAXIFS('4-Basis ruimtestaat'!O:O,'4-Basis ruimtestaat'!B:B,'2-Kosten per locatie'!A21)</f>
        <v>0</v>
      </c>
      <c r="I21" s="239">
        <f>_xlfn.MAXIFS('4-Basis ruimtestaat'!P:P,'4-Basis ruimtestaat'!B:B,'2-Kosten per locatie'!A21)</f>
        <v>0</v>
      </c>
      <c r="J21" s="495" t="e">
        <f>SUMIF('4-Basis ruimtestaat'!B:B,'2-Kosten per locatie'!A21,'4-Basis ruimtestaat'!Q:Q)</f>
        <v>#DIV/0!</v>
      </c>
      <c r="K21" s="495">
        <f>SUMIF('4-Basis ruimtestaat'!B:B,'2-Kosten per locatie'!A21,'4-Basis ruimtestaat'!R:R)</f>
        <v>0</v>
      </c>
      <c r="L21" s="495">
        <f>SUMIF('4-Basis ruimtestaat'!B:B,'2-Kosten per locatie'!A21,'4-Basis ruimtestaat'!S:S)</f>
        <v>0</v>
      </c>
      <c r="M21" s="495">
        <f>SUMIF('4-Basis ruimtestaat'!B:B,'2-Kosten per locatie'!A21,'4-Basis ruimtestaat'!T:T)</f>
        <v>0</v>
      </c>
      <c r="N21" s="495">
        <f>SUMIF('4-Basis ruimtestaat'!B:B,'2-Kosten per locatie'!A21,'4-Basis ruimtestaat'!U:U)</f>
        <v>0</v>
      </c>
      <c r="O21" s="495">
        <f>SUMIF('4-Basis ruimtestaat'!B:B,'2-Kosten per locatie'!A21,'4-Basis ruimtestaat'!V:V)</f>
        <v>0</v>
      </c>
      <c r="P21" s="495" t="e">
        <f t="shared" si="0"/>
        <v>#DIV/0!</v>
      </c>
      <c r="Q21" s="495">
        <f t="shared" si="1"/>
        <v>0</v>
      </c>
      <c r="R21" s="495">
        <f t="shared" si="2"/>
        <v>0</v>
      </c>
      <c r="S21" s="495">
        <f t="shared" si="3"/>
        <v>0</v>
      </c>
      <c r="T21" s="495">
        <f t="shared" si="4"/>
        <v>0</v>
      </c>
      <c r="U21" s="495">
        <f t="shared" si="5"/>
        <v>0</v>
      </c>
      <c r="V21" s="495" t="e">
        <f t="shared" si="6"/>
        <v>#DIV/0!</v>
      </c>
      <c r="W21" s="495">
        <f t="shared" si="7"/>
        <v>0</v>
      </c>
      <c r="X21" s="495">
        <f t="shared" si="8"/>
        <v>0</v>
      </c>
      <c r="Y21" s="495">
        <f t="shared" si="9"/>
        <v>0</v>
      </c>
      <c r="Z21" s="495">
        <f t="shared" si="10"/>
        <v>0</v>
      </c>
      <c r="AA21" s="495">
        <f t="shared" si="11"/>
        <v>0</v>
      </c>
      <c r="AB21" s="43"/>
      <c r="AC21" s="41"/>
      <c r="AD21" s="41"/>
      <c r="AE21" s="41"/>
      <c r="AF21" s="41"/>
      <c r="AG21" s="41"/>
    </row>
    <row r="22" spans="1:33" ht="15" customHeight="1">
      <c r="A22" s="324" t="s">
        <v>58</v>
      </c>
      <c r="B22" s="493">
        <f>SUMIF('4-Basis ruimtestaat'!B:B,'2-Kosten per locatie'!A22,'4-Basis ruimtestaat'!I:I)</f>
        <v>145.5</v>
      </c>
      <c r="C22" s="238"/>
      <c r="D22" s="239">
        <f>_xlfn.MAXIFS('4-Basis ruimtestaat'!K:K,'4-Basis ruimtestaat'!B:B,'2-Kosten per locatie'!A22)</f>
        <v>255</v>
      </c>
      <c r="E22" s="239">
        <f>_xlfn.MAXIFS('4-Basis ruimtestaat'!L:L,'4-Basis ruimtestaat'!B:B,'2-Kosten per locatie'!A22)</f>
        <v>0</v>
      </c>
      <c r="F22" s="239">
        <f>_xlfn.MAXIFS('4-Basis ruimtestaat'!M:M,'4-Basis ruimtestaat'!B:B,'2-Kosten per locatie'!A22)</f>
        <v>0</v>
      </c>
      <c r="G22" s="239">
        <f>_xlfn.MAXIFS('4-Basis ruimtestaat'!N:N,'4-Basis ruimtestaat'!B:B,'2-Kosten per locatie'!A22)</f>
        <v>0</v>
      </c>
      <c r="H22" s="239">
        <f>_xlfn.MAXIFS('4-Basis ruimtestaat'!O:O,'4-Basis ruimtestaat'!B:B,'2-Kosten per locatie'!A22)</f>
        <v>0</v>
      </c>
      <c r="I22" s="239">
        <f>_xlfn.MAXIFS('4-Basis ruimtestaat'!P:P,'4-Basis ruimtestaat'!B:B,'2-Kosten per locatie'!A22)</f>
        <v>0</v>
      </c>
      <c r="J22" s="495" t="e">
        <f>SUMIF('4-Basis ruimtestaat'!B:B,'2-Kosten per locatie'!A22,'4-Basis ruimtestaat'!Q:Q)</f>
        <v>#DIV/0!</v>
      </c>
      <c r="K22" s="495">
        <f>SUMIF('4-Basis ruimtestaat'!B:B,'2-Kosten per locatie'!A22,'4-Basis ruimtestaat'!R:R)</f>
        <v>0</v>
      </c>
      <c r="L22" s="495">
        <f>SUMIF('4-Basis ruimtestaat'!B:B,'2-Kosten per locatie'!A22,'4-Basis ruimtestaat'!S:S)</f>
        <v>0</v>
      </c>
      <c r="M22" s="495">
        <f>SUMIF('4-Basis ruimtestaat'!B:B,'2-Kosten per locatie'!A22,'4-Basis ruimtestaat'!T:T)</f>
        <v>0</v>
      </c>
      <c r="N22" s="495">
        <f>SUMIF('4-Basis ruimtestaat'!B:B,'2-Kosten per locatie'!A22,'4-Basis ruimtestaat'!U:U)</f>
        <v>0</v>
      </c>
      <c r="O22" s="495">
        <f>SUMIF('4-Basis ruimtestaat'!B:B,'2-Kosten per locatie'!A22,'4-Basis ruimtestaat'!V:V)</f>
        <v>0</v>
      </c>
      <c r="P22" s="495" t="e">
        <f t="shared" si="0"/>
        <v>#DIV/0!</v>
      </c>
      <c r="Q22" s="495">
        <f t="shared" si="1"/>
        <v>0</v>
      </c>
      <c r="R22" s="495">
        <f t="shared" si="2"/>
        <v>0</v>
      </c>
      <c r="S22" s="495">
        <f t="shared" si="3"/>
        <v>0</v>
      </c>
      <c r="T22" s="495">
        <f t="shared" si="4"/>
        <v>0</v>
      </c>
      <c r="U22" s="495">
        <f t="shared" si="5"/>
        <v>0</v>
      </c>
      <c r="V22" s="495" t="e">
        <f t="shared" si="6"/>
        <v>#DIV/0!</v>
      </c>
      <c r="W22" s="495">
        <f t="shared" si="7"/>
        <v>0</v>
      </c>
      <c r="X22" s="495">
        <f t="shared" si="8"/>
        <v>0</v>
      </c>
      <c r="Y22" s="495">
        <f t="shared" si="9"/>
        <v>0</v>
      </c>
      <c r="Z22" s="495">
        <f t="shared" si="10"/>
        <v>0</v>
      </c>
      <c r="AA22" s="495">
        <f t="shared" si="11"/>
        <v>0</v>
      </c>
      <c r="AB22" s="43"/>
      <c r="AC22" s="41"/>
      <c r="AD22" s="41"/>
      <c r="AE22" s="41"/>
      <c r="AF22" s="41"/>
      <c r="AG22" s="41"/>
    </row>
    <row r="23" spans="1:33" ht="15" customHeight="1">
      <c r="A23" s="324" t="s">
        <v>59</v>
      </c>
      <c r="B23" s="493">
        <f>SUMIF('4-Basis ruimtestaat'!B:B,'2-Kosten per locatie'!A23,'4-Basis ruimtestaat'!I:I)</f>
        <v>3627.9</v>
      </c>
      <c r="C23" s="238"/>
      <c r="D23" s="239">
        <f>_xlfn.MAXIFS('4-Basis ruimtestaat'!K:K,'4-Basis ruimtestaat'!B:B,'2-Kosten per locatie'!A23)</f>
        <v>255</v>
      </c>
      <c r="E23" s="239">
        <f>_xlfn.MAXIFS('4-Basis ruimtestaat'!L:L,'4-Basis ruimtestaat'!B:B,'2-Kosten per locatie'!A23)</f>
        <v>0</v>
      </c>
      <c r="F23" s="239">
        <f>_xlfn.MAXIFS('4-Basis ruimtestaat'!M:M,'4-Basis ruimtestaat'!B:B,'2-Kosten per locatie'!A23)</f>
        <v>0</v>
      </c>
      <c r="G23" s="239">
        <f>_xlfn.MAXIFS('4-Basis ruimtestaat'!N:N,'4-Basis ruimtestaat'!B:B,'2-Kosten per locatie'!A23)</f>
        <v>0</v>
      </c>
      <c r="H23" s="239">
        <f>_xlfn.MAXIFS('4-Basis ruimtestaat'!O:O,'4-Basis ruimtestaat'!B:B,'2-Kosten per locatie'!A23)</f>
        <v>0</v>
      </c>
      <c r="I23" s="239">
        <f>_xlfn.MAXIFS('4-Basis ruimtestaat'!P:P,'4-Basis ruimtestaat'!B:B,'2-Kosten per locatie'!A23)</f>
        <v>0</v>
      </c>
      <c r="J23" s="495" t="e">
        <f>SUMIF('4-Basis ruimtestaat'!B:B,'2-Kosten per locatie'!A23,'4-Basis ruimtestaat'!Q:Q)</f>
        <v>#DIV/0!</v>
      </c>
      <c r="K23" s="495">
        <f>SUMIF('4-Basis ruimtestaat'!B:B,'2-Kosten per locatie'!A23,'4-Basis ruimtestaat'!R:R)</f>
        <v>0</v>
      </c>
      <c r="L23" s="495">
        <f>SUMIF('4-Basis ruimtestaat'!B:B,'2-Kosten per locatie'!A23,'4-Basis ruimtestaat'!S:S)</f>
        <v>0</v>
      </c>
      <c r="M23" s="495">
        <f>SUMIF('4-Basis ruimtestaat'!B:B,'2-Kosten per locatie'!A23,'4-Basis ruimtestaat'!T:T)</f>
        <v>0</v>
      </c>
      <c r="N23" s="495">
        <f>SUMIF('4-Basis ruimtestaat'!B:B,'2-Kosten per locatie'!A23,'4-Basis ruimtestaat'!U:U)</f>
        <v>0</v>
      </c>
      <c r="O23" s="495">
        <f>SUMIF('4-Basis ruimtestaat'!B:B,'2-Kosten per locatie'!A23,'4-Basis ruimtestaat'!V:V)</f>
        <v>0</v>
      </c>
      <c r="P23" s="495" t="e">
        <f t="shared" si="0"/>
        <v>#DIV/0!</v>
      </c>
      <c r="Q23" s="495">
        <f t="shared" si="1"/>
        <v>0</v>
      </c>
      <c r="R23" s="495">
        <f t="shared" si="2"/>
        <v>0</v>
      </c>
      <c r="S23" s="495">
        <f t="shared" si="3"/>
        <v>0</v>
      </c>
      <c r="T23" s="495">
        <f t="shared" si="4"/>
        <v>0</v>
      </c>
      <c r="U23" s="495">
        <f t="shared" si="5"/>
        <v>0</v>
      </c>
      <c r="V23" s="495" t="e">
        <f t="shared" si="6"/>
        <v>#DIV/0!</v>
      </c>
      <c r="W23" s="495">
        <f t="shared" si="7"/>
        <v>0</v>
      </c>
      <c r="X23" s="495">
        <f t="shared" si="8"/>
        <v>0</v>
      </c>
      <c r="Y23" s="495">
        <f t="shared" si="9"/>
        <v>0</v>
      </c>
      <c r="Z23" s="495">
        <f t="shared" si="10"/>
        <v>0</v>
      </c>
      <c r="AA23" s="495">
        <f t="shared" si="11"/>
        <v>0</v>
      </c>
      <c r="AB23" s="43"/>
      <c r="AC23" s="41"/>
      <c r="AD23" s="41"/>
      <c r="AE23" s="41"/>
      <c r="AF23" s="41"/>
      <c r="AG23" s="41"/>
    </row>
    <row r="24" spans="1:33" ht="15" customHeight="1">
      <c r="A24" s="324" t="s">
        <v>60</v>
      </c>
      <c r="B24" s="493">
        <f>SUMIF('4-Basis ruimtestaat'!B:B,'2-Kosten per locatie'!A24,'4-Basis ruimtestaat'!I:I)</f>
        <v>0</v>
      </c>
      <c r="C24" s="238"/>
      <c r="D24" s="239">
        <f>_xlfn.MAXIFS('4-Basis ruimtestaat'!K:K,'4-Basis ruimtestaat'!B:B,'2-Kosten per locatie'!A24)</f>
        <v>0</v>
      </c>
      <c r="E24" s="239">
        <f>_xlfn.MAXIFS('4-Basis ruimtestaat'!L:L,'4-Basis ruimtestaat'!B:B,'2-Kosten per locatie'!A24)</f>
        <v>0</v>
      </c>
      <c r="F24" s="239">
        <f>_xlfn.MAXIFS('4-Basis ruimtestaat'!M:M,'4-Basis ruimtestaat'!B:B,'2-Kosten per locatie'!A24)</f>
        <v>0</v>
      </c>
      <c r="G24" s="239">
        <f>_xlfn.MAXIFS('4-Basis ruimtestaat'!N:N,'4-Basis ruimtestaat'!B:B,'2-Kosten per locatie'!A24)</f>
        <v>0</v>
      </c>
      <c r="H24" s="239">
        <f>_xlfn.MAXIFS('4-Basis ruimtestaat'!O:O,'4-Basis ruimtestaat'!B:B,'2-Kosten per locatie'!A24)</f>
        <v>0</v>
      </c>
      <c r="I24" s="239">
        <f>_xlfn.MAXIFS('4-Basis ruimtestaat'!P:P,'4-Basis ruimtestaat'!B:B,'2-Kosten per locatie'!A24)</f>
        <v>0</v>
      </c>
      <c r="J24" s="495">
        <f>SUMIF('4-Basis ruimtestaat'!B:B,'2-Kosten per locatie'!A24,'4-Basis ruimtestaat'!Q:Q)</f>
        <v>0</v>
      </c>
      <c r="K24" s="495">
        <f>SUMIF('4-Basis ruimtestaat'!B:B,'2-Kosten per locatie'!A24,'4-Basis ruimtestaat'!R:R)</f>
        <v>0</v>
      </c>
      <c r="L24" s="495">
        <f>SUMIF('4-Basis ruimtestaat'!B:B,'2-Kosten per locatie'!A24,'4-Basis ruimtestaat'!S:S)</f>
        <v>0</v>
      </c>
      <c r="M24" s="495">
        <f>SUMIF('4-Basis ruimtestaat'!B:B,'2-Kosten per locatie'!A24,'4-Basis ruimtestaat'!T:T)</f>
        <v>0</v>
      </c>
      <c r="N24" s="495">
        <f>SUMIF('4-Basis ruimtestaat'!B:B,'2-Kosten per locatie'!A24,'4-Basis ruimtestaat'!U:U)</f>
        <v>0</v>
      </c>
      <c r="O24" s="495">
        <f>SUMIF('4-Basis ruimtestaat'!B:B,'2-Kosten per locatie'!A24,'4-Basis ruimtestaat'!V:V)</f>
        <v>0</v>
      </c>
      <c r="P24" s="495">
        <f t="shared" si="0"/>
        <v>0</v>
      </c>
      <c r="Q24" s="495">
        <f t="shared" si="1"/>
        <v>0</v>
      </c>
      <c r="R24" s="495">
        <f t="shared" si="2"/>
        <v>0</v>
      </c>
      <c r="S24" s="495">
        <f t="shared" si="3"/>
        <v>0</v>
      </c>
      <c r="T24" s="495">
        <f t="shared" si="4"/>
        <v>0</v>
      </c>
      <c r="U24" s="495">
        <f t="shared" si="5"/>
        <v>0</v>
      </c>
      <c r="V24" s="495">
        <f t="shared" si="6"/>
        <v>0</v>
      </c>
      <c r="W24" s="495">
        <f t="shared" si="7"/>
        <v>0</v>
      </c>
      <c r="X24" s="495">
        <f t="shared" si="8"/>
        <v>0</v>
      </c>
      <c r="Y24" s="495">
        <f t="shared" si="9"/>
        <v>0</v>
      </c>
      <c r="Z24" s="495">
        <f t="shared" si="10"/>
        <v>0</v>
      </c>
      <c r="AA24" s="495">
        <f t="shared" si="11"/>
        <v>0</v>
      </c>
      <c r="AB24" s="43"/>
      <c r="AC24" s="41"/>
      <c r="AD24" s="41"/>
      <c r="AE24" s="41"/>
      <c r="AF24" s="41"/>
      <c r="AG24" s="41"/>
    </row>
    <row r="25" spans="1:33" ht="15" customHeight="1">
      <c r="A25" s="324" t="s">
        <v>61</v>
      </c>
      <c r="B25" s="493">
        <f>SUMIF('4-Basis ruimtestaat'!B:B,'2-Kosten per locatie'!A25,'4-Basis ruimtestaat'!I:I)</f>
        <v>978.5</v>
      </c>
      <c r="C25" s="238"/>
      <c r="D25" s="239">
        <f>_xlfn.MAXIFS('4-Basis ruimtestaat'!K:K,'4-Basis ruimtestaat'!B:B,'2-Kosten per locatie'!A25)</f>
        <v>255</v>
      </c>
      <c r="E25" s="239">
        <f>_xlfn.MAXIFS('4-Basis ruimtestaat'!L:L,'4-Basis ruimtestaat'!B:B,'2-Kosten per locatie'!A25)</f>
        <v>0</v>
      </c>
      <c r="F25" s="239">
        <f>_xlfn.MAXIFS('4-Basis ruimtestaat'!M:M,'4-Basis ruimtestaat'!B:B,'2-Kosten per locatie'!A25)</f>
        <v>0</v>
      </c>
      <c r="G25" s="239">
        <f>_xlfn.MAXIFS('4-Basis ruimtestaat'!N:N,'4-Basis ruimtestaat'!B:B,'2-Kosten per locatie'!A25)</f>
        <v>0</v>
      </c>
      <c r="H25" s="239">
        <f>_xlfn.MAXIFS('4-Basis ruimtestaat'!O:O,'4-Basis ruimtestaat'!B:B,'2-Kosten per locatie'!A25)</f>
        <v>0</v>
      </c>
      <c r="I25" s="239">
        <f>_xlfn.MAXIFS('4-Basis ruimtestaat'!P:P,'4-Basis ruimtestaat'!B:B,'2-Kosten per locatie'!A25)</f>
        <v>0</v>
      </c>
      <c r="J25" s="495" t="e">
        <f>SUMIF('4-Basis ruimtestaat'!B:B,'2-Kosten per locatie'!A25,'4-Basis ruimtestaat'!Q:Q)</f>
        <v>#DIV/0!</v>
      </c>
      <c r="K25" s="495">
        <f>SUMIF('4-Basis ruimtestaat'!B:B,'2-Kosten per locatie'!A25,'4-Basis ruimtestaat'!R:R)</f>
        <v>0</v>
      </c>
      <c r="L25" s="495">
        <f>SUMIF('4-Basis ruimtestaat'!B:B,'2-Kosten per locatie'!A25,'4-Basis ruimtestaat'!S:S)</f>
        <v>0</v>
      </c>
      <c r="M25" s="495">
        <f>SUMIF('4-Basis ruimtestaat'!B:B,'2-Kosten per locatie'!A25,'4-Basis ruimtestaat'!T:T)</f>
        <v>0</v>
      </c>
      <c r="N25" s="495">
        <f>SUMIF('4-Basis ruimtestaat'!B:B,'2-Kosten per locatie'!A25,'4-Basis ruimtestaat'!U:U)</f>
        <v>0</v>
      </c>
      <c r="O25" s="495">
        <f>SUMIF('4-Basis ruimtestaat'!B:B,'2-Kosten per locatie'!A25,'4-Basis ruimtestaat'!V:V)</f>
        <v>0</v>
      </c>
      <c r="P25" s="495" t="e">
        <f t="shared" si="0"/>
        <v>#DIV/0!</v>
      </c>
      <c r="Q25" s="495">
        <f t="shared" si="1"/>
        <v>0</v>
      </c>
      <c r="R25" s="495">
        <f t="shared" si="2"/>
        <v>0</v>
      </c>
      <c r="S25" s="495">
        <f t="shared" si="3"/>
        <v>0</v>
      </c>
      <c r="T25" s="495">
        <f t="shared" si="4"/>
        <v>0</v>
      </c>
      <c r="U25" s="495">
        <f t="shared" si="5"/>
        <v>0</v>
      </c>
      <c r="V25" s="495" t="e">
        <f t="shared" si="6"/>
        <v>#DIV/0!</v>
      </c>
      <c r="W25" s="495">
        <f t="shared" si="7"/>
        <v>0</v>
      </c>
      <c r="X25" s="495">
        <f t="shared" si="8"/>
        <v>0</v>
      </c>
      <c r="Y25" s="495">
        <f t="shared" si="9"/>
        <v>0</v>
      </c>
      <c r="Z25" s="495">
        <f t="shared" si="10"/>
        <v>0</v>
      </c>
      <c r="AA25" s="495">
        <f t="shared" si="11"/>
        <v>0</v>
      </c>
      <c r="AB25" s="43"/>
      <c r="AC25" s="41"/>
      <c r="AD25" s="41"/>
      <c r="AE25" s="41"/>
      <c r="AF25" s="41"/>
      <c r="AG25" s="41"/>
    </row>
    <row r="26" spans="1:33" ht="15" customHeight="1">
      <c r="A26" s="324" t="s">
        <v>62</v>
      </c>
      <c r="B26" s="493">
        <f>SUMIF('4-Basis ruimtestaat'!B:B,'2-Kosten per locatie'!A26,'4-Basis ruimtestaat'!I:I)</f>
        <v>786.89599999999984</v>
      </c>
      <c r="C26" s="238"/>
      <c r="D26" s="239">
        <f>_xlfn.MAXIFS('4-Basis ruimtestaat'!K:K,'4-Basis ruimtestaat'!B:B,'2-Kosten per locatie'!A26)</f>
        <v>255</v>
      </c>
      <c r="E26" s="239">
        <f>_xlfn.MAXIFS('4-Basis ruimtestaat'!L:L,'4-Basis ruimtestaat'!B:B,'2-Kosten per locatie'!A26)</f>
        <v>255</v>
      </c>
      <c r="F26" s="239">
        <f>_xlfn.MAXIFS('4-Basis ruimtestaat'!M:M,'4-Basis ruimtestaat'!B:B,'2-Kosten per locatie'!A26)</f>
        <v>101</v>
      </c>
      <c r="G26" s="239">
        <f>_xlfn.MAXIFS('4-Basis ruimtestaat'!N:N,'4-Basis ruimtestaat'!B:B,'2-Kosten per locatie'!A26)</f>
        <v>101</v>
      </c>
      <c r="H26" s="239">
        <f>_xlfn.MAXIFS('4-Basis ruimtestaat'!O:O,'4-Basis ruimtestaat'!B:B,'2-Kosten per locatie'!A26)</f>
        <v>9</v>
      </c>
      <c r="I26" s="239">
        <f>_xlfn.MAXIFS('4-Basis ruimtestaat'!P:P,'4-Basis ruimtestaat'!B:B,'2-Kosten per locatie'!A26)</f>
        <v>9</v>
      </c>
      <c r="J26" s="495" t="e">
        <f>SUMIF('4-Basis ruimtestaat'!B:B,'2-Kosten per locatie'!A26,'4-Basis ruimtestaat'!Q:Q)</f>
        <v>#DIV/0!</v>
      </c>
      <c r="K26" s="495" t="e">
        <f>SUMIF('4-Basis ruimtestaat'!B:B,'2-Kosten per locatie'!A26,'4-Basis ruimtestaat'!R:R)</f>
        <v>#DIV/0!</v>
      </c>
      <c r="L26" s="495" t="e">
        <f>SUMIF('4-Basis ruimtestaat'!B:B,'2-Kosten per locatie'!A26,'4-Basis ruimtestaat'!S:S)</f>
        <v>#DIV/0!</v>
      </c>
      <c r="M26" s="495" t="e">
        <f>SUMIF('4-Basis ruimtestaat'!B:B,'2-Kosten per locatie'!A26,'4-Basis ruimtestaat'!T:T)</f>
        <v>#DIV/0!</v>
      </c>
      <c r="N26" s="495" t="e">
        <f>SUMIF('4-Basis ruimtestaat'!B:B,'2-Kosten per locatie'!A26,'4-Basis ruimtestaat'!U:U)</f>
        <v>#DIV/0!</v>
      </c>
      <c r="O26" s="495" t="e">
        <f>SUMIF('4-Basis ruimtestaat'!B:B,'2-Kosten per locatie'!A26,'4-Basis ruimtestaat'!V:V)</f>
        <v>#DIV/0!</v>
      </c>
      <c r="P26" s="495" t="e">
        <f t="shared" ref="P26:P29" si="12">IF(J26&lt;(D26*$E$2),D26*$E$2-J26,0)</f>
        <v>#DIV/0!</v>
      </c>
      <c r="Q26" s="495" t="e">
        <f t="shared" ref="Q26:Q29" si="13">IF(K26&lt;(E26*$E$2),E26*$E$2-K26,0)</f>
        <v>#DIV/0!</v>
      </c>
      <c r="R26" s="495" t="e">
        <f t="shared" ref="R26:R29" si="14">IF(L26&lt;(F26*$E$2),F26*$E$2-L26,0)</f>
        <v>#DIV/0!</v>
      </c>
      <c r="S26" s="495" t="e">
        <f t="shared" ref="S26:S29" si="15">IF(M26&lt;(G26*$E$2),G26*$E$2-M26,0)</f>
        <v>#DIV/0!</v>
      </c>
      <c r="T26" s="495" t="e">
        <f t="shared" ref="T26:T29" si="16">IF(N26&lt;(H26*$E$2),H26*$E$2-N26,0)</f>
        <v>#DIV/0!</v>
      </c>
      <c r="U26" s="495" t="e">
        <f t="shared" ref="U26:U29" si="17">IF(O26&lt;(I26*$E$2),I26*$E$2-O26,0)</f>
        <v>#DIV/0!</v>
      </c>
      <c r="V26" s="495" t="e">
        <f t="shared" ref="V26:V29" si="18">J26*$E$5</f>
        <v>#DIV/0!</v>
      </c>
      <c r="W26" s="495" t="e">
        <f t="shared" ref="W26:W29" si="19">K26*$E$5</f>
        <v>#DIV/0!</v>
      </c>
      <c r="X26" s="495" t="e">
        <f t="shared" ref="X26:X29" si="20">L26*$E$5</f>
        <v>#DIV/0!</v>
      </c>
      <c r="Y26" s="495" t="e">
        <f t="shared" ref="Y26:Y29" si="21">M26*$E$5</f>
        <v>#DIV/0!</v>
      </c>
      <c r="Z26" s="495" t="e">
        <f t="shared" ref="Z26:Z29" si="22">N26*$E$5</f>
        <v>#DIV/0!</v>
      </c>
      <c r="AA26" s="495" t="e">
        <f t="shared" ref="AA26:AA29" si="23">O26*$E$5</f>
        <v>#DIV/0!</v>
      </c>
      <c r="AB26" s="43"/>
      <c r="AC26" s="41"/>
      <c r="AD26" s="41"/>
      <c r="AE26" s="41"/>
      <c r="AF26" s="41"/>
      <c r="AG26" s="41"/>
    </row>
    <row r="27" spans="1:33" ht="15" customHeight="1">
      <c r="A27" s="324" t="s">
        <v>63</v>
      </c>
      <c r="B27" s="493">
        <f>SUMIF('4-Basis ruimtestaat'!B:B,'2-Kosten per locatie'!A27,'4-Basis ruimtestaat'!I:I)</f>
        <v>1215.46</v>
      </c>
      <c r="C27" s="238"/>
      <c r="D27" s="239">
        <f>_xlfn.MAXIFS('4-Basis ruimtestaat'!K:K,'4-Basis ruimtestaat'!B:B,'2-Kosten per locatie'!A27)</f>
        <v>255</v>
      </c>
      <c r="E27" s="239">
        <f>_xlfn.MAXIFS('4-Basis ruimtestaat'!L:L,'4-Basis ruimtestaat'!B:B,'2-Kosten per locatie'!A27)</f>
        <v>255</v>
      </c>
      <c r="F27" s="239">
        <f>_xlfn.MAXIFS('4-Basis ruimtestaat'!M:M,'4-Basis ruimtestaat'!B:B,'2-Kosten per locatie'!A27)</f>
        <v>101</v>
      </c>
      <c r="G27" s="239">
        <f>_xlfn.MAXIFS('4-Basis ruimtestaat'!N:N,'4-Basis ruimtestaat'!B:B,'2-Kosten per locatie'!A27)</f>
        <v>101</v>
      </c>
      <c r="H27" s="239">
        <f>_xlfn.MAXIFS('4-Basis ruimtestaat'!O:O,'4-Basis ruimtestaat'!B:B,'2-Kosten per locatie'!A27)</f>
        <v>9</v>
      </c>
      <c r="I27" s="239">
        <f>_xlfn.MAXIFS('4-Basis ruimtestaat'!P:P,'4-Basis ruimtestaat'!B:B,'2-Kosten per locatie'!A27)</f>
        <v>9</v>
      </c>
      <c r="J27" s="495" t="e">
        <f>SUMIF('4-Basis ruimtestaat'!B:B,'2-Kosten per locatie'!A27,'4-Basis ruimtestaat'!Q:Q)</f>
        <v>#DIV/0!</v>
      </c>
      <c r="K27" s="495" t="e">
        <f>SUMIF('4-Basis ruimtestaat'!B:B,'2-Kosten per locatie'!A27,'4-Basis ruimtestaat'!R:R)</f>
        <v>#DIV/0!</v>
      </c>
      <c r="L27" s="495" t="e">
        <f>SUMIF('4-Basis ruimtestaat'!B:B,'2-Kosten per locatie'!A27,'4-Basis ruimtestaat'!S:S)</f>
        <v>#DIV/0!</v>
      </c>
      <c r="M27" s="495" t="e">
        <f>SUMIF('4-Basis ruimtestaat'!B:B,'2-Kosten per locatie'!A27,'4-Basis ruimtestaat'!T:T)</f>
        <v>#DIV/0!</v>
      </c>
      <c r="N27" s="495" t="e">
        <f>SUMIF('4-Basis ruimtestaat'!B:B,'2-Kosten per locatie'!A27,'4-Basis ruimtestaat'!U:U)</f>
        <v>#DIV/0!</v>
      </c>
      <c r="O27" s="495" t="e">
        <f>SUMIF('4-Basis ruimtestaat'!B:B,'2-Kosten per locatie'!A27,'4-Basis ruimtestaat'!V:V)</f>
        <v>#DIV/0!</v>
      </c>
      <c r="P27" s="495" t="e">
        <f t="shared" si="12"/>
        <v>#DIV/0!</v>
      </c>
      <c r="Q27" s="495" t="e">
        <f t="shared" si="13"/>
        <v>#DIV/0!</v>
      </c>
      <c r="R27" s="495" t="e">
        <f t="shared" si="14"/>
        <v>#DIV/0!</v>
      </c>
      <c r="S27" s="495" t="e">
        <f t="shared" si="15"/>
        <v>#DIV/0!</v>
      </c>
      <c r="T27" s="495" t="e">
        <f t="shared" si="16"/>
        <v>#DIV/0!</v>
      </c>
      <c r="U27" s="495" t="e">
        <f t="shared" si="17"/>
        <v>#DIV/0!</v>
      </c>
      <c r="V27" s="495" t="e">
        <f t="shared" si="18"/>
        <v>#DIV/0!</v>
      </c>
      <c r="W27" s="495" t="e">
        <f t="shared" si="19"/>
        <v>#DIV/0!</v>
      </c>
      <c r="X27" s="495" t="e">
        <f t="shared" si="20"/>
        <v>#DIV/0!</v>
      </c>
      <c r="Y27" s="495" t="e">
        <f t="shared" si="21"/>
        <v>#DIV/0!</v>
      </c>
      <c r="Z27" s="495" t="e">
        <f t="shared" si="22"/>
        <v>#DIV/0!</v>
      </c>
      <c r="AA27" s="495" t="e">
        <f t="shared" si="23"/>
        <v>#DIV/0!</v>
      </c>
      <c r="AB27" s="43"/>
      <c r="AC27" s="41"/>
      <c r="AD27" s="41"/>
      <c r="AE27" s="41"/>
      <c r="AF27" s="41"/>
      <c r="AG27" s="41"/>
    </row>
    <row r="28" spans="1:33" ht="15" customHeight="1">
      <c r="A28" s="324" t="s">
        <v>64</v>
      </c>
      <c r="B28" s="493">
        <f>SUMIF('4-Basis ruimtestaat'!B:B,'2-Kosten per locatie'!A28,'4-Basis ruimtestaat'!I:I)</f>
        <v>1057.4059999999999</v>
      </c>
      <c r="C28" s="238"/>
      <c r="D28" s="239">
        <f>_xlfn.MAXIFS('4-Basis ruimtestaat'!K:K,'4-Basis ruimtestaat'!B:B,'2-Kosten per locatie'!A28)</f>
        <v>255</v>
      </c>
      <c r="E28" s="239">
        <f>_xlfn.MAXIFS('4-Basis ruimtestaat'!L:L,'4-Basis ruimtestaat'!B:B,'2-Kosten per locatie'!A28)</f>
        <v>255</v>
      </c>
      <c r="F28" s="239">
        <f>_xlfn.MAXIFS('4-Basis ruimtestaat'!M:M,'4-Basis ruimtestaat'!B:B,'2-Kosten per locatie'!A28)</f>
        <v>101</v>
      </c>
      <c r="G28" s="239">
        <f>_xlfn.MAXIFS('4-Basis ruimtestaat'!N:N,'4-Basis ruimtestaat'!B:B,'2-Kosten per locatie'!A28)</f>
        <v>101</v>
      </c>
      <c r="H28" s="239">
        <f>_xlfn.MAXIFS('4-Basis ruimtestaat'!O:O,'4-Basis ruimtestaat'!B:B,'2-Kosten per locatie'!A28)</f>
        <v>9</v>
      </c>
      <c r="I28" s="239">
        <f>_xlfn.MAXIFS('4-Basis ruimtestaat'!P:P,'4-Basis ruimtestaat'!B:B,'2-Kosten per locatie'!A28)</f>
        <v>9</v>
      </c>
      <c r="J28" s="495" t="e">
        <f>SUMIF('4-Basis ruimtestaat'!B:B,'2-Kosten per locatie'!A28,'4-Basis ruimtestaat'!Q:Q)</f>
        <v>#DIV/0!</v>
      </c>
      <c r="K28" s="495" t="e">
        <f>SUMIF('4-Basis ruimtestaat'!B:B,'2-Kosten per locatie'!A28,'4-Basis ruimtestaat'!R:R)</f>
        <v>#DIV/0!</v>
      </c>
      <c r="L28" s="495" t="e">
        <f>SUMIF('4-Basis ruimtestaat'!B:B,'2-Kosten per locatie'!A28,'4-Basis ruimtestaat'!S:S)</f>
        <v>#DIV/0!</v>
      </c>
      <c r="M28" s="495" t="e">
        <f>SUMIF('4-Basis ruimtestaat'!B:B,'2-Kosten per locatie'!A28,'4-Basis ruimtestaat'!T:T)</f>
        <v>#DIV/0!</v>
      </c>
      <c r="N28" s="495" t="e">
        <f>SUMIF('4-Basis ruimtestaat'!B:B,'2-Kosten per locatie'!A28,'4-Basis ruimtestaat'!U:U)</f>
        <v>#DIV/0!</v>
      </c>
      <c r="O28" s="495" t="e">
        <f>SUMIF('4-Basis ruimtestaat'!B:B,'2-Kosten per locatie'!A28,'4-Basis ruimtestaat'!V:V)</f>
        <v>#DIV/0!</v>
      </c>
      <c r="P28" s="495" t="e">
        <f t="shared" si="12"/>
        <v>#DIV/0!</v>
      </c>
      <c r="Q28" s="495" t="e">
        <f t="shared" si="13"/>
        <v>#DIV/0!</v>
      </c>
      <c r="R28" s="495" t="e">
        <f t="shared" si="14"/>
        <v>#DIV/0!</v>
      </c>
      <c r="S28" s="495" t="e">
        <f t="shared" si="15"/>
        <v>#DIV/0!</v>
      </c>
      <c r="T28" s="495" t="e">
        <f t="shared" si="16"/>
        <v>#DIV/0!</v>
      </c>
      <c r="U28" s="495" t="e">
        <f t="shared" si="17"/>
        <v>#DIV/0!</v>
      </c>
      <c r="V28" s="495" t="e">
        <f t="shared" si="18"/>
        <v>#DIV/0!</v>
      </c>
      <c r="W28" s="495" t="e">
        <f t="shared" si="19"/>
        <v>#DIV/0!</v>
      </c>
      <c r="X28" s="495" t="e">
        <f t="shared" si="20"/>
        <v>#DIV/0!</v>
      </c>
      <c r="Y28" s="495" t="e">
        <f t="shared" si="21"/>
        <v>#DIV/0!</v>
      </c>
      <c r="Z28" s="495" t="e">
        <f t="shared" si="22"/>
        <v>#DIV/0!</v>
      </c>
      <c r="AA28" s="495" t="e">
        <f t="shared" si="23"/>
        <v>#DIV/0!</v>
      </c>
      <c r="AB28" s="43"/>
      <c r="AC28" s="41"/>
      <c r="AD28" s="41"/>
      <c r="AE28" s="41"/>
      <c r="AF28" s="41"/>
      <c r="AG28" s="41"/>
    </row>
    <row r="29" spans="1:33" ht="15" customHeight="1">
      <c r="A29" s="324" t="s">
        <v>65</v>
      </c>
      <c r="B29" s="493">
        <f>SUMIF('4-Basis ruimtestaat'!B:B,'2-Kosten per locatie'!A29,'4-Basis ruimtestaat'!I:I)</f>
        <v>1570.3099999999997</v>
      </c>
      <c r="C29" s="238"/>
      <c r="D29" s="239">
        <f>_xlfn.MAXIFS('4-Basis ruimtestaat'!K:K,'4-Basis ruimtestaat'!B:B,'2-Kosten per locatie'!A29)</f>
        <v>255</v>
      </c>
      <c r="E29" s="239">
        <f>_xlfn.MAXIFS('4-Basis ruimtestaat'!L:L,'4-Basis ruimtestaat'!B:B,'2-Kosten per locatie'!A29)</f>
        <v>0</v>
      </c>
      <c r="F29" s="239">
        <f>_xlfn.MAXIFS('4-Basis ruimtestaat'!M:M,'4-Basis ruimtestaat'!B:B,'2-Kosten per locatie'!A29)</f>
        <v>0</v>
      </c>
      <c r="G29" s="239">
        <f>_xlfn.MAXIFS('4-Basis ruimtestaat'!N:N,'4-Basis ruimtestaat'!B:B,'2-Kosten per locatie'!A29)</f>
        <v>0</v>
      </c>
      <c r="H29" s="239">
        <f>_xlfn.MAXIFS('4-Basis ruimtestaat'!O:O,'4-Basis ruimtestaat'!B:B,'2-Kosten per locatie'!A29)</f>
        <v>0</v>
      </c>
      <c r="I29" s="239">
        <f>_xlfn.MAXIFS('4-Basis ruimtestaat'!P:P,'4-Basis ruimtestaat'!B:B,'2-Kosten per locatie'!A29)</f>
        <v>0</v>
      </c>
      <c r="J29" s="495" t="e">
        <f>SUMIF('4-Basis ruimtestaat'!B:B,'2-Kosten per locatie'!A29,'4-Basis ruimtestaat'!Q:Q)</f>
        <v>#DIV/0!</v>
      </c>
      <c r="K29" s="495">
        <f>SUMIF('4-Basis ruimtestaat'!B:B,'2-Kosten per locatie'!A29,'4-Basis ruimtestaat'!R:R)</f>
        <v>0</v>
      </c>
      <c r="L29" s="495">
        <f>SUMIF('4-Basis ruimtestaat'!B:B,'2-Kosten per locatie'!A29,'4-Basis ruimtestaat'!S:S)</f>
        <v>0</v>
      </c>
      <c r="M29" s="495">
        <f>SUMIF('4-Basis ruimtestaat'!B:B,'2-Kosten per locatie'!A29,'4-Basis ruimtestaat'!T:T)</f>
        <v>0</v>
      </c>
      <c r="N29" s="495">
        <f>SUMIF('4-Basis ruimtestaat'!B:B,'2-Kosten per locatie'!A29,'4-Basis ruimtestaat'!U:U)</f>
        <v>0</v>
      </c>
      <c r="O29" s="495">
        <f>SUMIF('4-Basis ruimtestaat'!B:B,'2-Kosten per locatie'!A29,'4-Basis ruimtestaat'!V:V)</f>
        <v>0</v>
      </c>
      <c r="P29" s="495" t="e">
        <f t="shared" si="12"/>
        <v>#DIV/0!</v>
      </c>
      <c r="Q29" s="495">
        <f t="shared" si="13"/>
        <v>0</v>
      </c>
      <c r="R29" s="495">
        <f t="shared" si="14"/>
        <v>0</v>
      </c>
      <c r="S29" s="495">
        <f t="shared" si="15"/>
        <v>0</v>
      </c>
      <c r="T29" s="495">
        <f t="shared" si="16"/>
        <v>0</v>
      </c>
      <c r="U29" s="495">
        <f t="shared" si="17"/>
        <v>0</v>
      </c>
      <c r="V29" s="495" t="e">
        <f t="shared" si="18"/>
        <v>#DIV/0!</v>
      </c>
      <c r="W29" s="495">
        <f t="shared" si="19"/>
        <v>0</v>
      </c>
      <c r="X29" s="495">
        <f t="shared" si="20"/>
        <v>0</v>
      </c>
      <c r="Y29" s="495">
        <f t="shared" si="21"/>
        <v>0</v>
      </c>
      <c r="Z29" s="495">
        <f t="shared" si="22"/>
        <v>0</v>
      </c>
      <c r="AA29" s="495">
        <f t="shared" si="23"/>
        <v>0</v>
      </c>
      <c r="AB29" s="43"/>
      <c r="AC29" s="41"/>
      <c r="AD29" s="41"/>
      <c r="AE29" s="41"/>
      <c r="AF29" s="41"/>
      <c r="AG29" s="41"/>
    </row>
    <row r="30" spans="1:33" ht="15" customHeight="1">
      <c r="A30" s="324" t="s">
        <v>66</v>
      </c>
      <c r="B30" s="493">
        <f>SUMIF('4-Basis ruimtestaat'!B:B,'2-Kosten per locatie'!A30,'4-Basis ruimtestaat'!I:I)</f>
        <v>6222.0500000000011</v>
      </c>
      <c r="C30" s="238"/>
      <c r="D30" s="239">
        <f>_xlfn.MAXIFS('4-Basis ruimtestaat'!K:K,'4-Basis ruimtestaat'!B:B,'2-Kosten per locatie'!A30)</f>
        <v>0</v>
      </c>
      <c r="E30" s="239">
        <f>_xlfn.MAXIFS('4-Basis ruimtestaat'!L:L,'4-Basis ruimtestaat'!B:B,'2-Kosten per locatie'!A30)</f>
        <v>0</v>
      </c>
      <c r="F30" s="239">
        <f>_xlfn.MAXIFS('4-Basis ruimtestaat'!M:M,'4-Basis ruimtestaat'!B:B,'2-Kosten per locatie'!A30)</f>
        <v>0</v>
      </c>
      <c r="G30" s="239">
        <f>_xlfn.MAXIFS('4-Basis ruimtestaat'!N:N,'4-Basis ruimtestaat'!B:B,'2-Kosten per locatie'!A30)</f>
        <v>0</v>
      </c>
      <c r="H30" s="239">
        <f>_xlfn.MAXIFS('4-Basis ruimtestaat'!O:O,'4-Basis ruimtestaat'!B:B,'2-Kosten per locatie'!A30)</f>
        <v>0</v>
      </c>
      <c r="I30" s="239">
        <f>_xlfn.MAXIFS('4-Basis ruimtestaat'!P:P,'4-Basis ruimtestaat'!B:B,'2-Kosten per locatie'!A30)</f>
        <v>0</v>
      </c>
      <c r="J30" s="495">
        <f>SUMIF('4-Basis ruimtestaat'!B:B,'2-Kosten per locatie'!A30,'4-Basis ruimtestaat'!Q:Q)</f>
        <v>0</v>
      </c>
      <c r="K30" s="495">
        <f>SUMIF('4-Basis ruimtestaat'!B:B,'2-Kosten per locatie'!A30,'4-Basis ruimtestaat'!R:R)</f>
        <v>0</v>
      </c>
      <c r="L30" s="495">
        <f>SUMIF('4-Basis ruimtestaat'!B:B,'2-Kosten per locatie'!A30,'4-Basis ruimtestaat'!S:S)</f>
        <v>0</v>
      </c>
      <c r="M30" s="495">
        <f>SUMIF('4-Basis ruimtestaat'!B:B,'2-Kosten per locatie'!A30,'4-Basis ruimtestaat'!T:T)</f>
        <v>0</v>
      </c>
      <c r="N30" s="495">
        <f>SUMIF('4-Basis ruimtestaat'!B:B,'2-Kosten per locatie'!A30,'4-Basis ruimtestaat'!U:U)</f>
        <v>0</v>
      </c>
      <c r="O30" s="495">
        <f>SUMIF('4-Basis ruimtestaat'!B:B,'2-Kosten per locatie'!A30,'4-Basis ruimtestaat'!V:V)</f>
        <v>0</v>
      </c>
      <c r="P30" s="495">
        <f t="shared" ref="P30:P31" si="24">IF(J30&lt;(D30*$E$2),D30*$E$2-J30,0)</f>
        <v>0</v>
      </c>
      <c r="Q30" s="495">
        <f t="shared" ref="Q30:Q31" si="25">IF(K30&lt;(E30*$E$2),E30*$E$2-K30,0)</f>
        <v>0</v>
      </c>
      <c r="R30" s="495">
        <f t="shared" ref="R30:R31" si="26">IF(L30&lt;(F30*$E$2),F30*$E$2-L30,0)</f>
        <v>0</v>
      </c>
      <c r="S30" s="495">
        <f t="shared" ref="S30:S31" si="27">IF(M30&lt;(G30*$E$2),G30*$E$2-M30,0)</f>
        <v>0</v>
      </c>
      <c r="T30" s="495">
        <f t="shared" ref="T30:T31" si="28">IF(N30&lt;(H30*$E$2),H30*$E$2-N30,0)</f>
        <v>0</v>
      </c>
      <c r="U30" s="495">
        <f t="shared" ref="U30:U31" si="29">IF(O30&lt;(I30*$E$2),I30*$E$2-O30,0)</f>
        <v>0</v>
      </c>
      <c r="V30" s="495">
        <f t="shared" ref="V30:V31" si="30">J30*$E$5</f>
        <v>0</v>
      </c>
      <c r="W30" s="495">
        <f t="shared" ref="W30:W31" si="31">K30*$E$5</f>
        <v>0</v>
      </c>
      <c r="X30" s="495">
        <f t="shared" ref="X30:X31" si="32">L30*$E$5</f>
        <v>0</v>
      </c>
      <c r="Y30" s="495">
        <f t="shared" ref="Y30:Y31" si="33">M30*$E$5</f>
        <v>0</v>
      </c>
      <c r="Z30" s="495">
        <f t="shared" ref="Z30:Z31" si="34">N30*$E$5</f>
        <v>0</v>
      </c>
      <c r="AA30" s="495">
        <f t="shared" ref="AA30:AA31" si="35">O30*$E$5</f>
        <v>0</v>
      </c>
      <c r="AB30" s="43"/>
      <c r="AC30" s="41"/>
      <c r="AD30" s="41"/>
      <c r="AE30" s="41"/>
      <c r="AF30" s="41"/>
      <c r="AG30" s="41"/>
    </row>
    <row r="31" spans="1:33" ht="15" customHeight="1">
      <c r="A31" s="324" t="s">
        <v>67</v>
      </c>
      <c r="B31" s="493">
        <f>SUMIF('4-Basis ruimtestaat'!B:B,'2-Kosten per locatie'!A31,'4-Basis ruimtestaat'!I:I)</f>
        <v>0</v>
      </c>
      <c r="C31" s="238"/>
      <c r="D31" s="239">
        <f>_xlfn.MAXIFS('4-Basis ruimtestaat'!K:K,'4-Basis ruimtestaat'!B:B,'2-Kosten per locatie'!A31)</f>
        <v>0</v>
      </c>
      <c r="E31" s="239">
        <f>_xlfn.MAXIFS('4-Basis ruimtestaat'!L:L,'4-Basis ruimtestaat'!B:B,'2-Kosten per locatie'!A31)</f>
        <v>0</v>
      </c>
      <c r="F31" s="239">
        <f>_xlfn.MAXIFS('4-Basis ruimtestaat'!M:M,'4-Basis ruimtestaat'!B:B,'2-Kosten per locatie'!A31)</f>
        <v>0</v>
      </c>
      <c r="G31" s="239">
        <f>_xlfn.MAXIFS('4-Basis ruimtestaat'!N:N,'4-Basis ruimtestaat'!B:B,'2-Kosten per locatie'!A31)</f>
        <v>0</v>
      </c>
      <c r="H31" s="239">
        <f>_xlfn.MAXIFS('4-Basis ruimtestaat'!O:O,'4-Basis ruimtestaat'!B:B,'2-Kosten per locatie'!A31)</f>
        <v>0</v>
      </c>
      <c r="I31" s="239">
        <f>_xlfn.MAXIFS('4-Basis ruimtestaat'!P:P,'4-Basis ruimtestaat'!B:B,'2-Kosten per locatie'!A31)</f>
        <v>0</v>
      </c>
      <c r="J31" s="495">
        <f>SUMIF('4-Basis ruimtestaat'!B:B,'2-Kosten per locatie'!A31,'4-Basis ruimtestaat'!Q:Q)</f>
        <v>0</v>
      </c>
      <c r="K31" s="495">
        <f>SUMIF('4-Basis ruimtestaat'!B:B,'2-Kosten per locatie'!A31,'4-Basis ruimtestaat'!R:R)</f>
        <v>0</v>
      </c>
      <c r="L31" s="495">
        <f>SUMIF('4-Basis ruimtestaat'!B:B,'2-Kosten per locatie'!A31,'4-Basis ruimtestaat'!S:S)</f>
        <v>0</v>
      </c>
      <c r="M31" s="495">
        <f>SUMIF('4-Basis ruimtestaat'!B:B,'2-Kosten per locatie'!A31,'4-Basis ruimtestaat'!T:T)</f>
        <v>0</v>
      </c>
      <c r="N31" s="495">
        <f>SUMIF('4-Basis ruimtestaat'!B:B,'2-Kosten per locatie'!A31,'4-Basis ruimtestaat'!U:U)</f>
        <v>0</v>
      </c>
      <c r="O31" s="495">
        <f>SUMIF('4-Basis ruimtestaat'!B:B,'2-Kosten per locatie'!A31,'4-Basis ruimtestaat'!V:V)</f>
        <v>0</v>
      </c>
      <c r="P31" s="495">
        <f t="shared" si="24"/>
        <v>0</v>
      </c>
      <c r="Q31" s="495">
        <f t="shared" si="25"/>
        <v>0</v>
      </c>
      <c r="R31" s="495">
        <f t="shared" si="26"/>
        <v>0</v>
      </c>
      <c r="S31" s="495">
        <f t="shared" si="27"/>
        <v>0</v>
      </c>
      <c r="T31" s="495">
        <f t="shared" si="28"/>
        <v>0</v>
      </c>
      <c r="U31" s="495">
        <f t="shared" si="29"/>
        <v>0</v>
      </c>
      <c r="V31" s="495">
        <f t="shared" si="30"/>
        <v>0</v>
      </c>
      <c r="W31" s="495">
        <f t="shared" si="31"/>
        <v>0</v>
      </c>
      <c r="X31" s="495">
        <f t="shared" si="32"/>
        <v>0</v>
      </c>
      <c r="Y31" s="495">
        <f t="shared" si="33"/>
        <v>0</v>
      </c>
      <c r="Z31" s="495">
        <f t="shared" si="34"/>
        <v>0</v>
      </c>
      <c r="AA31" s="495">
        <f t="shared" si="35"/>
        <v>0</v>
      </c>
      <c r="AB31" s="43"/>
      <c r="AC31" s="41"/>
      <c r="AD31" s="41"/>
      <c r="AE31" s="41"/>
      <c r="AF31" s="41"/>
      <c r="AG31" s="41"/>
    </row>
    <row r="32" spans="1:33" s="59" customFormat="1" ht="15" customHeight="1">
      <c r="A32" s="326" t="s">
        <v>68</v>
      </c>
      <c r="B32" s="494">
        <f>SUM(B15:B31)</f>
        <v>20733.029000000002</v>
      </c>
      <c r="C32" s="240"/>
      <c r="D32" s="241"/>
      <c r="E32" s="241"/>
      <c r="F32" s="241"/>
      <c r="G32" s="241"/>
      <c r="H32" s="241"/>
      <c r="I32" s="241"/>
      <c r="J32" s="496" t="e">
        <f t="shared" ref="J32:AA32" si="36">SUM(J15:J31)</f>
        <v>#DIV/0!</v>
      </c>
      <c r="K32" s="496" t="e">
        <f t="shared" si="36"/>
        <v>#DIV/0!</v>
      </c>
      <c r="L32" s="496" t="e">
        <f t="shared" si="36"/>
        <v>#DIV/0!</v>
      </c>
      <c r="M32" s="496" t="e">
        <f t="shared" si="36"/>
        <v>#DIV/0!</v>
      </c>
      <c r="N32" s="496" t="e">
        <f t="shared" si="36"/>
        <v>#DIV/0!</v>
      </c>
      <c r="O32" s="496" t="e">
        <f t="shared" si="36"/>
        <v>#DIV/0!</v>
      </c>
      <c r="P32" s="496" t="e">
        <f t="shared" si="36"/>
        <v>#DIV/0!</v>
      </c>
      <c r="Q32" s="496" t="e">
        <f t="shared" si="36"/>
        <v>#DIV/0!</v>
      </c>
      <c r="R32" s="496" t="e">
        <f t="shared" si="36"/>
        <v>#DIV/0!</v>
      </c>
      <c r="S32" s="496" t="e">
        <f t="shared" si="36"/>
        <v>#DIV/0!</v>
      </c>
      <c r="T32" s="496" t="e">
        <f t="shared" si="36"/>
        <v>#DIV/0!</v>
      </c>
      <c r="U32" s="496" t="e">
        <f t="shared" si="36"/>
        <v>#DIV/0!</v>
      </c>
      <c r="V32" s="496" t="e">
        <f t="shared" si="36"/>
        <v>#DIV/0!</v>
      </c>
      <c r="W32" s="496" t="e">
        <f t="shared" si="36"/>
        <v>#DIV/0!</v>
      </c>
      <c r="X32" s="496" t="e">
        <f t="shared" si="36"/>
        <v>#DIV/0!</v>
      </c>
      <c r="Y32" s="496" t="e">
        <f t="shared" si="36"/>
        <v>#DIV/0!</v>
      </c>
      <c r="Z32" s="496" t="e">
        <f t="shared" si="36"/>
        <v>#DIV/0!</v>
      </c>
      <c r="AA32" s="496" t="e">
        <f t="shared" si="36"/>
        <v>#DIV/0!</v>
      </c>
      <c r="AB32" s="43"/>
    </row>
    <row r="33" spans="1:33" s="55" customFormat="1" ht="14.1" customHeight="1">
      <c r="AD33" s="41"/>
    </row>
    <row r="34" spans="1:33" ht="83.45" customHeight="1">
      <c r="A34" s="254" t="s">
        <v>24</v>
      </c>
      <c r="B34" s="255" t="s">
        <v>69</v>
      </c>
      <c r="C34" s="255" t="s">
        <v>70</v>
      </c>
      <c r="D34" s="255" t="s">
        <v>71</v>
      </c>
      <c r="E34" s="255" t="s">
        <v>72</v>
      </c>
      <c r="F34" s="255" t="s">
        <v>73</v>
      </c>
      <c r="G34" s="255" t="s">
        <v>74</v>
      </c>
      <c r="H34" s="255" t="s">
        <v>75</v>
      </c>
      <c r="I34" s="255" t="s">
        <v>76</v>
      </c>
      <c r="J34" s="255" t="s">
        <v>77</v>
      </c>
      <c r="K34" s="255" t="s">
        <v>78</v>
      </c>
      <c r="L34" s="255" t="s">
        <v>79</v>
      </c>
      <c r="M34" s="253" t="s">
        <v>80</v>
      </c>
      <c r="N34" s="253" t="s">
        <v>81</v>
      </c>
      <c r="O34" s="253" t="s">
        <v>82</v>
      </c>
      <c r="P34" s="255" t="s">
        <v>83</v>
      </c>
      <c r="Q34" s="255" t="s">
        <v>84</v>
      </c>
      <c r="R34" s="255" t="s">
        <v>85</v>
      </c>
      <c r="S34" s="255" t="s">
        <v>86</v>
      </c>
      <c r="T34" s="255" t="s">
        <v>87</v>
      </c>
      <c r="AG34" s="55"/>
    </row>
    <row r="35" spans="1:33" ht="15" customHeight="1">
      <c r="A35" s="324" t="str">
        <f t="shared" ref="A35:A47" si="37">A15</f>
        <v xml:space="preserve">Grijpskerk, Wijkpost  </v>
      </c>
      <c r="B35" s="56" t="e">
        <f>(J15+P15)*'6-Opbouw uurtarief productie'!$E$47</f>
        <v>#DIV/0!</v>
      </c>
      <c r="C35" s="56" t="e">
        <f>(K15+Q15)*'6-Opbouw uurtarief productie'!$E$47</f>
        <v>#DIV/0!</v>
      </c>
      <c r="D35" s="57" t="e">
        <f>(L15+R15)*'6-Opbouw uurtarief productie'!$E$51</f>
        <v>#DIV/0!</v>
      </c>
      <c r="E35" s="57" t="e">
        <f>(M15+S15)*'6-Opbouw uurtarief productie'!$E$51</f>
        <v>#DIV/0!</v>
      </c>
      <c r="F35" s="57" t="e">
        <f>(N15+T15)*'6-Opbouw uurtarief productie'!$E$53</f>
        <v>#DIV/0!</v>
      </c>
      <c r="G35" s="57" t="e">
        <f>(O15+U15)*'6-Opbouw uurtarief productie'!$E$53</f>
        <v>#DIV/0!</v>
      </c>
      <c r="H35" s="58" t="e">
        <f t="shared" ref="H35:H45" si="38">SUM(B35:G35)</f>
        <v>#DIV/0!</v>
      </c>
      <c r="I35" s="58" t="e">
        <f>V15*'7-Opbouw uurtarief toezicht'!$E$47</f>
        <v>#DIV/0!</v>
      </c>
      <c r="J35" s="58" t="e">
        <f>W15*'7-Opbouw uurtarief toezicht'!$E$47</f>
        <v>#DIV/0!</v>
      </c>
      <c r="K35" s="327" t="e">
        <f>X15*'7-Opbouw uurtarief toezicht'!$E$51</f>
        <v>#DIV/0!</v>
      </c>
      <c r="L35" s="327" t="e">
        <f>Y15*'7-Opbouw uurtarief toezicht'!$E$51</f>
        <v>#DIV/0!</v>
      </c>
      <c r="M35" s="242" t="e">
        <f>Z15*'7-Opbouw uurtarief toezicht'!$E$53</f>
        <v>#DIV/0!</v>
      </c>
      <c r="N35" s="242" t="e">
        <f>AA15*'7-Opbouw uurtarief toezicht'!$E$53</f>
        <v>#DIV/0!</v>
      </c>
      <c r="O35" s="243" t="e">
        <f t="shared" ref="O35:O45" si="39">SUM(I35:N35)</f>
        <v>#DIV/0!</v>
      </c>
      <c r="P35" s="327">
        <f>SUMIF('8-Additionele kosten'!A:A,'2-Kosten per locatie'!A35,'8-Additionele kosten'!H:H)</f>
        <v>0</v>
      </c>
      <c r="Q35" s="327">
        <f>SUMIF('10-Glasbewassing'!A:A,'2-Kosten per locatie'!A35,'10-Glasbewassing'!I:I)</f>
        <v>0</v>
      </c>
      <c r="R35" s="327">
        <f>SUMIF('11-Sanitaire voorzieningen'!A:A,'2-Kosten per locatie'!A35,'11-Sanitaire voorzieningen'!F:F)</f>
        <v>0</v>
      </c>
      <c r="S35" s="327" t="e">
        <f>H35+O35+P35+Q35+R35</f>
        <v>#DIV/0!</v>
      </c>
      <c r="T35" s="327" t="e">
        <f t="shared" ref="T35:T45" si="40">S35/12</f>
        <v>#DIV/0!</v>
      </c>
      <c r="AG35" s="55"/>
    </row>
    <row r="36" spans="1:33" ht="15" customHeight="1">
      <c r="A36" s="324" t="str">
        <f t="shared" si="37"/>
        <v>Grootegast Dependance gemeentehuis</v>
      </c>
      <c r="B36" s="56" t="e">
        <f>(J16+P16)*'6-Opbouw uurtarief productie'!$E$47</f>
        <v>#DIV/0!</v>
      </c>
      <c r="C36" s="56" t="e">
        <f>(K16+Q16)*'6-Opbouw uurtarief productie'!$E$47</f>
        <v>#DIV/0!</v>
      </c>
      <c r="D36" s="57" t="e">
        <f>(L16+R16)*'6-Opbouw uurtarief productie'!$E$51</f>
        <v>#DIV/0!</v>
      </c>
      <c r="E36" s="57" t="e">
        <f>(M16+S16)*'6-Opbouw uurtarief productie'!$E$51</f>
        <v>#DIV/0!</v>
      </c>
      <c r="F36" s="57" t="e">
        <f>(N16+T16)*'6-Opbouw uurtarief productie'!$E$53</f>
        <v>#DIV/0!</v>
      </c>
      <c r="G36" s="57" t="e">
        <f>(O16+U16)*'6-Opbouw uurtarief productie'!$E$53</f>
        <v>#DIV/0!</v>
      </c>
      <c r="H36" s="58" t="e">
        <f t="shared" si="38"/>
        <v>#DIV/0!</v>
      </c>
      <c r="I36" s="58" t="e">
        <f>V16*'7-Opbouw uurtarief toezicht'!$E$47</f>
        <v>#DIV/0!</v>
      </c>
      <c r="J36" s="58" t="e">
        <f>W16*'7-Opbouw uurtarief toezicht'!$E$47</f>
        <v>#DIV/0!</v>
      </c>
      <c r="K36" s="327" t="e">
        <f>X16*'7-Opbouw uurtarief toezicht'!$E$51</f>
        <v>#DIV/0!</v>
      </c>
      <c r="L36" s="327" t="e">
        <f>Y16*'7-Opbouw uurtarief toezicht'!$E$51</f>
        <v>#DIV/0!</v>
      </c>
      <c r="M36" s="242" t="e">
        <f>Z16*'7-Opbouw uurtarief toezicht'!$E$53</f>
        <v>#DIV/0!</v>
      </c>
      <c r="N36" s="242" t="e">
        <f>AA16*'7-Opbouw uurtarief toezicht'!$E$53</f>
        <v>#DIV/0!</v>
      </c>
      <c r="O36" s="243" t="e">
        <f t="shared" si="39"/>
        <v>#DIV/0!</v>
      </c>
      <c r="P36" s="327">
        <f>SUMIF('8-Additionele kosten'!A:A,'2-Kosten per locatie'!A36,'8-Additionele kosten'!H:H)</f>
        <v>0</v>
      </c>
      <c r="Q36" s="327">
        <f>SUMIF('10-Glasbewassing'!A:A,'2-Kosten per locatie'!A36,'10-Glasbewassing'!I:I)</f>
        <v>0</v>
      </c>
      <c r="R36" s="327">
        <f>SUMIF('11-Sanitaire voorzieningen'!A:A,'2-Kosten per locatie'!A36,'11-Sanitaire voorzieningen'!F:F)</f>
        <v>0</v>
      </c>
      <c r="S36" s="327" t="e">
        <f t="shared" ref="S36:S50" si="41">H36+O36+P36+Q36+R36</f>
        <v>#DIV/0!</v>
      </c>
      <c r="T36" s="327" t="e">
        <f t="shared" si="40"/>
        <v>#DIV/0!</v>
      </c>
      <c r="AG36" s="55"/>
    </row>
    <row r="37" spans="1:33" ht="15" customHeight="1">
      <c r="A37" s="324" t="str">
        <f t="shared" si="37"/>
        <v>Grootegast Dienstencentrum</v>
      </c>
      <c r="B37" s="56" t="e">
        <f>(J17+P17)*'6-Opbouw uurtarief productie'!$E$47</f>
        <v>#DIV/0!</v>
      </c>
      <c r="C37" s="56" t="e">
        <f>(K17+Q17)*'6-Opbouw uurtarief productie'!$E$47</f>
        <v>#DIV/0!</v>
      </c>
      <c r="D37" s="57" t="e">
        <f>(L17+R17)*'6-Opbouw uurtarief productie'!$E$51</f>
        <v>#DIV/0!</v>
      </c>
      <c r="E37" s="57" t="e">
        <f>(M17+S17)*'6-Opbouw uurtarief productie'!$E$51</f>
        <v>#DIV/0!</v>
      </c>
      <c r="F37" s="57" t="e">
        <f>(N17+T17)*'6-Opbouw uurtarief productie'!$E$53</f>
        <v>#DIV/0!</v>
      </c>
      <c r="G37" s="57" t="e">
        <f>(O17+U17)*'6-Opbouw uurtarief productie'!$E$53</f>
        <v>#DIV/0!</v>
      </c>
      <c r="H37" s="58" t="e">
        <f t="shared" si="38"/>
        <v>#DIV/0!</v>
      </c>
      <c r="I37" s="58" t="e">
        <f>V17*'7-Opbouw uurtarief toezicht'!$E$47</f>
        <v>#DIV/0!</v>
      </c>
      <c r="J37" s="58" t="e">
        <f>W17*'7-Opbouw uurtarief toezicht'!$E$47</f>
        <v>#DIV/0!</v>
      </c>
      <c r="K37" s="327" t="e">
        <f>X17*'7-Opbouw uurtarief toezicht'!$E$51</f>
        <v>#DIV/0!</v>
      </c>
      <c r="L37" s="327" t="e">
        <f>Y17*'7-Opbouw uurtarief toezicht'!$E$51</f>
        <v>#DIV/0!</v>
      </c>
      <c r="M37" s="242" t="e">
        <f>Z17*'7-Opbouw uurtarief toezicht'!$E$53</f>
        <v>#DIV/0!</v>
      </c>
      <c r="N37" s="242" t="e">
        <f>AA17*'7-Opbouw uurtarief toezicht'!$E$53</f>
        <v>#DIV/0!</v>
      </c>
      <c r="O37" s="243" t="e">
        <f t="shared" si="39"/>
        <v>#DIV/0!</v>
      </c>
      <c r="P37" s="327">
        <f>SUMIF('8-Additionele kosten'!A:A,'2-Kosten per locatie'!A37,'8-Additionele kosten'!H:H)</f>
        <v>0</v>
      </c>
      <c r="Q37" s="327">
        <f>SUMIF('10-Glasbewassing'!A:A,'2-Kosten per locatie'!A37,'10-Glasbewassing'!I:I)</f>
        <v>0</v>
      </c>
      <c r="R37" s="327">
        <f>SUMIF('11-Sanitaire voorzieningen'!A:A,'2-Kosten per locatie'!A37,'11-Sanitaire voorzieningen'!F:F)</f>
        <v>0</v>
      </c>
      <c r="S37" s="327" t="e">
        <f t="shared" si="41"/>
        <v>#DIV/0!</v>
      </c>
      <c r="T37" s="327" t="e">
        <f t="shared" si="40"/>
        <v>#DIV/0!</v>
      </c>
      <c r="AG37" s="55"/>
    </row>
    <row r="38" spans="1:33" ht="15" customHeight="1">
      <c r="A38" s="324" t="str">
        <f t="shared" si="37"/>
        <v>Grootegast Gemeentewerkplaats</v>
      </c>
      <c r="B38" s="56" t="e">
        <f>(J18+P18)*'6-Opbouw uurtarief productie'!$E$47</f>
        <v>#DIV/0!</v>
      </c>
      <c r="C38" s="56" t="e">
        <f>(K18+Q18)*'6-Opbouw uurtarief productie'!$E$47</f>
        <v>#DIV/0!</v>
      </c>
      <c r="D38" s="57" t="e">
        <f>(L18+R18)*'6-Opbouw uurtarief productie'!$E$51</f>
        <v>#DIV/0!</v>
      </c>
      <c r="E38" s="57" t="e">
        <f>(M18+S18)*'6-Opbouw uurtarief productie'!$E$51</f>
        <v>#DIV/0!</v>
      </c>
      <c r="F38" s="57" t="e">
        <f>(N18+T18)*'6-Opbouw uurtarief productie'!$E$53</f>
        <v>#DIV/0!</v>
      </c>
      <c r="G38" s="57" t="e">
        <f>(O18+U18)*'6-Opbouw uurtarief productie'!$E$53</f>
        <v>#DIV/0!</v>
      </c>
      <c r="H38" s="58" t="e">
        <f t="shared" si="38"/>
        <v>#DIV/0!</v>
      </c>
      <c r="I38" s="58" t="e">
        <f>V18*'7-Opbouw uurtarief toezicht'!$E$47</f>
        <v>#DIV/0!</v>
      </c>
      <c r="J38" s="58" t="e">
        <f>W18*'7-Opbouw uurtarief toezicht'!$E$47</f>
        <v>#DIV/0!</v>
      </c>
      <c r="K38" s="327" t="e">
        <f>X18*'7-Opbouw uurtarief toezicht'!$E$51</f>
        <v>#DIV/0!</v>
      </c>
      <c r="L38" s="327" t="e">
        <f>Y18*'7-Opbouw uurtarief toezicht'!$E$51</f>
        <v>#DIV/0!</v>
      </c>
      <c r="M38" s="242" t="e">
        <f>Z18*'7-Opbouw uurtarief toezicht'!$E$53</f>
        <v>#DIV/0!</v>
      </c>
      <c r="N38" s="242" t="e">
        <f>AA18*'7-Opbouw uurtarief toezicht'!$E$53</f>
        <v>#DIV/0!</v>
      </c>
      <c r="O38" s="243" t="e">
        <f t="shared" si="39"/>
        <v>#DIV/0!</v>
      </c>
      <c r="P38" s="327">
        <f>SUMIF('8-Additionele kosten'!A:A,'2-Kosten per locatie'!A38,'8-Additionele kosten'!H:H)</f>
        <v>0</v>
      </c>
      <c r="Q38" s="327">
        <f>SUMIF('10-Glasbewassing'!A:A,'2-Kosten per locatie'!A38,'10-Glasbewassing'!I:I)</f>
        <v>0</v>
      </c>
      <c r="R38" s="327">
        <f>SUMIF('11-Sanitaire voorzieningen'!A:A,'2-Kosten per locatie'!A38,'11-Sanitaire voorzieningen'!F:F)</f>
        <v>0</v>
      </c>
      <c r="S38" s="327" t="e">
        <f t="shared" si="41"/>
        <v>#DIV/0!</v>
      </c>
      <c r="T38" s="327" t="e">
        <f t="shared" si="40"/>
        <v>#DIV/0!</v>
      </c>
      <c r="AG38" s="55"/>
    </row>
    <row r="39" spans="1:33" ht="16.149999999999999" customHeight="1">
      <c r="A39" s="324" t="str">
        <f t="shared" si="37"/>
        <v>Grootegast Hoofdgebouw Gemeentehuis</v>
      </c>
      <c r="B39" s="56" t="e">
        <f>(J19+P19)*'6-Opbouw uurtarief productie'!$E$47</f>
        <v>#DIV/0!</v>
      </c>
      <c r="C39" s="56" t="e">
        <f>(K19+Q19)*'6-Opbouw uurtarief productie'!$E$47</f>
        <v>#DIV/0!</v>
      </c>
      <c r="D39" s="57" t="e">
        <f>(L19+R19)*'6-Opbouw uurtarief productie'!$E$51</f>
        <v>#DIV/0!</v>
      </c>
      <c r="E39" s="57" t="e">
        <f>(M19+S19)*'6-Opbouw uurtarief productie'!$E$51</f>
        <v>#DIV/0!</v>
      </c>
      <c r="F39" s="57" t="e">
        <f>(N19+T19)*'6-Opbouw uurtarief productie'!$E$53</f>
        <v>#DIV/0!</v>
      </c>
      <c r="G39" s="57" t="e">
        <f>(O19+U19)*'6-Opbouw uurtarief productie'!$E$53</f>
        <v>#DIV/0!</v>
      </c>
      <c r="H39" s="58" t="e">
        <f t="shared" si="38"/>
        <v>#DIV/0!</v>
      </c>
      <c r="I39" s="58" t="e">
        <f>V19*'7-Opbouw uurtarief toezicht'!$E$47</f>
        <v>#DIV/0!</v>
      </c>
      <c r="J39" s="58" t="e">
        <f>W19*'7-Opbouw uurtarief toezicht'!$E$47</f>
        <v>#DIV/0!</v>
      </c>
      <c r="K39" s="327" t="e">
        <f>X19*'7-Opbouw uurtarief toezicht'!$E$51</f>
        <v>#DIV/0!</v>
      </c>
      <c r="L39" s="327" t="e">
        <f>Y19*'7-Opbouw uurtarief toezicht'!$E$51</f>
        <v>#DIV/0!</v>
      </c>
      <c r="M39" s="242" t="e">
        <f>Z19*'7-Opbouw uurtarief toezicht'!$E$53</f>
        <v>#DIV/0!</v>
      </c>
      <c r="N39" s="242" t="e">
        <f>AA19*'7-Opbouw uurtarief toezicht'!$E$53</f>
        <v>#DIV/0!</v>
      </c>
      <c r="O39" s="243" t="e">
        <f t="shared" si="39"/>
        <v>#DIV/0!</v>
      </c>
      <c r="P39" s="327">
        <f>SUMIF('8-Additionele kosten'!A:A,'2-Kosten per locatie'!A39,'8-Additionele kosten'!H:H)</f>
        <v>0</v>
      </c>
      <c r="Q39" s="327">
        <f>SUMIF('10-Glasbewassing'!A:A,'2-Kosten per locatie'!A39,'10-Glasbewassing'!I:I)</f>
        <v>0</v>
      </c>
      <c r="R39" s="327">
        <f>SUMIF('11-Sanitaire voorzieningen'!A:A,'2-Kosten per locatie'!A39,'11-Sanitaire voorzieningen'!F:F)</f>
        <v>0</v>
      </c>
      <c r="S39" s="327" t="e">
        <f t="shared" si="41"/>
        <v>#DIV/0!</v>
      </c>
      <c r="T39" s="327" t="e">
        <f t="shared" si="40"/>
        <v>#DIV/0!</v>
      </c>
      <c r="AG39" s="55"/>
    </row>
    <row r="40" spans="1:33" ht="15" customHeight="1">
      <c r="A40" s="324" t="str">
        <f t="shared" si="37"/>
        <v>Marum, Gemeentehuis</v>
      </c>
      <c r="B40" s="56" t="e">
        <f>(J20+P20)*'6-Opbouw uurtarief productie'!$E$47</f>
        <v>#DIV/0!</v>
      </c>
      <c r="C40" s="56" t="e">
        <f>(K20+Q20)*'6-Opbouw uurtarief productie'!$E$47</f>
        <v>#DIV/0!</v>
      </c>
      <c r="D40" s="57" t="e">
        <f>(L20+R20)*'6-Opbouw uurtarief productie'!$E$51</f>
        <v>#DIV/0!</v>
      </c>
      <c r="E40" s="57" t="e">
        <f>(M20+S20)*'6-Opbouw uurtarief productie'!$E$51</f>
        <v>#DIV/0!</v>
      </c>
      <c r="F40" s="57" t="e">
        <f>(N20+T20)*'6-Opbouw uurtarief productie'!$E$53</f>
        <v>#DIV/0!</v>
      </c>
      <c r="G40" s="57" t="e">
        <f>(O20+U20)*'6-Opbouw uurtarief productie'!$E$53</f>
        <v>#DIV/0!</v>
      </c>
      <c r="H40" s="58" t="e">
        <f t="shared" si="38"/>
        <v>#DIV/0!</v>
      </c>
      <c r="I40" s="58" t="e">
        <f>V20*'7-Opbouw uurtarief toezicht'!$E$47</f>
        <v>#DIV/0!</v>
      </c>
      <c r="J40" s="58" t="e">
        <f>W20*'7-Opbouw uurtarief toezicht'!$E$47</f>
        <v>#DIV/0!</v>
      </c>
      <c r="K40" s="327" t="e">
        <f>X20*'7-Opbouw uurtarief toezicht'!$E$51</f>
        <v>#DIV/0!</v>
      </c>
      <c r="L40" s="327" t="e">
        <f>Y20*'7-Opbouw uurtarief toezicht'!$E$51</f>
        <v>#DIV/0!</v>
      </c>
      <c r="M40" s="242" t="e">
        <f>Z20*'7-Opbouw uurtarief toezicht'!$E$53</f>
        <v>#DIV/0!</v>
      </c>
      <c r="N40" s="242" t="e">
        <f>AA20*'7-Opbouw uurtarief toezicht'!$E$53</f>
        <v>#DIV/0!</v>
      </c>
      <c r="O40" s="243" t="e">
        <f t="shared" si="39"/>
        <v>#DIV/0!</v>
      </c>
      <c r="P40" s="327">
        <f>SUMIF('8-Additionele kosten'!A:A,'2-Kosten per locatie'!A40,'8-Additionele kosten'!H:H)</f>
        <v>0</v>
      </c>
      <c r="Q40" s="327">
        <f>SUMIF('10-Glasbewassing'!A:A,'2-Kosten per locatie'!A40,'10-Glasbewassing'!I:I)</f>
        <v>0</v>
      </c>
      <c r="R40" s="327">
        <f>SUMIF('11-Sanitaire voorzieningen'!A:A,'2-Kosten per locatie'!A40,'11-Sanitaire voorzieningen'!F:F)</f>
        <v>0</v>
      </c>
      <c r="S40" s="327" t="e">
        <f t="shared" si="41"/>
        <v>#DIV/0!</v>
      </c>
      <c r="T40" s="327" t="e">
        <f t="shared" si="40"/>
        <v>#DIV/0!</v>
      </c>
      <c r="AG40" s="55"/>
    </row>
    <row r="41" spans="1:33" ht="15" customHeight="1">
      <c r="A41" s="324" t="str">
        <f t="shared" si="37"/>
        <v>Marum, Gemeentewerf</v>
      </c>
      <c r="B41" s="56" t="e">
        <f>(J21+P21)*'6-Opbouw uurtarief productie'!$E$47</f>
        <v>#DIV/0!</v>
      </c>
      <c r="C41" s="56" t="e">
        <f>(K21+Q21)*'6-Opbouw uurtarief productie'!$E$47</f>
        <v>#DIV/0!</v>
      </c>
      <c r="D41" s="57" t="e">
        <f>(L21+R21)*'6-Opbouw uurtarief productie'!$E$51</f>
        <v>#DIV/0!</v>
      </c>
      <c r="E41" s="57" t="e">
        <f>(M21+S21)*'6-Opbouw uurtarief productie'!$E$51</f>
        <v>#DIV/0!</v>
      </c>
      <c r="F41" s="57" t="e">
        <f>(N21+T21)*'6-Opbouw uurtarief productie'!$E$53</f>
        <v>#DIV/0!</v>
      </c>
      <c r="G41" s="57" t="e">
        <f>(O21+U21)*'6-Opbouw uurtarief productie'!$E$53</f>
        <v>#DIV/0!</v>
      </c>
      <c r="H41" s="58" t="e">
        <f t="shared" si="38"/>
        <v>#DIV/0!</v>
      </c>
      <c r="I41" s="58" t="e">
        <f>V21*'7-Opbouw uurtarief toezicht'!$E$47</f>
        <v>#DIV/0!</v>
      </c>
      <c r="J41" s="58" t="e">
        <f>W21*'7-Opbouw uurtarief toezicht'!$E$47</f>
        <v>#DIV/0!</v>
      </c>
      <c r="K41" s="327" t="e">
        <f>X21*'7-Opbouw uurtarief toezicht'!$E$51</f>
        <v>#DIV/0!</v>
      </c>
      <c r="L41" s="327" t="e">
        <f>Y21*'7-Opbouw uurtarief toezicht'!$E$51</f>
        <v>#DIV/0!</v>
      </c>
      <c r="M41" s="242" t="e">
        <f>Z21*'7-Opbouw uurtarief toezicht'!$E$53</f>
        <v>#DIV/0!</v>
      </c>
      <c r="N41" s="242" t="e">
        <f>AA21*'7-Opbouw uurtarief toezicht'!$E$53</f>
        <v>#DIV/0!</v>
      </c>
      <c r="O41" s="243" t="e">
        <f t="shared" si="39"/>
        <v>#DIV/0!</v>
      </c>
      <c r="P41" s="327">
        <f>SUMIF('8-Additionele kosten'!A:A,'2-Kosten per locatie'!A41,'8-Additionele kosten'!H:H)</f>
        <v>0</v>
      </c>
      <c r="Q41" s="327">
        <f>SUMIF('10-Glasbewassing'!A:A,'2-Kosten per locatie'!A41,'10-Glasbewassing'!I:I)</f>
        <v>0</v>
      </c>
      <c r="R41" s="327">
        <f>SUMIF('11-Sanitaire voorzieningen'!A:A,'2-Kosten per locatie'!A41,'11-Sanitaire voorzieningen'!F:F)</f>
        <v>0</v>
      </c>
      <c r="S41" s="327" t="e">
        <f t="shared" si="41"/>
        <v>#DIV/0!</v>
      </c>
      <c r="T41" s="327" t="e">
        <f t="shared" si="40"/>
        <v>#DIV/0!</v>
      </c>
      <c r="AG41" s="55"/>
    </row>
    <row r="42" spans="1:33" ht="15" customHeight="1">
      <c r="A42" s="324" t="str">
        <f t="shared" si="37"/>
        <v>Noordhorn, Wijkpost</v>
      </c>
      <c r="B42" s="56" t="e">
        <f>(J22+P22)*'6-Opbouw uurtarief productie'!$E$47</f>
        <v>#DIV/0!</v>
      </c>
      <c r="C42" s="56" t="e">
        <f>(K22+Q22)*'6-Opbouw uurtarief productie'!$E$47</f>
        <v>#DIV/0!</v>
      </c>
      <c r="D42" s="57" t="e">
        <f>(L22+R22)*'6-Opbouw uurtarief productie'!$E$51</f>
        <v>#DIV/0!</v>
      </c>
      <c r="E42" s="57" t="e">
        <f>(M22+S22)*'6-Opbouw uurtarief productie'!$E$51</f>
        <v>#DIV/0!</v>
      </c>
      <c r="F42" s="57" t="e">
        <f>(N22+T22)*'6-Opbouw uurtarief productie'!$E$53</f>
        <v>#DIV/0!</v>
      </c>
      <c r="G42" s="57" t="e">
        <f>(O22+U22)*'6-Opbouw uurtarief productie'!$E$53</f>
        <v>#DIV/0!</v>
      </c>
      <c r="H42" s="58" t="e">
        <f t="shared" si="38"/>
        <v>#DIV/0!</v>
      </c>
      <c r="I42" s="58" t="e">
        <f>V22*'7-Opbouw uurtarief toezicht'!$E$47</f>
        <v>#DIV/0!</v>
      </c>
      <c r="J42" s="58" t="e">
        <f>W22*'7-Opbouw uurtarief toezicht'!$E$47</f>
        <v>#DIV/0!</v>
      </c>
      <c r="K42" s="327" t="e">
        <f>X22*'7-Opbouw uurtarief toezicht'!$E$51</f>
        <v>#DIV/0!</v>
      </c>
      <c r="L42" s="327" t="e">
        <f>Y22*'7-Opbouw uurtarief toezicht'!$E$51</f>
        <v>#DIV/0!</v>
      </c>
      <c r="M42" s="242" t="e">
        <f>Z22*'7-Opbouw uurtarief toezicht'!$E$53</f>
        <v>#DIV/0!</v>
      </c>
      <c r="N42" s="242" t="e">
        <f>AA22*'7-Opbouw uurtarief toezicht'!$E$53</f>
        <v>#DIV/0!</v>
      </c>
      <c r="O42" s="243" t="e">
        <f t="shared" si="39"/>
        <v>#DIV/0!</v>
      </c>
      <c r="P42" s="327">
        <f>SUMIF('8-Additionele kosten'!A:A,'2-Kosten per locatie'!A42,'8-Additionele kosten'!H:H)</f>
        <v>0</v>
      </c>
      <c r="Q42" s="327">
        <f>SUMIF('10-Glasbewassing'!A:A,'2-Kosten per locatie'!A42,'10-Glasbewassing'!I:I)</f>
        <v>0</v>
      </c>
      <c r="R42" s="327">
        <f>SUMIF('11-Sanitaire voorzieningen'!A:A,'2-Kosten per locatie'!A42,'11-Sanitaire voorzieningen'!F:F)</f>
        <v>0</v>
      </c>
      <c r="S42" s="327" t="e">
        <f t="shared" si="41"/>
        <v>#DIV/0!</v>
      </c>
      <c r="T42" s="327" t="e">
        <f t="shared" si="40"/>
        <v>#DIV/0!</v>
      </c>
      <c r="AG42" s="55"/>
    </row>
    <row r="43" spans="1:33" ht="15" customHeight="1">
      <c r="A43" s="324" t="str">
        <f t="shared" si="37"/>
        <v xml:space="preserve">Zuidhorn, Gemeentehuis </v>
      </c>
      <c r="B43" s="56" t="e">
        <f>(J23+P23)*'6-Opbouw uurtarief productie'!$E$47</f>
        <v>#DIV/0!</v>
      </c>
      <c r="C43" s="56" t="e">
        <f>(K23+Q23)*'6-Opbouw uurtarief productie'!$E$47</f>
        <v>#DIV/0!</v>
      </c>
      <c r="D43" s="57" t="e">
        <f>(L23+R23)*'6-Opbouw uurtarief productie'!$E$51</f>
        <v>#DIV/0!</v>
      </c>
      <c r="E43" s="57" t="e">
        <f>(M23+S23)*'6-Opbouw uurtarief productie'!$E$51</f>
        <v>#DIV/0!</v>
      </c>
      <c r="F43" s="57" t="e">
        <f>(N23+T23)*'6-Opbouw uurtarief productie'!$E$53</f>
        <v>#DIV/0!</v>
      </c>
      <c r="G43" s="57" t="e">
        <f>(O23+U23)*'6-Opbouw uurtarief productie'!$E$53</f>
        <v>#DIV/0!</v>
      </c>
      <c r="H43" s="58" t="e">
        <f t="shared" si="38"/>
        <v>#DIV/0!</v>
      </c>
      <c r="I43" s="58" t="e">
        <f>V23*'7-Opbouw uurtarief toezicht'!$E$47</f>
        <v>#DIV/0!</v>
      </c>
      <c r="J43" s="58" t="e">
        <f>W23*'7-Opbouw uurtarief toezicht'!$E$47</f>
        <v>#DIV/0!</v>
      </c>
      <c r="K43" s="327" t="e">
        <f>X23*'7-Opbouw uurtarief toezicht'!$E$51</f>
        <v>#DIV/0!</v>
      </c>
      <c r="L43" s="327" t="e">
        <f>Y23*'7-Opbouw uurtarief toezicht'!$E$51</f>
        <v>#DIV/0!</v>
      </c>
      <c r="M43" s="242" t="e">
        <f>Z23*'7-Opbouw uurtarief toezicht'!$E$53</f>
        <v>#DIV/0!</v>
      </c>
      <c r="N43" s="242" t="e">
        <f>AA23*'7-Opbouw uurtarief toezicht'!$E$53</f>
        <v>#DIV/0!</v>
      </c>
      <c r="O43" s="243" t="e">
        <f t="shared" si="39"/>
        <v>#DIV/0!</v>
      </c>
      <c r="P43" s="327">
        <f>SUMIF('8-Additionele kosten'!A:A,'2-Kosten per locatie'!A43,'8-Additionele kosten'!H:H)</f>
        <v>0</v>
      </c>
      <c r="Q43" s="327">
        <f>SUMIF('10-Glasbewassing'!A:A,'2-Kosten per locatie'!A43,'10-Glasbewassing'!I:I)</f>
        <v>0</v>
      </c>
      <c r="R43" s="327">
        <f>SUMIF('11-Sanitaire voorzieningen'!A:A,'2-Kosten per locatie'!A43,'11-Sanitaire voorzieningen'!F:F)</f>
        <v>0</v>
      </c>
      <c r="S43" s="327" t="e">
        <f t="shared" si="41"/>
        <v>#DIV/0!</v>
      </c>
      <c r="T43" s="327" t="e">
        <f t="shared" si="40"/>
        <v>#DIV/0!</v>
      </c>
      <c r="AC43" s="55"/>
      <c r="AD43" s="55"/>
      <c r="AE43" s="55"/>
      <c r="AF43" s="55"/>
      <c r="AG43" s="55"/>
    </row>
    <row r="44" spans="1:33" ht="15" customHeight="1">
      <c r="A44" s="324" t="str">
        <f t="shared" si="37"/>
        <v>Leek, Passage</v>
      </c>
      <c r="B44" s="56" t="e">
        <f>(J24+P24)*'6-Opbouw uurtarief productie'!$E$47</f>
        <v>#DIV/0!</v>
      </c>
      <c r="C44" s="56" t="e">
        <f>(K24+Q24)*'6-Opbouw uurtarief productie'!$E$47</f>
        <v>#DIV/0!</v>
      </c>
      <c r="D44" s="57" t="e">
        <f>(L24+R24)*'6-Opbouw uurtarief productie'!$E$51</f>
        <v>#DIV/0!</v>
      </c>
      <c r="E44" s="57" t="e">
        <f>(M24+S24)*'6-Opbouw uurtarief productie'!$E$51</f>
        <v>#DIV/0!</v>
      </c>
      <c r="F44" s="57" t="e">
        <f>(N24+T24)*'6-Opbouw uurtarief productie'!$E$53</f>
        <v>#DIV/0!</v>
      </c>
      <c r="G44" s="57" t="e">
        <f>(O24+U24)*'6-Opbouw uurtarief productie'!$E$53</f>
        <v>#DIV/0!</v>
      </c>
      <c r="H44" s="58" t="e">
        <f t="shared" si="38"/>
        <v>#DIV/0!</v>
      </c>
      <c r="I44" s="58" t="e">
        <f>V24*'7-Opbouw uurtarief toezicht'!$E$47</f>
        <v>#DIV/0!</v>
      </c>
      <c r="J44" s="58" t="e">
        <f>W24*'7-Opbouw uurtarief toezicht'!$E$47</f>
        <v>#DIV/0!</v>
      </c>
      <c r="K44" s="327" t="e">
        <f>X24*'7-Opbouw uurtarief toezicht'!$E$51</f>
        <v>#DIV/0!</v>
      </c>
      <c r="L44" s="327" t="e">
        <f>Y24*'7-Opbouw uurtarief toezicht'!$E$51</f>
        <v>#DIV/0!</v>
      </c>
      <c r="M44" s="242" t="e">
        <f>Z24*'7-Opbouw uurtarief toezicht'!$E$53</f>
        <v>#DIV/0!</v>
      </c>
      <c r="N44" s="242" t="e">
        <f>AA24*'7-Opbouw uurtarief toezicht'!$E$53</f>
        <v>#DIV/0!</v>
      </c>
      <c r="O44" s="243" t="e">
        <f t="shared" si="39"/>
        <v>#DIV/0!</v>
      </c>
      <c r="P44" s="327">
        <f>SUMIF('8-Additionele kosten'!A:A,'2-Kosten per locatie'!A44,'8-Additionele kosten'!H:H)</f>
        <v>0</v>
      </c>
      <c r="Q44" s="327">
        <f>SUMIF('10-Glasbewassing'!A:A,'2-Kosten per locatie'!A44,'10-Glasbewassing'!I:I)</f>
        <v>0</v>
      </c>
      <c r="R44" s="327">
        <f>SUMIF('11-Sanitaire voorzieningen'!A:A,'2-Kosten per locatie'!A44,'11-Sanitaire voorzieningen'!F:F)</f>
        <v>0</v>
      </c>
      <c r="S44" s="327" t="e">
        <f t="shared" si="41"/>
        <v>#DIV/0!</v>
      </c>
      <c r="T44" s="327" t="e">
        <f t="shared" si="40"/>
        <v>#DIV/0!</v>
      </c>
      <c r="AC44" s="55"/>
      <c r="AD44" s="55"/>
      <c r="AE44" s="55"/>
      <c r="AF44" s="55"/>
      <c r="AG44" s="55"/>
    </row>
    <row r="45" spans="1:33" ht="15" customHeight="1">
      <c r="A45" s="324" t="str">
        <f t="shared" si="37"/>
        <v>Marum, de Hazelaar</v>
      </c>
      <c r="B45" s="56" t="e">
        <f>(J25+P25)*'6-Opbouw uurtarief productie'!$E$47</f>
        <v>#DIV/0!</v>
      </c>
      <c r="C45" s="56" t="e">
        <f>(K25+Q25)*'6-Opbouw uurtarief productie'!$E$47</f>
        <v>#DIV/0!</v>
      </c>
      <c r="D45" s="57" t="e">
        <f>(L25+R25)*'6-Opbouw uurtarief productie'!$E$51</f>
        <v>#DIV/0!</v>
      </c>
      <c r="E45" s="57" t="e">
        <f>(M25+S25)*'6-Opbouw uurtarief productie'!$E$51</f>
        <v>#DIV/0!</v>
      </c>
      <c r="F45" s="57" t="e">
        <f>(N25+T25)*'6-Opbouw uurtarief productie'!$E$53</f>
        <v>#DIV/0!</v>
      </c>
      <c r="G45" s="57" t="e">
        <f>(O25+U25)*'6-Opbouw uurtarief productie'!$E$53</f>
        <v>#DIV/0!</v>
      </c>
      <c r="H45" s="58" t="e">
        <f t="shared" si="38"/>
        <v>#DIV/0!</v>
      </c>
      <c r="I45" s="58" t="e">
        <f>V25*'7-Opbouw uurtarief toezicht'!$E$47</f>
        <v>#DIV/0!</v>
      </c>
      <c r="J45" s="58" t="e">
        <f>W25*'7-Opbouw uurtarief toezicht'!$E$47</f>
        <v>#DIV/0!</v>
      </c>
      <c r="K45" s="327" t="e">
        <f>X25*'7-Opbouw uurtarief toezicht'!$E$51</f>
        <v>#DIV/0!</v>
      </c>
      <c r="L45" s="327" t="e">
        <f>Y25*'7-Opbouw uurtarief toezicht'!$E$51</f>
        <v>#DIV/0!</v>
      </c>
      <c r="M45" s="242" t="e">
        <f>Z25*'7-Opbouw uurtarief toezicht'!$E$53</f>
        <v>#DIV/0!</v>
      </c>
      <c r="N45" s="242" t="e">
        <f>AA25*'7-Opbouw uurtarief toezicht'!$E$53</f>
        <v>#DIV/0!</v>
      </c>
      <c r="O45" s="243" t="e">
        <f t="shared" si="39"/>
        <v>#DIV/0!</v>
      </c>
      <c r="P45" s="327">
        <f>SUMIF('8-Additionele kosten'!A:A,'2-Kosten per locatie'!A45,'8-Additionele kosten'!H:H)</f>
        <v>0</v>
      </c>
      <c r="Q45" s="327">
        <f>SUMIF('10-Glasbewassing'!A:A,'2-Kosten per locatie'!A45,'10-Glasbewassing'!I:I)</f>
        <v>0</v>
      </c>
      <c r="R45" s="327">
        <f>SUMIF('11-Sanitaire voorzieningen'!A:A,'2-Kosten per locatie'!A45,'11-Sanitaire voorzieningen'!F:F)</f>
        <v>0</v>
      </c>
      <c r="S45" s="327" t="e">
        <f t="shared" si="41"/>
        <v>#DIV/0!</v>
      </c>
      <c r="T45" s="327" t="e">
        <f t="shared" si="40"/>
        <v>#DIV/0!</v>
      </c>
      <c r="AC45" s="55"/>
      <c r="AD45" s="55"/>
      <c r="AE45" s="55"/>
      <c r="AF45" s="55"/>
      <c r="AG45" s="55"/>
    </row>
    <row r="46" spans="1:33" ht="15" customHeight="1">
      <c r="A46" s="324" t="str">
        <f t="shared" si="37"/>
        <v>Midwolde, Noodopbang Okraine</v>
      </c>
      <c r="B46" s="522" t="e">
        <f>(J26+P26)*'6-Opbouw uurtarief productie'!$E$47</f>
        <v>#DIV/0!</v>
      </c>
      <c r="C46" s="522" t="e">
        <f>(K26+Q26)*'6-Opbouw uurtarief productie'!$E$47</f>
        <v>#DIV/0!</v>
      </c>
      <c r="D46" s="523" t="e">
        <f>(L26+R26)*'6-Opbouw uurtarief productie'!$E$51</f>
        <v>#DIV/0!</v>
      </c>
      <c r="E46" s="523" t="e">
        <f>(M26+S26)*'6-Opbouw uurtarief productie'!$E$51</f>
        <v>#DIV/0!</v>
      </c>
      <c r="F46" s="523" t="e">
        <f>(N26+T26)*'6-Opbouw uurtarief productie'!$E$53</f>
        <v>#DIV/0!</v>
      </c>
      <c r="G46" s="523" t="e">
        <f>(O26+U26)*'6-Opbouw uurtarief productie'!$E$53</f>
        <v>#DIV/0!</v>
      </c>
      <c r="H46" s="524" t="e">
        <f t="shared" ref="H46:H49" si="42">SUM(B46:G46)</f>
        <v>#DIV/0!</v>
      </c>
      <c r="I46" s="524" t="e">
        <f>V26*'7-Opbouw uurtarief toezicht'!$E$47</f>
        <v>#DIV/0!</v>
      </c>
      <c r="J46" s="524" t="e">
        <f>W26*'7-Opbouw uurtarief toezicht'!$E$47</f>
        <v>#DIV/0!</v>
      </c>
      <c r="K46" s="525" t="e">
        <f>X26*'7-Opbouw uurtarief toezicht'!$E$51</f>
        <v>#DIV/0!</v>
      </c>
      <c r="L46" s="525" t="e">
        <f>Y26*'7-Opbouw uurtarief toezicht'!$E$51</f>
        <v>#DIV/0!</v>
      </c>
      <c r="M46" s="526" t="e">
        <f>Z26*'7-Opbouw uurtarief toezicht'!$E$53</f>
        <v>#DIV/0!</v>
      </c>
      <c r="N46" s="526" t="e">
        <f>AA26*'7-Opbouw uurtarief toezicht'!$E$53</f>
        <v>#DIV/0!</v>
      </c>
      <c r="O46" s="243" t="e">
        <f t="shared" ref="O46:O49" si="43">SUM(I46:N46)</f>
        <v>#DIV/0!</v>
      </c>
      <c r="P46" s="525">
        <f>SUMIF('8-Additionele kosten'!A:A,'2-Kosten per locatie'!A46,'8-Additionele kosten'!H:H)</f>
        <v>0</v>
      </c>
      <c r="Q46" s="525">
        <f>SUMIF('10-Glasbewassing'!A:A,'2-Kosten per locatie'!A46,'10-Glasbewassing'!I:I)</f>
        <v>0</v>
      </c>
      <c r="R46" s="525">
        <f>SUMIF('11-Sanitaire voorzieningen'!A:A,'2-Kosten per locatie'!A46,'11-Sanitaire voorzieningen'!F:F)</f>
        <v>0</v>
      </c>
      <c r="S46" s="327" t="e">
        <f t="shared" si="41"/>
        <v>#DIV/0!</v>
      </c>
      <c r="T46" s="525" t="e">
        <f t="shared" ref="T46:T49" si="44">S46/12</f>
        <v>#DIV/0!</v>
      </c>
      <c r="AC46" s="55"/>
      <c r="AD46" s="55"/>
      <c r="AE46" s="55"/>
      <c r="AF46" s="55"/>
      <c r="AG46" s="55"/>
    </row>
    <row r="47" spans="1:33" ht="15" customHeight="1">
      <c r="A47" s="324" t="str">
        <f t="shared" si="37"/>
        <v>Zuidhorn, Noodopvang Oekraine (Gomarus College)</v>
      </c>
      <c r="B47" s="522" t="e">
        <f>(J27+P27)*'6-Opbouw uurtarief productie'!$E$47</f>
        <v>#DIV/0!</v>
      </c>
      <c r="C47" s="522" t="e">
        <f>(K27+Q27)*'6-Opbouw uurtarief productie'!$E$47</f>
        <v>#DIV/0!</v>
      </c>
      <c r="D47" s="523" t="e">
        <f>(L27+R27)*'6-Opbouw uurtarief productie'!$E$51</f>
        <v>#DIV/0!</v>
      </c>
      <c r="E47" s="523" t="e">
        <f>(M27+S27)*'6-Opbouw uurtarief productie'!$E$51</f>
        <v>#DIV/0!</v>
      </c>
      <c r="F47" s="523" t="e">
        <f>(N27+T27)*'6-Opbouw uurtarief productie'!$E$53</f>
        <v>#DIV/0!</v>
      </c>
      <c r="G47" s="523" t="e">
        <f>(O27+U27)*'6-Opbouw uurtarief productie'!$E$53</f>
        <v>#DIV/0!</v>
      </c>
      <c r="H47" s="524" t="e">
        <f t="shared" si="42"/>
        <v>#DIV/0!</v>
      </c>
      <c r="I47" s="524" t="e">
        <f>V27*'7-Opbouw uurtarief toezicht'!$E$47</f>
        <v>#DIV/0!</v>
      </c>
      <c r="J47" s="524" t="e">
        <f>W27*'7-Opbouw uurtarief toezicht'!$E$47</f>
        <v>#DIV/0!</v>
      </c>
      <c r="K47" s="525" t="e">
        <f>X27*'7-Opbouw uurtarief toezicht'!$E$51</f>
        <v>#DIV/0!</v>
      </c>
      <c r="L47" s="525" t="e">
        <f>Y27*'7-Opbouw uurtarief toezicht'!$E$51</f>
        <v>#DIV/0!</v>
      </c>
      <c r="M47" s="526" t="e">
        <f>Z27*'7-Opbouw uurtarief toezicht'!$E$53</f>
        <v>#DIV/0!</v>
      </c>
      <c r="N47" s="526" t="e">
        <f>AA27*'7-Opbouw uurtarief toezicht'!$E$53</f>
        <v>#DIV/0!</v>
      </c>
      <c r="O47" s="243" t="e">
        <f t="shared" si="43"/>
        <v>#DIV/0!</v>
      </c>
      <c r="P47" s="525">
        <f>SUMIF('8-Additionele kosten'!A:A,'2-Kosten per locatie'!A47,'8-Additionele kosten'!H:H)</f>
        <v>0</v>
      </c>
      <c r="Q47" s="525">
        <f>SUMIF('10-Glasbewassing'!A:A,'2-Kosten per locatie'!A47,'10-Glasbewassing'!I:I)</f>
        <v>0</v>
      </c>
      <c r="R47" s="525">
        <f>SUMIF('11-Sanitaire voorzieningen'!A:A,'2-Kosten per locatie'!A47,'11-Sanitaire voorzieningen'!F:F)</f>
        <v>0</v>
      </c>
      <c r="S47" s="327" t="e">
        <f t="shared" si="41"/>
        <v>#DIV/0!</v>
      </c>
      <c r="T47" s="525" t="e">
        <f t="shared" si="44"/>
        <v>#DIV/0!</v>
      </c>
      <c r="AC47" s="55"/>
      <c r="AD47" s="55"/>
      <c r="AE47" s="55"/>
      <c r="AF47" s="55"/>
      <c r="AG47" s="55"/>
    </row>
    <row r="48" spans="1:33" ht="15" customHeight="1">
      <c r="A48" s="324" t="s">
        <v>64</v>
      </c>
      <c r="B48" s="522" t="e">
        <f>(J28+P28)*'6-Opbouw uurtarief productie'!$E$47</f>
        <v>#DIV/0!</v>
      </c>
      <c r="C48" s="522" t="e">
        <f>(K28+Q28)*'6-Opbouw uurtarief productie'!$E$47</f>
        <v>#DIV/0!</v>
      </c>
      <c r="D48" s="523" t="e">
        <f>(L28+R28)*'6-Opbouw uurtarief productie'!$E$51</f>
        <v>#DIV/0!</v>
      </c>
      <c r="E48" s="523" t="e">
        <f>(M28+S28)*'6-Opbouw uurtarief productie'!$E$51</f>
        <v>#DIV/0!</v>
      </c>
      <c r="F48" s="523" t="e">
        <f>(N28+T28)*'6-Opbouw uurtarief productie'!$E$53</f>
        <v>#DIV/0!</v>
      </c>
      <c r="G48" s="523" t="e">
        <f>(O28+U28)*'6-Opbouw uurtarief productie'!$E$53</f>
        <v>#DIV/0!</v>
      </c>
      <c r="H48" s="524" t="e">
        <f t="shared" si="42"/>
        <v>#DIV/0!</v>
      </c>
      <c r="I48" s="524" t="e">
        <f>V28*'7-Opbouw uurtarief toezicht'!$E$47</f>
        <v>#DIV/0!</v>
      </c>
      <c r="J48" s="524" t="e">
        <f>W28*'7-Opbouw uurtarief toezicht'!$E$47</f>
        <v>#DIV/0!</v>
      </c>
      <c r="K48" s="525" t="e">
        <f>X28*'7-Opbouw uurtarief toezicht'!$E$51</f>
        <v>#DIV/0!</v>
      </c>
      <c r="L48" s="525" t="e">
        <f>Y28*'7-Opbouw uurtarief toezicht'!$E$51</f>
        <v>#DIV/0!</v>
      </c>
      <c r="M48" s="526" t="e">
        <f>Z28*'7-Opbouw uurtarief toezicht'!$E$53</f>
        <v>#DIV/0!</v>
      </c>
      <c r="N48" s="526" t="e">
        <f>AA28*'7-Opbouw uurtarief toezicht'!$E$53</f>
        <v>#DIV/0!</v>
      </c>
      <c r="O48" s="243" t="e">
        <f t="shared" si="43"/>
        <v>#DIV/0!</v>
      </c>
      <c r="P48" s="525">
        <f>SUMIF('8-Additionele kosten'!A:A,'2-Kosten per locatie'!A48,'8-Additionele kosten'!H:H)</f>
        <v>0</v>
      </c>
      <c r="Q48" s="525">
        <f>SUMIF('10-Glasbewassing'!A:A,'2-Kosten per locatie'!A48,'10-Glasbewassing'!I:I)</f>
        <v>0</v>
      </c>
      <c r="R48" s="525">
        <f>SUMIF('11-Sanitaire voorzieningen'!A:A,'2-Kosten per locatie'!A48,'11-Sanitaire voorzieningen'!F:F)</f>
        <v>0</v>
      </c>
      <c r="S48" s="327" t="e">
        <f t="shared" si="41"/>
        <v>#DIV/0!</v>
      </c>
      <c r="T48" s="525" t="e">
        <f t="shared" si="44"/>
        <v>#DIV/0!</v>
      </c>
      <c r="AC48" s="55"/>
      <c r="AD48" s="55"/>
      <c r="AE48" s="55"/>
      <c r="AF48" s="55"/>
      <c r="AG48" s="55"/>
    </row>
    <row r="49" spans="1:33" ht="15" customHeight="1">
      <c r="A49" s="324" t="str">
        <f>A29</f>
        <v>Zuidhorn, Hooiweg 1</v>
      </c>
      <c r="B49" s="56" t="e">
        <f>(J29+P29)*'6-Opbouw uurtarief productie'!$E$47</f>
        <v>#DIV/0!</v>
      </c>
      <c r="C49" s="56" t="e">
        <f>(K29+Q29)*'6-Opbouw uurtarief productie'!$E$47</f>
        <v>#DIV/0!</v>
      </c>
      <c r="D49" s="57" t="e">
        <f>(L29+R29)*'6-Opbouw uurtarief productie'!$E$51</f>
        <v>#DIV/0!</v>
      </c>
      <c r="E49" s="57" t="e">
        <f>(M29+S29)*'6-Opbouw uurtarief productie'!$E$51</f>
        <v>#DIV/0!</v>
      </c>
      <c r="F49" s="57" t="e">
        <f>(N29+T29)*'6-Opbouw uurtarief productie'!$E$53</f>
        <v>#DIV/0!</v>
      </c>
      <c r="G49" s="57" t="e">
        <f>(O29+U29)*'6-Opbouw uurtarief productie'!$E$53</f>
        <v>#DIV/0!</v>
      </c>
      <c r="H49" s="58" t="e">
        <f t="shared" si="42"/>
        <v>#DIV/0!</v>
      </c>
      <c r="I49" s="58" t="e">
        <f>V29*'7-Opbouw uurtarief toezicht'!$E$47</f>
        <v>#DIV/0!</v>
      </c>
      <c r="J49" s="58" t="e">
        <f>W29*'7-Opbouw uurtarief toezicht'!$E$47</f>
        <v>#DIV/0!</v>
      </c>
      <c r="K49" s="327" t="e">
        <f>X29*'7-Opbouw uurtarief toezicht'!$E$51</f>
        <v>#DIV/0!</v>
      </c>
      <c r="L49" s="327" t="e">
        <f>Y29*'7-Opbouw uurtarief toezicht'!$E$51</f>
        <v>#DIV/0!</v>
      </c>
      <c r="M49" s="242" t="e">
        <f>Z29*'7-Opbouw uurtarief toezicht'!$E$53</f>
        <v>#DIV/0!</v>
      </c>
      <c r="N49" s="242" t="e">
        <f>AA29*'7-Opbouw uurtarief toezicht'!$E$53</f>
        <v>#DIV/0!</v>
      </c>
      <c r="O49" s="243" t="e">
        <f t="shared" si="43"/>
        <v>#DIV/0!</v>
      </c>
      <c r="P49" s="327">
        <f>SUMIF('8-Additionele kosten'!A:A,'2-Kosten per locatie'!A49,'8-Additionele kosten'!H:H)</f>
        <v>0</v>
      </c>
      <c r="Q49" s="327">
        <f>SUMIF('10-Glasbewassing'!A:A,'2-Kosten per locatie'!A49,'10-Glasbewassing'!I:I)</f>
        <v>0</v>
      </c>
      <c r="R49" s="327">
        <f>SUMIF('11-Sanitaire voorzieningen'!A:A,'2-Kosten per locatie'!A49,'11-Sanitaire voorzieningen'!F:F)</f>
        <v>0</v>
      </c>
      <c r="S49" s="327" t="e">
        <f t="shared" si="41"/>
        <v>#DIV/0!</v>
      </c>
      <c r="T49" s="327" t="e">
        <f t="shared" si="44"/>
        <v>#DIV/0!</v>
      </c>
      <c r="AC49" s="55"/>
      <c r="AD49" s="55"/>
      <c r="AE49" s="55"/>
      <c r="AF49" s="55"/>
      <c r="AG49" s="55"/>
    </row>
    <row r="50" spans="1:33" ht="15" customHeight="1">
      <c r="A50" s="324" t="str">
        <f>A30</f>
        <v>Novatec/ Buitendienst, Leeksterveld</v>
      </c>
      <c r="B50" s="56" t="e">
        <f>(J30+P30)*'6-Opbouw uurtarief productie'!$E$47</f>
        <v>#DIV/0!</v>
      </c>
      <c r="C50" s="56" t="e">
        <f>(K30+Q30)*'6-Opbouw uurtarief productie'!$E$47</f>
        <v>#DIV/0!</v>
      </c>
      <c r="D50" s="57" t="e">
        <f>(L30+R30)*'6-Opbouw uurtarief productie'!$E$51</f>
        <v>#DIV/0!</v>
      </c>
      <c r="E50" s="57" t="e">
        <f>(M30+S30)*'6-Opbouw uurtarief productie'!$E$51</f>
        <v>#DIV/0!</v>
      </c>
      <c r="F50" s="57" t="e">
        <f>(N30+T30)*'6-Opbouw uurtarief productie'!$E$53</f>
        <v>#DIV/0!</v>
      </c>
      <c r="G50" s="57" t="e">
        <f>(O30+U30)*'6-Opbouw uurtarief productie'!$E$53</f>
        <v>#DIV/0!</v>
      </c>
      <c r="H50" s="58" t="e">
        <f t="shared" ref="H50" si="45">SUM(B50:G50)</f>
        <v>#DIV/0!</v>
      </c>
      <c r="I50" s="58" t="e">
        <f>V30*'7-Opbouw uurtarief toezicht'!$E$47</f>
        <v>#DIV/0!</v>
      </c>
      <c r="J50" s="58" t="e">
        <f>W30*'7-Opbouw uurtarief toezicht'!$E$47</f>
        <v>#DIV/0!</v>
      </c>
      <c r="K50" s="327" t="e">
        <f>X30*'7-Opbouw uurtarief toezicht'!$E$51</f>
        <v>#DIV/0!</v>
      </c>
      <c r="L50" s="327" t="e">
        <f>Y30*'7-Opbouw uurtarief toezicht'!$E$51</f>
        <v>#DIV/0!</v>
      </c>
      <c r="M50" s="242" t="e">
        <f>Z30*'7-Opbouw uurtarief toezicht'!$E$53</f>
        <v>#DIV/0!</v>
      </c>
      <c r="N50" s="242" t="e">
        <f>AA30*'7-Opbouw uurtarief toezicht'!$E$53</f>
        <v>#DIV/0!</v>
      </c>
      <c r="O50" s="243" t="e">
        <f t="shared" ref="O50" si="46">SUM(I50:N50)</f>
        <v>#DIV/0!</v>
      </c>
      <c r="P50" s="327">
        <f>SUMIF('8-Additionele kosten'!A:A,'2-Kosten per locatie'!A50,'8-Additionele kosten'!H:H)</f>
        <v>0</v>
      </c>
      <c r="Q50" s="327">
        <f>SUMIF('10-Glasbewassing'!A:A,'2-Kosten per locatie'!A50,'10-Glasbewassing'!I:I)</f>
        <v>0</v>
      </c>
      <c r="R50" s="327">
        <f>SUMIF('11-Sanitaire voorzieningen'!A:A,'2-Kosten per locatie'!A50,'11-Sanitaire voorzieningen'!F:F)</f>
        <v>0</v>
      </c>
      <c r="S50" s="327" t="e">
        <f t="shared" si="41"/>
        <v>#DIV/0!</v>
      </c>
      <c r="T50" s="327" t="e">
        <f t="shared" ref="T50" si="47">S50/12</f>
        <v>#DIV/0!</v>
      </c>
      <c r="AC50" s="55"/>
      <c r="AD50" s="55"/>
      <c r="AE50" s="55"/>
      <c r="AF50" s="55"/>
      <c r="AG50" s="55"/>
    </row>
    <row r="51" spans="1:33" ht="15" customHeight="1">
      <c r="A51" s="324" t="str">
        <f>A31</f>
        <v>Noordhorn, Maailoods</v>
      </c>
      <c r="B51" s="56" t="e">
        <f>(J31+P31)*'6-Opbouw uurtarief productie'!$E$47</f>
        <v>#DIV/0!</v>
      </c>
      <c r="C51" s="56" t="e">
        <f>(K31+Q31)*'6-Opbouw uurtarief productie'!$E$47</f>
        <v>#DIV/0!</v>
      </c>
      <c r="D51" s="57" t="e">
        <f>(L31+R31)*'6-Opbouw uurtarief productie'!$E$51</f>
        <v>#DIV/0!</v>
      </c>
      <c r="E51" s="57" t="e">
        <f>(M31+S31)*'6-Opbouw uurtarief productie'!$E$51</f>
        <v>#DIV/0!</v>
      </c>
      <c r="F51" s="57" t="e">
        <f>(N31+T31)*'6-Opbouw uurtarief productie'!$E$53</f>
        <v>#DIV/0!</v>
      </c>
      <c r="G51" s="57" t="e">
        <f>(O31+U31)*'6-Opbouw uurtarief productie'!$E$53</f>
        <v>#DIV/0!</v>
      </c>
      <c r="H51" s="58" t="e">
        <f t="shared" ref="H51" si="48">SUM(B51:G51)</f>
        <v>#DIV/0!</v>
      </c>
      <c r="I51" s="58" t="e">
        <f>V31*'7-Opbouw uurtarief toezicht'!$E$47</f>
        <v>#DIV/0!</v>
      </c>
      <c r="J51" s="58" t="e">
        <f>W31*'7-Opbouw uurtarief toezicht'!$E$47</f>
        <v>#DIV/0!</v>
      </c>
      <c r="K51" s="327" t="e">
        <f>X31*'7-Opbouw uurtarief toezicht'!$E$51</f>
        <v>#DIV/0!</v>
      </c>
      <c r="L51" s="327" t="e">
        <f>Y31*'7-Opbouw uurtarief toezicht'!$E$51</f>
        <v>#DIV/0!</v>
      </c>
      <c r="M51" s="242" t="e">
        <f>Z31*'7-Opbouw uurtarief toezicht'!$E$53</f>
        <v>#DIV/0!</v>
      </c>
      <c r="N51" s="242" t="e">
        <f>AA31*'7-Opbouw uurtarief toezicht'!$E$53</f>
        <v>#DIV/0!</v>
      </c>
      <c r="O51" s="243" t="e">
        <f t="shared" ref="O51" si="49">SUM(I51:N51)</f>
        <v>#DIV/0!</v>
      </c>
      <c r="P51" s="327">
        <f>SUMIF('8-Additionele kosten'!A:A,'2-Kosten per locatie'!A51,'8-Additionele kosten'!H:H)</f>
        <v>0</v>
      </c>
      <c r="Q51" s="327">
        <f>SUMIF('10-Glasbewassing'!A:A,'2-Kosten per locatie'!A51,'10-Glasbewassing'!I:I)</f>
        <v>0</v>
      </c>
      <c r="R51" s="327">
        <f>SUMIF('11-Sanitaire voorzieningen'!A:A,'2-Kosten per locatie'!A51,'11-Sanitaire voorzieningen'!F:F)</f>
        <v>0</v>
      </c>
      <c r="S51" s="327" t="e">
        <f t="shared" ref="S51" si="50">H51+O51+P51+Q51+R51</f>
        <v>#DIV/0!</v>
      </c>
      <c r="T51" s="327" t="e">
        <f t="shared" ref="T51" si="51">S51/12</f>
        <v>#DIV/0!</v>
      </c>
      <c r="AC51" s="55"/>
      <c r="AD51" s="55"/>
      <c r="AE51" s="55"/>
      <c r="AF51" s="55"/>
      <c r="AG51" s="55"/>
    </row>
    <row r="52" spans="1:33" s="59" customFormat="1" ht="15" customHeight="1">
      <c r="A52" s="326" t="s">
        <v>68</v>
      </c>
      <c r="B52" s="328" t="e">
        <f>SUM(B35:B51)</f>
        <v>#DIV/0!</v>
      </c>
      <c r="C52" s="328" t="e">
        <f>SUM(C35:C51)</f>
        <v>#DIV/0!</v>
      </c>
      <c r="D52" s="57" t="e">
        <f>(L32+R32)*'6-Opbouw uurtarief productie'!$E$51</f>
        <v>#DIV/0!</v>
      </c>
      <c r="E52" s="328" t="e">
        <f t="shared" ref="E52:T52" si="52">SUM(E35:E51)</f>
        <v>#DIV/0!</v>
      </c>
      <c r="F52" s="328" t="e">
        <f t="shared" si="52"/>
        <v>#DIV/0!</v>
      </c>
      <c r="G52" s="328" t="e">
        <f t="shared" si="52"/>
        <v>#DIV/0!</v>
      </c>
      <c r="H52" s="328" t="e">
        <f t="shared" si="52"/>
        <v>#DIV/0!</v>
      </c>
      <c r="I52" s="328" t="e">
        <f t="shared" si="52"/>
        <v>#DIV/0!</v>
      </c>
      <c r="J52" s="328" t="e">
        <f t="shared" si="52"/>
        <v>#DIV/0!</v>
      </c>
      <c r="K52" s="329" t="e">
        <f t="shared" si="52"/>
        <v>#DIV/0!</v>
      </c>
      <c r="L52" s="329" t="e">
        <f t="shared" si="52"/>
        <v>#DIV/0!</v>
      </c>
      <c r="M52" s="329" t="e">
        <f t="shared" si="52"/>
        <v>#DIV/0!</v>
      </c>
      <c r="N52" s="329" t="e">
        <f t="shared" si="52"/>
        <v>#DIV/0!</v>
      </c>
      <c r="O52" s="329" t="e">
        <f t="shared" si="52"/>
        <v>#DIV/0!</v>
      </c>
      <c r="P52" s="329">
        <f t="shared" si="52"/>
        <v>0</v>
      </c>
      <c r="Q52" s="329">
        <f t="shared" si="52"/>
        <v>0</v>
      </c>
      <c r="R52" s="329">
        <f t="shared" si="52"/>
        <v>0</v>
      </c>
      <c r="S52" s="329" t="e">
        <f t="shared" si="52"/>
        <v>#DIV/0!</v>
      </c>
      <c r="T52" s="329" t="e">
        <f t="shared" si="52"/>
        <v>#DIV/0!</v>
      </c>
      <c r="AC52" s="55"/>
      <c r="AD52" s="55"/>
      <c r="AE52" s="55"/>
      <c r="AF52" s="55"/>
      <c r="AG52" s="55"/>
    </row>
    <row r="53" spans="1:33" ht="14.1" customHeight="1">
      <c r="AC53" s="55"/>
      <c r="AD53" s="55"/>
      <c r="AE53" s="55"/>
      <c r="AF53" s="55"/>
      <c r="AG53" s="55"/>
    </row>
  </sheetData>
  <mergeCells count="3">
    <mergeCell ref="P13:U13"/>
    <mergeCell ref="J13:O13"/>
    <mergeCell ref="V13:AA13"/>
  </mergeCells>
  <phoneticPr fontId="72" type="noConversion"/>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N36"/>
  <sheetViews>
    <sheetView showGridLines="0" zoomScale="85" zoomScaleNormal="85" workbookViewId="0">
      <pane ySplit="9" topLeftCell="A10" activePane="bottomLeft" state="frozen"/>
      <selection pane="bottomLeft"/>
      <selection activeCell="B1" sqref="B1"/>
    </sheetView>
  </sheetViews>
  <sheetFormatPr defaultColWidth="9.140625" defaultRowHeight="13.15"/>
  <cols>
    <col min="1" max="1" width="29.7109375" style="60" customWidth="1"/>
    <col min="2" max="2" width="9.140625" style="60" customWidth="1"/>
    <col min="3" max="6" width="9.140625" style="60"/>
    <col min="7" max="7" width="17.28515625" style="60" bestFit="1" customWidth="1"/>
    <col min="8" max="8" width="9.140625" style="60"/>
    <col min="9" max="9" width="2.140625" style="60" customWidth="1"/>
    <col min="10" max="10" width="9.140625" style="61"/>
    <col min="11" max="11" width="10.140625" style="60" customWidth="1"/>
    <col min="12" max="12" width="11.7109375" style="60" customWidth="1"/>
    <col min="13" max="13" width="11" style="60" customWidth="1"/>
    <col min="14" max="14" width="3" style="60" customWidth="1"/>
    <col min="15" max="15" width="9.140625" style="2"/>
    <col min="16" max="16" width="30.42578125" style="2" customWidth="1"/>
    <col min="17" max="16384" width="9.140625" style="2"/>
  </cols>
  <sheetData>
    <row r="1" spans="1:14">
      <c r="A1" s="502" t="s">
        <v>5</v>
      </c>
    </row>
    <row r="3" spans="1:14" ht="15.6">
      <c r="A3" s="39" t="str">
        <f>'2-Kosten per locatie'!A3</f>
        <v>Naam opdrachtgever</v>
      </c>
      <c r="B3" s="48" t="str">
        <f>'2-Kosten per locatie'!B3</f>
        <v>Gemeente Westerkwartier - Perceel 1</v>
      </c>
      <c r="C3" s="62"/>
    </row>
    <row r="4" spans="1:14" ht="15.6">
      <c r="A4" s="39" t="str">
        <f>'2-Kosten per locatie'!A4</f>
        <v>Calculatie onderdeel</v>
      </c>
      <c r="B4" s="48" t="e">
        <f ca="1">MID(CELL("bestandsnaam",$B$7),SEARCH("]",CELL("bestandsnaam",$B$7),1)+1,256)</f>
        <v>#VALUE!</v>
      </c>
      <c r="C4" s="48"/>
    </row>
    <row r="5" spans="1:14" ht="15.6">
      <c r="A5" s="39" t="str">
        <f>'2-Kosten per locatie'!A5</f>
        <v>Gebouw/plaats</v>
      </c>
      <c r="B5" s="48" t="str">
        <f>'2-Kosten per locatie'!B5</f>
        <v>Divers</v>
      </c>
      <c r="C5" s="48"/>
    </row>
    <row r="6" spans="1:14" ht="15.6">
      <c r="A6" s="39" t="str">
        <f>'2-Kosten per locatie'!A6</f>
        <v>Referentie nummer</v>
      </c>
      <c r="B6" s="48">
        <f>'2-Kosten per locatie'!B6</f>
        <v>0</v>
      </c>
      <c r="C6" s="48"/>
      <c r="E6" s="330" t="s">
        <v>88</v>
      </c>
      <c r="F6" s="331"/>
      <c r="G6" s="332" t="e">
        <f>SUM('4-Basis ruimtestaat'!AC:AC)/SUM('4-Basis ruimtestaat'!Q:V)</f>
        <v>#DIV/0!</v>
      </c>
      <c r="H6" s="333" t="s">
        <v>89</v>
      </c>
    </row>
    <row r="7" spans="1:14">
      <c r="A7" s="63"/>
      <c r="B7" s="64"/>
      <c r="C7" s="64"/>
      <c r="D7" s="65"/>
      <c r="E7" s="66"/>
      <c r="F7" s="66"/>
      <c r="G7" s="67"/>
      <c r="H7" s="68"/>
      <c r="I7" s="69"/>
      <c r="K7" s="70"/>
      <c r="L7" s="70"/>
      <c r="M7" s="69"/>
      <c r="N7" s="69"/>
    </row>
    <row r="8" spans="1:14" ht="27.75" customHeight="1">
      <c r="A8" s="334" t="s">
        <v>90</v>
      </c>
      <c r="B8" s="335">
        <v>12</v>
      </c>
      <c r="C8" s="335">
        <v>52</v>
      </c>
      <c r="D8" s="335">
        <v>104</v>
      </c>
      <c r="E8" s="335">
        <v>156</v>
      </c>
      <c r="F8" s="335">
        <v>255</v>
      </c>
      <c r="G8" s="67"/>
      <c r="H8" s="68"/>
      <c r="I8" s="69"/>
      <c r="J8" s="205"/>
      <c r="K8" s="336"/>
      <c r="L8" s="336"/>
      <c r="M8" s="336"/>
      <c r="N8" s="206"/>
    </row>
    <row r="9" spans="1:14" ht="60.6" customHeight="1">
      <c r="A9" s="337" t="s">
        <v>91</v>
      </c>
      <c r="B9" s="538" t="s">
        <v>92</v>
      </c>
      <c r="C9" s="539"/>
      <c r="D9" s="539"/>
      <c r="E9" s="539"/>
      <c r="F9" s="539"/>
      <c r="G9" s="67"/>
      <c r="H9" s="68"/>
      <c r="I9" s="69"/>
      <c r="J9" s="338" t="s">
        <v>93</v>
      </c>
      <c r="K9" s="339" t="s">
        <v>94</v>
      </c>
      <c r="L9" s="339" t="s">
        <v>95</v>
      </c>
      <c r="M9" s="339" t="s">
        <v>96</v>
      </c>
      <c r="N9" s="206"/>
    </row>
    <row r="10" spans="1:14">
      <c r="A10" s="340" t="s">
        <v>97</v>
      </c>
      <c r="B10" s="341"/>
      <c r="C10" s="341"/>
      <c r="D10" s="341"/>
      <c r="E10" s="341"/>
      <c r="F10" s="341"/>
      <c r="G10" s="67"/>
      <c r="H10" s="68"/>
      <c r="I10" s="256"/>
      <c r="J10" s="342">
        <f>SUMIF('4-Basis ruimtestaat'!G:G,'3-Productie normen'!A10,'4-Basis ruimtestaat'!I:I)</f>
        <v>5348.0000000000009</v>
      </c>
      <c r="K10" s="72"/>
      <c r="M10" s="69"/>
      <c r="N10" s="69"/>
    </row>
    <row r="11" spans="1:14">
      <c r="A11" s="340" t="s">
        <v>98</v>
      </c>
      <c r="B11" s="341"/>
      <c r="C11" s="341"/>
      <c r="D11" s="341"/>
      <c r="E11" s="341"/>
      <c r="F11" s="341"/>
      <c r="G11" s="67"/>
      <c r="H11" s="68"/>
      <c r="I11" s="256"/>
      <c r="J11" s="342">
        <f>SUMIF('4-Basis ruimtestaat'!G:G,'3-Productie normen'!A11,'4-Basis ruimtestaat'!I:I)</f>
        <v>624.44999999999993</v>
      </c>
      <c r="N11" s="69"/>
    </row>
    <row r="12" spans="1:14">
      <c r="A12" s="340" t="s">
        <v>99</v>
      </c>
      <c r="B12" s="341"/>
      <c r="C12" s="341"/>
      <c r="D12" s="341"/>
      <c r="E12" s="341"/>
      <c r="F12" s="341"/>
      <c r="G12" s="67"/>
      <c r="H12" s="68"/>
      <c r="I12" s="256"/>
      <c r="J12" s="342">
        <f>SUMIF('4-Basis ruimtestaat'!G:G,'3-Productie normen'!A12,'4-Basis ruimtestaat'!I:I)</f>
        <v>8167.9869999999964</v>
      </c>
    </row>
    <row r="13" spans="1:14">
      <c r="A13" s="340" t="s">
        <v>100</v>
      </c>
      <c r="B13" s="341"/>
      <c r="C13" s="341"/>
      <c r="D13" s="341"/>
      <c r="E13" s="341"/>
      <c r="F13" s="341"/>
      <c r="G13" s="67"/>
      <c r="H13" s="68"/>
      <c r="I13" s="256"/>
      <c r="J13" s="342">
        <f>SUMIF('4-Basis ruimtestaat'!G:G,'3-Productie normen'!A13,'4-Basis ruimtestaat'!I:I)</f>
        <v>219.54</v>
      </c>
    </row>
    <row r="14" spans="1:14">
      <c r="A14" s="343" t="s">
        <v>101</v>
      </c>
      <c r="B14" s="341"/>
      <c r="C14" s="341"/>
      <c r="D14" s="341"/>
      <c r="E14" s="341"/>
      <c r="F14" s="341"/>
      <c r="G14" s="67"/>
      <c r="H14" s="68"/>
      <c r="I14" s="256"/>
      <c r="J14" s="342">
        <f>SUMIF('4-Basis ruimtestaat'!G:G,'3-Productie normen'!A14,'4-Basis ruimtestaat'!I:I)</f>
        <v>757.97</v>
      </c>
    </row>
    <row r="15" spans="1:14">
      <c r="A15" s="340" t="s">
        <v>102</v>
      </c>
      <c r="B15" s="341"/>
      <c r="C15" s="341"/>
      <c r="D15" s="341"/>
      <c r="E15" s="341"/>
      <c r="F15" s="341"/>
      <c r="G15" s="67"/>
      <c r="H15" s="68"/>
      <c r="I15" s="256"/>
      <c r="J15" s="342">
        <f>SUMIF('4-Basis ruimtestaat'!G:G,'3-Productie normen'!A15,'4-Basis ruimtestaat'!I:I)</f>
        <v>137.45999999999998</v>
      </c>
    </row>
    <row r="16" spans="1:14">
      <c r="A16" s="340" t="s">
        <v>103</v>
      </c>
      <c r="B16" s="341"/>
      <c r="C16" s="341"/>
      <c r="D16" s="341"/>
      <c r="E16" s="341"/>
      <c r="F16" s="341"/>
      <c r="G16" s="67"/>
      <c r="H16" s="68"/>
      <c r="I16" s="256"/>
      <c r="J16" s="342">
        <f>SUMIF('4-Basis ruimtestaat'!G:G,'3-Productie normen'!A16,'4-Basis ruimtestaat'!I:I)</f>
        <v>2059.13</v>
      </c>
    </row>
    <row r="17" spans="1:14">
      <c r="A17" s="340" t="s">
        <v>104</v>
      </c>
      <c r="B17" s="341"/>
      <c r="C17" s="341"/>
      <c r="D17" s="341"/>
      <c r="E17" s="341"/>
      <c r="F17" s="341"/>
      <c r="G17" s="67"/>
      <c r="H17" s="68"/>
      <c r="I17" s="256"/>
      <c r="J17" s="342">
        <f>SUMIF('4-Basis ruimtestaat'!G:G,'3-Productie normen'!A17,'4-Basis ruimtestaat'!I:I)</f>
        <v>1453.8400000000001</v>
      </c>
    </row>
    <row r="18" spans="1:14">
      <c r="A18" s="340" t="s">
        <v>105</v>
      </c>
      <c r="B18" s="341"/>
      <c r="C18" s="341"/>
      <c r="D18" s="341"/>
      <c r="E18" s="341"/>
      <c r="F18" s="341"/>
      <c r="G18" s="67"/>
      <c r="H18" s="68"/>
      <c r="I18" s="256"/>
      <c r="J18" s="342">
        <f>SUMIF('4-Basis ruimtestaat'!G:G,'3-Productie normen'!A18,'4-Basis ruimtestaat'!I:I)</f>
        <v>562.27</v>
      </c>
    </row>
    <row r="19" spans="1:14">
      <c r="A19" s="343" t="s">
        <v>106</v>
      </c>
      <c r="B19" s="341"/>
      <c r="C19" s="341"/>
      <c r="D19" s="341"/>
      <c r="E19" s="341"/>
      <c r="F19" s="341"/>
      <c r="G19" s="67"/>
      <c r="H19" s="68"/>
      <c r="I19" s="256"/>
      <c r="J19" s="342">
        <f>SUMIF('4-Basis ruimtestaat'!G:G,'3-Productie normen'!A19,'4-Basis ruimtestaat'!I:I)</f>
        <v>236.11</v>
      </c>
    </row>
    <row r="20" spans="1:14">
      <c r="A20" s="343" t="s">
        <v>107</v>
      </c>
      <c r="B20" s="341"/>
      <c r="C20" s="341"/>
      <c r="D20" s="341"/>
      <c r="E20" s="341"/>
      <c r="F20" s="341"/>
      <c r="G20" s="67"/>
      <c r="H20" s="68"/>
      <c r="I20" s="256"/>
      <c r="J20" s="342">
        <f>SUMIF('4-Basis ruimtestaat'!G:G,'3-Productie normen'!A20,'4-Basis ruimtestaat'!I:I)</f>
        <v>165.1</v>
      </c>
      <c r="M20" s="73"/>
    </row>
    <row r="21" spans="1:14">
      <c r="A21" s="343" t="s">
        <v>108</v>
      </c>
      <c r="B21" s="341"/>
      <c r="C21" s="341"/>
      <c r="D21" s="341"/>
      <c r="E21" s="341"/>
      <c r="F21" s="341"/>
      <c r="G21" s="67"/>
      <c r="H21" s="68"/>
      <c r="I21" s="256"/>
      <c r="J21" s="342">
        <f>SUMIF('4-Basis ruimtestaat'!G:G,'3-Productie normen'!A21,'4-Basis ruimtestaat'!I:I)</f>
        <v>7.57</v>
      </c>
      <c r="M21" s="73"/>
    </row>
    <row r="22" spans="1:14">
      <c r="A22" s="343" t="s">
        <v>109</v>
      </c>
      <c r="B22" s="341"/>
      <c r="C22" s="341"/>
      <c r="D22" s="341"/>
      <c r="E22" s="341"/>
      <c r="F22" s="341"/>
      <c r="G22" s="67"/>
      <c r="H22" s="68"/>
      <c r="I22" s="256"/>
      <c r="J22" s="342">
        <f>SUMIF('4-Basis ruimtestaat'!G:G,'3-Productie normen'!A22,'4-Basis ruimtestaat'!I:I)</f>
        <v>78.31</v>
      </c>
      <c r="M22" s="73"/>
    </row>
    <row r="23" spans="1:14">
      <c r="A23" s="343" t="s">
        <v>110</v>
      </c>
      <c r="B23" s="341"/>
      <c r="C23" s="341"/>
      <c r="D23" s="341"/>
      <c r="E23" s="341"/>
      <c r="F23" s="341"/>
      <c r="G23" s="67"/>
      <c r="H23" s="68"/>
      <c r="I23" s="256"/>
      <c r="J23" s="342">
        <f>SUMIF('4-Basis ruimtestaat'!G:G,'3-Productie normen'!A23,'4-Basis ruimtestaat'!I:I)</f>
        <v>174.77600000000001</v>
      </c>
      <c r="M23" s="69"/>
    </row>
    <row r="24" spans="1:14">
      <c r="A24" s="343"/>
      <c r="B24" s="343"/>
      <c r="C24" s="343"/>
      <c r="D24" s="343"/>
      <c r="E24" s="343"/>
      <c r="F24" s="343"/>
      <c r="G24" s="67"/>
      <c r="H24" s="68"/>
      <c r="I24" s="256"/>
      <c r="J24" s="342"/>
      <c r="M24" s="69"/>
    </row>
    <row r="25" spans="1:14">
      <c r="A25" s="343" t="s">
        <v>111</v>
      </c>
      <c r="B25" s="344"/>
      <c r="C25" s="344"/>
      <c r="D25" s="344"/>
      <c r="E25" s="344"/>
      <c r="F25" s="344"/>
      <c r="G25" s="67"/>
      <c r="H25" s="68"/>
      <c r="I25" s="256"/>
      <c r="J25" s="342">
        <f>SUMIF('4-Basis ruimtestaat'!G:G,'3-Productie normen'!A25,'4-Basis ruimtestaat'!I:I)</f>
        <v>740.51600000000008</v>
      </c>
      <c r="M25" s="69"/>
    </row>
    <row r="26" spans="1:14">
      <c r="A26" s="343"/>
      <c r="B26" s="345"/>
      <c r="C26" s="345"/>
      <c r="D26" s="345"/>
      <c r="E26" s="345"/>
      <c r="F26" s="345"/>
      <c r="G26" s="67"/>
      <c r="H26" s="68"/>
      <c r="I26" s="256"/>
      <c r="J26" s="342"/>
      <c r="M26" s="69"/>
      <c r="N26" s="71"/>
    </row>
    <row r="27" spans="1:14">
      <c r="A27" s="346" t="s">
        <v>68</v>
      </c>
      <c r="B27" s="347"/>
      <c r="C27" s="347"/>
      <c r="D27" s="347"/>
      <c r="E27" s="347"/>
      <c r="F27" s="347"/>
      <c r="G27" s="67"/>
      <c r="H27" s="68"/>
      <c r="I27" s="257"/>
      <c r="J27" s="348">
        <f>SUM(J10:J26)</f>
        <v>20733.028999999999</v>
      </c>
      <c r="M27" s="69"/>
      <c r="N27" s="69"/>
    </row>
    <row r="28" spans="1:14">
      <c r="G28" s="67"/>
      <c r="H28" s="68"/>
      <c r="J28" s="60"/>
      <c r="M28" s="69"/>
      <c r="N28" s="69"/>
    </row>
    <row r="29" spans="1:14" ht="16.149999999999999">
      <c r="A29" s="349" t="s">
        <v>112</v>
      </c>
      <c r="B29" s="350">
        <v>2</v>
      </c>
      <c r="C29" s="350">
        <v>3</v>
      </c>
      <c r="D29" s="350">
        <v>4</v>
      </c>
      <c r="E29" s="350">
        <v>5</v>
      </c>
      <c r="F29" s="350">
        <v>6</v>
      </c>
      <c r="G29" s="67"/>
      <c r="H29" s="68"/>
      <c r="I29" s="69"/>
      <c r="M29" s="69"/>
    </row>
    <row r="31" spans="1:14">
      <c r="A31" s="195" t="s">
        <v>113</v>
      </c>
      <c r="B31" s="195" t="s">
        <v>114</v>
      </c>
      <c r="C31" s="196" t="s">
        <v>115</v>
      </c>
    </row>
    <row r="32" spans="1:14">
      <c r="A32" s="74" t="s">
        <v>116</v>
      </c>
      <c r="B32" s="75">
        <v>12</v>
      </c>
      <c r="C32" s="207">
        <v>2</v>
      </c>
    </row>
    <row r="33" spans="1:3">
      <c r="A33" s="74" t="s">
        <v>117</v>
      </c>
      <c r="B33" s="75">
        <v>52</v>
      </c>
      <c r="C33" s="207">
        <v>3</v>
      </c>
    </row>
    <row r="34" spans="1:3">
      <c r="A34" s="74" t="s">
        <v>118</v>
      </c>
      <c r="B34" s="75">
        <v>104</v>
      </c>
      <c r="C34" s="207">
        <v>4</v>
      </c>
    </row>
    <row r="35" spans="1:3">
      <c r="A35" s="74" t="s">
        <v>119</v>
      </c>
      <c r="B35" s="75">
        <v>156</v>
      </c>
      <c r="C35" s="207">
        <v>5</v>
      </c>
    </row>
    <row r="36" spans="1:3">
      <c r="A36" s="74" t="s">
        <v>120</v>
      </c>
      <c r="B36" s="75">
        <v>255</v>
      </c>
      <c r="C36" s="207">
        <v>6</v>
      </c>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AD788"/>
  <sheetViews>
    <sheetView showGridLines="0" showZeros="0" zoomScale="66" zoomScaleNormal="66" zoomScalePageLayoutView="75" workbookViewId="0">
      <pane xSplit="1" ySplit="9" topLeftCell="B273" activePane="bottomRight" state="frozen"/>
      <selection pane="bottomRight" activeCell="K434" sqref="K434"/>
      <selection pane="bottomLeft" activeCell="B1" sqref="B1"/>
      <selection pane="topRight" activeCell="B1" sqref="B1"/>
    </sheetView>
  </sheetViews>
  <sheetFormatPr defaultColWidth="8.7109375" defaultRowHeight="14.1" customHeight="1"/>
  <cols>
    <col min="1" max="1" width="6.5703125" style="60" bestFit="1" customWidth="1"/>
    <col min="2" max="2" width="49.28515625" style="60" bestFit="1" customWidth="1"/>
    <col min="3" max="3" width="35.42578125" style="60" customWidth="1"/>
    <col min="4" max="4" width="14.28515625" style="86" bestFit="1" customWidth="1"/>
    <col min="5" max="5" width="20.28515625" style="260" bestFit="1" customWidth="1"/>
    <col min="6" max="6" width="33.42578125" style="60" bestFit="1" customWidth="1"/>
    <col min="7" max="7" width="24.5703125" style="60" bestFit="1" customWidth="1"/>
    <col min="8" max="8" width="12.140625" style="60" bestFit="1" customWidth="1"/>
    <col min="9" max="9" width="8" style="60" bestFit="1" customWidth="1"/>
    <col min="10" max="10" width="10.7109375" style="76" customWidth="1"/>
    <col min="11" max="16" width="9.140625" style="91" customWidth="1"/>
    <col min="17" max="18" width="12.5703125" style="60" bestFit="1" customWidth="1"/>
    <col min="19" max="22" width="9.85546875" style="60" customWidth="1"/>
    <col min="23" max="23" width="12" style="60" bestFit="1" customWidth="1"/>
    <col min="24" max="24" width="16.7109375" style="60" customWidth="1"/>
    <col min="25" max="25" width="13" style="60" customWidth="1"/>
    <col min="26" max="26" width="14.7109375" style="60" customWidth="1"/>
    <col min="27" max="27" width="35.140625" style="60" customWidth="1"/>
    <col min="28" max="28" width="3" style="60" customWidth="1"/>
    <col min="29" max="29" width="11.140625" style="60" customWidth="1"/>
    <col min="30" max="30" width="15.5703125" style="2" bestFit="1" customWidth="1"/>
    <col min="31" max="16384" width="8.7109375" style="2"/>
  </cols>
  <sheetData>
    <row r="1" spans="1:29" ht="13.15">
      <c r="K1" s="60"/>
      <c r="L1" s="61"/>
      <c r="M1" s="60"/>
      <c r="N1" s="60"/>
      <c r="O1" s="60"/>
      <c r="P1" s="60"/>
    </row>
    <row r="2" spans="1:29" ht="14.1" customHeight="1">
      <c r="A2" s="77">
        <v>2</v>
      </c>
      <c r="B2" s="208"/>
      <c r="C2" s="78"/>
      <c r="D2" s="79"/>
      <c r="E2" s="261"/>
      <c r="F2" s="80"/>
      <c r="G2" s="80"/>
      <c r="H2" s="81"/>
      <c r="I2" s="82"/>
      <c r="J2" s="83"/>
      <c r="K2" s="84"/>
      <c r="L2" s="84"/>
      <c r="M2" s="84"/>
      <c r="N2" s="84"/>
      <c r="O2" s="84"/>
      <c r="P2" s="84"/>
      <c r="Q2" s="81"/>
      <c r="R2" s="81"/>
      <c r="S2" s="85"/>
      <c r="T2" s="85"/>
      <c r="U2" s="85"/>
      <c r="V2" s="85"/>
      <c r="W2" s="85"/>
      <c r="X2" s="85"/>
      <c r="Y2" s="85"/>
      <c r="Z2" s="85"/>
      <c r="AA2" s="80"/>
    </row>
    <row r="3" spans="1:29" ht="14.1" customHeight="1">
      <c r="A3" s="77">
        <v>3</v>
      </c>
      <c r="B3" s="39" t="str">
        <f>'2-Kosten per locatie'!A3</f>
        <v>Naam opdrachtgever</v>
      </c>
      <c r="C3" s="48" t="str">
        <f>'2-Kosten per locatie'!B3</f>
        <v>Gemeente Westerkwartier - Perceel 1</v>
      </c>
      <c r="E3" s="262"/>
      <c r="H3" s="81"/>
      <c r="I3" s="82"/>
      <c r="J3" s="83"/>
      <c r="K3" s="84"/>
      <c r="L3" s="84"/>
      <c r="M3" s="84"/>
      <c r="N3" s="84"/>
      <c r="O3" s="84"/>
      <c r="P3" s="84"/>
      <c r="Q3" s="81"/>
      <c r="R3" s="81"/>
      <c r="S3" s="85"/>
      <c r="T3" s="85"/>
      <c r="U3" s="85"/>
      <c r="V3" s="85"/>
      <c r="W3" s="85"/>
      <c r="X3" s="85"/>
      <c r="Y3" s="85"/>
      <c r="Z3" s="85"/>
      <c r="AA3" s="80"/>
    </row>
    <row r="4" spans="1:29" ht="14.1" customHeight="1">
      <c r="A4" s="77">
        <v>4</v>
      </c>
      <c r="B4" s="39" t="str">
        <f>'2-Kosten per locatie'!A4</f>
        <v>Calculatie onderdeel</v>
      </c>
      <c r="C4" s="48" t="e">
        <f ca="1">MID(CELL("bestandsnaam",$D$9),SEARCH("]",CELL("bestandsnaam",$D$9),1)+1,256)</f>
        <v>#VALUE!</v>
      </c>
      <c r="E4" s="263"/>
      <c r="H4" s="81"/>
      <c r="I4" s="82"/>
      <c r="J4" s="83"/>
      <c r="K4" s="84"/>
      <c r="L4" s="84"/>
      <c r="M4" s="84"/>
      <c r="N4" s="84"/>
      <c r="O4" s="84"/>
      <c r="P4" s="84"/>
      <c r="Q4" s="81"/>
      <c r="R4" s="81"/>
      <c r="S4" s="85"/>
      <c r="T4" s="85"/>
      <c r="U4" s="85"/>
      <c r="V4" s="85"/>
      <c r="W4" s="85"/>
      <c r="X4" s="85"/>
      <c r="Y4" s="85"/>
      <c r="Z4" s="85"/>
      <c r="AA4" s="80"/>
    </row>
    <row r="5" spans="1:29" ht="14.1" customHeight="1">
      <c r="A5" s="77">
        <v>5</v>
      </c>
      <c r="B5" s="39" t="str">
        <f>'2-Kosten per locatie'!A5</f>
        <v>Gebouw/plaats</v>
      </c>
      <c r="C5" s="48" t="str">
        <f>'2-Kosten per locatie'!B5</f>
        <v>Divers</v>
      </c>
      <c r="E5" s="262"/>
      <c r="H5" s="81"/>
      <c r="I5" s="82"/>
      <c r="J5" s="83"/>
      <c r="K5" s="84"/>
      <c r="L5" s="84"/>
      <c r="M5" s="84"/>
      <c r="N5" s="84"/>
      <c r="O5" s="84"/>
      <c r="P5" s="84"/>
      <c r="Q5" s="81"/>
      <c r="R5" s="81"/>
      <c r="S5" s="85"/>
      <c r="T5" s="85"/>
      <c r="U5" s="85"/>
      <c r="V5" s="85"/>
      <c r="W5" s="85"/>
      <c r="X5" s="85"/>
      <c r="Y5" s="85"/>
      <c r="Z5" s="85"/>
      <c r="AA5" s="80"/>
    </row>
    <row r="6" spans="1:29" ht="14.1" customHeight="1">
      <c r="A6" s="77">
        <v>6</v>
      </c>
      <c r="B6" s="39" t="str">
        <f>'2-Kosten per locatie'!A6</f>
        <v>Referentie nummer</v>
      </c>
      <c r="C6" s="48">
        <f>'2-Kosten per locatie'!B6</f>
        <v>0</v>
      </c>
      <c r="E6" s="262"/>
      <c r="H6" s="81"/>
      <c r="I6" s="82"/>
      <c r="J6" s="83"/>
      <c r="K6" s="84"/>
      <c r="L6" s="84"/>
      <c r="M6" s="84"/>
      <c r="N6" s="84"/>
      <c r="O6" s="84"/>
      <c r="P6" s="84"/>
      <c r="Q6" s="81"/>
      <c r="R6" s="81"/>
      <c r="S6" s="85"/>
      <c r="T6" s="85"/>
      <c r="U6" s="85"/>
      <c r="V6" s="85"/>
      <c r="W6" s="85"/>
      <c r="X6" s="540" t="s">
        <v>121</v>
      </c>
      <c r="Y6" s="541"/>
      <c r="Z6" s="542"/>
      <c r="AA6" s="80"/>
    </row>
    <row r="7" spans="1:29" ht="12.75" customHeight="1">
      <c r="A7" s="77">
        <v>7</v>
      </c>
      <c r="B7" s="39" t="str">
        <f>'2-Kosten per locatie'!A7</f>
        <v>Naam dienstverlener</v>
      </c>
      <c r="C7" s="48">
        <f>'2-Kosten per locatie'!B7</f>
        <v>0</v>
      </c>
      <c r="E7" s="262"/>
      <c r="H7" s="81"/>
      <c r="I7" s="82"/>
      <c r="J7" s="83"/>
      <c r="K7" s="84"/>
      <c r="L7" s="84"/>
      <c r="M7" s="84"/>
      <c r="N7" s="84"/>
      <c r="O7" s="84"/>
      <c r="P7" s="84"/>
      <c r="Q7" s="81"/>
      <c r="R7" s="81"/>
      <c r="S7" s="85"/>
      <c r="T7" s="85"/>
      <c r="U7" s="85"/>
      <c r="V7" s="85"/>
      <c r="W7" s="85"/>
      <c r="X7" s="543"/>
      <c r="Y7" s="544"/>
      <c r="Z7" s="545"/>
      <c r="AA7" s="80"/>
    </row>
    <row r="8" spans="1:29" ht="14.1" customHeight="1">
      <c r="A8" s="77">
        <v>8</v>
      </c>
      <c r="B8" s="80"/>
      <c r="C8" s="80"/>
      <c r="D8" s="79"/>
      <c r="E8" s="261"/>
      <c r="F8" s="80"/>
      <c r="G8" s="80"/>
      <c r="H8" s="81"/>
      <c r="I8" s="82"/>
      <c r="J8" s="83"/>
      <c r="K8" s="84"/>
      <c r="L8" s="84"/>
      <c r="M8" s="84"/>
      <c r="N8" s="84"/>
      <c r="O8" s="84"/>
      <c r="P8" s="84"/>
      <c r="Q8" s="81"/>
      <c r="R8" s="81"/>
      <c r="S8" s="81"/>
      <c r="T8" s="81"/>
      <c r="U8" s="81"/>
      <c r="V8" s="81"/>
      <c r="W8" s="81"/>
      <c r="X8" s="351">
        <f>'3-Productie normen'!K8</f>
        <v>0</v>
      </c>
      <c r="Y8" s="351">
        <f>'3-Productie normen'!L8</f>
        <v>0</v>
      </c>
      <c r="Z8" s="351">
        <f>'3-Productie normen'!M8</f>
        <v>0</v>
      </c>
      <c r="AA8" s="80"/>
    </row>
    <row r="9" spans="1:29" ht="44.1" customHeight="1">
      <c r="A9" s="77">
        <v>9</v>
      </c>
      <c r="B9" s="229" t="s">
        <v>122</v>
      </c>
      <c r="C9" s="229" t="s">
        <v>123</v>
      </c>
      <c r="D9" s="514" t="s">
        <v>124</v>
      </c>
      <c r="E9" s="229" t="s">
        <v>125</v>
      </c>
      <c r="F9" s="229" t="s">
        <v>126</v>
      </c>
      <c r="G9" s="229" t="s">
        <v>127</v>
      </c>
      <c r="H9" s="352" t="s">
        <v>128</v>
      </c>
      <c r="I9" s="353" t="s">
        <v>129</v>
      </c>
      <c r="J9" s="354" t="s">
        <v>130</v>
      </c>
      <c r="K9" s="204" t="s">
        <v>131</v>
      </c>
      <c r="L9" s="204" t="s">
        <v>132</v>
      </c>
      <c r="M9" s="204" t="s">
        <v>133</v>
      </c>
      <c r="N9" s="204" t="s">
        <v>134</v>
      </c>
      <c r="O9" s="204" t="s">
        <v>135</v>
      </c>
      <c r="P9" s="204" t="s">
        <v>136</v>
      </c>
      <c r="Q9" s="354" t="s">
        <v>137</v>
      </c>
      <c r="R9" s="354" t="s">
        <v>138</v>
      </c>
      <c r="S9" s="354" t="s">
        <v>139</v>
      </c>
      <c r="T9" s="354" t="s">
        <v>140</v>
      </c>
      <c r="U9" s="354" t="s">
        <v>141</v>
      </c>
      <c r="V9" s="354" t="s">
        <v>142</v>
      </c>
      <c r="W9" s="354" t="s">
        <v>143</v>
      </c>
      <c r="X9" s="354" t="s">
        <v>94</v>
      </c>
      <c r="Y9" s="354" t="s">
        <v>95</v>
      </c>
      <c r="Z9" s="354" t="s">
        <v>96</v>
      </c>
      <c r="AA9" s="209" t="s">
        <v>144</v>
      </c>
      <c r="AB9" s="210"/>
      <c r="AC9" s="209" t="s">
        <v>145</v>
      </c>
    </row>
    <row r="10" spans="1:29" ht="14.1" hidden="1" customHeight="1">
      <c r="A10" s="77">
        <v>10</v>
      </c>
      <c r="B10" s="323" t="s">
        <v>52</v>
      </c>
      <c r="C10" s="323" t="s">
        <v>146</v>
      </c>
      <c r="D10" s="355" t="s">
        <v>147</v>
      </c>
      <c r="E10" s="356" t="s">
        <v>148</v>
      </c>
      <c r="F10" s="74" t="s">
        <v>106</v>
      </c>
      <c r="G10" s="74" t="s">
        <v>99</v>
      </c>
      <c r="H10" s="74" t="s">
        <v>149</v>
      </c>
      <c r="I10" s="357">
        <v>20.36</v>
      </c>
      <c r="J10" s="358">
        <f t="shared" ref="J10:J67" si="0">SUM(K10:P10)</f>
        <v>255</v>
      </c>
      <c r="K10" s="267">
        <v>255</v>
      </c>
      <c r="L10" s="267"/>
      <c r="M10" s="267"/>
      <c r="N10" s="267"/>
      <c r="O10" s="267"/>
      <c r="P10" s="267"/>
      <c r="Q10" s="266" t="e">
        <f>IF(K10="nio",0,IF(K10&gt;0,K10*I10/W10,0))*VLOOKUP(B10,'2-Kosten per locatie'!$A$14:$C$31,3,FALSE)</f>
        <v>#DIV/0!</v>
      </c>
      <c r="R10" s="266">
        <f>IF(L10&gt;0,L10*I10/X10,0)*VLOOKUP(B10,'2-Kosten per locatie'!$A$14:$C$31,3,FALSE)</f>
        <v>0</v>
      </c>
      <c r="S10" s="266">
        <f>IF(M10&gt;0,M10*I10/Y10,0)*VLOOKUP(B10,'2-Kosten per locatie'!$A$14:$C$31,3,FALSE)</f>
        <v>0</v>
      </c>
      <c r="T10" s="266">
        <f>IF(N10&gt;0,N10*I10/Z10,0)*VLOOKUP(B10,'2-Kosten per locatie'!$A$14:$C$31,3,FALSE)</f>
        <v>0</v>
      </c>
      <c r="U10" s="266">
        <f>IF(O10&gt;0,O10*I10/Y10,0)*VLOOKUP(B10,'2-Kosten per locatie'!$A$14:$C$31,3,FALSE)</f>
        <v>0</v>
      </c>
      <c r="V10" s="266">
        <f>IF(P10&gt;0,P10*I10/Z10,0)*VLOOKUP(B10,'2-Kosten per locatie'!$A$14:$C$31,3,FALSE)</f>
        <v>0</v>
      </c>
      <c r="W10" s="359">
        <f>IF(K10="nio",0,IF(K10&gt;0,VLOOKUP(G10,'3-Productie normen'!A:L,VLOOKUP(K10,'3-Productie normen'!$B$32:$C$36,2,FALSE),FALSE)))</f>
        <v>0</v>
      </c>
      <c r="X10" s="359">
        <f t="shared" ref="X10:X67" si="1">IF(L10&gt;0,W10*$X$8,0)</f>
        <v>0</v>
      </c>
      <c r="Y10" s="359">
        <f t="shared" ref="Y10:Y67" si="2">IF((OR(M10&gt;0,O10&gt;0)),W10*$Y$8,0)</f>
        <v>0</v>
      </c>
      <c r="Z10" s="359">
        <f t="shared" ref="Z10:Z67" si="3">IF((OR(N10&gt;0,P10&gt;0)),W10*$Z$8,0)</f>
        <v>0</v>
      </c>
      <c r="AA10" s="360"/>
      <c r="AC10" s="361">
        <f t="shared" ref="AC10:AC41" si="4">J10*I10</f>
        <v>5191.8</v>
      </c>
    </row>
    <row r="11" spans="1:29" ht="14.1" hidden="1" customHeight="1">
      <c r="A11" s="77">
        <v>11</v>
      </c>
      <c r="B11" s="323" t="s">
        <v>52</v>
      </c>
      <c r="C11" s="323" t="s">
        <v>146</v>
      </c>
      <c r="D11" s="355" t="s">
        <v>147</v>
      </c>
      <c r="E11" s="356" t="s">
        <v>150</v>
      </c>
      <c r="F11" s="74" t="s">
        <v>151</v>
      </c>
      <c r="G11" s="340" t="s">
        <v>97</v>
      </c>
      <c r="H11" s="74" t="s">
        <v>152</v>
      </c>
      <c r="I11" s="357">
        <v>21.38</v>
      </c>
      <c r="J11" s="358">
        <f t="shared" si="0"/>
        <v>255</v>
      </c>
      <c r="K11" s="267">
        <v>255</v>
      </c>
      <c r="L11" s="267"/>
      <c r="M11" s="267"/>
      <c r="N11" s="267"/>
      <c r="O11" s="267"/>
      <c r="P11" s="267"/>
      <c r="Q11" s="266" t="e">
        <f>IF(K11="nio",0,IF(K11&gt;0,K11*I11/W11,0))*VLOOKUP(B11,'2-Kosten per locatie'!$A$14:$C$31,3,FALSE)</f>
        <v>#DIV/0!</v>
      </c>
      <c r="R11" s="266">
        <f>IF(L11&gt;0,L11*I11/X11,0)*VLOOKUP(B11,'2-Kosten per locatie'!$A$14:$C$31,3,FALSE)</f>
        <v>0</v>
      </c>
      <c r="S11" s="266">
        <f>IF(M11&gt;0,M11*I11/Y11,0)*VLOOKUP(B11,'2-Kosten per locatie'!$A$14:$C$31,3,FALSE)</f>
        <v>0</v>
      </c>
      <c r="T11" s="266">
        <f>IF(N11&gt;0,N11*I11/Z11,0)*VLOOKUP(B11,'2-Kosten per locatie'!$A$14:$C$31,3,FALSE)</f>
        <v>0</v>
      </c>
      <c r="U11" s="266">
        <f>IF(O11&gt;0,O11*I11/Y11,0)*VLOOKUP(B11,'2-Kosten per locatie'!$A$14:$C$31,3,FALSE)</f>
        <v>0</v>
      </c>
      <c r="V11" s="266">
        <f>IF(P11&gt;0,P11*I11/Z11,0)*VLOOKUP(B11,'2-Kosten per locatie'!$A$14:$C$31,3,FALSE)</f>
        <v>0</v>
      </c>
      <c r="W11" s="359">
        <f>IF(K11="nio",0,IF(K11&gt;0,VLOOKUP(G11,'3-Productie normen'!A:L,VLOOKUP(K11,'3-Productie normen'!$B$32:$C$36,2,FALSE),FALSE)))</f>
        <v>0</v>
      </c>
      <c r="X11" s="359">
        <f t="shared" si="1"/>
        <v>0</v>
      </c>
      <c r="Y11" s="359">
        <f t="shared" si="2"/>
        <v>0</v>
      </c>
      <c r="Z11" s="359">
        <f t="shared" si="3"/>
        <v>0</v>
      </c>
      <c r="AA11" s="360"/>
      <c r="AC11" s="361">
        <f t="shared" si="4"/>
        <v>5451.9</v>
      </c>
    </row>
    <row r="12" spans="1:29" ht="14.1" hidden="1" customHeight="1">
      <c r="A12" s="77">
        <v>12</v>
      </c>
      <c r="B12" s="323" t="s">
        <v>52</v>
      </c>
      <c r="C12" s="323" t="s">
        <v>146</v>
      </c>
      <c r="D12" s="355" t="s">
        <v>147</v>
      </c>
      <c r="E12" s="356" t="s">
        <v>153</v>
      </c>
      <c r="F12" s="74" t="s">
        <v>151</v>
      </c>
      <c r="G12" s="340" t="s">
        <v>97</v>
      </c>
      <c r="H12" s="74" t="s">
        <v>152</v>
      </c>
      <c r="I12" s="357">
        <v>32.24</v>
      </c>
      <c r="J12" s="358">
        <f t="shared" si="0"/>
        <v>255</v>
      </c>
      <c r="K12" s="267">
        <v>255</v>
      </c>
      <c r="L12" s="267"/>
      <c r="M12" s="267"/>
      <c r="N12" s="267"/>
      <c r="O12" s="267"/>
      <c r="P12" s="267"/>
      <c r="Q12" s="266" t="e">
        <f>IF(K12="nio",0,IF(K12&gt;0,K12*I12/W12,0))*VLOOKUP(B12,'2-Kosten per locatie'!$A$14:$C$31,3,FALSE)</f>
        <v>#DIV/0!</v>
      </c>
      <c r="R12" s="266">
        <f>IF(L12&gt;0,L12*I12/X12,0)*VLOOKUP(B12,'2-Kosten per locatie'!$A$14:$C$31,3,FALSE)</f>
        <v>0</v>
      </c>
      <c r="S12" s="266">
        <f>IF(M12&gt;0,M12*I12/Y12,0)*VLOOKUP(B12,'2-Kosten per locatie'!$A$14:$C$31,3,FALSE)</f>
        <v>0</v>
      </c>
      <c r="T12" s="266">
        <f>IF(N12&gt;0,N12*I12/Z12,0)*VLOOKUP(B12,'2-Kosten per locatie'!$A$14:$C$31,3,FALSE)</f>
        <v>0</v>
      </c>
      <c r="U12" s="266">
        <f>IF(O12&gt;0,O12*I12/Y12,0)*VLOOKUP(B12,'2-Kosten per locatie'!$A$14:$C$31,3,FALSE)</f>
        <v>0</v>
      </c>
      <c r="V12" s="266">
        <f>IF(P12&gt;0,P12*I12/Z12,0)*VLOOKUP(B12,'2-Kosten per locatie'!$A$14:$C$31,3,FALSE)</f>
        <v>0</v>
      </c>
      <c r="W12" s="359">
        <f>IF(K12="nio",0,IF(K12&gt;0,VLOOKUP(G12,'3-Productie normen'!A:L,VLOOKUP(K12,'3-Productie normen'!$B$32:$C$36,2,FALSE),FALSE)))</f>
        <v>0</v>
      </c>
      <c r="X12" s="359">
        <f t="shared" si="1"/>
        <v>0</v>
      </c>
      <c r="Y12" s="359">
        <f t="shared" si="2"/>
        <v>0</v>
      </c>
      <c r="Z12" s="359">
        <f t="shared" si="3"/>
        <v>0</v>
      </c>
      <c r="AA12" s="360"/>
      <c r="AC12" s="361">
        <f t="shared" si="4"/>
        <v>8221.2000000000007</v>
      </c>
    </row>
    <row r="13" spans="1:29" ht="14.1" hidden="1" customHeight="1">
      <c r="A13" s="77">
        <v>13</v>
      </c>
      <c r="B13" s="323" t="s">
        <v>52</v>
      </c>
      <c r="C13" s="323" t="s">
        <v>146</v>
      </c>
      <c r="D13" s="355" t="s">
        <v>147</v>
      </c>
      <c r="E13" s="356" t="s">
        <v>154</v>
      </c>
      <c r="F13" s="74" t="s">
        <v>155</v>
      </c>
      <c r="G13" s="340" t="s">
        <v>97</v>
      </c>
      <c r="H13" s="74" t="s">
        <v>152</v>
      </c>
      <c r="I13" s="357">
        <v>5.6</v>
      </c>
      <c r="J13" s="358">
        <f t="shared" si="0"/>
        <v>255</v>
      </c>
      <c r="K13" s="267">
        <v>255</v>
      </c>
      <c r="L13" s="267"/>
      <c r="M13" s="267"/>
      <c r="N13" s="267"/>
      <c r="O13" s="267"/>
      <c r="P13" s="267"/>
      <c r="Q13" s="266" t="e">
        <f>IF(K13="nio",0,IF(K13&gt;0,K13*I13/W13,0))*VLOOKUP(B13,'2-Kosten per locatie'!$A$14:$C$31,3,FALSE)</f>
        <v>#DIV/0!</v>
      </c>
      <c r="R13" s="266">
        <f>IF(L13&gt;0,L13*I13/X13,0)*VLOOKUP(B13,'2-Kosten per locatie'!$A$14:$C$31,3,FALSE)</f>
        <v>0</v>
      </c>
      <c r="S13" s="266">
        <f>IF(M13&gt;0,M13*I13/Y13,0)*VLOOKUP(B13,'2-Kosten per locatie'!$A$14:$C$31,3,FALSE)</f>
        <v>0</v>
      </c>
      <c r="T13" s="266">
        <f>IF(N13&gt;0,N13*I13/Z13,0)*VLOOKUP(B13,'2-Kosten per locatie'!$A$14:$C$31,3,FALSE)</f>
        <v>0</v>
      </c>
      <c r="U13" s="266">
        <f>IF(O13&gt;0,O13*I13/Y13,0)*VLOOKUP(B13,'2-Kosten per locatie'!$A$14:$C$31,3,FALSE)</f>
        <v>0</v>
      </c>
      <c r="V13" s="266">
        <f>IF(P13&gt;0,P13*I13/Z13,0)*VLOOKUP(B13,'2-Kosten per locatie'!$A$14:$C$31,3,FALSE)</f>
        <v>0</v>
      </c>
      <c r="W13" s="359">
        <f>IF(K13="nio",0,IF(K13&gt;0,VLOOKUP(G13,'3-Productie normen'!A:L,VLOOKUP(K13,'3-Productie normen'!$B$32:$C$36,2,FALSE),FALSE)))</f>
        <v>0</v>
      </c>
      <c r="X13" s="359">
        <f t="shared" si="1"/>
        <v>0</v>
      </c>
      <c r="Y13" s="359">
        <f t="shared" si="2"/>
        <v>0</v>
      </c>
      <c r="Z13" s="359">
        <f t="shared" si="3"/>
        <v>0</v>
      </c>
      <c r="AA13" s="360"/>
      <c r="AC13" s="361">
        <f t="shared" si="4"/>
        <v>1428</v>
      </c>
    </row>
    <row r="14" spans="1:29" ht="14.1" hidden="1" customHeight="1">
      <c r="A14" s="77">
        <v>14</v>
      </c>
      <c r="B14" s="323" t="s">
        <v>52</v>
      </c>
      <c r="C14" s="323" t="s">
        <v>146</v>
      </c>
      <c r="D14" s="355" t="s">
        <v>147</v>
      </c>
      <c r="E14" s="356" t="s">
        <v>156</v>
      </c>
      <c r="F14" s="74" t="s">
        <v>151</v>
      </c>
      <c r="G14" s="340" t="s">
        <v>97</v>
      </c>
      <c r="H14" s="74" t="s">
        <v>152</v>
      </c>
      <c r="I14" s="357">
        <v>25.24</v>
      </c>
      <c r="J14" s="358">
        <f t="shared" si="0"/>
        <v>255</v>
      </c>
      <c r="K14" s="267">
        <v>255</v>
      </c>
      <c r="L14" s="267"/>
      <c r="M14" s="267"/>
      <c r="N14" s="267"/>
      <c r="O14" s="267"/>
      <c r="P14" s="267"/>
      <c r="Q14" s="266" t="e">
        <f>IF(K14="nio",0,IF(K14&gt;0,K14*I14/W14,0))*VLOOKUP(B14,'2-Kosten per locatie'!$A$14:$C$31,3,FALSE)</f>
        <v>#DIV/0!</v>
      </c>
      <c r="R14" s="266">
        <f>IF(L14&gt;0,L14*I14/X14,0)*VLOOKUP(B14,'2-Kosten per locatie'!$A$14:$C$31,3,FALSE)</f>
        <v>0</v>
      </c>
      <c r="S14" s="266">
        <f>IF(M14&gt;0,M14*I14/Y14,0)*VLOOKUP(B14,'2-Kosten per locatie'!$A$14:$C$31,3,FALSE)</f>
        <v>0</v>
      </c>
      <c r="T14" s="266">
        <f>IF(N14&gt;0,N14*I14/Z14,0)*VLOOKUP(B14,'2-Kosten per locatie'!$A$14:$C$31,3,FALSE)</f>
        <v>0</v>
      </c>
      <c r="U14" s="266">
        <f>IF(O14&gt;0,O14*I14/Y14,0)*VLOOKUP(B14,'2-Kosten per locatie'!$A$14:$C$31,3,FALSE)</f>
        <v>0</v>
      </c>
      <c r="V14" s="266">
        <f>IF(P14&gt;0,P14*I14/Z14,0)*VLOOKUP(B14,'2-Kosten per locatie'!$A$14:$C$31,3,FALSE)</f>
        <v>0</v>
      </c>
      <c r="W14" s="359">
        <f>IF(K14="nio",0,IF(K14&gt;0,VLOOKUP(G14,'3-Productie normen'!A:L,VLOOKUP(K14,'3-Productie normen'!$B$32:$C$36,2,FALSE),FALSE)))</f>
        <v>0</v>
      </c>
      <c r="X14" s="359">
        <f t="shared" si="1"/>
        <v>0</v>
      </c>
      <c r="Y14" s="359">
        <f t="shared" si="2"/>
        <v>0</v>
      </c>
      <c r="Z14" s="359">
        <f t="shared" si="3"/>
        <v>0</v>
      </c>
      <c r="AA14" s="360"/>
      <c r="AC14" s="361">
        <f t="shared" si="4"/>
        <v>6436.2</v>
      </c>
    </row>
    <row r="15" spans="1:29" ht="14.1" hidden="1" customHeight="1">
      <c r="A15" s="77">
        <v>15</v>
      </c>
      <c r="B15" s="323" t="s">
        <v>52</v>
      </c>
      <c r="C15" s="323" t="s">
        <v>146</v>
      </c>
      <c r="D15" s="355" t="s">
        <v>147</v>
      </c>
      <c r="E15" s="356" t="s">
        <v>157</v>
      </c>
      <c r="F15" s="74" t="s">
        <v>158</v>
      </c>
      <c r="G15" s="74" t="s">
        <v>99</v>
      </c>
      <c r="H15" s="74" t="s">
        <v>159</v>
      </c>
      <c r="I15" s="357">
        <v>6.3</v>
      </c>
      <c r="J15" s="358">
        <f t="shared" si="0"/>
        <v>255</v>
      </c>
      <c r="K15" s="267">
        <v>255</v>
      </c>
      <c r="L15" s="267"/>
      <c r="M15" s="267"/>
      <c r="N15" s="267"/>
      <c r="O15" s="267"/>
      <c r="P15" s="267"/>
      <c r="Q15" s="266" t="e">
        <f>IF(K15="nio",0,IF(K15&gt;0,K15*I15/W15,0))*VLOOKUP(B15,'2-Kosten per locatie'!$A$14:$C$31,3,FALSE)</f>
        <v>#DIV/0!</v>
      </c>
      <c r="R15" s="266">
        <f>IF(L15&gt;0,L15*I15/X15,0)*VLOOKUP(B15,'2-Kosten per locatie'!$A$14:$C$31,3,FALSE)</f>
        <v>0</v>
      </c>
      <c r="S15" s="266">
        <f>IF(M15&gt;0,M15*I15/Y15,0)*VLOOKUP(B15,'2-Kosten per locatie'!$A$14:$C$31,3,FALSE)</f>
        <v>0</v>
      </c>
      <c r="T15" s="266">
        <f>IF(N15&gt;0,N15*I15/Z15,0)*VLOOKUP(B15,'2-Kosten per locatie'!$A$14:$C$31,3,FALSE)</f>
        <v>0</v>
      </c>
      <c r="U15" s="266">
        <f>IF(O15&gt;0,O15*I15/Y15,0)*VLOOKUP(B15,'2-Kosten per locatie'!$A$14:$C$31,3,FALSE)</f>
        <v>0</v>
      </c>
      <c r="V15" s="266">
        <f>IF(P15&gt;0,P15*I15/Z15,0)*VLOOKUP(B15,'2-Kosten per locatie'!$A$14:$C$31,3,FALSE)</f>
        <v>0</v>
      </c>
      <c r="W15" s="359">
        <f>IF(K15="nio",0,IF(K15&gt;0,VLOOKUP(G15,'3-Productie normen'!A:L,VLOOKUP(K15,'3-Productie normen'!$B$32:$C$36,2,FALSE),FALSE)))</f>
        <v>0</v>
      </c>
      <c r="X15" s="359">
        <f t="shared" si="1"/>
        <v>0</v>
      </c>
      <c r="Y15" s="359">
        <f t="shared" si="2"/>
        <v>0</v>
      </c>
      <c r="Z15" s="359">
        <f t="shared" si="3"/>
        <v>0</v>
      </c>
      <c r="AA15" s="360"/>
      <c r="AC15" s="361">
        <f t="shared" si="4"/>
        <v>1606.5</v>
      </c>
    </row>
    <row r="16" spans="1:29" ht="14.1" hidden="1" customHeight="1">
      <c r="A16" s="77">
        <v>16</v>
      </c>
      <c r="B16" s="323" t="s">
        <v>52</v>
      </c>
      <c r="C16" s="323" t="s">
        <v>146</v>
      </c>
      <c r="D16" s="355" t="s">
        <v>147</v>
      </c>
      <c r="E16" s="356" t="s">
        <v>160</v>
      </c>
      <c r="F16" s="74" t="s">
        <v>151</v>
      </c>
      <c r="G16" s="340" t="s">
        <v>97</v>
      </c>
      <c r="H16" s="74" t="s">
        <v>152</v>
      </c>
      <c r="I16" s="357">
        <v>24</v>
      </c>
      <c r="J16" s="358">
        <f t="shared" si="0"/>
        <v>255</v>
      </c>
      <c r="K16" s="267">
        <v>255</v>
      </c>
      <c r="L16" s="267"/>
      <c r="M16" s="267"/>
      <c r="N16" s="267"/>
      <c r="O16" s="267"/>
      <c r="P16" s="267"/>
      <c r="Q16" s="266" t="e">
        <f>IF(K16="nio",0,IF(K16&gt;0,K16*I16/W16,0))*VLOOKUP(B16,'2-Kosten per locatie'!$A$14:$C$31,3,FALSE)</f>
        <v>#DIV/0!</v>
      </c>
      <c r="R16" s="266">
        <f>IF(L16&gt;0,L16*I16/X16,0)*VLOOKUP(B16,'2-Kosten per locatie'!$A$14:$C$31,3,FALSE)</f>
        <v>0</v>
      </c>
      <c r="S16" s="266">
        <f>IF(M16&gt;0,M16*I16/Y16,0)*VLOOKUP(B16,'2-Kosten per locatie'!$A$14:$C$31,3,FALSE)</f>
        <v>0</v>
      </c>
      <c r="T16" s="266">
        <f>IF(N16&gt;0,N16*I16/Z16,0)*VLOOKUP(B16,'2-Kosten per locatie'!$A$14:$C$31,3,FALSE)</f>
        <v>0</v>
      </c>
      <c r="U16" s="266">
        <f>IF(O16&gt;0,O16*I16/Y16,0)*VLOOKUP(B16,'2-Kosten per locatie'!$A$14:$C$31,3,FALSE)</f>
        <v>0</v>
      </c>
      <c r="V16" s="266">
        <f>IF(P16&gt;0,P16*I16/Z16,0)*VLOOKUP(B16,'2-Kosten per locatie'!$A$14:$C$31,3,FALSE)</f>
        <v>0</v>
      </c>
      <c r="W16" s="359">
        <f>IF(K16="nio",0,IF(K16&gt;0,VLOOKUP(G16,'3-Productie normen'!A:L,VLOOKUP(K16,'3-Productie normen'!$B$32:$C$36,2,FALSE),FALSE)))</f>
        <v>0</v>
      </c>
      <c r="X16" s="359">
        <f t="shared" si="1"/>
        <v>0</v>
      </c>
      <c r="Y16" s="359">
        <f t="shared" si="2"/>
        <v>0</v>
      </c>
      <c r="Z16" s="359">
        <f t="shared" si="3"/>
        <v>0</v>
      </c>
      <c r="AA16" s="360"/>
      <c r="AC16" s="361">
        <f t="shared" si="4"/>
        <v>6120</v>
      </c>
    </row>
    <row r="17" spans="1:29" ht="14.1" hidden="1" customHeight="1">
      <c r="A17" s="77">
        <v>17</v>
      </c>
      <c r="B17" s="323" t="s">
        <v>52</v>
      </c>
      <c r="C17" s="323" t="s">
        <v>146</v>
      </c>
      <c r="D17" s="355" t="s">
        <v>147</v>
      </c>
      <c r="E17" s="356" t="s">
        <v>161</v>
      </c>
      <c r="F17" s="74" t="s">
        <v>151</v>
      </c>
      <c r="G17" s="340" t="s">
        <v>97</v>
      </c>
      <c r="H17" s="74" t="s">
        <v>152</v>
      </c>
      <c r="I17" s="357">
        <v>12.53</v>
      </c>
      <c r="J17" s="358">
        <f t="shared" si="0"/>
        <v>255</v>
      </c>
      <c r="K17" s="267">
        <v>255</v>
      </c>
      <c r="L17" s="267"/>
      <c r="M17" s="267"/>
      <c r="N17" s="267"/>
      <c r="O17" s="267"/>
      <c r="P17" s="267"/>
      <c r="Q17" s="266" t="e">
        <f>IF(K17="nio",0,IF(K17&gt;0,K17*I17/W17,0))*VLOOKUP(B17,'2-Kosten per locatie'!$A$14:$C$31,3,FALSE)</f>
        <v>#DIV/0!</v>
      </c>
      <c r="R17" s="266">
        <f>IF(L17&gt;0,L17*I17/X17,0)*VLOOKUP(B17,'2-Kosten per locatie'!$A$14:$C$31,3,FALSE)</f>
        <v>0</v>
      </c>
      <c r="S17" s="266">
        <f>IF(M17&gt;0,M17*I17/Y17,0)*VLOOKUP(B17,'2-Kosten per locatie'!$A$14:$C$31,3,FALSE)</f>
        <v>0</v>
      </c>
      <c r="T17" s="266">
        <f>IF(N17&gt;0,N17*I17/Z17,0)*VLOOKUP(B17,'2-Kosten per locatie'!$A$14:$C$31,3,FALSE)</f>
        <v>0</v>
      </c>
      <c r="U17" s="266">
        <f>IF(O17&gt;0,O17*I17/Y17,0)*VLOOKUP(B17,'2-Kosten per locatie'!$A$14:$C$31,3,FALSE)</f>
        <v>0</v>
      </c>
      <c r="V17" s="266">
        <f>IF(P17&gt;0,P17*I17/Z17,0)*VLOOKUP(B17,'2-Kosten per locatie'!$A$14:$C$31,3,FALSE)</f>
        <v>0</v>
      </c>
      <c r="W17" s="359">
        <f>IF(K17="nio",0,IF(K17&gt;0,VLOOKUP(G17,'3-Productie normen'!A:L,VLOOKUP(K17,'3-Productie normen'!$B$32:$C$36,2,FALSE),FALSE)))</f>
        <v>0</v>
      </c>
      <c r="X17" s="359">
        <f t="shared" si="1"/>
        <v>0</v>
      </c>
      <c r="Y17" s="359">
        <f t="shared" si="2"/>
        <v>0</v>
      </c>
      <c r="Z17" s="359">
        <f t="shared" si="3"/>
        <v>0</v>
      </c>
      <c r="AA17" s="360"/>
      <c r="AC17" s="361">
        <f t="shared" si="4"/>
        <v>3195.1499999999996</v>
      </c>
    </row>
    <row r="18" spans="1:29" ht="14.1" hidden="1" customHeight="1">
      <c r="A18" s="77">
        <v>18</v>
      </c>
      <c r="B18" s="323" t="s">
        <v>52</v>
      </c>
      <c r="C18" s="323" t="s">
        <v>146</v>
      </c>
      <c r="D18" s="355" t="s">
        <v>147</v>
      </c>
      <c r="E18" s="356" t="s">
        <v>162</v>
      </c>
      <c r="F18" s="74" t="s">
        <v>151</v>
      </c>
      <c r="G18" s="340" t="s">
        <v>97</v>
      </c>
      <c r="H18" s="74" t="s">
        <v>152</v>
      </c>
      <c r="I18" s="357">
        <v>17.690000000000001</v>
      </c>
      <c r="J18" s="358">
        <f t="shared" si="0"/>
        <v>255</v>
      </c>
      <c r="K18" s="267">
        <v>255</v>
      </c>
      <c r="L18" s="267"/>
      <c r="M18" s="267"/>
      <c r="N18" s="267"/>
      <c r="O18" s="267"/>
      <c r="P18" s="267"/>
      <c r="Q18" s="266" t="e">
        <f>IF(K18="nio",0,IF(K18&gt;0,K18*I18/W18,0))*VLOOKUP(B18,'2-Kosten per locatie'!$A$14:$C$31,3,FALSE)</f>
        <v>#DIV/0!</v>
      </c>
      <c r="R18" s="266">
        <f>IF(L18&gt;0,L18*I18/X18,0)*VLOOKUP(B18,'2-Kosten per locatie'!$A$14:$C$31,3,FALSE)</f>
        <v>0</v>
      </c>
      <c r="S18" s="266">
        <f>IF(M18&gt;0,M18*I18/Y18,0)*VLOOKUP(B18,'2-Kosten per locatie'!$A$14:$C$31,3,FALSE)</f>
        <v>0</v>
      </c>
      <c r="T18" s="266">
        <f>IF(N18&gt;0,N18*I18/Z18,0)*VLOOKUP(B18,'2-Kosten per locatie'!$A$14:$C$31,3,FALSE)</f>
        <v>0</v>
      </c>
      <c r="U18" s="266">
        <f>IF(O18&gt;0,O18*I18/Y18,0)*VLOOKUP(B18,'2-Kosten per locatie'!$A$14:$C$31,3,FALSE)</f>
        <v>0</v>
      </c>
      <c r="V18" s="266">
        <f>IF(P18&gt;0,P18*I18/Z18,0)*VLOOKUP(B18,'2-Kosten per locatie'!$A$14:$C$31,3,FALSE)</f>
        <v>0</v>
      </c>
      <c r="W18" s="359">
        <f>IF(K18="nio",0,IF(K18&gt;0,VLOOKUP(G18,'3-Productie normen'!A:L,VLOOKUP(K18,'3-Productie normen'!$B$32:$C$36,2,FALSE),FALSE)))</f>
        <v>0</v>
      </c>
      <c r="X18" s="359">
        <f t="shared" si="1"/>
        <v>0</v>
      </c>
      <c r="Y18" s="359">
        <f t="shared" si="2"/>
        <v>0</v>
      </c>
      <c r="Z18" s="359">
        <f t="shared" si="3"/>
        <v>0</v>
      </c>
      <c r="AA18" s="360"/>
      <c r="AC18" s="361">
        <f t="shared" si="4"/>
        <v>4510.9500000000007</v>
      </c>
    </row>
    <row r="19" spans="1:29" ht="14.1" hidden="1" customHeight="1">
      <c r="A19" s="77">
        <v>19</v>
      </c>
      <c r="B19" s="323" t="s">
        <v>52</v>
      </c>
      <c r="C19" s="323" t="s">
        <v>146</v>
      </c>
      <c r="D19" s="355" t="s">
        <v>147</v>
      </c>
      <c r="E19" s="356" t="s">
        <v>163</v>
      </c>
      <c r="F19" s="74" t="s">
        <v>151</v>
      </c>
      <c r="G19" s="340" t="s">
        <v>97</v>
      </c>
      <c r="H19" s="74" t="s">
        <v>152</v>
      </c>
      <c r="I19" s="357">
        <v>16.22</v>
      </c>
      <c r="J19" s="358">
        <f t="shared" si="0"/>
        <v>255</v>
      </c>
      <c r="K19" s="267">
        <v>255</v>
      </c>
      <c r="L19" s="267"/>
      <c r="M19" s="267"/>
      <c r="N19" s="267"/>
      <c r="O19" s="267"/>
      <c r="P19" s="267"/>
      <c r="Q19" s="266" t="e">
        <f>IF(K19="nio",0,IF(K19&gt;0,K19*I19/W19,0))*VLOOKUP(B19,'2-Kosten per locatie'!$A$14:$C$31,3,FALSE)</f>
        <v>#DIV/0!</v>
      </c>
      <c r="R19" s="266">
        <f>IF(L19&gt;0,L19*I19/X19,0)*VLOOKUP(B19,'2-Kosten per locatie'!$A$14:$C$31,3,FALSE)</f>
        <v>0</v>
      </c>
      <c r="S19" s="266">
        <f>IF(M19&gt;0,M19*I19/Y19,0)*VLOOKUP(B19,'2-Kosten per locatie'!$A$14:$C$31,3,FALSE)</f>
        <v>0</v>
      </c>
      <c r="T19" s="266">
        <f>IF(N19&gt;0,N19*I19/Z19,0)*VLOOKUP(B19,'2-Kosten per locatie'!$A$14:$C$31,3,FALSE)</f>
        <v>0</v>
      </c>
      <c r="U19" s="266">
        <f>IF(O19&gt;0,O19*I19/Y19,0)*VLOOKUP(B19,'2-Kosten per locatie'!$A$14:$C$31,3,FALSE)</f>
        <v>0</v>
      </c>
      <c r="V19" s="266">
        <f>IF(P19&gt;0,P19*I19/Z19,0)*VLOOKUP(B19,'2-Kosten per locatie'!$A$14:$C$31,3,FALSE)</f>
        <v>0</v>
      </c>
      <c r="W19" s="359">
        <f>IF(K19="nio",0,IF(K19&gt;0,VLOOKUP(G19,'3-Productie normen'!A:L,VLOOKUP(K19,'3-Productie normen'!$B$32:$C$36,2,FALSE),FALSE)))</f>
        <v>0</v>
      </c>
      <c r="X19" s="359">
        <f t="shared" si="1"/>
        <v>0</v>
      </c>
      <c r="Y19" s="359">
        <f t="shared" si="2"/>
        <v>0</v>
      </c>
      <c r="Z19" s="359">
        <f t="shared" si="3"/>
        <v>0</v>
      </c>
      <c r="AA19" s="360"/>
      <c r="AC19" s="361">
        <f t="shared" si="4"/>
        <v>4136.0999999999995</v>
      </c>
    </row>
    <row r="20" spans="1:29" ht="14.1" hidden="1" customHeight="1">
      <c r="A20" s="77">
        <v>20</v>
      </c>
      <c r="B20" s="323" t="s">
        <v>52</v>
      </c>
      <c r="C20" s="323" t="s">
        <v>146</v>
      </c>
      <c r="D20" s="355" t="s">
        <v>147</v>
      </c>
      <c r="E20" s="356" t="s">
        <v>164</v>
      </c>
      <c r="F20" s="74" t="s">
        <v>151</v>
      </c>
      <c r="G20" s="340" t="s">
        <v>97</v>
      </c>
      <c r="H20" s="74" t="s">
        <v>152</v>
      </c>
      <c r="I20" s="357">
        <v>10.48</v>
      </c>
      <c r="J20" s="358">
        <f t="shared" si="0"/>
        <v>255</v>
      </c>
      <c r="K20" s="267">
        <v>255</v>
      </c>
      <c r="L20" s="267"/>
      <c r="M20" s="267"/>
      <c r="N20" s="267"/>
      <c r="O20" s="267"/>
      <c r="P20" s="267"/>
      <c r="Q20" s="266" t="e">
        <f>IF(K20="nio",0,IF(K20&gt;0,K20*I20/W20,0))*VLOOKUP(B20,'2-Kosten per locatie'!$A$14:$C$31,3,FALSE)</f>
        <v>#DIV/0!</v>
      </c>
      <c r="R20" s="266">
        <f>IF(L20&gt;0,L20*I20/X20,0)*VLOOKUP(B20,'2-Kosten per locatie'!$A$14:$C$31,3,FALSE)</f>
        <v>0</v>
      </c>
      <c r="S20" s="266">
        <f>IF(M20&gt;0,M20*I20/Y20,0)*VLOOKUP(B20,'2-Kosten per locatie'!$A$14:$C$31,3,FALSE)</f>
        <v>0</v>
      </c>
      <c r="T20" s="266">
        <f>IF(N20&gt;0,N20*I20/Z20,0)*VLOOKUP(B20,'2-Kosten per locatie'!$A$14:$C$31,3,FALSE)</f>
        <v>0</v>
      </c>
      <c r="U20" s="266">
        <f>IF(O20&gt;0,O20*I20/Y20,0)*VLOOKUP(B20,'2-Kosten per locatie'!$A$14:$C$31,3,FALSE)</f>
        <v>0</v>
      </c>
      <c r="V20" s="266">
        <f>IF(P20&gt;0,P20*I20/Z20,0)*VLOOKUP(B20,'2-Kosten per locatie'!$A$14:$C$31,3,FALSE)</f>
        <v>0</v>
      </c>
      <c r="W20" s="359">
        <f>IF(K20="nio",0,IF(K20&gt;0,VLOOKUP(G20,'3-Productie normen'!A:L,VLOOKUP(K20,'3-Productie normen'!$B$32:$C$36,2,FALSE),FALSE)))</f>
        <v>0</v>
      </c>
      <c r="X20" s="359">
        <f t="shared" si="1"/>
        <v>0</v>
      </c>
      <c r="Y20" s="359">
        <f t="shared" si="2"/>
        <v>0</v>
      </c>
      <c r="Z20" s="359">
        <f t="shared" si="3"/>
        <v>0</v>
      </c>
      <c r="AA20" s="360"/>
      <c r="AC20" s="361">
        <f t="shared" si="4"/>
        <v>2672.4</v>
      </c>
    </row>
    <row r="21" spans="1:29" ht="14.1" hidden="1" customHeight="1">
      <c r="A21" s="77">
        <v>21</v>
      </c>
      <c r="B21" s="323" t="s">
        <v>52</v>
      </c>
      <c r="C21" s="323" t="s">
        <v>146</v>
      </c>
      <c r="D21" s="355" t="s">
        <v>147</v>
      </c>
      <c r="E21" s="356" t="s">
        <v>165</v>
      </c>
      <c r="F21" s="74" t="s">
        <v>151</v>
      </c>
      <c r="G21" s="340" t="s">
        <v>97</v>
      </c>
      <c r="H21" s="74" t="s">
        <v>152</v>
      </c>
      <c r="I21" s="357">
        <v>23.63</v>
      </c>
      <c r="J21" s="358">
        <f t="shared" si="0"/>
        <v>255</v>
      </c>
      <c r="K21" s="267">
        <v>255</v>
      </c>
      <c r="L21" s="267"/>
      <c r="M21" s="267"/>
      <c r="N21" s="267"/>
      <c r="O21" s="267"/>
      <c r="P21" s="267"/>
      <c r="Q21" s="266" t="e">
        <f>IF(K21="nio",0,IF(K21&gt;0,K21*I21/W21,0))*VLOOKUP(B21,'2-Kosten per locatie'!$A$14:$C$31,3,FALSE)</f>
        <v>#DIV/0!</v>
      </c>
      <c r="R21" s="266">
        <f>IF(L21&gt;0,L21*I21/X21,0)*VLOOKUP(B21,'2-Kosten per locatie'!$A$14:$C$31,3,FALSE)</f>
        <v>0</v>
      </c>
      <c r="S21" s="266">
        <f>IF(M21&gt;0,M21*I21/Y21,0)*VLOOKUP(B21,'2-Kosten per locatie'!$A$14:$C$31,3,FALSE)</f>
        <v>0</v>
      </c>
      <c r="T21" s="266">
        <f>IF(N21&gt;0,N21*I21/Z21,0)*VLOOKUP(B21,'2-Kosten per locatie'!$A$14:$C$31,3,FALSE)</f>
        <v>0</v>
      </c>
      <c r="U21" s="266">
        <f>IF(O21&gt;0,O21*I21/Y21,0)*VLOOKUP(B21,'2-Kosten per locatie'!$A$14:$C$31,3,FALSE)</f>
        <v>0</v>
      </c>
      <c r="V21" s="266">
        <f>IF(P21&gt;0,P21*I21/Z21,0)*VLOOKUP(B21,'2-Kosten per locatie'!$A$14:$C$31,3,FALSE)</f>
        <v>0</v>
      </c>
      <c r="W21" s="359">
        <f>IF(K21="nio",0,IF(K21&gt;0,VLOOKUP(G21,'3-Productie normen'!A:L,VLOOKUP(K21,'3-Productie normen'!$B$32:$C$36,2,FALSE),FALSE)))</f>
        <v>0</v>
      </c>
      <c r="X21" s="359">
        <f t="shared" si="1"/>
        <v>0</v>
      </c>
      <c r="Y21" s="359">
        <f t="shared" si="2"/>
        <v>0</v>
      </c>
      <c r="Z21" s="359">
        <f t="shared" si="3"/>
        <v>0</v>
      </c>
      <c r="AA21" s="360"/>
      <c r="AC21" s="361">
        <f t="shared" si="4"/>
        <v>6025.65</v>
      </c>
    </row>
    <row r="22" spans="1:29" ht="14.1" hidden="1" customHeight="1">
      <c r="A22" s="77">
        <v>22</v>
      </c>
      <c r="B22" s="323" t="s">
        <v>52</v>
      </c>
      <c r="C22" s="323" t="s">
        <v>146</v>
      </c>
      <c r="D22" s="355" t="s">
        <v>147</v>
      </c>
      <c r="E22" s="356" t="s">
        <v>166</v>
      </c>
      <c r="F22" s="74" t="s">
        <v>151</v>
      </c>
      <c r="G22" s="340" t="s">
        <v>97</v>
      </c>
      <c r="H22" s="74" t="s">
        <v>152</v>
      </c>
      <c r="I22" s="357">
        <v>15.99</v>
      </c>
      <c r="J22" s="358">
        <f t="shared" si="0"/>
        <v>255</v>
      </c>
      <c r="K22" s="267">
        <v>255</v>
      </c>
      <c r="L22" s="267"/>
      <c r="M22" s="267"/>
      <c r="N22" s="267"/>
      <c r="O22" s="267"/>
      <c r="P22" s="267"/>
      <c r="Q22" s="266" t="e">
        <f>IF(K22="nio",0,IF(K22&gt;0,K22*I22/W22,0))*VLOOKUP(B22,'2-Kosten per locatie'!$A$14:$C$31,3,FALSE)</f>
        <v>#DIV/0!</v>
      </c>
      <c r="R22" s="266">
        <f>IF(L22&gt;0,L22*I22/X22,0)*VLOOKUP(B22,'2-Kosten per locatie'!$A$14:$C$31,3,FALSE)</f>
        <v>0</v>
      </c>
      <c r="S22" s="266">
        <f>IF(M22&gt;0,M22*I22/Y22,0)*VLOOKUP(B22,'2-Kosten per locatie'!$A$14:$C$31,3,FALSE)</f>
        <v>0</v>
      </c>
      <c r="T22" s="266">
        <f>IF(N22&gt;0,N22*I22/Z22,0)*VLOOKUP(B22,'2-Kosten per locatie'!$A$14:$C$31,3,FALSE)</f>
        <v>0</v>
      </c>
      <c r="U22" s="266">
        <f>IF(O22&gt;0,O22*I22/Y22,0)*VLOOKUP(B22,'2-Kosten per locatie'!$A$14:$C$31,3,FALSE)</f>
        <v>0</v>
      </c>
      <c r="V22" s="266">
        <f>IF(P22&gt;0,P22*I22/Z22,0)*VLOOKUP(B22,'2-Kosten per locatie'!$A$14:$C$31,3,FALSE)</f>
        <v>0</v>
      </c>
      <c r="W22" s="359">
        <f>IF(K22="nio",0,IF(K22&gt;0,VLOOKUP(G22,'3-Productie normen'!A:L,VLOOKUP(K22,'3-Productie normen'!$B$32:$C$36,2,FALSE),FALSE)))</f>
        <v>0</v>
      </c>
      <c r="X22" s="359">
        <f t="shared" si="1"/>
        <v>0</v>
      </c>
      <c r="Y22" s="359">
        <f t="shared" si="2"/>
        <v>0</v>
      </c>
      <c r="Z22" s="359">
        <f t="shared" si="3"/>
        <v>0</v>
      </c>
      <c r="AA22" s="360"/>
      <c r="AC22" s="361">
        <f t="shared" si="4"/>
        <v>4077.4500000000003</v>
      </c>
    </row>
    <row r="23" spans="1:29" ht="14.1" hidden="1" customHeight="1">
      <c r="A23" s="77">
        <v>23</v>
      </c>
      <c r="B23" s="323" t="s">
        <v>52</v>
      </c>
      <c r="C23" s="323" t="s">
        <v>146</v>
      </c>
      <c r="D23" s="355" t="s">
        <v>147</v>
      </c>
      <c r="E23" s="356" t="s">
        <v>167</v>
      </c>
      <c r="F23" s="74" t="s">
        <v>151</v>
      </c>
      <c r="G23" s="340" t="s">
        <v>97</v>
      </c>
      <c r="H23" s="74" t="s">
        <v>152</v>
      </c>
      <c r="I23" s="357">
        <v>9.75</v>
      </c>
      <c r="J23" s="358">
        <f t="shared" si="0"/>
        <v>255</v>
      </c>
      <c r="K23" s="267">
        <v>255</v>
      </c>
      <c r="L23" s="267"/>
      <c r="M23" s="267"/>
      <c r="N23" s="267"/>
      <c r="O23" s="267"/>
      <c r="P23" s="267"/>
      <c r="Q23" s="266" t="e">
        <f>IF(K23="nio",0,IF(K23&gt;0,K23*I23/W23,0))*VLOOKUP(B23,'2-Kosten per locatie'!$A$14:$C$31,3,FALSE)</f>
        <v>#DIV/0!</v>
      </c>
      <c r="R23" s="266">
        <f>IF(L23&gt;0,L23*I23/X23,0)*VLOOKUP(B23,'2-Kosten per locatie'!$A$14:$C$31,3,FALSE)</f>
        <v>0</v>
      </c>
      <c r="S23" s="266">
        <f>IF(M23&gt;0,M23*I23/Y23,0)*VLOOKUP(B23,'2-Kosten per locatie'!$A$14:$C$31,3,FALSE)</f>
        <v>0</v>
      </c>
      <c r="T23" s="266">
        <f>IF(N23&gt;0,N23*I23/Z23,0)*VLOOKUP(B23,'2-Kosten per locatie'!$A$14:$C$31,3,FALSE)</f>
        <v>0</v>
      </c>
      <c r="U23" s="266">
        <f>IF(O23&gt;0,O23*I23/Y23,0)*VLOOKUP(B23,'2-Kosten per locatie'!$A$14:$C$31,3,FALSE)</f>
        <v>0</v>
      </c>
      <c r="V23" s="266">
        <f>IF(P23&gt;0,P23*I23/Z23,0)*VLOOKUP(B23,'2-Kosten per locatie'!$A$14:$C$31,3,FALSE)</f>
        <v>0</v>
      </c>
      <c r="W23" s="359">
        <f>IF(K23="nio",0,IF(K23&gt;0,VLOOKUP(G23,'3-Productie normen'!A:L,VLOOKUP(K23,'3-Productie normen'!$B$32:$C$36,2,FALSE),FALSE)))</f>
        <v>0</v>
      </c>
      <c r="X23" s="359">
        <f t="shared" si="1"/>
        <v>0</v>
      </c>
      <c r="Y23" s="359">
        <f t="shared" si="2"/>
        <v>0</v>
      </c>
      <c r="Z23" s="359">
        <f t="shared" si="3"/>
        <v>0</v>
      </c>
      <c r="AA23" s="360"/>
      <c r="AC23" s="361">
        <f t="shared" si="4"/>
        <v>2486.25</v>
      </c>
    </row>
    <row r="24" spans="1:29" ht="14.1" hidden="1" customHeight="1">
      <c r="A24" s="77">
        <v>24</v>
      </c>
      <c r="B24" s="323" t="s">
        <v>52</v>
      </c>
      <c r="C24" s="323" t="s">
        <v>146</v>
      </c>
      <c r="D24" s="355" t="s">
        <v>147</v>
      </c>
      <c r="E24" s="356" t="s">
        <v>168</v>
      </c>
      <c r="F24" s="74" t="s">
        <v>151</v>
      </c>
      <c r="G24" s="340" t="s">
        <v>97</v>
      </c>
      <c r="H24" s="74" t="s">
        <v>152</v>
      </c>
      <c r="I24" s="357">
        <v>19.48</v>
      </c>
      <c r="J24" s="358">
        <f t="shared" si="0"/>
        <v>255</v>
      </c>
      <c r="K24" s="267">
        <v>255</v>
      </c>
      <c r="L24" s="267"/>
      <c r="M24" s="267"/>
      <c r="N24" s="267"/>
      <c r="O24" s="267"/>
      <c r="P24" s="267"/>
      <c r="Q24" s="266" t="e">
        <f>IF(K24="nio",0,IF(K24&gt;0,K24*I24/W24,0))*VLOOKUP(B24,'2-Kosten per locatie'!$A$14:$C$31,3,FALSE)</f>
        <v>#DIV/0!</v>
      </c>
      <c r="R24" s="266">
        <f>IF(L24&gt;0,L24*I24/X24,0)*VLOOKUP(B24,'2-Kosten per locatie'!$A$14:$C$31,3,FALSE)</f>
        <v>0</v>
      </c>
      <c r="S24" s="266">
        <f>IF(M24&gt;0,M24*I24/Y24,0)*VLOOKUP(B24,'2-Kosten per locatie'!$A$14:$C$31,3,FALSE)</f>
        <v>0</v>
      </c>
      <c r="T24" s="266">
        <f>IF(N24&gt;0,N24*I24/Z24,0)*VLOOKUP(B24,'2-Kosten per locatie'!$A$14:$C$31,3,FALSE)</f>
        <v>0</v>
      </c>
      <c r="U24" s="266">
        <f>IF(O24&gt;0,O24*I24/Y24,0)*VLOOKUP(B24,'2-Kosten per locatie'!$A$14:$C$31,3,FALSE)</f>
        <v>0</v>
      </c>
      <c r="V24" s="266">
        <f>IF(P24&gt;0,P24*I24/Z24,0)*VLOOKUP(B24,'2-Kosten per locatie'!$A$14:$C$31,3,FALSE)</f>
        <v>0</v>
      </c>
      <c r="W24" s="359">
        <f>IF(K24="nio",0,IF(K24&gt;0,VLOOKUP(G24,'3-Productie normen'!A:L,VLOOKUP(K24,'3-Productie normen'!$B$32:$C$36,2,FALSE),FALSE)))</f>
        <v>0</v>
      </c>
      <c r="X24" s="359">
        <f t="shared" si="1"/>
        <v>0</v>
      </c>
      <c r="Y24" s="359">
        <f t="shared" si="2"/>
        <v>0</v>
      </c>
      <c r="Z24" s="359">
        <f t="shared" si="3"/>
        <v>0</v>
      </c>
      <c r="AA24" s="360"/>
      <c r="AC24" s="361">
        <f t="shared" si="4"/>
        <v>4967.4000000000005</v>
      </c>
    </row>
    <row r="25" spans="1:29" ht="14.1" hidden="1" customHeight="1">
      <c r="A25" s="77">
        <v>25</v>
      </c>
      <c r="B25" s="323" t="s">
        <v>52</v>
      </c>
      <c r="C25" s="323" t="s">
        <v>146</v>
      </c>
      <c r="D25" s="355" t="s">
        <v>147</v>
      </c>
      <c r="E25" s="356" t="s">
        <v>169</v>
      </c>
      <c r="F25" s="74" t="s">
        <v>151</v>
      </c>
      <c r="G25" s="340" t="s">
        <v>97</v>
      </c>
      <c r="H25" s="74" t="s">
        <v>152</v>
      </c>
      <c r="I25" s="357">
        <v>15.33</v>
      </c>
      <c r="J25" s="358">
        <f t="shared" si="0"/>
        <v>255</v>
      </c>
      <c r="K25" s="267">
        <v>255</v>
      </c>
      <c r="L25" s="267"/>
      <c r="M25" s="267"/>
      <c r="N25" s="267"/>
      <c r="O25" s="267"/>
      <c r="P25" s="267"/>
      <c r="Q25" s="266" t="e">
        <f>IF(K25="nio",0,IF(K25&gt;0,K25*I25/W25,0))*VLOOKUP(B25,'2-Kosten per locatie'!$A$14:$C$31,3,FALSE)</f>
        <v>#DIV/0!</v>
      </c>
      <c r="R25" s="266">
        <f>IF(L25&gt;0,L25*I25/X25,0)*VLOOKUP(B25,'2-Kosten per locatie'!$A$14:$C$31,3,FALSE)</f>
        <v>0</v>
      </c>
      <c r="S25" s="266">
        <f>IF(M25&gt;0,M25*I25/Y25,0)*VLOOKUP(B25,'2-Kosten per locatie'!$A$14:$C$31,3,FALSE)</f>
        <v>0</v>
      </c>
      <c r="T25" s="266">
        <f>IF(N25&gt;0,N25*I25/Z25,0)*VLOOKUP(B25,'2-Kosten per locatie'!$A$14:$C$31,3,FALSE)</f>
        <v>0</v>
      </c>
      <c r="U25" s="266">
        <f>IF(O25&gt;0,O25*I25/Y25,0)*VLOOKUP(B25,'2-Kosten per locatie'!$A$14:$C$31,3,FALSE)</f>
        <v>0</v>
      </c>
      <c r="V25" s="266">
        <f>IF(P25&gt;0,P25*I25/Z25,0)*VLOOKUP(B25,'2-Kosten per locatie'!$A$14:$C$31,3,FALSE)</f>
        <v>0</v>
      </c>
      <c r="W25" s="359">
        <f>IF(K25="nio",0,IF(K25&gt;0,VLOOKUP(G25,'3-Productie normen'!A:L,VLOOKUP(K25,'3-Productie normen'!$B$32:$C$36,2,FALSE),FALSE)))</f>
        <v>0</v>
      </c>
      <c r="X25" s="359">
        <f t="shared" si="1"/>
        <v>0</v>
      </c>
      <c r="Y25" s="359">
        <f t="shared" si="2"/>
        <v>0</v>
      </c>
      <c r="Z25" s="359">
        <f t="shared" si="3"/>
        <v>0</v>
      </c>
      <c r="AA25" s="360"/>
      <c r="AC25" s="361">
        <f t="shared" si="4"/>
        <v>3909.15</v>
      </c>
    </row>
    <row r="26" spans="1:29" ht="14.1" hidden="1" customHeight="1">
      <c r="A26" s="77">
        <v>26</v>
      </c>
      <c r="B26" s="323" t="s">
        <v>52</v>
      </c>
      <c r="C26" s="323" t="s">
        <v>146</v>
      </c>
      <c r="D26" s="355" t="s">
        <v>147</v>
      </c>
      <c r="E26" s="356" t="s">
        <v>170</v>
      </c>
      <c r="F26" s="74" t="s">
        <v>151</v>
      </c>
      <c r="G26" s="340" t="s">
        <v>97</v>
      </c>
      <c r="H26" s="74" t="s">
        <v>152</v>
      </c>
      <c r="I26" s="357">
        <v>29.37</v>
      </c>
      <c r="J26" s="358">
        <f t="shared" si="0"/>
        <v>255</v>
      </c>
      <c r="K26" s="267">
        <v>255</v>
      </c>
      <c r="L26" s="267"/>
      <c r="M26" s="267"/>
      <c r="N26" s="267"/>
      <c r="O26" s="267"/>
      <c r="P26" s="267"/>
      <c r="Q26" s="266" t="e">
        <f>IF(K26="nio",0,IF(K26&gt;0,K26*I26/W26,0))*VLOOKUP(B26,'2-Kosten per locatie'!$A$14:$C$31,3,FALSE)</f>
        <v>#DIV/0!</v>
      </c>
      <c r="R26" s="266">
        <f>IF(L26&gt;0,L26*I26/X26,0)*VLOOKUP(B26,'2-Kosten per locatie'!$A$14:$C$31,3,FALSE)</f>
        <v>0</v>
      </c>
      <c r="S26" s="266">
        <f>IF(M26&gt;0,M26*I26/Y26,0)*VLOOKUP(B26,'2-Kosten per locatie'!$A$14:$C$31,3,FALSE)</f>
        <v>0</v>
      </c>
      <c r="T26" s="266">
        <f>IF(N26&gt;0,N26*I26/Z26,0)*VLOOKUP(B26,'2-Kosten per locatie'!$A$14:$C$31,3,FALSE)</f>
        <v>0</v>
      </c>
      <c r="U26" s="266">
        <f>IF(O26&gt;0,O26*I26/Y26,0)*VLOOKUP(B26,'2-Kosten per locatie'!$A$14:$C$31,3,FALSE)</f>
        <v>0</v>
      </c>
      <c r="V26" s="266">
        <f>IF(P26&gt;0,P26*I26/Z26,0)*VLOOKUP(B26,'2-Kosten per locatie'!$A$14:$C$31,3,FALSE)</f>
        <v>0</v>
      </c>
      <c r="W26" s="359">
        <f>IF(K26="nio",0,IF(K26&gt;0,VLOOKUP(G26,'3-Productie normen'!A:L,VLOOKUP(K26,'3-Productie normen'!$B$32:$C$36,2,FALSE),FALSE)))</f>
        <v>0</v>
      </c>
      <c r="X26" s="359">
        <f t="shared" si="1"/>
        <v>0</v>
      </c>
      <c r="Y26" s="359">
        <f t="shared" si="2"/>
        <v>0</v>
      </c>
      <c r="Z26" s="359">
        <f t="shared" si="3"/>
        <v>0</v>
      </c>
      <c r="AA26" s="360"/>
      <c r="AC26" s="361">
        <f t="shared" si="4"/>
        <v>7489.35</v>
      </c>
    </row>
    <row r="27" spans="1:29" ht="14.1" hidden="1" customHeight="1">
      <c r="A27" s="77">
        <v>27</v>
      </c>
      <c r="B27" s="323" t="s">
        <v>52</v>
      </c>
      <c r="C27" s="323" t="s">
        <v>146</v>
      </c>
      <c r="D27" s="355" t="s">
        <v>147</v>
      </c>
      <c r="E27" s="356" t="s">
        <v>171</v>
      </c>
      <c r="F27" s="74" t="s">
        <v>172</v>
      </c>
      <c r="G27" s="340" t="s">
        <v>97</v>
      </c>
      <c r="H27" s="74" t="s">
        <v>152</v>
      </c>
      <c r="I27" s="357">
        <v>15.29</v>
      </c>
      <c r="J27" s="358">
        <f t="shared" si="0"/>
        <v>255</v>
      </c>
      <c r="K27" s="267">
        <v>255</v>
      </c>
      <c r="L27" s="267"/>
      <c r="M27" s="267"/>
      <c r="N27" s="267"/>
      <c r="O27" s="267"/>
      <c r="P27" s="267"/>
      <c r="Q27" s="266" t="e">
        <f>IF(K27="nio",0,IF(K27&gt;0,K27*I27/W27,0))*VLOOKUP(B27,'2-Kosten per locatie'!$A$14:$C$31,3,FALSE)</f>
        <v>#DIV/0!</v>
      </c>
      <c r="R27" s="266">
        <f>IF(L27&gt;0,L27*I27/X27,0)*VLOOKUP(B27,'2-Kosten per locatie'!$A$14:$C$31,3,FALSE)</f>
        <v>0</v>
      </c>
      <c r="S27" s="266">
        <f>IF(M27&gt;0,M27*I27/Y27,0)*VLOOKUP(B27,'2-Kosten per locatie'!$A$14:$C$31,3,FALSE)</f>
        <v>0</v>
      </c>
      <c r="T27" s="266">
        <f>IF(N27&gt;0,N27*I27/Z27,0)*VLOOKUP(B27,'2-Kosten per locatie'!$A$14:$C$31,3,FALSE)</f>
        <v>0</v>
      </c>
      <c r="U27" s="266">
        <f>IF(O27&gt;0,O27*I27/Y27,0)*VLOOKUP(B27,'2-Kosten per locatie'!$A$14:$C$31,3,FALSE)</f>
        <v>0</v>
      </c>
      <c r="V27" s="266">
        <f>IF(P27&gt;0,P27*I27/Z27,0)*VLOOKUP(B27,'2-Kosten per locatie'!$A$14:$C$31,3,FALSE)</f>
        <v>0</v>
      </c>
      <c r="W27" s="359">
        <f>IF(K27="nio",0,IF(K27&gt;0,VLOOKUP(G27,'3-Productie normen'!A:L,VLOOKUP(K27,'3-Productie normen'!$B$32:$C$36,2,FALSE),FALSE)))</f>
        <v>0</v>
      </c>
      <c r="X27" s="359">
        <f t="shared" si="1"/>
        <v>0</v>
      </c>
      <c r="Y27" s="359">
        <f t="shared" si="2"/>
        <v>0</v>
      </c>
      <c r="Z27" s="359">
        <f t="shared" si="3"/>
        <v>0</v>
      </c>
      <c r="AA27" s="360"/>
      <c r="AC27" s="361">
        <f t="shared" si="4"/>
        <v>3898.95</v>
      </c>
    </row>
    <row r="28" spans="1:29" ht="14.1" hidden="1" customHeight="1">
      <c r="A28" s="77">
        <v>28</v>
      </c>
      <c r="B28" s="323" t="s">
        <v>52</v>
      </c>
      <c r="C28" s="323" t="s">
        <v>146</v>
      </c>
      <c r="D28" s="355" t="s">
        <v>147</v>
      </c>
      <c r="E28" s="356" t="s">
        <v>173</v>
      </c>
      <c r="F28" s="74" t="s">
        <v>174</v>
      </c>
      <c r="G28" s="74" t="s">
        <v>98</v>
      </c>
      <c r="H28" s="74" t="s">
        <v>149</v>
      </c>
      <c r="I28" s="357">
        <v>0.95</v>
      </c>
      <c r="J28" s="358">
        <f t="shared" si="0"/>
        <v>255</v>
      </c>
      <c r="K28" s="267">
        <v>255</v>
      </c>
      <c r="L28" s="267"/>
      <c r="M28" s="267"/>
      <c r="N28" s="267"/>
      <c r="O28" s="267"/>
      <c r="P28" s="267"/>
      <c r="Q28" s="266" t="e">
        <f>IF(K28="nio",0,IF(K28&gt;0,K28*I28/W28,0))*VLOOKUP(B28,'2-Kosten per locatie'!$A$14:$C$31,3,FALSE)</f>
        <v>#DIV/0!</v>
      </c>
      <c r="R28" s="266">
        <f>IF(L28&gt;0,L28*I28/X28,0)*VLOOKUP(B28,'2-Kosten per locatie'!$A$14:$C$31,3,FALSE)</f>
        <v>0</v>
      </c>
      <c r="S28" s="266">
        <f>IF(M28&gt;0,M28*I28/Y28,0)*VLOOKUP(B28,'2-Kosten per locatie'!$A$14:$C$31,3,FALSE)</f>
        <v>0</v>
      </c>
      <c r="T28" s="266">
        <f>IF(N28&gt;0,N28*I28/Z28,0)*VLOOKUP(B28,'2-Kosten per locatie'!$A$14:$C$31,3,FALSE)</f>
        <v>0</v>
      </c>
      <c r="U28" s="266">
        <f>IF(O28&gt;0,O28*I28/Y28,0)*VLOOKUP(B28,'2-Kosten per locatie'!$A$14:$C$31,3,FALSE)</f>
        <v>0</v>
      </c>
      <c r="V28" s="266">
        <f>IF(P28&gt;0,P28*I28/Z28,0)*VLOOKUP(B28,'2-Kosten per locatie'!$A$14:$C$31,3,FALSE)</f>
        <v>0</v>
      </c>
      <c r="W28" s="359">
        <f>IF(K28="nio",0,IF(K28&gt;0,VLOOKUP(G28,'3-Productie normen'!A:L,VLOOKUP(K28,'3-Productie normen'!$B$32:$C$36,2,FALSE),FALSE)))</f>
        <v>0</v>
      </c>
      <c r="X28" s="359">
        <f t="shared" si="1"/>
        <v>0</v>
      </c>
      <c r="Y28" s="359">
        <f t="shared" si="2"/>
        <v>0</v>
      </c>
      <c r="Z28" s="359">
        <f t="shared" si="3"/>
        <v>0</v>
      </c>
      <c r="AA28" s="360"/>
      <c r="AC28" s="361">
        <f t="shared" si="4"/>
        <v>242.25</v>
      </c>
    </row>
    <row r="29" spans="1:29" ht="14.1" hidden="1" customHeight="1">
      <c r="A29" s="77">
        <v>29</v>
      </c>
      <c r="B29" s="323" t="s">
        <v>52</v>
      </c>
      <c r="C29" s="323" t="s">
        <v>146</v>
      </c>
      <c r="D29" s="355" t="s">
        <v>147</v>
      </c>
      <c r="E29" s="356" t="s">
        <v>175</v>
      </c>
      <c r="F29" s="74" t="s">
        <v>176</v>
      </c>
      <c r="G29" s="74" t="s">
        <v>98</v>
      </c>
      <c r="H29" s="74" t="s">
        <v>149</v>
      </c>
      <c r="I29" s="357">
        <v>2.12</v>
      </c>
      <c r="J29" s="358">
        <f t="shared" si="0"/>
        <v>255</v>
      </c>
      <c r="K29" s="267">
        <v>255</v>
      </c>
      <c r="L29" s="267"/>
      <c r="M29" s="267"/>
      <c r="N29" s="267"/>
      <c r="O29" s="267"/>
      <c r="P29" s="267"/>
      <c r="Q29" s="266" t="e">
        <f>IF(K29="nio",0,IF(K29&gt;0,K29*I29/W29,0))*VLOOKUP(B29,'2-Kosten per locatie'!$A$14:$C$31,3,FALSE)</f>
        <v>#DIV/0!</v>
      </c>
      <c r="R29" s="266">
        <f>IF(L29&gt;0,L29*I29/X29,0)*VLOOKUP(B29,'2-Kosten per locatie'!$A$14:$C$31,3,FALSE)</f>
        <v>0</v>
      </c>
      <c r="S29" s="266">
        <f>IF(M29&gt;0,M29*I29/Y29,0)*VLOOKUP(B29,'2-Kosten per locatie'!$A$14:$C$31,3,FALSE)</f>
        <v>0</v>
      </c>
      <c r="T29" s="266">
        <f>IF(N29&gt;0,N29*I29/Z29,0)*VLOOKUP(B29,'2-Kosten per locatie'!$A$14:$C$31,3,FALSE)</f>
        <v>0</v>
      </c>
      <c r="U29" s="266">
        <f>IF(O29&gt;0,O29*I29/Y29,0)*VLOOKUP(B29,'2-Kosten per locatie'!$A$14:$C$31,3,FALSE)</f>
        <v>0</v>
      </c>
      <c r="V29" s="266">
        <f>IF(P29&gt;0,P29*I29/Z29,0)*VLOOKUP(B29,'2-Kosten per locatie'!$A$14:$C$31,3,FALSE)</f>
        <v>0</v>
      </c>
      <c r="W29" s="359">
        <f>IF(K29="nio",0,IF(K29&gt;0,VLOOKUP(G29,'3-Productie normen'!A:L,VLOOKUP(K29,'3-Productie normen'!$B$32:$C$36,2,FALSE),FALSE)))</f>
        <v>0</v>
      </c>
      <c r="X29" s="359">
        <f t="shared" si="1"/>
        <v>0</v>
      </c>
      <c r="Y29" s="359">
        <f t="shared" si="2"/>
        <v>0</v>
      </c>
      <c r="Z29" s="359">
        <f t="shared" si="3"/>
        <v>0</v>
      </c>
      <c r="AA29" s="360"/>
      <c r="AC29" s="361">
        <f t="shared" si="4"/>
        <v>540.6</v>
      </c>
    </row>
    <row r="30" spans="1:29" ht="14.1" hidden="1" customHeight="1">
      <c r="A30" s="77">
        <v>30</v>
      </c>
      <c r="B30" s="323" t="s">
        <v>52</v>
      </c>
      <c r="C30" s="323" t="s">
        <v>146</v>
      </c>
      <c r="D30" s="355" t="s">
        <v>147</v>
      </c>
      <c r="E30" s="356" t="s">
        <v>177</v>
      </c>
      <c r="F30" s="74" t="s">
        <v>174</v>
      </c>
      <c r="G30" s="74" t="s">
        <v>98</v>
      </c>
      <c r="H30" s="74" t="s">
        <v>149</v>
      </c>
      <c r="I30" s="357">
        <v>0.93</v>
      </c>
      <c r="J30" s="358">
        <f t="shared" si="0"/>
        <v>255</v>
      </c>
      <c r="K30" s="267">
        <v>255</v>
      </c>
      <c r="L30" s="267"/>
      <c r="M30" s="267"/>
      <c r="N30" s="267"/>
      <c r="O30" s="267"/>
      <c r="P30" s="267"/>
      <c r="Q30" s="266" t="e">
        <f>IF(K30="nio",0,IF(K30&gt;0,K30*I30/W30,0))*VLOOKUP(B30,'2-Kosten per locatie'!$A$14:$C$31,3,FALSE)</f>
        <v>#DIV/0!</v>
      </c>
      <c r="R30" s="266">
        <f>IF(L30&gt;0,L30*I30/X30,0)*VLOOKUP(B30,'2-Kosten per locatie'!$A$14:$C$31,3,FALSE)</f>
        <v>0</v>
      </c>
      <c r="S30" s="266">
        <f>IF(M30&gt;0,M30*I30/Y30,0)*VLOOKUP(B30,'2-Kosten per locatie'!$A$14:$C$31,3,FALSE)</f>
        <v>0</v>
      </c>
      <c r="T30" s="266">
        <f>IF(N30&gt;0,N30*I30/Z30,0)*VLOOKUP(B30,'2-Kosten per locatie'!$A$14:$C$31,3,FALSE)</f>
        <v>0</v>
      </c>
      <c r="U30" s="266">
        <f>IF(O30&gt;0,O30*I30/Y30,0)*VLOOKUP(B30,'2-Kosten per locatie'!$A$14:$C$31,3,FALSE)</f>
        <v>0</v>
      </c>
      <c r="V30" s="266">
        <f>IF(P30&gt;0,P30*I30/Z30,0)*VLOOKUP(B30,'2-Kosten per locatie'!$A$14:$C$31,3,FALSE)</f>
        <v>0</v>
      </c>
      <c r="W30" s="359">
        <f>IF(K30="nio",0,IF(K30&gt;0,VLOOKUP(G30,'3-Productie normen'!A:L,VLOOKUP(K30,'3-Productie normen'!$B$32:$C$36,2,FALSE),FALSE)))</f>
        <v>0</v>
      </c>
      <c r="X30" s="359">
        <f t="shared" si="1"/>
        <v>0</v>
      </c>
      <c r="Y30" s="359">
        <f t="shared" si="2"/>
        <v>0</v>
      </c>
      <c r="Z30" s="359">
        <f t="shared" si="3"/>
        <v>0</v>
      </c>
      <c r="AA30" s="360"/>
      <c r="AC30" s="361">
        <f t="shared" si="4"/>
        <v>237.15</v>
      </c>
    </row>
    <row r="31" spans="1:29" ht="14.1" hidden="1" customHeight="1">
      <c r="A31" s="77">
        <v>31</v>
      </c>
      <c r="B31" s="323" t="s">
        <v>52</v>
      </c>
      <c r="C31" s="323" t="s">
        <v>146</v>
      </c>
      <c r="D31" s="355" t="s">
        <v>147</v>
      </c>
      <c r="E31" s="356" t="s">
        <v>178</v>
      </c>
      <c r="F31" s="74" t="s">
        <v>179</v>
      </c>
      <c r="G31" s="74" t="s">
        <v>98</v>
      </c>
      <c r="H31" s="74" t="s">
        <v>149</v>
      </c>
      <c r="I31" s="357">
        <v>2.2400000000000002</v>
      </c>
      <c r="J31" s="358">
        <f t="shared" si="0"/>
        <v>255</v>
      </c>
      <c r="K31" s="267">
        <v>255</v>
      </c>
      <c r="L31" s="267"/>
      <c r="M31" s="267"/>
      <c r="N31" s="267"/>
      <c r="O31" s="267"/>
      <c r="P31" s="267"/>
      <c r="Q31" s="266" t="e">
        <f>IF(K31="nio",0,IF(K31&gt;0,K31*I31/W31,0))*VLOOKUP(B31,'2-Kosten per locatie'!$A$14:$C$31,3,FALSE)</f>
        <v>#DIV/0!</v>
      </c>
      <c r="R31" s="266">
        <f>IF(L31&gt;0,L31*I31/X31,0)*VLOOKUP(B31,'2-Kosten per locatie'!$A$14:$C$31,3,FALSE)</f>
        <v>0</v>
      </c>
      <c r="S31" s="266">
        <f>IF(M31&gt;0,M31*I31/Y31,0)*VLOOKUP(B31,'2-Kosten per locatie'!$A$14:$C$31,3,FALSE)</f>
        <v>0</v>
      </c>
      <c r="T31" s="266">
        <f>IF(N31&gt;0,N31*I31/Z31,0)*VLOOKUP(B31,'2-Kosten per locatie'!$A$14:$C$31,3,FALSE)</f>
        <v>0</v>
      </c>
      <c r="U31" s="266">
        <f>IF(O31&gt;0,O31*I31/Y31,0)*VLOOKUP(B31,'2-Kosten per locatie'!$A$14:$C$31,3,FALSE)</f>
        <v>0</v>
      </c>
      <c r="V31" s="266">
        <f>IF(P31&gt;0,P31*I31/Z31,0)*VLOOKUP(B31,'2-Kosten per locatie'!$A$14:$C$31,3,FALSE)</f>
        <v>0</v>
      </c>
      <c r="W31" s="359">
        <f>IF(K31="nio",0,IF(K31&gt;0,VLOOKUP(G31,'3-Productie normen'!A:L,VLOOKUP(K31,'3-Productie normen'!$B$32:$C$36,2,FALSE),FALSE)))</f>
        <v>0</v>
      </c>
      <c r="X31" s="359">
        <f t="shared" si="1"/>
        <v>0</v>
      </c>
      <c r="Y31" s="359">
        <f t="shared" si="2"/>
        <v>0</v>
      </c>
      <c r="Z31" s="359">
        <f t="shared" si="3"/>
        <v>0</v>
      </c>
      <c r="AA31" s="360"/>
      <c r="AC31" s="361">
        <f t="shared" si="4"/>
        <v>571.20000000000005</v>
      </c>
    </row>
    <row r="32" spans="1:29" ht="14.1" hidden="1" customHeight="1">
      <c r="A32" s="77">
        <v>32</v>
      </c>
      <c r="B32" s="323" t="s">
        <v>52</v>
      </c>
      <c r="C32" s="323" t="s">
        <v>146</v>
      </c>
      <c r="D32" s="355" t="s">
        <v>147</v>
      </c>
      <c r="E32" s="356" t="s">
        <v>180</v>
      </c>
      <c r="F32" s="74" t="s">
        <v>174</v>
      </c>
      <c r="G32" s="74" t="s">
        <v>98</v>
      </c>
      <c r="H32" s="74" t="s">
        <v>149</v>
      </c>
      <c r="I32" s="357">
        <v>0.91</v>
      </c>
      <c r="J32" s="358">
        <f t="shared" si="0"/>
        <v>255</v>
      </c>
      <c r="K32" s="267">
        <v>255</v>
      </c>
      <c r="L32" s="267"/>
      <c r="M32" s="267"/>
      <c r="N32" s="267"/>
      <c r="O32" s="267"/>
      <c r="P32" s="267"/>
      <c r="Q32" s="266" t="e">
        <f>IF(K32="nio",0,IF(K32&gt;0,K32*I32/W32,0))*VLOOKUP(B32,'2-Kosten per locatie'!$A$14:$C$31,3,FALSE)</f>
        <v>#DIV/0!</v>
      </c>
      <c r="R32" s="266">
        <f>IF(L32&gt;0,L32*I32/X32,0)*VLOOKUP(B32,'2-Kosten per locatie'!$A$14:$C$31,3,FALSE)</f>
        <v>0</v>
      </c>
      <c r="S32" s="266">
        <f>IF(M32&gt;0,M32*I32/Y32,0)*VLOOKUP(B32,'2-Kosten per locatie'!$A$14:$C$31,3,FALSE)</f>
        <v>0</v>
      </c>
      <c r="T32" s="266">
        <f>IF(N32&gt;0,N32*I32/Z32,0)*VLOOKUP(B32,'2-Kosten per locatie'!$A$14:$C$31,3,FALSE)</f>
        <v>0</v>
      </c>
      <c r="U32" s="266">
        <f>IF(O32&gt;0,O32*I32/Y32,0)*VLOOKUP(B32,'2-Kosten per locatie'!$A$14:$C$31,3,FALSE)</f>
        <v>0</v>
      </c>
      <c r="V32" s="266">
        <f>IF(P32&gt;0,P32*I32/Z32,0)*VLOOKUP(B32,'2-Kosten per locatie'!$A$14:$C$31,3,FALSE)</f>
        <v>0</v>
      </c>
      <c r="W32" s="359">
        <f>IF(K32="nio",0,IF(K32&gt;0,VLOOKUP(G32,'3-Productie normen'!A:L,VLOOKUP(K32,'3-Productie normen'!$B$32:$C$36,2,FALSE),FALSE)))</f>
        <v>0</v>
      </c>
      <c r="X32" s="359">
        <f t="shared" si="1"/>
        <v>0</v>
      </c>
      <c r="Y32" s="359">
        <f t="shared" si="2"/>
        <v>0</v>
      </c>
      <c r="Z32" s="359">
        <f t="shared" si="3"/>
        <v>0</v>
      </c>
      <c r="AA32" s="360"/>
      <c r="AC32" s="361">
        <f t="shared" si="4"/>
        <v>232.05</v>
      </c>
    </row>
    <row r="33" spans="1:29" ht="14.1" hidden="1" customHeight="1">
      <c r="A33" s="77">
        <v>33</v>
      </c>
      <c r="B33" s="323" t="s">
        <v>52</v>
      </c>
      <c r="C33" s="323" t="s">
        <v>146</v>
      </c>
      <c r="D33" s="355" t="s">
        <v>147</v>
      </c>
      <c r="E33" s="356" t="s">
        <v>181</v>
      </c>
      <c r="F33" s="74" t="s">
        <v>182</v>
      </c>
      <c r="G33" s="74" t="s">
        <v>98</v>
      </c>
      <c r="H33" s="74" t="s">
        <v>149</v>
      </c>
      <c r="I33" s="357">
        <v>2.16</v>
      </c>
      <c r="J33" s="358">
        <f t="shared" si="0"/>
        <v>255</v>
      </c>
      <c r="K33" s="267">
        <v>255</v>
      </c>
      <c r="L33" s="267"/>
      <c r="M33" s="267"/>
      <c r="N33" s="267"/>
      <c r="O33" s="267"/>
      <c r="P33" s="267"/>
      <c r="Q33" s="266" t="e">
        <f>IF(K33="nio",0,IF(K33&gt;0,K33*I33/W33,0))*VLOOKUP(B33,'2-Kosten per locatie'!$A$14:$C$31,3,FALSE)</f>
        <v>#DIV/0!</v>
      </c>
      <c r="R33" s="266">
        <f>IF(L33&gt;0,L33*I33/X33,0)*VLOOKUP(B33,'2-Kosten per locatie'!$A$14:$C$31,3,FALSE)</f>
        <v>0</v>
      </c>
      <c r="S33" s="266">
        <f>IF(M33&gt;0,M33*I33/Y33,0)*VLOOKUP(B33,'2-Kosten per locatie'!$A$14:$C$31,3,FALSE)</f>
        <v>0</v>
      </c>
      <c r="T33" s="266">
        <f>IF(N33&gt;0,N33*I33/Z33,0)*VLOOKUP(B33,'2-Kosten per locatie'!$A$14:$C$31,3,FALSE)</f>
        <v>0</v>
      </c>
      <c r="U33" s="266">
        <f>IF(O33&gt;0,O33*I33/Y33,0)*VLOOKUP(B33,'2-Kosten per locatie'!$A$14:$C$31,3,FALSE)</f>
        <v>0</v>
      </c>
      <c r="V33" s="266">
        <f>IF(P33&gt;0,P33*I33/Z33,0)*VLOOKUP(B33,'2-Kosten per locatie'!$A$14:$C$31,3,FALSE)</f>
        <v>0</v>
      </c>
      <c r="W33" s="359">
        <f>IF(K33="nio",0,IF(K33&gt;0,VLOOKUP(G33,'3-Productie normen'!A:L,VLOOKUP(K33,'3-Productie normen'!$B$32:$C$36,2,FALSE),FALSE)))</f>
        <v>0</v>
      </c>
      <c r="X33" s="359">
        <f t="shared" si="1"/>
        <v>0</v>
      </c>
      <c r="Y33" s="359">
        <f t="shared" si="2"/>
        <v>0</v>
      </c>
      <c r="Z33" s="359">
        <f t="shared" si="3"/>
        <v>0</v>
      </c>
      <c r="AA33" s="360"/>
      <c r="AC33" s="361">
        <f t="shared" si="4"/>
        <v>550.80000000000007</v>
      </c>
    </row>
    <row r="34" spans="1:29" ht="14.1" hidden="1" customHeight="1">
      <c r="A34" s="77">
        <v>34</v>
      </c>
      <c r="B34" s="323" t="s">
        <v>52</v>
      </c>
      <c r="C34" s="323" t="s">
        <v>146</v>
      </c>
      <c r="D34" s="355" t="s">
        <v>147</v>
      </c>
      <c r="E34" s="356" t="s">
        <v>183</v>
      </c>
      <c r="F34" s="74" t="s">
        <v>174</v>
      </c>
      <c r="G34" s="74" t="s">
        <v>98</v>
      </c>
      <c r="H34" s="74" t="s">
        <v>149</v>
      </c>
      <c r="I34" s="357">
        <v>0.92</v>
      </c>
      <c r="J34" s="358">
        <f t="shared" si="0"/>
        <v>255</v>
      </c>
      <c r="K34" s="267">
        <v>255</v>
      </c>
      <c r="L34" s="267"/>
      <c r="M34" s="267"/>
      <c r="N34" s="267"/>
      <c r="O34" s="267"/>
      <c r="P34" s="267"/>
      <c r="Q34" s="266" t="e">
        <f>IF(K34="nio",0,IF(K34&gt;0,K34*I34/W34,0))*VLOOKUP(B34,'2-Kosten per locatie'!$A$14:$C$31,3,FALSE)</f>
        <v>#DIV/0!</v>
      </c>
      <c r="R34" s="266">
        <f>IF(L34&gt;0,L34*I34/X34,0)*VLOOKUP(B34,'2-Kosten per locatie'!$A$14:$C$31,3,FALSE)</f>
        <v>0</v>
      </c>
      <c r="S34" s="266">
        <f>IF(M34&gt;0,M34*I34/Y34,0)*VLOOKUP(B34,'2-Kosten per locatie'!$A$14:$C$31,3,FALSE)</f>
        <v>0</v>
      </c>
      <c r="T34" s="266">
        <f>IF(N34&gt;0,N34*I34/Z34,0)*VLOOKUP(B34,'2-Kosten per locatie'!$A$14:$C$31,3,FALSE)</f>
        <v>0</v>
      </c>
      <c r="U34" s="266">
        <f>IF(O34&gt;0,O34*I34/Y34,0)*VLOOKUP(B34,'2-Kosten per locatie'!$A$14:$C$31,3,FALSE)</f>
        <v>0</v>
      </c>
      <c r="V34" s="266">
        <f>IF(P34&gt;0,P34*I34/Z34,0)*VLOOKUP(B34,'2-Kosten per locatie'!$A$14:$C$31,3,FALSE)</f>
        <v>0</v>
      </c>
      <c r="W34" s="359">
        <f>IF(K34="nio",0,IF(K34&gt;0,VLOOKUP(G34,'3-Productie normen'!A:L,VLOOKUP(K34,'3-Productie normen'!$B$32:$C$36,2,FALSE),FALSE)))</f>
        <v>0</v>
      </c>
      <c r="X34" s="359">
        <f t="shared" si="1"/>
        <v>0</v>
      </c>
      <c r="Y34" s="359">
        <f t="shared" si="2"/>
        <v>0</v>
      </c>
      <c r="Z34" s="359">
        <f t="shared" si="3"/>
        <v>0</v>
      </c>
      <c r="AA34" s="360"/>
      <c r="AC34" s="361">
        <f t="shared" si="4"/>
        <v>234.60000000000002</v>
      </c>
    </row>
    <row r="35" spans="1:29" ht="14.1" hidden="1" customHeight="1">
      <c r="A35" s="77">
        <v>35</v>
      </c>
      <c r="B35" s="323" t="s">
        <v>52</v>
      </c>
      <c r="C35" s="323" t="s">
        <v>146</v>
      </c>
      <c r="D35" s="355" t="s">
        <v>147</v>
      </c>
      <c r="E35" s="356" t="s">
        <v>184</v>
      </c>
      <c r="F35" s="74" t="s">
        <v>185</v>
      </c>
      <c r="G35" s="74" t="s">
        <v>98</v>
      </c>
      <c r="H35" s="74" t="s">
        <v>149</v>
      </c>
      <c r="I35" s="357">
        <v>2.13</v>
      </c>
      <c r="J35" s="358">
        <f t="shared" si="0"/>
        <v>255</v>
      </c>
      <c r="K35" s="267">
        <v>255</v>
      </c>
      <c r="L35" s="267"/>
      <c r="M35" s="267"/>
      <c r="N35" s="267"/>
      <c r="O35" s="267"/>
      <c r="P35" s="267"/>
      <c r="Q35" s="266" t="e">
        <f>IF(K35="nio",0,IF(K35&gt;0,K35*I35/W35,0))*VLOOKUP(B35,'2-Kosten per locatie'!$A$14:$C$31,3,FALSE)</f>
        <v>#DIV/0!</v>
      </c>
      <c r="R35" s="266">
        <f>IF(L35&gt;0,L35*I35/X35,0)*VLOOKUP(B35,'2-Kosten per locatie'!$A$14:$C$31,3,FALSE)</f>
        <v>0</v>
      </c>
      <c r="S35" s="266">
        <f>IF(M35&gt;0,M35*I35/Y35,0)*VLOOKUP(B35,'2-Kosten per locatie'!$A$14:$C$31,3,FALSE)</f>
        <v>0</v>
      </c>
      <c r="T35" s="266">
        <f>IF(N35&gt;0,N35*I35/Z35,0)*VLOOKUP(B35,'2-Kosten per locatie'!$A$14:$C$31,3,FALSE)</f>
        <v>0</v>
      </c>
      <c r="U35" s="266">
        <f>IF(O35&gt;0,O35*I35/Y35,0)*VLOOKUP(B35,'2-Kosten per locatie'!$A$14:$C$31,3,FALSE)</f>
        <v>0</v>
      </c>
      <c r="V35" s="266">
        <f>IF(P35&gt;0,P35*I35/Z35,0)*VLOOKUP(B35,'2-Kosten per locatie'!$A$14:$C$31,3,FALSE)</f>
        <v>0</v>
      </c>
      <c r="W35" s="359">
        <f>IF(K35="nio",0,IF(K35&gt;0,VLOOKUP(G35,'3-Productie normen'!A:L,VLOOKUP(K35,'3-Productie normen'!$B$32:$C$36,2,FALSE),FALSE)))</f>
        <v>0</v>
      </c>
      <c r="X35" s="359">
        <f t="shared" si="1"/>
        <v>0</v>
      </c>
      <c r="Y35" s="359">
        <f t="shared" si="2"/>
        <v>0</v>
      </c>
      <c r="Z35" s="359">
        <f t="shared" si="3"/>
        <v>0</v>
      </c>
      <c r="AA35" s="360"/>
      <c r="AC35" s="361">
        <f t="shared" si="4"/>
        <v>543.15</v>
      </c>
    </row>
    <row r="36" spans="1:29" ht="14.1" hidden="1" customHeight="1">
      <c r="A36" s="77">
        <v>36</v>
      </c>
      <c r="B36" s="323" t="s">
        <v>52</v>
      </c>
      <c r="C36" s="323" t="s">
        <v>146</v>
      </c>
      <c r="D36" s="355" t="s">
        <v>147</v>
      </c>
      <c r="E36" s="356" t="s">
        <v>186</v>
      </c>
      <c r="F36" s="74" t="s">
        <v>187</v>
      </c>
      <c r="G36" s="74" t="s">
        <v>98</v>
      </c>
      <c r="H36" s="74" t="s">
        <v>149</v>
      </c>
      <c r="I36" s="357">
        <v>5.9</v>
      </c>
      <c r="J36" s="358">
        <f t="shared" si="0"/>
        <v>255</v>
      </c>
      <c r="K36" s="267">
        <v>255</v>
      </c>
      <c r="L36" s="267"/>
      <c r="M36" s="267"/>
      <c r="N36" s="267"/>
      <c r="O36" s="267"/>
      <c r="P36" s="267"/>
      <c r="Q36" s="266" t="e">
        <f>IF(K36="nio",0,IF(K36&gt;0,K36*I36/W36,0))*VLOOKUP(B36,'2-Kosten per locatie'!$A$14:$C$31,3,FALSE)</f>
        <v>#DIV/0!</v>
      </c>
      <c r="R36" s="266">
        <f>IF(L36&gt;0,L36*I36/X36,0)*VLOOKUP(B36,'2-Kosten per locatie'!$A$14:$C$31,3,FALSE)</f>
        <v>0</v>
      </c>
      <c r="S36" s="266">
        <f>IF(M36&gt;0,M36*I36/Y36,0)*VLOOKUP(B36,'2-Kosten per locatie'!$A$14:$C$31,3,FALSE)</f>
        <v>0</v>
      </c>
      <c r="T36" s="266">
        <f>IF(N36&gt;0,N36*I36/Z36,0)*VLOOKUP(B36,'2-Kosten per locatie'!$A$14:$C$31,3,FALSE)</f>
        <v>0</v>
      </c>
      <c r="U36" s="266">
        <f>IF(O36&gt;0,O36*I36/Y36,0)*VLOOKUP(B36,'2-Kosten per locatie'!$A$14:$C$31,3,FALSE)</f>
        <v>0</v>
      </c>
      <c r="V36" s="266">
        <f>IF(P36&gt;0,P36*I36/Z36,0)*VLOOKUP(B36,'2-Kosten per locatie'!$A$14:$C$31,3,FALSE)</f>
        <v>0</v>
      </c>
      <c r="W36" s="359">
        <f>IF(K36="nio",0,IF(K36&gt;0,VLOOKUP(G36,'3-Productie normen'!A:L,VLOOKUP(K36,'3-Productie normen'!$B$32:$C$36,2,FALSE),FALSE)))</f>
        <v>0</v>
      </c>
      <c r="X36" s="359">
        <f t="shared" si="1"/>
        <v>0</v>
      </c>
      <c r="Y36" s="359">
        <f t="shared" si="2"/>
        <v>0</v>
      </c>
      <c r="Z36" s="359">
        <f t="shared" si="3"/>
        <v>0</v>
      </c>
      <c r="AA36" s="360"/>
      <c r="AC36" s="361">
        <f t="shared" si="4"/>
        <v>1504.5</v>
      </c>
    </row>
    <row r="37" spans="1:29" ht="14.1" hidden="1" customHeight="1">
      <c r="A37" s="77">
        <v>37</v>
      </c>
      <c r="B37" s="323" t="s">
        <v>52</v>
      </c>
      <c r="C37" s="323" t="s">
        <v>146</v>
      </c>
      <c r="D37" s="355" t="s">
        <v>147</v>
      </c>
      <c r="E37" s="356" t="s">
        <v>188</v>
      </c>
      <c r="F37" s="74" t="s">
        <v>108</v>
      </c>
      <c r="G37" s="74" t="s">
        <v>99</v>
      </c>
      <c r="H37" s="74" t="s">
        <v>159</v>
      </c>
      <c r="I37" s="357">
        <v>1</v>
      </c>
      <c r="J37" s="358">
        <f t="shared" si="0"/>
        <v>255</v>
      </c>
      <c r="K37" s="267">
        <v>255</v>
      </c>
      <c r="L37" s="267"/>
      <c r="M37" s="267"/>
      <c r="N37" s="267"/>
      <c r="O37" s="267"/>
      <c r="P37" s="267"/>
      <c r="Q37" s="266" t="e">
        <f>IF(K37="nio",0,IF(K37&gt;0,K37*I37/W37,0))*VLOOKUP(B37,'2-Kosten per locatie'!$A$14:$C$31,3,FALSE)</f>
        <v>#DIV/0!</v>
      </c>
      <c r="R37" s="266">
        <f>IF(L37&gt;0,L37*I37/X37,0)*VLOOKUP(B37,'2-Kosten per locatie'!$A$14:$C$31,3,FALSE)</f>
        <v>0</v>
      </c>
      <c r="S37" s="266">
        <f>IF(M37&gt;0,M37*I37/Y37,0)*VLOOKUP(B37,'2-Kosten per locatie'!$A$14:$C$31,3,FALSE)</f>
        <v>0</v>
      </c>
      <c r="T37" s="266">
        <f>IF(N37&gt;0,N37*I37/Z37,0)*VLOOKUP(B37,'2-Kosten per locatie'!$A$14:$C$31,3,FALSE)</f>
        <v>0</v>
      </c>
      <c r="U37" s="266">
        <f>IF(O37&gt;0,O37*I37/Y37,0)*VLOOKUP(B37,'2-Kosten per locatie'!$A$14:$C$31,3,FALSE)</f>
        <v>0</v>
      </c>
      <c r="V37" s="266">
        <f>IF(P37&gt;0,P37*I37/Z37,0)*VLOOKUP(B37,'2-Kosten per locatie'!$A$14:$C$31,3,FALSE)</f>
        <v>0</v>
      </c>
      <c r="W37" s="359">
        <f>IF(K37="nio",0,IF(K37&gt;0,VLOOKUP(G37,'3-Productie normen'!A:L,VLOOKUP(K37,'3-Productie normen'!$B$32:$C$36,2,FALSE),FALSE)))</f>
        <v>0</v>
      </c>
      <c r="X37" s="359">
        <f t="shared" si="1"/>
        <v>0</v>
      </c>
      <c r="Y37" s="359">
        <f t="shared" si="2"/>
        <v>0</v>
      </c>
      <c r="Z37" s="359">
        <f t="shared" si="3"/>
        <v>0</v>
      </c>
      <c r="AA37" s="360"/>
      <c r="AC37" s="361">
        <f t="shared" si="4"/>
        <v>255</v>
      </c>
    </row>
    <row r="38" spans="1:29" ht="14.1" hidden="1" customHeight="1">
      <c r="A38" s="77">
        <v>38</v>
      </c>
      <c r="B38" s="323" t="s">
        <v>52</v>
      </c>
      <c r="C38" s="323" t="s">
        <v>146</v>
      </c>
      <c r="D38" s="355" t="s">
        <v>147</v>
      </c>
      <c r="E38" s="356" t="s">
        <v>189</v>
      </c>
      <c r="F38" s="74" t="s">
        <v>190</v>
      </c>
      <c r="G38" s="74" t="s">
        <v>111</v>
      </c>
      <c r="H38" s="74" t="s">
        <v>191</v>
      </c>
      <c r="I38" s="357">
        <v>3.67</v>
      </c>
      <c r="J38" s="358">
        <f t="shared" si="0"/>
        <v>0</v>
      </c>
      <c r="K38" s="267" t="s">
        <v>192</v>
      </c>
      <c r="L38" s="267"/>
      <c r="M38" s="267"/>
      <c r="N38" s="267"/>
      <c r="O38" s="267"/>
      <c r="P38" s="267"/>
      <c r="Q38" s="266">
        <f>IF(K38="nio",0,IF(K38&gt;0,K38*I38/W38,0))*VLOOKUP(B38,'2-Kosten per locatie'!$A$14:$C$31,3,FALSE)</f>
        <v>0</v>
      </c>
      <c r="R38" s="266">
        <f>IF(L38&gt;0,L38*I38/X38,0)*VLOOKUP(B38,'2-Kosten per locatie'!$A$14:$C$31,3,FALSE)</f>
        <v>0</v>
      </c>
      <c r="S38" s="266">
        <f>IF(M38&gt;0,M38*I38/Y38,0)*VLOOKUP(B38,'2-Kosten per locatie'!$A$14:$C$31,3,FALSE)</f>
        <v>0</v>
      </c>
      <c r="T38" s="266">
        <f>IF(N38&gt;0,N38*I38/Z38,0)*VLOOKUP(B38,'2-Kosten per locatie'!$A$14:$C$31,3,FALSE)</f>
        <v>0</v>
      </c>
      <c r="U38" s="266">
        <f>IF(O38&gt;0,O38*I38/Y38,0)*VLOOKUP(B38,'2-Kosten per locatie'!$A$14:$C$31,3,FALSE)</f>
        <v>0</v>
      </c>
      <c r="V38" s="266">
        <f>IF(P38&gt;0,P38*I38/Z38,0)*VLOOKUP(B38,'2-Kosten per locatie'!$A$14:$C$31,3,FALSE)</f>
        <v>0</v>
      </c>
      <c r="W38" s="359">
        <f>IF(K38="nio",0,IF(K38&gt;0,VLOOKUP(G38,'3-Productie normen'!A:L,VLOOKUP(K38,'3-Productie normen'!$B$32:$C$36,2,FALSE),FALSE)))</f>
        <v>0</v>
      </c>
      <c r="X38" s="359">
        <f t="shared" si="1"/>
        <v>0</v>
      </c>
      <c r="Y38" s="359">
        <f t="shared" si="2"/>
        <v>0</v>
      </c>
      <c r="Z38" s="359">
        <f t="shared" si="3"/>
        <v>0</v>
      </c>
      <c r="AA38" s="360"/>
      <c r="AC38" s="361">
        <f t="shared" si="4"/>
        <v>0</v>
      </c>
    </row>
    <row r="39" spans="1:29" ht="14.1" hidden="1" customHeight="1">
      <c r="A39" s="77">
        <v>39</v>
      </c>
      <c r="B39" s="323" t="s">
        <v>52</v>
      </c>
      <c r="C39" s="323" t="s">
        <v>146</v>
      </c>
      <c r="D39" s="355" t="s">
        <v>147</v>
      </c>
      <c r="E39" s="356" t="s">
        <v>193</v>
      </c>
      <c r="F39" s="74" t="s">
        <v>194</v>
      </c>
      <c r="G39" s="74" t="s">
        <v>99</v>
      </c>
      <c r="H39" s="74" t="s">
        <v>152</v>
      </c>
      <c r="I39" s="357">
        <v>37.18</v>
      </c>
      <c r="J39" s="358">
        <f t="shared" si="0"/>
        <v>255</v>
      </c>
      <c r="K39" s="267">
        <v>255</v>
      </c>
      <c r="L39" s="267"/>
      <c r="M39" s="267"/>
      <c r="N39" s="267"/>
      <c r="O39" s="267"/>
      <c r="P39" s="267"/>
      <c r="Q39" s="266" t="e">
        <f>IF(K39="nio",0,IF(K39&gt;0,K39*I39/W39,0))*VLOOKUP(B39,'2-Kosten per locatie'!$A$14:$C$31,3,FALSE)</f>
        <v>#DIV/0!</v>
      </c>
      <c r="R39" s="266">
        <f>IF(L39&gt;0,L39*I39/X39,0)*VLOOKUP(B39,'2-Kosten per locatie'!$A$14:$C$31,3,FALSE)</f>
        <v>0</v>
      </c>
      <c r="S39" s="266">
        <f>IF(M39&gt;0,M39*I39/Y39,0)*VLOOKUP(B39,'2-Kosten per locatie'!$A$14:$C$31,3,FALSE)</f>
        <v>0</v>
      </c>
      <c r="T39" s="266">
        <f>IF(N39&gt;0,N39*I39/Z39,0)*VLOOKUP(B39,'2-Kosten per locatie'!$A$14:$C$31,3,FALSE)</f>
        <v>0</v>
      </c>
      <c r="U39" s="266">
        <f>IF(O39&gt;0,O39*I39/Y39,0)*VLOOKUP(B39,'2-Kosten per locatie'!$A$14:$C$31,3,FALSE)</f>
        <v>0</v>
      </c>
      <c r="V39" s="266">
        <f>IF(P39&gt;0,P39*I39/Z39,0)*VLOOKUP(B39,'2-Kosten per locatie'!$A$14:$C$31,3,FALSE)</f>
        <v>0</v>
      </c>
      <c r="W39" s="359">
        <f>IF(K39="nio",0,IF(K39&gt;0,VLOOKUP(G39,'3-Productie normen'!A:L,VLOOKUP(K39,'3-Productie normen'!$B$32:$C$36,2,FALSE),FALSE)))</f>
        <v>0</v>
      </c>
      <c r="X39" s="359">
        <f t="shared" si="1"/>
        <v>0</v>
      </c>
      <c r="Y39" s="359">
        <f t="shared" si="2"/>
        <v>0</v>
      </c>
      <c r="Z39" s="359">
        <f t="shared" si="3"/>
        <v>0</v>
      </c>
      <c r="AA39" s="360"/>
      <c r="AC39" s="361">
        <f t="shared" si="4"/>
        <v>9480.9</v>
      </c>
    </row>
    <row r="40" spans="1:29" ht="14.1" hidden="1" customHeight="1">
      <c r="A40" s="77">
        <v>40</v>
      </c>
      <c r="B40" s="323" t="s">
        <v>52</v>
      </c>
      <c r="C40" s="323" t="s">
        <v>146</v>
      </c>
      <c r="D40" s="355" t="s">
        <v>147</v>
      </c>
      <c r="E40" s="356" t="s">
        <v>195</v>
      </c>
      <c r="F40" s="74" t="s">
        <v>196</v>
      </c>
      <c r="G40" s="74" t="s">
        <v>99</v>
      </c>
      <c r="H40" s="74" t="s">
        <v>197</v>
      </c>
      <c r="I40" s="357">
        <v>38.840000000000003</v>
      </c>
      <c r="J40" s="358">
        <f t="shared" si="0"/>
        <v>255</v>
      </c>
      <c r="K40" s="267">
        <v>255</v>
      </c>
      <c r="L40" s="267"/>
      <c r="M40" s="267"/>
      <c r="N40" s="267"/>
      <c r="O40" s="267"/>
      <c r="P40" s="267"/>
      <c r="Q40" s="266" t="e">
        <f>IF(K40="nio",0,IF(K40&gt;0,K40*I40/W40,0))*VLOOKUP(B40,'2-Kosten per locatie'!$A$14:$C$31,3,FALSE)</f>
        <v>#DIV/0!</v>
      </c>
      <c r="R40" s="266">
        <f>IF(L40&gt;0,L40*I40/X40,0)*VLOOKUP(B40,'2-Kosten per locatie'!$A$14:$C$31,3,FALSE)</f>
        <v>0</v>
      </c>
      <c r="S40" s="266">
        <f>IF(M40&gt;0,M40*I40/Y40,0)*VLOOKUP(B40,'2-Kosten per locatie'!$A$14:$C$31,3,FALSE)</f>
        <v>0</v>
      </c>
      <c r="T40" s="266">
        <f>IF(N40&gt;0,N40*I40/Z40,0)*VLOOKUP(B40,'2-Kosten per locatie'!$A$14:$C$31,3,FALSE)</f>
        <v>0</v>
      </c>
      <c r="U40" s="266">
        <f>IF(O40&gt;0,O40*I40/Y40,0)*VLOOKUP(B40,'2-Kosten per locatie'!$A$14:$C$31,3,FALSE)</f>
        <v>0</v>
      </c>
      <c r="V40" s="266">
        <f>IF(P40&gt;0,P40*I40/Z40,0)*VLOOKUP(B40,'2-Kosten per locatie'!$A$14:$C$31,3,FALSE)</f>
        <v>0</v>
      </c>
      <c r="W40" s="359">
        <f>IF(K40="nio",0,IF(K40&gt;0,VLOOKUP(G40,'3-Productie normen'!A:L,VLOOKUP(K40,'3-Productie normen'!$B$32:$C$36,2,FALSE),FALSE)))</f>
        <v>0</v>
      </c>
      <c r="X40" s="359">
        <f t="shared" si="1"/>
        <v>0</v>
      </c>
      <c r="Y40" s="359">
        <f t="shared" si="2"/>
        <v>0</v>
      </c>
      <c r="Z40" s="359">
        <f t="shared" si="3"/>
        <v>0</v>
      </c>
      <c r="AA40" s="360"/>
      <c r="AC40" s="361">
        <f t="shared" si="4"/>
        <v>9904.2000000000007</v>
      </c>
    </row>
    <row r="41" spans="1:29" ht="14.1" hidden="1" customHeight="1">
      <c r="A41" s="77">
        <v>41</v>
      </c>
      <c r="B41" s="323" t="s">
        <v>52</v>
      </c>
      <c r="C41" s="323" t="s">
        <v>146</v>
      </c>
      <c r="D41" s="355" t="s">
        <v>147</v>
      </c>
      <c r="E41" s="356" t="s">
        <v>198</v>
      </c>
      <c r="F41" s="74" t="s">
        <v>194</v>
      </c>
      <c r="G41" s="74" t="s">
        <v>99</v>
      </c>
      <c r="H41" s="74" t="s">
        <v>149</v>
      </c>
      <c r="I41" s="357">
        <v>13.34</v>
      </c>
      <c r="J41" s="358">
        <f t="shared" si="0"/>
        <v>255</v>
      </c>
      <c r="K41" s="267">
        <v>255</v>
      </c>
      <c r="L41" s="267"/>
      <c r="M41" s="267"/>
      <c r="N41" s="267"/>
      <c r="O41" s="267"/>
      <c r="P41" s="267"/>
      <c r="Q41" s="266" t="e">
        <f>IF(K41="nio",0,IF(K41&gt;0,K41*I41/W41,0))*VLOOKUP(B41,'2-Kosten per locatie'!$A$14:$C$31,3,FALSE)</f>
        <v>#DIV/0!</v>
      </c>
      <c r="R41" s="266">
        <f>IF(L41&gt;0,L41*I41/X41,0)*VLOOKUP(B41,'2-Kosten per locatie'!$A$14:$C$31,3,FALSE)</f>
        <v>0</v>
      </c>
      <c r="S41" s="266">
        <f>IF(M41&gt;0,M41*I41/Y41,0)*VLOOKUP(B41,'2-Kosten per locatie'!$A$14:$C$31,3,FALSE)</f>
        <v>0</v>
      </c>
      <c r="T41" s="266">
        <f>IF(N41&gt;0,N41*I41/Z41,0)*VLOOKUP(B41,'2-Kosten per locatie'!$A$14:$C$31,3,FALSE)</f>
        <v>0</v>
      </c>
      <c r="U41" s="266">
        <f>IF(O41&gt;0,O41*I41/Y41,0)*VLOOKUP(B41,'2-Kosten per locatie'!$A$14:$C$31,3,FALSE)</f>
        <v>0</v>
      </c>
      <c r="V41" s="266">
        <f>IF(P41&gt;0,P41*I41/Z41,0)*VLOOKUP(B41,'2-Kosten per locatie'!$A$14:$C$31,3,FALSE)</f>
        <v>0</v>
      </c>
      <c r="W41" s="359">
        <f>IF(K41="nio",0,IF(K41&gt;0,VLOOKUP(G41,'3-Productie normen'!A:L,VLOOKUP(K41,'3-Productie normen'!$B$32:$C$36,2,FALSE),FALSE)))</f>
        <v>0</v>
      </c>
      <c r="X41" s="359">
        <f t="shared" si="1"/>
        <v>0</v>
      </c>
      <c r="Y41" s="359">
        <f t="shared" si="2"/>
        <v>0</v>
      </c>
      <c r="Z41" s="359">
        <f t="shared" si="3"/>
        <v>0</v>
      </c>
      <c r="AA41" s="360"/>
      <c r="AC41" s="361">
        <f t="shared" si="4"/>
        <v>3401.7</v>
      </c>
    </row>
    <row r="42" spans="1:29" ht="14.1" hidden="1" customHeight="1">
      <c r="A42" s="77">
        <v>42</v>
      </c>
      <c r="B42" s="323" t="s">
        <v>52</v>
      </c>
      <c r="C42" s="323" t="s">
        <v>146</v>
      </c>
      <c r="D42" s="355">
        <v>1</v>
      </c>
      <c r="E42" s="356" t="s">
        <v>199</v>
      </c>
      <c r="F42" s="74" t="s">
        <v>200</v>
      </c>
      <c r="G42" s="340" t="s">
        <v>97</v>
      </c>
      <c r="H42" s="74" t="s">
        <v>152</v>
      </c>
      <c r="I42" s="357">
        <v>12.16</v>
      </c>
      <c r="J42" s="358">
        <f t="shared" si="0"/>
        <v>255</v>
      </c>
      <c r="K42" s="267">
        <v>255</v>
      </c>
      <c r="L42" s="267"/>
      <c r="M42" s="267"/>
      <c r="N42" s="267"/>
      <c r="O42" s="267"/>
      <c r="P42" s="267"/>
      <c r="Q42" s="266" t="e">
        <f>IF(K42="nio",0,IF(K42&gt;0,K42*I42/W42,0))*VLOOKUP(B42,'2-Kosten per locatie'!$A$14:$C$31,3,FALSE)</f>
        <v>#DIV/0!</v>
      </c>
      <c r="R42" s="266">
        <f>IF(L42&gt;0,L42*I42/X42,0)*VLOOKUP(B42,'2-Kosten per locatie'!$A$14:$C$31,3,FALSE)</f>
        <v>0</v>
      </c>
      <c r="S42" s="266">
        <f>IF(M42&gt;0,M42*I42/Y42,0)*VLOOKUP(B42,'2-Kosten per locatie'!$A$14:$C$31,3,FALSE)</f>
        <v>0</v>
      </c>
      <c r="T42" s="266">
        <f>IF(N42&gt;0,N42*I42/Z42,0)*VLOOKUP(B42,'2-Kosten per locatie'!$A$14:$C$31,3,FALSE)</f>
        <v>0</v>
      </c>
      <c r="U42" s="266">
        <f>IF(O42&gt;0,O42*I42/Y42,0)*VLOOKUP(B42,'2-Kosten per locatie'!$A$14:$C$31,3,FALSE)</f>
        <v>0</v>
      </c>
      <c r="V42" s="266">
        <f>IF(P42&gt;0,P42*I42/Z42,0)*VLOOKUP(B42,'2-Kosten per locatie'!$A$14:$C$31,3,FALSE)</f>
        <v>0</v>
      </c>
      <c r="W42" s="359">
        <f>IF(K42="nio",0,IF(K42&gt;0,VLOOKUP(G42,'3-Productie normen'!A:L,VLOOKUP(K42,'3-Productie normen'!$B$32:$C$36,2,FALSE),FALSE)))</f>
        <v>0</v>
      </c>
      <c r="X42" s="359">
        <f t="shared" si="1"/>
        <v>0</v>
      </c>
      <c r="Y42" s="359">
        <f t="shared" si="2"/>
        <v>0</v>
      </c>
      <c r="Z42" s="359">
        <f t="shared" si="3"/>
        <v>0</v>
      </c>
      <c r="AA42" s="360"/>
      <c r="AC42" s="361">
        <f t="shared" ref="AC42:AC67" si="5">J42*I42</f>
        <v>3100.8</v>
      </c>
    </row>
    <row r="43" spans="1:29" ht="14.1" hidden="1" customHeight="1">
      <c r="A43" s="77">
        <v>43</v>
      </c>
      <c r="B43" s="323" t="s">
        <v>52</v>
      </c>
      <c r="C43" s="323" t="s">
        <v>146</v>
      </c>
      <c r="D43" s="355">
        <v>1</v>
      </c>
      <c r="E43" s="356" t="s">
        <v>201</v>
      </c>
      <c r="F43" s="74" t="s">
        <v>202</v>
      </c>
      <c r="G43" s="74" t="s">
        <v>99</v>
      </c>
      <c r="H43" s="74" t="s">
        <v>152</v>
      </c>
      <c r="I43" s="357">
        <v>12.11</v>
      </c>
      <c r="J43" s="358">
        <f t="shared" si="0"/>
        <v>255</v>
      </c>
      <c r="K43" s="267">
        <v>255</v>
      </c>
      <c r="L43" s="267"/>
      <c r="M43" s="267"/>
      <c r="N43" s="267"/>
      <c r="O43" s="267"/>
      <c r="P43" s="267"/>
      <c r="Q43" s="266" t="e">
        <f>IF(K43="nio",0,IF(K43&gt;0,K43*I43/W43,0))*VLOOKUP(B43,'2-Kosten per locatie'!$A$14:$C$31,3,FALSE)</f>
        <v>#DIV/0!</v>
      </c>
      <c r="R43" s="266">
        <f>IF(L43&gt;0,L43*I43/X43,0)*VLOOKUP(B43,'2-Kosten per locatie'!$A$14:$C$31,3,FALSE)</f>
        <v>0</v>
      </c>
      <c r="S43" s="266">
        <f>IF(M43&gt;0,M43*I43/Y43,0)*VLOOKUP(B43,'2-Kosten per locatie'!$A$14:$C$31,3,FALSE)</f>
        <v>0</v>
      </c>
      <c r="T43" s="266">
        <f>IF(N43&gt;0,N43*I43/Z43,0)*VLOOKUP(B43,'2-Kosten per locatie'!$A$14:$C$31,3,FALSE)</f>
        <v>0</v>
      </c>
      <c r="U43" s="266">
        <f>IF(O43&gt;0,O43*I43/Y43,0)*VLOOKUP(B43,'2-Kosten per locatie'!$A$14:$C$31,3,FALSE)</f>
        <v>0</v>
      </c>
      <c r="V43" s="266">
        <f>IF(P43&gt;0,P43*I43/Z43,0)*VLOOKUP(B43,'2-Kosten per locatie'!$A$14:$C$31,3,FALSE)</f>
        <v>0</v>
      </c>
      <c r="W43" s="359">
        <f>IF(K43="nio",0,IF(K43&gt;0,VLOOKUP(G43,'3-Productie normen'!A:L,VLOOKUP(K43,'3-Productie normen'!$B$32:$C$36,2,FALSE),FALSE)))</f>
        <v>0</v>
      </c>
      <c r="X43" s="359">
        <f t="shared" si="1"/>
        <v>0</v>
      </c>
      <c r="Y43" s="359">
        <f t="shared" si="2"/>
        <v>0</v>
      </c>
      <c r="Z43" s="359">
        <f t="shared" si="3"/>
        <v>0</v>
      </c>
      <c r="AA43" s="360"/>
      <c r="AC43" s="361">
        <f t="shared" si="5"/>
        <v>3088.0499999999997</v>
      </c>
    </row>
    <row r="44" spans="1:29" ht="14.1" hidden="1" customHeight="1">
      <c r="A44" s="77">
        <v>44</v>
      </c>
      <c r="B44" s="323" t="s">
        <v>52</v>
      </c>
      <c r="C44" s="323" t="s">
        <v>146</v>
      </c>
      <c r="D44" s="355">
        <v>1</v>
      </c>
      <c r="E44" s="356" t="s">
        <v>203</v>
      </c>
      <c r="F44" s="74" t="s">
        <v>200</v>
      </c>
      <c r="G44" s="340" t="s">
        <v>97</v>
      </c>
      <c r="H44" s="74" t="s">
        <v>152</v>
      </c>
      <c r="I44" s="357">
        <v>34.6</v>
      </c>
      <c r="J44" s="358">
        <f t="shared" si="0"/>
        <v>255</v>
      </c>
      <c r="K44" s="267">
        <v>255</v>
      </c>
      <c r="L44" s="267"/>
      <c r="M44" s="267"/>
      <c r="N44" s="267"/>
      <c r="O44" s="267"/>
      <c r="P44" s="267"/>
      <c r="Q44" s="266" t="e">
        <f>IF(K44="nio",0,IF(K44&gt;0,K44*I44/W44,0))*VLOOKUP(B44,'2-Kosten per locatie'!$A$14:$C$31,3,FALSE)</f>
        <v>#DIV/0!</v>
      </c>
      <c r="R44" s="266">
        <f>IF(L44&gt;0,L44*I44/X44,0)*VLOOKUP(B44,'2-Kosten per locatie'!$A$14:$C$31,3,FALSE)</f>
        <v>0</v>
      </c>
      <c r="S44" s="266">
        <f>IF(M44&gt;0,M44*I44/Y44,0)*VLOOKUP(B44,'2-Kosten per locatie'!$A$14:$C$31,3,FALSE)</f>
        <v>0</v>
      </c>
      <c r="T44" s="266">
        <f>IF(N44&gt;0,N44*I44/Z44,0)*VLOOKUP(B44,'2-Kosten per locatie'!$A$14:$C$31,3,FALSE)</f>
        <v>0</v>
      </c>
      <c r="U44" s="266">
        <f>IF(O44&gt;0,O44*I44/Y44,0)*VLOOKUP(B44,'2-Kosten per locatie'!$A$14:$C$31,3,FALSE)</f>
        <v>0</v>
      </c>
      <c r="V44" s="266">
        <f>IF(P44&gt;0,P44*I44/Z44,0)*VLOOKUP(B44,'2-Kosten per locatie'!$A$14:$C$31,3,FALSE)</f>
        <v>0</v>
      </c>
      <c r="W44" s="359">
        <f>IF(K44="nio",0,IF(K44&gt;0,VLOOKUP(G44,'3-Productie normen'!A:L,VLOOKUP(K44,'3-Productie normen'!$B$32:$C$36,2,FALSE),FALSE)))</f>
        <v>0</v>
      </c>
      <c r="X44" s="359">
        <f t="shared" si="1"/>
        <v>0</v>
      </c>
      <c r="Y44" s="359">
        <f t="shared" si="2"/>
        <v>0</v>
      </c>
      <c r="Z44" s="359">
        <f t="shared" si="3"/>
        <v>0</v>
      </c>
      <c r="AA44" s="360"/>
      <c r="AC44" s="361">
        <f t="shared" si="5"/>
        <v>8823</v>
      </c>
    </row>
    <row r="45" spans="1:29" ht="14.1" hidden="1" customHeight="1">
      <c r="A45" s="77">
        <v>45</v>
      </c>
      <c r="B45" s="323" t="s">
        <v>52</v>
      </c>
      <c r="C45" s="323" t="s">
        <v>146</v>
      </c>
      <c r="D45" s="355">
        <v>1</v>
      </c>
      <c r="E45" s="356" t="s">
        <v>204</v>
      </c>
      <c r="F45" s="74" t="s">
        <v>200</v>
      </c>
      <c r="G45" s="340" t="s">
        <v>97</v>
      </c>
      <c r="H45" s="74" t="s">
        <v>152</v>
      </c>
      <c r="I45" s="357">
        <v>41.26</v>
      </c>
      <c r="J45" s="358">
        <f t="shared" si="0"/>
        <v>255</v>
      </c>
      <c r="K45" s="267">
        <v>255</v>
      </c>
      <c r="L45" s="267"/>
      <c r="M45" s="267"/>
      <c r="N45" s="267"/>
      <c r="O45" s="267"/>
      <c r="P45" s="267"/>
      <c r="Q45" s="266" t="e">
        <f>IF(K45="nio",0,IF(K45&gt;0,K45*I45/W45,0))*VLOOKUP(B45,'2-Kosten per locatie'!$A$14:$C$31,3,FALSE)</f>
        <v>#DIV/0!</v>
      </c>
      <c r="R45" s="266">
        <f>IF(L45&gt;0,L45*I45/X45,0)*VLOOKUP(B45,'2-Kosten per locatie'!$A$14:$C$31,3,FALSE)</f>
        <v>0</v>
      </c>
      <c r="S45" s="266">
        <f>IF(M45&gt;0,M45*I45/Y45,0)*VLOOKUP(B45,'2-Kosten per locatie'!$A$14:$C$31,3,FALSE)</f>
        <v>0</v>
      </c>
      <c r="T45" s="266">
        <f>IF(N45&gt;0,N45*I45/Z45,0)*VLOOKUP(B45,'2-Kosten per locatie'!$A$14:$C$31,3,FALSE)</f>
        <v>0</v>
      </c>
      <c r="U45" s="266">
        <f>IF(O45&gt;0,O45*I45/Y45,0)*VLOOKUP(B45,'2-Kosten per locatie'!$A$14:$C$31,3,FALSE)</f>
        <v>0</v>
      </c>
      <c r="V45" s="266">
        <f>IF(P45&gt;0,P45*I45/Z45,0)*VLOOKUP(B45,'2-Kosten per locatie'!$A$14:$C$31,3,FALSE)</f>
        <v>0</v>
      </c>
      <c r="W45" s="359">
        <f>IF(K45="nio",0,IF(K45&gt;0,VLOOKUP(G45,'3-Productie normen'!A:L,VLOOKUP(K45,'3-Productie normen'!$B$32:$C$36,2,FALSE),FALSE)))</f>
        <v>0</v>
      </c>
      <c r="X45" s="359">
        <f t="shared" si="1"/>
        <v>0</v>
      </c>
      <c r="Y45" s="359">
        <f t="shared" si="2"/>
        <v>0</v>
      </c>
      <c r="Z45" s="359">
        <f t="shared" si="3"/>
        <v>0</v>
      </c>
      <c r="AA45" s="360"/>
      <c r="AC45" s="361">
        <f t="shared" si="5"/>
        <v>10521.3</v>
      </c>
    </row>
    <row r="46" spans="1:29" ht="14.1" hidden="1" customHeight="1">
      <c r="A46" s="77">
        <v>46</v>
      </c>
      <c r="B46" s="323" t="s">
        <v>52</v>
      </c>
      <c r="C46" s="323" t="s">
        <v>146</v>
      </c>
      <c r="D46" s="355">
        <v>1</v>
      </c>
      <c r="E46" s="356" t="s">
        <v>205</v>
      </c>
      <c r="F46" s="74" t="s">
        <v>158</v>
      </c>
      <c r="G46" s="74" t="s">
        <v>99</v>
      </c>
      <c r="H46" s="74" t="s">
        <v>159</v>
      </c>
      <c r="I46" s="357">
        <v>7.87</v>
      </c>
      <c r="J46" s="358">
        <f t="shared" si="0"/>
        <v>255</v>
      </c>
      <c r="K46" s="267">
        <v>255</v>
      </c>
      <c r="L46" s="267"/>
      <c r="M46" s="267"/>
      <c r="N46" s="267"/>
      <c r="O46" s="267"/>
      <c r="P46" s="267"/>
      <c r="Q46" s="266" t="e">
        <f>IF(K46="nio",0,IF(K46&gt;0,K46*I46/W46,0))*VLOOKUP(B46,'2-Kosten per locatie'!$A$14:$C$31,3,FALSE)</f>
        <v>#DIV/0!</v>
      </c>
      <c r="R46" s="266">
        <f>IF(L46&gt;0,L46*I46/X46,0)*VLOOKUP(B46,'2-Kosten per locatie'!$A$14:$C$31,3,FALSE)</f>
        <v>0</v>
      </c>
      <c r="S46" s="266">
        <f>IF(M46&gt;0,M46*I46/Y46,0)*VLOOKUP(B46,'2-Kosten per locatie'!$A$14:$C$31,3,FALSE)</f>
        <v>0</v>
      </c>
      <c r="T46" s="266">
        <f>IF(N46&gt;0,N46*I46/Z46,0)*VLOOKUP(B46,'2-Kosten per locatie'!$A$14:$C$31,3,FALSE)</f>
        <v>0</v>
      </c>
      <c r="U46" s="266">
        <f>IF(O46&gt;0,O46*I46/Y46,0)*VLOOKUP(B46,'2-Kosten per locatie'!$A$14:$C$31,3,FALSE)</f>
        <v>0</v>
      </c>
      <c r="V46" s="266">
        <f>IF(P46&gt;0,P46*I46/Z46,0)*VLOOKUP(B46,'2-Kosten per locatie'!$A$14:$C$31,3,FALSE)</f>
        <v>0</v>
      </c>
      <c r="W46" s="359">
        <f>IF(K46="nio",0,IF(K46&gt;0,VLOOKUP(G46,'3-Productie normen'!A:L,VLOOKUP(K46,'3-Productie normen'!$B$32:$C$36,2,FALSE),FALSE)))</f>
        <v>0</v>
      </c>
      <c r="X46" s="359">
        <f t="shared" si="1"/>
        <v>0</v>
      </c>
      <c r="Y46" s="359">
        <f t="shared" si="2"/>
        <v>0</v>
      </c>
      <c r="Z46" s="359">
        <f t="shared" si="3"/>
        <v>0</v>
      </c>
      <c r="AA46" s="360"/>
      <c r="AC46" s="361">
        <f t="shared" si="5"/>
        <v>2006.8500000000001</v>
      </c>
    </row>
    <row r="47" spans="1:29" ht="14.1" hidden="1" customHeight="1">
      <c r="A47" s="77">
        <v>47</v>
      </c>
      <c r="B47" s="323" t="s">
        <v>52</v>
      </c>
      <c r="C47" s="323" t="s">
        <v>146</v>
      </c>
      <c r="D47" s="355">
        <v>1</v>
      </c>
      <c r="E47" s="356" t="s">
        <v>206</v>
      </c>
      <c r="F47" s="74" t="s">
        <v>200</v>
      </c>
      <c r="G47" s="340" t="s">
        <v>97</v>
      </c>
      <c r="H47" s="74" t="s">
        <v>152</v>
      </c>
      <c r="I47" s="365">
        <v>22.08</v>
      </c>
      <c r="J47" s="358">
        <f t="shared" si="0"/>
        <v>255</v>
      </c>
      <c r="K47" s="267">
        <v>255</v>
      </c>
      <c r="L47" s="267"/>
      <c r="M47" s="267"/>
      <c r="N47" s="267"/>
      <c r="O47" s="267"/>
      <c r="P47" s="267"/>
      <c r="Q47" s="266" t="e">
        <f>IF(K47="nio",0,IF(K47&gt;0,K47*I47/W47,0))*VLOOKUP(B47,'2-Kosten per locatie'!$A$14:$C$31,3,FALSE)</f>
        <v>#DIV/0!</v>
      </c>
      <c r="R47" s="266">
        <f>IF(L47&gt;0,L47*I47/X47,0)*VLOOKUP(B47,'2-Kosten per locatie'!$A$14:$C$31,3,FALSE)</f>
        <v>0</v>
      </c>
      <c r="S47" s="266">
        <f>IF(M47&gt;0,M47*I47/Y47,0)*VLOOKUP(B47,'2-Kosten per locatie'!$A$14:$C$31,3,FALSE)</f>
        <v>0</v>
      </c>
      <c r="T47" s="266">
        <f>IF(N47&gt;0,N47*I47/Z47,0)*VLOOKUP(B47,'2-Kosten per locatie'!$A$14:$C$31,3,FALSE)</f>
        <v>0</v>
      </c>
      <c r="U47" s="266">
        <f>IF(O47&gt;0,O47*I47/Y47,0)*VLOOKUP(B47,'2-Kosten per locatie'!$A$14:$C$31,3,FALSE)</f>
        <v>0</v>
      </c>
      <c r="V47" s="266">
        <f>IF(P47&gt;0,P47*I47/Z47,0)*VLOOKUP(B47,'2-Kosten per locatie'!$A$14:$C$31,3,FALSE)</f>
        <v>0</v>
      </c>
      <c r="W47" s="359">
        <f>IF(K47="nio",0,IF(K47&gt;0,VLOOKUP(G47,'3-Productie normen'!A:L,VLOOKUP(K47,'3-Productie normen'!$B$32:$C$36,2,FALSE),FALSE)))</f>
        <v>0</v>
      </c>
      <c r="X47" s="359">
        <f t="shared" si="1"/>
        <v>0</v>
      </c>
      <c r="Y47" s="359">
        <f t="shared" si="2"/>
        <v>0</v>
      </c>
      <c r="Z47" s="359">
        <f t="shared" si="3"/>
        <v>0</v>
      </c>
      <c r="AA47" s="360"/>
      <c r="AC47" s="361">
        <f t="shared" si="5"/>
        <v>5630.4</v>
      </c>
    </row>
    <row r="48" spans="1:29" ht="14.1" hidden="1" customHeight="1">
      <c r="A48" s="77">
        <v>48</v>
      </c>
      <c r="B48" s="323" t="s">
        <v>52</v>
      </c>
      <c r="C48" s="323" t="s">
        <v>146</v>
      </c>
      <c r="D48" s="88">
        <v>1</v>
      </c>
      <c r="E48" s="264" t="s">
        <v>207</v>
      </c>
      <c r="F48" s="87" t="s">
        <v>200</v>
      </c>
      <c r="G48" s="340" t="s">
        <v>97</v>
      </c>
      <c r="H48" s="87" t="s">
        <v>152</v>
      </c>
      <c r="I48" s="357">
        <v>57.54</v>
      </c>
      <c r="J48" s="358">
        <f t="shared" si="0"/>
        <v>255</v>
      </c>
      <c r="K48" s="267">
        <v>255</v>
      </c>
      <c r="L48" s="267"/>
      <c r="M48" s="267"/>
      <c r="N48" s="267"/>
      <c r="O48" s="267"/>
      <c r="P48" s="267"/>
      <c r="Q48" s="266" t="e">
        <f>IF(K48="nio",0,IF(K48&gt;0,K48*I48/W48,0))*VLOOKUP(B48,'2-Kosten per locatie'!$A$14:$C$31,3,FALSE)</f>
        <v>#DIV/0!</v>
      </c>
      <c r="R48" s="266">
        <f>IF(L48&gt;0,L48*I48/X48,0)*VLOOKUP(B48,'2-Kosten per locatie'!$A$14:$C$31,3,FALSE)</f>
        <v>0</v>
      </c>
      <c r="S48" s="266">
        <f>IF(M48&gt;0,M48*I48/Y48,0)*VLOOKUP(B48,'2-Kosten per locatie'!$A$14:$C$31,3,FALSE)</f>
        <v>0</v>
      </c>
      <c r="T48" s="266">
        <f>IF(N48&gt;0,N48*I48/Z48,0)*VLOOKUP(B48,'2-Kosten per locatie'!$A$14:$C$31,3,FALSE)</f>
        <v>0</v>
      </c>
      <c r="U48" s="266">
        <f>IF(O48&gt;0,O48*I48/Y48,0)*VLOOKUP(B48,'2-Kosten per locatie'!$A$14:$C$31,3,FALSE)</f>
        <v>0</v>
      </c>
      <c r="V48" s="266">
        <f>IF(P48&gt;0,P48*I48/Z48,0)*VLOOKUP(B48,'2-Kosten per locatie'!$A$14:$C$31,3,FALSE)</f>
        <v>0</v>
      </c>
      <c r="W48" s="359">
        <f>IF(K48="nio",0,IF(K48&gt;0,VLOOKUP(G48,'3-Productie normen'!A:L,VLOOKUP(K48,'3-Productie normen'!$B$32:$C$36,2,FALSE),FALSE)))</f>
        <v>0</v>
      </c>
      <c r="X48" s="359">
        <f t="shared" si="1"/>
        <v>0</v>
      </c>
      <c r="Y48" s="359">
        <f t="shared" si="2"/>
        <v>0</v>
      </c>
      <c r="Z48" s="359">
        <f t="shared" si="3"/>
        <v>0</v>
      </c>
      <c r="AA48" s="360"/>
      <c r="AC48" s="361">
        <f t="shared" si="5"/>
        <v>14672.699999999999</v>
      </c>
    </row>
    <row r="49" spans="1:29" ht="14.1" hidden="1" customHeight="1">
      <c r="A49" s="77">
        <v>49</v>
      </c>
      <c r="B49" s="323" t="s">
        <v>52</v>
      </c>
      <c r="C49" s="323" t="s">
        <v>146</v>
      </c>
      <c r="D49" s="355">
        <v>1</v>
      </c>
      <c r="E49" s="356" t="s">
        <v>208</v>
      </c>
      <c r="F49" s="74" t="s">
        <v>202</v>
      </c>
      <c r="G49" s="74" t="s">
        <v>99</v>
      </c>
      <c r="H49" s="74" t="s">
        <v>159</v>
      </c>
      <c r="I49" s="357">
        <v>3.82</v>
      </c>
      <c r="J49" s="358">
        <f t="shared" si="0"/>
        <v>255</v>
      </c>
      <c r="K49" s="267">
        <v>255</v>
      </c>
      <c r="L49" s="267"/>
      <c r="M49" s="267"/>
      <c r="N49" s="267"/>
      <c r="O49" s="267"/>
      <c r="P49" s="267"/>
      <c r="Q49" s="266" t="e">
        <f>IF(K49="nio",0,IF(K49&gt;0,K49*I49/W49,0))*VLOOKUP(B49,'2-Kosten per locatie'!$A$14:$C$31,3,FALSE)</f>
        <v>#DIV/0!</v>
      </c>
      <c r="R49" s="266">
        <f>IF(L49&gt;0,L49*I49/X49,0)*VLOOKUP(B49,'2-Kosten per locatie'!$A$14:$C$31,3,FALSE)</f>
        <v>0</v>
      </c>
      <c r="S49" s="266">
        <f>IF(M49&gt;0,M49*I49/Y49,0)*VLOOKUP(B49,'2-Kosten per locatie'!$A$14:$C$31,3,FALSE)</f>
        <v>0</v>
      </c>
      <c r="T49" s="266">
        <f>IF(N49&gt;0,N49*I49/Z49,0)*VLOOKUP(B49,'2-Kosten per locatie'!$A$14:$C$31,3,FALSE)</f>
        <v>0</v>
      </c>
      <c r="U49" s="266">
        <f>IF(O49&gt;0,O49*I49/Y49,0)*VLOOKUP(B49,'2-Kosten per locatie'!$A$14:$C$31,3,FALSE)</f>
        <v>0</v>
      </c>
      <c r="V49" s="266">
        <f>IF(P49&gt;0,P49*I49/Z49,0)*VLOOKUP(B49,'2-Kosten per locatie'!$A$14:$C$31,3,FALSE)</f>
        <v>0</v>
      </c>
      <c r="W49" s="359">
        <f>IF(K49="nio",0,IF(K49&gt;0,VLOOKUP(G49,'3-Productie normen'!A:L,VLOOKUP(K49,'3-Productie normen'!$B$32:$C$36,2,FALSE),FALSE)))</f>
        <v>0</v>
      </c>
      <c r="X49" s="359">
        <f t="shared" si="1"/>
        <v>0</v>
      </c>
      <c r="Y49" s="359">
        <f t="shared" si="2"/>
        <v>0</v>
      </c>
      <c r="Z49" s="359">
        <f t="shared" si="3"/>
        <v>0</v>
      </c>
      <c r="AA49" s="360"/>
      <c r="AC49" s="361">
        <f t="shared" si="5"/>
        <v>974.09999999999991</v>
      </c>
    </row>
    <row r="50" spans="1:29" ht="14.1" hidden="1" customHeight="1">
      <c r="A50" s="77">
        <v>50</v>
      </c>
      <c r="B50" s="323" t="s">
        <v>52</v>
      </c>
      <c r="C50" s="323" t="s">
        <v>146</v>
      </c>
      <c r="D50" s="355">
        <v>1</v>
      </c>
      <c r="E50" s="356" t="s">
        <v>209</v>
      </c>
      <c r="F50" s="74" t="s">
        <v>210</v>
      </c>
      <c r="G50" s="74" t="s">
        <v>99</v>
      </c>
      <c r="H50" s="74" t="s">
        <v>152</v>
      </c>
      <c r="I50" s="357">
        <v>50.9</v>
      </c>
      <c r="J50" s="358">
        <f t="shared" si="0"/>
        <v>255</v>
      </c>
      <c r="K50" s="267">
        <v>255</v>
      </c>
      <c r="L50" s="267"/>
      <c r="M50" s="267"/>
      <c r="N50" s="267"/>
      <c r="O50" s="267"/>
      <c r="P50" s="267"/>
      <c r="Q50" s="266" t="e">
        <f>IF(K50="nio",0,IF(K50&gt;0,K50*I50/W50,0))*VLOOKUP(B50,'2-Kosten per locatie'!$A$14:$C$31,3,FALSE)</f>
        <v>#DIV/0!</v>
      </c>
      <c r="R50" s="266">
        <f>IF(L50&gt;0,L50*I50/X50,0)*VLOOKUP(B50,'2-Kosten per locatie'!$A$14:$C$31,3,FALSE)</f>
        <v>0</v>
      </c>
      <c r="S50" s="266">
        <f>IF(M50&gt;0,M50*I50/Y50,0)*VLOOKUP(B50,'2-Kosten per locatie'!$A$14:$C$31,3,FALSE)</f>
        <v>0</v>
      </c>
      <c r="T50" s="266">
        <f>IF(N50&gt;0,N50*I50/Z50,0)*VLOOKUP(B50,'2-Kosten per locatie'!$A$14:$C$31,3,FALSE)</f>
        <v>0</v>
      </c>
      <c r="U50" s="266">
        <f>IF(O50&gt;0,O50*I50/Y50,0)*VLOOKUP(B50,'2-Kosten per locatie'!$A$14:$C$31,3,FALSE)</f>
        <v>0</v>
      </c>
      <c r="V50" s="266">
        <f>IF(P50&gt;0,P50*I50/Z50,0)*VLOOKUP(B50,'2-Kosten per locatie'!$A$14:$C$31,3,FALSE)</f>
        <v>0</v>
      </c>
      <c r="W50" s="359">
        <f>IF(K50="nio",0,IF(K50&gt;0,VLOOKUP(G50,'3-Productie normen'!A:L,VLOOKUP(K50,'3-Productie normen'!$B$32:$C$36,2,FALSE),FALSE)))</f>
        <v>0</v>
      </c>
      <c r="X50" s="359">
        <f t="shared" si="1"/>
        <v>0</v>
      </c>
      <c r="Y50" s="359">
        <f t="shared" si="2"/>
        <v>0</v>
      </c>
      <c r="Z50" s="359">
        <f t="shared" si="3"/>
        <v>0</v>
      </c>
      <c r="AA50" s="360"/>
      <c r="AC50" s="361">
        <f t="shared" si="5"/>
        <v>12979.5</v>
      </c>
    </row>
    <row r="51" spans="1:29" ht="14.1" hidden="1" customHeight="1">
      <c r="A51" s="77">
        <v>51</v>
      </c>
      <c r="B51" s="323" t="s">
        <v>52</v>
      </c>
      <c r="C51" s="323" t="s">
        <v>146</v>
      </c>
      <c r="D51" s="355">
        <v>1</v>
      </c>
      <c r="E51" s="356" t="s">
        <v>211</v>
      </c>
      <c r="F51" s="74" t="s">
        <v>212</v>
      </c>
      <c r="G51" s="340" t="s">
        <v>100</v>
      </c>
      <c r="H51" s="74" t="s">
        <v>159</v>
      </c>
      <c r="I51" s="357">
        <v>11.66</v>
      </c>
      <c r="J51" s="358">
        <f t="shared" si="0"/>
        <v>255</v>
      </c>
      <c r="K51" s="267">
        <v>255</v>
      </c>
      <c r="L51" s="267"/>
      <c r="M51" s="267"/>
      <c r="N51" s="267"/>
      <c r="O51" s="267"/>
      <c r="P51" s="267"/>
      <c r="Q51" s="266" t="e">
        <f>IF(K51="nio",0,IF(K51&gt;0,K51*I51/W51,0))*VLOOKUP(B51,'2-Kosten per locatie'!$A$14:$C$31,3,FALSE)</f>
        <v>#DIV/0!</v>
      </c>
      <c r="R51" s="266">
        <f>IF(L51&gt;0,L51*I51/X51,0)*VLOOKUP(B51,'2-Kosten per locatie'!$A$14:$C$31,3,FALSE)</f>
        <v>0</v>
      </c>
      <c r="S51" s="266">
        <f>IF(M51&gt;0,M51*I51/Y51,0)*VLOOKUP(B51,'2-Kosten per locatie'!$A$14:$C$31,3,FALSE)</f>
        <v>0</v>
      </c>
      <c r="T51" s="266">
        <f>IF(N51&gt;0,N51*I51/Z51,0)*VLOOKUP(B51,'2-Kosten per locatie'!$A$14:$C$31,3,FALSE)</f>
        <v>0</v>
      </c>
      <c r="U51" s="266">
        <f>IF(O51&gt;0,O51*I51/Y51,0)*VLOOKUP(B51,'2-Kosten per locatie'!$A$14:$C$31,3,FALSE)</f>
        <v>0</v>
      </c>
      <c r="V51" s="266">
        <f>IF(P51&gt;0,P51*I51/Z51,0)*VLOOKUP(B51,'2-Kosten per locatie'!$A$14:$C$31,3,FALSE)</f>
        <v>0</v>
      </c>
      <c r="W51" s="359">
        <f>IF(K51="nio",0,IF(K51&gt;0,VLOOKUP(G51,'3-Productie normen'!A:L,VLOOKUP(K51,'3-Productie normen'!$B$32:$C$36,2,FALSE),FALSE)))</f>
        <v>0</v>
      </c>
      <c r="X51" s="359">
        <f t="shared" si="1"/>
        <v>0</v>
      </c>
      <c r="Y51" s="359">
        <f t="shared" si="2"/>
        <v>0</v>
      </c>
      <c r="Z51" s="359">
        <f t="shared" si="3"/>
        <v>0</v>
      </c>
      <c r="AA51" s="360"/>
      <c r="AC51" s="361">
        <f t="shared" si="5"/>
        <v>2973.3</v>
      </c>
    </row>
    <row r="52" spans="1:29" ht="14.1" hidden="1" customHeight="1">
      <c r="A52" s="77">
        <v>52</v>
      </c>
      <c r="B52" s="323" t="s">
        <v>52</v>
      </c>
      <c r="C52" s="323" t="s">
        <v>146</v>
      </c>
      <c r="D52" s="355">
        <v>1</v>
      </c>
      <c r="E52" s="356" t="s">
        <v>213</v>
      </c>
      <c r="F52" s="74" t="s">
        <v>214</v>
      </c>
      <c r="G52" s="74" t="s">
        <v>99</v>
      </c>
      <c r="H52" s="74" t="s">
        <v>159</v>
      </c>
      <c r="I52" s="357">
        <v>5.26</v>
      </c>
      <c r="J52" s="358">
        <f t="shared" si="0"/>
        <v>255</v>
      </c>
      <c r="K52" s="267">
        <v>255</v>
      </c>
      <c r="L52" s="267"/>
      <c r="M52" s="267"/>
      <c r="N52" s="267"/>
      <c r="O52" s="267"/>
      <c r="P52" s="267"/>
      <c r="Q52" s="266" t="e">
        <f>IF(K52="nio",0,IF(K52&gt;0,K52*I52/W52,0))*VLOOKUP(B52,'2-Kosten per locatie'!$A$14:$C$31,3,FALSE)</f>
        <v>#DIV/0!</v>
      </c>
      <c r="R52" s="266">
        <f>IF(L52&gt;0,L52*I52/X52,0)*VLOOKUP(B52,'2-Kosten per locatie'!$A$14:$C$31,3,FALSE)</f>
        <v>0</v>
      </c>
      <c r="S52" s="266">
        <f>IF(M52&gt;0,M52*I52/Y52,0)*VLOOKUP(B52,'2-Kosten per locatie'!$A$14:$C$31,3,FALSE)</f>
        <v>0</v>
      </c>
      <c r="T52" s="266">
        <f>IF(N52&gt;0,N52*I52/Z52,0)*VLOOKUP(B52,'2-Kosten per locatie'!$A$14:$C$31,3,FALSE)</f>
        <v>0</v>
      </c>
      <c r="U52" s="266">
        <f>IF(O52&gt;0,O52*I52/Y52,0)*VLOOKUP(B52,'2-Kosten per locatie'!$A$14:$C$31,3,FALSE)</f>
        <v>0</v>
      </c>
      <c r="V52" s="266">
        <f>IF(P52&gt;0,P52*I52/Z52,0)*VLOOKUP(B52,'2-Kosten per locatie'!$A$14:$C$31,3,FALSE)</f>
        <v>0</v>
      </c>
      <c r="W52" s="359">
        <f>IF(K52="nio",0,IF(K52&gt;0,VLOOKUP(G52,'3-Productie normen'!A:L,VLOOKUP(K52,'3-Productie normen'!$B$32:$C$36,2,FALSE),FALSE)))</f>
        <v>0</v>
      </c>
      <c r="X52" s="359">
        <f t="shared" si="1"/>
        <v>0</v>
      </c>
      <c r="Y52" s="359">
        <f t="shared" si="2"/>
        <v>0</v>
      </c>
      <c r="Z52" s="359">
        <f t="shared" si="3"/>
        <v>0</v>
      </c>
      <c r="AA52" s="360"/>
      <c r="AC52" s="361">
        <f t="shared" si="5"/>
        <v>1341.3</v>
      </c>
    </row>
    <row r="53" spans="1:29" ht="14.1" hidden="1" customHeight="1">
      <c r="A53" s="77">
        <v>53</v>
      </c>
      <c r="B53" s="323" t="s">
        <v>52</v>
      </c>
      <c r="C53" s="323" t="s">
        <v>146</v>
      </c>
      <c r="D53" s="355">
        <v>1</v>
      </c>
      <c r="E53" s="356" t="s">
        <v>215</v>
      </c>
      <c r="F53" s="74" t="s">
        <v>216</v>
      </c>
      <c r="G53" s="74" t="s">
        <v>98</v>
      </c>
      <c r="H53" s="74" t="s">
        <v>197</v>
      </c>
      <c r="I53" s="357">
        <v>2.72</v>
      </c>
      <c r="J53" s="358">
        <f t="shared" si="0"/>
        <v>255</v>
      </c>
      <c r="K53" s="267">
        <v>255</v>
      </c>
      <c r="L53" s="267"/>
      <c r="M53" s="267"/>
      <c r="N53" s="267"/>
      <c r="O53" s="267"/>
      <c r="P53" s="267"/>
      <c r="Q53" s="266" t="e">
        <f>IF(K53="nio",0,IF(K53&gt;0,K53*I53/W53,0))*VLOOKUP(B53,'2-Kosten per locatie'!$A$14:$C$31,3,FALSE)</f>
        <v>#DIV/0!</v>
      </c>
      <c r="R53" s="266">
        <f>IF(L53&gt;0,L53*I53/X53,0)*VLOOKUP(B53,'2-Kosten per locatie'!$A$14:$C$31,3,FALSE)</f>
        <v>0</v>
      </c>
      <c r="S53" s="266">
        <f>IF(M53&gt;0,M53*I53/Y53,0)*VLOOKUP(B53,'2-Kosten per locatie'!$A$14:$C$31,3,FALSE)</f>
        <v>0</v>
      </c>
      <c r="T53" s="266">
        <f>IF(N53&gt;0,N53*I53/Z53,0)*VLOOKUP(B53,'2-Kosten per locatie'!$A$14:$C$31,3,FALSE)</f>
        <v>0</v>
      </c>
      <c r="U53" s="266">
        <f>IF(O53&gt;0,O53*I53/Y53,0)*VLOOKUP(B53,'2-Kosten per locatie'!$A$14:$C$31,3,FALSE)</f>
        <v>0</v>
      </c>
      <c r="V53" s="266">
        <f>IF(P53&gt;0,P53*I53/Z53,0)*VLOOKUP(B53,'2-Kosten per locatie'!$A$14:$C$31,3,FALSE)</f>
        <v>0</v>
      </c>
      <c r="W53" s="359">
        <f>IF(K53="nio",0,IF(K53&gt;0,VLOOKUP(G53,'3-Productie normen'!A:L,VLOOKUP(K53,'3-Productie normen'!$B$32:$C$36,2,FALSE),FALSE)))</f>
        <v>0</v>
      </c>
      <c r="X53" s="359">
        <f t="shared" si="1"/>
        <v>0</v>
      </c>
      <c r="Y53" s="359">
        <f t="shared" si="2"/>
        <v>0</v>
      </c>
      <c r="Z53" s="359">
        <f t="shared" si="3"/>
        <v>0</v>
      </c>
      <c r="AA53" s="360"/>
      <c r="AC53" s="361">
        <f t="shared" si="5"/>
        <v>693.6</v>
      </c>
    </row>
    <row r="54" spans="1:29" ht="14.1" hidden="1" customHeight="1">
      <c r="A54" s="77">
        <v>54</v>
      </c>
      <c r="B54" s="323" t="s">
        <v>52</v>
      </c>
      <c r="C54" s="323" t="s">
        <v>146</v>
      </c>
      <c r="D54" s="355">
        <v>1</v>
      </c>
      <c r="E54" s="356" t="s">
        <v>217</v>
      </c>
      <c r="F54" s="74" t="s">
        <v>174</v>
      </c>
      <c r="G54" s="74" t="s">
        <v>98</v>
      </c>
      <c r="H54" s="74" t="s">
        <v>197</v>
      </c>
      <c r="I54" s="357">
        <v>0.99</v>
      </c>
      <c r="J54" s="358">
        <f t="shared" si="0"/>
        <v>255</v>
      </c>
      <c r="K54" s="267">
        <v>255</v>
      </c>
      <c r="L54" s="267"/>
      <c r="M54" s="267"/>
      <c r="N54" s="267"/>
      <c r="O54" s="267"/>
      <c r="P54" s="267"/>
      <c r="Q54" s="266" t="e">
        <f>IF(K54="nio",0,IF(K54&gt;0,K54*I54/W54,0))*VLOOKUP(B54,'2-Kosten per locatie'!$A$14:$C$31,3,FALSE)</f>
        <v>#DIV/0!</v>
      </c>
      <c r="R54" s="266">
        <f>IF(L54&gt;0,L54*I54/X54,0)*VLOOKUP(B54,'2-Kosten per locatie'!$A$14:$C$31,3,FALSE)</f>
        <v>0</v>
      </c>
      <c r="S54" s="266">
        <f>IF(M54&gt;0,M54*I54/Y54,0)*VLOOKUP(B54,'2-Kosten per locatie'!$A$14:$C$31,3,FALSE)</f>
        <v>0</v>
      </c>
      <c r="T54" s="266">
        <f>IF(N54&gt;0,N54*I54/Z54,0)*VLOOKUP(B54,'2-Kosten per locatie'!$A$14:$C$31,3,FALSE)</f>
        <v>0</v>
      </c>
      <c r="U54" s="266">
        <f>IF(O54&gt;0,O54*I54/Y54,0)*VLOOKUP(B54,'2-Kosten per locatie'!$A$14:$C$31,3,FALSE)</f>
        <v>0</v>
      </c>
      <c r="V54" s="266">
        <f>IF(P54&gt;0,P54*I54/Z54,0)*VLOOKUP(B54,'2-Kosten per locatie'!$A$14:$C$31,3,FALSE)</f>
        <v>0</v>
      </c>
      <c r="W54" s="359">
        <f>IF(K54="nio",0,IF(K54&gt;0,VLOOKUP(G54,'3-Productie normen'!A:L,VLOOKUP(K54,'3-Productie normen'!$B$32:$C$36,2,FALSE),FALSE)))</f>
        <v>0</v>
      </c>
      <c r="X54" s="359">
        <f t="shared" si="1"/>
        <v>0</v>
      </c>
      <c r="Y54" s="359">
        <f t="shared" si="2"/>
        <v>0</v>
      </c>
      <c r="Z54" s="359">
        <f t="shared" si="3"/>
        <v>0</v>
      </c>
      <c r="AA54" s="360"/>
      <c r="AC54" s="361">
        <f t="shared" si="5"/>
        <v>252.45</v>
      </c>
    </row>
    <row r="55" spans="1:29" ht="14.1" hidden="1" customHeight="1">
      <c r="A55" s="77">
        <v>55</v>
      </c>
      <c r="B55" s="323" t="s">
        <v>52</v>
      </c>
      <c r="C55" s="323" t="s">
        <v>146</v>
      </c>
      <c r="D55" s="355">
        <v>1</v>
      </c>
      <c r="E55" s="356" t="s">
        <v>218</v>
      </c>
      <c r="F55" s="74" t="s">
        <v>174</v>
      </c>
      <c r="G55" s="74" t="s">
        <v>98</v>
      </c>
      <c r="H55" s="74" t="s">
        <v>197</v>
      </c>
      <c r="I55" s="357">
        <v>0.98</v>
      </c>
      <c r="J55" s="358">
        <f t="shared" si="0"/>
        <v>255</v>
      </c>
      <c r="K55" s="267">
        <v>255</v>
      </c>
      <c r="L55" s="267"/>
      <c r="M55" s="267"/>
      <c r="N55" s="267"/>
      <c r="O55" s="267"/>
      <c r="P55" s="267"/>
      <c r="Q55" s="266" t="e">
        <f>IF(K55="nio",0,IF(K55&gt;0,K55*I55/W55,0))*VLOOKUP(B55,'2-Kosten per locatie'!$A$14:$C$31,3,FALSE)</f>
        <v>#DIV/0!</v>
      </c>
      <c r="R55" s="266">
        <f>IF(L55&gt;0,L55*I55/X55,0)*VLOOKUP(B55,'2-Kosten per locatie'!$A$14:$C$31,3,FALSE)</f>
        <v>0</v>
      </c>
      <c r="S55" s="266">
        <f>IF(M55&gt;0,M55*I55/Y55,0)*VLOOKUP(B55,'2-Kosten per locatie'!$A$14:$C$31,3,FALSE)</f>
        <v>0</v>
      </c>
      <c r="T55" s="266">
        <f>IF(N55&gt;0,N55*I55/Z55,0)*VLOOKUP(B55,'2-Kosten per locatie'!$A$14:$C$31,3,FALSE)</f>
        <v>0</v>
      </c>
      <c r="U55" s="266">
        <f>IF(O55&gt;0,O55*I55/Y55,0)*VLOOKUP(B55,'2-Kosten per locatie'!$A$14:$C$31,3,FALSE)</f>
        <v>0</v>
      </c>
      <c r="V55" s="266">
        <f>IF(P55&gt;0,P55*I55/Z55,0)*VLOOKUP(B55,'2-Kosten per locatie'!$A$14:$C$31,3,FALSE)</f>
        <v>0</v>
      </c>
      <c r="W55" s="359">
        <f>IF(K55="nio",0,IF(K55&gt;0,VLOOKUP(G55,'3-Productie normen'!A:L,VLOOKUP(K55,'3-Productie normen'!$B$32:$C$36,2,FALSE),FALSE)))</f>
        <v>0</v>
      </c>
      <c r="X55" s="359">
        <f t="shared" si="1"/>
        <v>0</v>
      </c>
      <c r="Y55" s="359">
        <f t="shared" si="2"/>
        <v>0</v>
      </c>
      <c r="Z55" s="359">
        <f t="shared" si="3"/>
        <v>0</v>
      </c>
      <c r="AA55" s="360"/>
      <c r="AC55" s="361">
        <f t="shared" si="5"/>
        <v>249.9</v>
      </c>
    </row>
    <row r="56" spans="1:29" ht="14.1" hidden="1" customHeight="1">
      <c r="A56" s="77">
        <v>56</v>
      </c>
      <c r="B56" s="323" t="s">
        <v>52</v>
      </c>
      <c r="C56" s="323" t="s">
        <v>146</v>
      </c>
      <c r="D56" s="355">
        <v>1</v>
      </c>
      <c r="E56" s="356" t="s">
        <v>219</v>
      </c>
      <c r="F56" s="74" t="s">
        <v>220</v>
      </c>
      <c r="G56" s="74" t="s">
        <v>98</v>
      </c>
      <c r="H56" s="74" t="s">
        <v>197</v>
      </c>
      <c r="I56" s="357">
        <v>2.74</v>
      </c>
      <c r="J56" s="358">
        <f t="shared" si="0"/>
        <v>255</v>
      </c>
      <c r="K56" s="267">
        <v>255</v>
      </c>
      <c r="L56" s="267"/>
      <c r="M56" s="267"/>
      <c r="N56" s="267"/>
      <c r="O56" s="267"/>
      <c r="P56" s="267"/>
      <c r="Q56" s="266" t="e">
        <f>IF(K56="nio",0,IF(K56&gt;0,K56*I56/W56,0))*VLOOKUP(B56,'2-Kosten per locatie'!$A$14:$C$31,3,FALSE)</f>
        <v>#DIV/0!</v>
      </c>
      <c r="R56" s="266">
        <f>IF(L56&gt;0,L56*I56/X56,0)*VLOOKUP(B56,'2-Kosten per locatie'!$A$14:$C$31,3,FALSE)</f>
        <v>0</v>
      </c>
      <c r="S56" s="266">
        <f>IF(M56&gt;0,M56*I56/Y56,0)*VLOOKUP(B56,'2-Kosten per locatie'!$A$14:$C$31,3,FALSE)</f>
        <v>0</v>
      </c>
      <c r="T56" s="266">
        <f>IF(N56&gt;0,N56*I56/Z56,0)*VLOOKUP(B56,'2-Kosten per locatie'!$A$14:$C$31,3,FALSE)</f>
        <v>0</v>
      </c>
      <c r="U56" s="266">
        <f>IF(O56&gt;0,O56*I56/Y56,0)*VLOOKUP(B56,'2-Kosten per locatie'!$A$14:$C$31,3,FALSE)</f>
        <v>0</v>
      </c>
      <c r="V56" s="266">
        <f>IF(P56&gt;0,P56*I56/Z56,0)*VLOOKUP(B56,'2-Kosten per locatie'!$A$14:$C$31,3,FALSE)</f>
        <v>0</v>
      </c>
      <c r="W56" s="359">
        <f>IF(K56="nio",0,IF(K56&gt;0,VLOOKUP(G56,'3-Productie normen'!A:L,VLOOKUP(K56,'3-Productie normen'!$B$32:$C$36,2,FALSE),FALSE)))</f>
        <v>0</v>
      </c>
      <c r="X56" s="359">
        <f t="shared" si="1"/>
        <v>0</v>
      </c>
      <c r="Y56" s="359">
        <f t="shared" si="2"/>
        <v>0</v>
      </c>
      <c r="Z56" s="359">
        <f t="shared" si="3"/>
        <v>0</v>
      </c>
      <c r="AA56" s="360"/>
      <c r="AC56" s="361">
        <f t="shared" si="5"/>
        <v>698.7</v>
      </c>
    </row>
    <row r="57" spans="1:29" ht="14.1" hidden="1" customHeight="1">
      <c r="A57" s="77">
        <v>57</v>
      </c>
      <c r="B57" s="323" t="s">
        <v>52</v>
      </c>
      <c r="C57" s="323" t="s">
        <v>146</v>
      </c>
      <c r="D57" s="355">
        <v>1</v>
      </c>
      <c r="E57" s="356" t="s">
        <v>221</v>
      </c>
      <c r="F57" s="74" t="s">
        <v>174</v>
      </c>
      <c r="G57" s="74" t="s">
        <v>98</v>
      </c>
      <c r="H57" s="74" t="s">
        <v>197</v>
      </c>
      <c r="I57" s="357">
        <v>1</v>
      </c>
      <c r="J57" s="358">
        <f t="shared" si="0"/>
        <v>255</v>
      </c>
      <c r="K57" s="267">
        <v>255</v>
      </c>
      <c r="L57" s="267"/>
      <c r="M57" s="267"/>
      <c r="N57" s="267"/>
      <c r="O57" s="267"/>
      <c r="P57" s="267"/>
      <c r="Q57" s="266" t="e">
        <f>IF(K57="nio",0,IF(K57&gt;0,K57*I57/W57,0))*VLOOKUP(B57,'2-Kosten per locatie'!$A$14:$C$31,3,FALSE)</f>
        <v>#DIV/0!</v>
      </c>
      <c r="R57" s="266">
        <f>IF(L57&gt;0,L57*I57/X57,0)*VLOOKUP(B57,'2-Kosten per locatie'!$A$14:$C$31,3,FALSE)</f>
        <v>0</v>
      </c>
      <c r="S57" s="266">
        <f>IF(M57&gt;0,M57*I57/Y57,0)*VLOOKUP(B57,'2-Kosten per locatie'!$A$14:$C$31,3,FALSE)</f>
        <v>0</v>
      </c>
      <c r="T57" s="266">
        <f>IF(N57&gt;0,N57*I57/Z57,0)*VLOOKUP(B57,'2-Kosten per locatie'!$A$14:$C$31,3,FALSE)</f>
        <v>0</v>
      </c>
      <c r="U57" s="266">
        <f>IF(O57&gt;0,O57*I57/Y57,0)*VLOOKUP(B57,'2-Kosten per locatie'!$A$14:$C$31,3,FALSE)</f>
        <v>0</v>
      </c>
      <c r="V57" s="266">
        <f>IF(P57&gt;0,P57*I57/Z57,0)*VLOOKUP(B57,'2-Kosten per locatie'!$A$14:$C$31,3,FALSE)</f>
        <v>0</v>
      </c>
      <c r="W57" s="359">
        <f>IF(K57="nio",0,IF(K57&gt;0,VLOOKUP(G57,'3-Productie normen'!A:L,VLOOKUP(K57,'3-Productie normen'!$B$32:$C$36,2,FALSE),FALSE)))</f>
        <v>0</v>
      </c>
      <c r="X57" s="359">
        <f t="shared" si="1"/>
        <v>0</v>
      </c>
      <c r="Y57" s="359">
        <f t="shared" si="2"/>
        <v>0</v>
      </c>
      <c r="Z57" s="359">
        <f t="shared" si="3"/>
        <v>0</v>
      </c>
      <c r="AA57" s="360"/>
      <c r="AC57" s="361">
        <f t="shared" si="5"/>
        <v>255</v>
      </c>
    </row>
    <row r="58" spans="1:29" ht="14.1" hidden="1" customHeight="1">
      <c r="A58" s="77">
        <v>58</v>
      </c>
      <c r="B58" s="323" t="s">
        <v>52</v>
      </c>
      <c r="C58" s="323" t="s">
        <v>146</v>
      </c>
      <c r="D58" s="355">
        <v>1</v>
      </c>
      <c r="E58" s="356" t="s">
        <v>222</v>
      </c>
      <c r="F58" s="74" t="s">
        <v>174</v>
      </c>
      <c r="G58" s="74" t="s">
        <v>98</v>
      </c>
      <c r="H58" s="74" t="s">
        <v>197</v>
      </c>
      <c r="I58" s="357">
        <v>0.99</v>
      </c>
      <c r="J58" s="358">
        <f t="shared" si="0"/>
        <v>255</v>
      </c>
      <c r="K58" s="267">
        <v>255</v>
      </c>
      <c r="L58" s="267"/>
      <c r="M58" s="267"/>
      <c r="N58" s="267"/>
      <c r="O58" s="267"/>
      <c r="P58" s="267"/>
      <c r="Q58" s="266" t="e">
        <f>IF(K58="nio",0,IF(K58&gt;0,K58*I58/W58,0))*VLOOKUP(B58,'2-Kosten per locatie'!$A$14:$C$31,3,FALSE)</f>
        <v>#DIV/0!</v>
      </c>
      <c r="R58" s="266">
        <f>IF(L58&gt;0,L58*I58/X58,0)*VLOOKUP(B58,'2-Kosten per locatie'!$A$14:$C$31,3,FALSE)</f>
        <v>0</v>
      </c>
      <c r="S58" s="266">
        <f>IF(M58&gt;0,M58*I58/Y58,0)*VLOOKUP(B58,'2-Kosten per locatie'!$A$14:$C$31,3,FALSE)</f>
        <v>0</v>
      </c>
      <c r="T58" s="266">
        <f>IF(N58&gt;0,N58*I58/Z58,0)*VLOOKUP(B58,'2-Kosten per locatie'!$A$14:$C$31,3,FALSE)</f>
        <v>0</v>
      </c>
      <c r="U58" s="266">
        <f>IF(O58&gt;0,O58*I58/Y58,0)*VLOOKUP(B58,'2-Kosten per locatie'!$A$14:$C$31,3,FALSE)</f>
        <v>0</v>
      </c>
      <c r="V58" s="266">
        <f>IF(P58&gt;0,P58*I58/Z58,0)*VLOOKUP(B58,'2-Kosten per locatie'!$A$14:$C$31,3,FALSE)</f>
        <v>0</v>
      </c>
      <c r="W58" s="359">
        <f>IF(K58="nio",0,IF(K58&gt;0,VLOOKUP(G58,'3-Productie normen'!A:L,VLOOKUP(K58,'3-Productie normen'!$B$32:$C$36,2,FALSE),FALSE)))</f>
        <v>0</v>
      </c>
      <c r="X58" s="359">
        <f t="shared" si="1"/>
        <v>0</v>
      </c>
      <c r="Y58" s="359">
        <f t="shared" si="2"/>
        <v>0</v>
      </c>
      <c r="Z58" s="359">
        <f t="shared" si="3"/>
        <v>0</v>
      </c>
      <c r="AA58" s="360"/>
      <c r="AC58" s="361">
        <f t="shared" si="5"/>
        <v>252.45</v>
      </c>
    </row>
    <row r="59" spans="1:29" ht="14.1" hidden="1" customHeight="1">
      <c r="A59" s="77">
        <v>59</v>
      </c>
      <c r="B59" s="323" t="s">
        <v>52</v>
      </c>
      <c r="C59" s="323" t="s">
        <v>146</v>
      </c>
      <c r="D59" s="355">
        <v>1</v>
      </c>
      <c r="E59" s="356" t="s">
        <v>223</v>
      </c>
      <c r="F59" s="74" t="s">
        <v>194</v>
      </c>
      <c r="G59" s="74" t="s">
        <v>99</v>
      </c>
      <c r="H59" s="74" t="s">
        <v>152</v>
      </c>
      <c r="I59" s="357">
        <v>20.46</v>
      </c>
      <c r="J59" s="358">
        <f t="shared" si="0"/>
        <v>255</v>
      </c>
      <c r="K59" s="267">
        <v>255</v>
      </c>
      <c r="L59" s="267"/>
      <c r="M59" s="267"/>
      <c r="N59" s="267"/>
      <c r="O59" s="267"/>
      <c r="P59" s="267"/>
      <c r="Q59" s="266" t="e">
        <f>IF(K59="nio",0,IF(K59&gt;0,K59*I59/W59,0))*VLOOKUP(B59,'2-Kosten per locatie'!$A$14:$C$31,3,FALSE)</f>
        <v>#DIV/0!</v>
      </c>
      <c r="R59" s="266">
        <f>IF(L59&gt;0,L59*I59/X59,0)*VLOOKUP(B59,'2-Kosten per locatie'!$A$14:$C$31,3,FALSE)</f>
        <v>0</v>
      </c>
      <c r="S59" s="266">
        <f>IF(M59&gt;0,M59*I59/Y59,0)*VLOOKUP(B59,'2-Kosten per locatie'!$A$14:$C$31,3,FALSE)</f>
        <v>0</v>
      </c>
      <c r="T59" s="266">
        <f>IF(N59&gt;0,N59*I59/Z59,0)*VLOOKUP(B59,'2-Kosten per locatie'!$A$14:$C$31,3,FALSE)</f>
        <v>0</v>
      </c>
      <c r="U59" s="266">
        <f>IF(O59&gt;0,O59*I59/Y59,0)*VLOOKUP(B59,'2-Kosten per locatie'!$A$14:$C$31,3,FALSE)</f>
        <v>0</v>
      </c>
      <c r="V59" s="266">
        <f>IF(P59&gt;0,P59*I59/Z59,0)*VLOOKUP(B59,'2-Kosten per locatie'!$A$14:$C$31,3,FALSE)</f>
        <v>0</v>
      </c>
      <c r="W59" s="359">
        <f>IF(K59="nio",0,IF(K59&gt;0,VLOOKUP(G59,'3-Productie normen'!A:L,VLOOKUP(K59,'3-Productie normen'!$B$32:$C$36,2,FALSE),FALSE)))</f>
        <v>0</v>
      </c>
      <c r="X59" s="359">
        <f t="shared" si="1"/>
        <v>0</v>
      </c>
      <c r="Y59" s="359">
        <f t="shared" si="2"/>
        <v>0</v>
      </c>
      <c r="Z59" s="359">
        <f t="shared" si="3"/>
        <v>0</v>
      </c>
      <c r="AA59" s="360"/>
      <c r="AC59" s="361">
        <f t="shared" si="5"/>
        <v>5217.3</v>
      </c>
    </row>
    <row r="60" spans="1:29" ht="14.1" hidden="1" customHeight="1">
      <c r="A60" s="77">
        <v>60</v>
      </c>
      <c r="B60" s="323" t="s">
        <v>52</v>
      </c>
      <c r="C60" s="323" t="s">
        <v>146</v>
      </c>
      <c r="D60" s="355">
        <v>1</v>
      </c>
      <c r="E60" s="356" t="s">
        <v>224</v>
      </c>
      <c r="F60" s="74" t="s">
        <v>194</v>
      </c>
      <c r="G60" s="74" t="s">
        <v>99</v>
      </c>
      <c r="H60" s="74" t="s">
        <v>152</v>
      </c>
      <c r="I60" s="357">
        <v>27.28</v>
      </c>
      <c r="J60" s="358">
        <f t="shared" si="0"/>
        <v>255</v>
      </c>
      <c r="K60" s="267">
        <v>255</v>
      </c>
      <c r="L60" s="267"/>
      <c r="M60" s="267"/>
      <c r="N60" s="267"/>
      <c r="O60" s="267"/>
      <c r="P60" s="267"/>
      <c r="Q60" s="266" t="e">
        <f>IF(K60="nio",0,IF(K60&gt;0,K60*I60/W60,0))*VLOOKUP(B60,'2-Kosten per locatie'!$A$14:$C$31,3,FALSE)</f>
        <v>#DIV/0!</v>
      </c>
      <c r="R60" s="266">
        <f>IF(L60&gt;0,L60*I60/X60,0)*VLOOKUP(B60,'2-Kosten per locatie'!$A$14:$C$31,3,FALSE)</f>
        <v>0</v>
      </c>
      <c r="S60" s="266">
        <f>IF(M60&gt;0,M60*I60/Y60,0)*VLOOKUP(B60,'2-Kosten per locatie'!$A$14:$C$31,3,FALSE)</f>
        <v>0</v>
      </c>
      <c r="T60" s="266">
        <f>IF(N60&gt;0,N60*I60/Z60,0)*VLOOKUP(B60,'2-Kosten per locatie'!$A$14:$C$31,3,FALSE)</f>
        <v>0</v>
      </c>
      <c r="U60" s="266">
        <f>IF(O60&gt;0,O60*I60/Y60,0)*VLOOKUP(B60,'2-Kosten per locatie'!$A$14:$C$31,3,FALSE)</f>
        <v>0</v>
      </c>
      <c r="V60" s="266">
        <f>IF(P60&gt;0,P60*I60/Z60,0)*VLOOKUP(B60,'2-Kosten per locatie'!$A$14:$C$31,3,FALSE)</f>
        <v>0</v>
      </c>
      <c r="W60" s="359">
        <f>IF(K60="nio",0,IF(K60&gt;0,VLOOKUP(G60,'3-Productie normen'!A:L,VLOOKUP(K60,'3-Productie normen'!$B$32:$C$36,2,FALSE),FALSE)))</f>
        <v>0</v>
      </c>
      <c r="X60" s="359">
        <f t="shared" si="1"/>
        <v>0</v>
      </c>
      <c r="Y60" s="359">
        <f t="shared" si="2"/>
        <v>0</v>
      </c>
      <c r="Z60" s="359">
        <f t="shared" si="3"/>
        <v>0</v>
      </c>
      <c r="AA60" s="360"/>
      <c r="AC60" s="361">
        <f t="shared" si="5"/>
        <v>6956.4000000000005</v>
      </c>
    </row>
    <row r="61" spans="1:29" ht="14.1" hidden="1" customHeight="1">
      <c r="A61" s="77">
        <v>61</v>
      </c>
      <c r="B61" s="323" t="s">
        <v>52</v>
      </c>
      <c r="C61" s="323" t="s">
        <v>146</v>
      </c>
      <c r="D61" s="355">
        <v>1</v>
      </c>
      <c r="E61" s="356" t="s">
        <v>225</v>
      </c>
      <c r="F61" s="74" t="s">
        <v>196</v>
      </c>
      <c r="G61" s="74" t="s">
        <v>99</v>
      </c>
      <c r="H61" s="74" t="s">
        <v>197</v>
      </c>
      <c r="I61" s="357">
        <v>7.1</v>
      </c>
      <c r="J61" s="358">
        <f t="shared" si="0"/>
        <v>255</v>
      </c>
      <c r="K61" s="267">
        <v>255</v>
      </c>
      <c r="L61" s="267"/>
      <c r="M61" s="267"/>
      <c r="N61" s="267"/>
      <c r="O61" s="267"/>
      <c r="P61" s="267"/>
      <c r="Q61" s="266" t="e">
        <f>IF(K61="nio",0,IF(K61&gt;0,K61*I61/W61,0))*VLOOKUP(B61,'2-Kosten per locatie'!$A$14:$C$31,3,FALSE)</f>
        <v>#DIV/0!</v>
      </c>
      <c r="R61" s="266">
        <f>IF(L61&gt;0,L61*I61/X61,0)*VLOOKUP(B61,'2-Kosten per locatie'!$A$14:$C$31,3,FALSE)</f>
        <v>0</v>
      </c>
      <c r="S61" s="266">
        <f>IF(M61&gt;0,M61*I61/Y61,0)*VLOOKUP(B61,'2-Kosten per locatie'!$A$14:$C$31,3,FALSE)</f>
        <v>0</v>
      </c>
      <c r="T61" s="266">
        <f>IF(N61&gt;0,N61*I61/Z61,0)*VLOOKUP(B61,'2-Kosten per locatie'!$A$14:$C$31,3,FALSE)</f>
        <v>0</v>
      </c>
      <c r="U61" s="266">
        <f>IF(O61&gt;0,O61*I61/Y61,0)*VLOOKUP(B61,'2-Kosten per locatie'!$A$14:$C$31,3,FALSE)</f>
        <v>0</v>
      </c>
      <c r="V61" s="266">
        <f>IF(P61&gt;0,P61*I61/Z61,0)*VLOOKUP(B61,'2-Kosten per locatie'!$A$14:$C$31,3,FALSE)</f>
        <v>0</v>
      </c>
      <c r="W61" s="359">
        <f>IF(K61="nio",0,IF(K61&gt;0,VLOOKUP(G61,'3-Productie normen'!A:L,VLOOKUP(K61,'3-Productie normen'!$B$32:$C$36,2,FALSE),FALSE)))</f>
        <v>0</v>
      </c>
      <c r="X61" s="359">
        <f t="shared" si="1"/>
        <v>0</v>
      </c>
      <c r="Y61" s="359">
        <f t="shared" si="2"/>
        <v>0</v>
      </c>
      <c r="Z61" s="359">
        <f t="shared" si="3"/>
        <v>0</v>
      </c>
      <c r="AA61" s="360"/>
      <c r="AC61" s="361">
        <f t="shared" si="5"/>
        <v>1810.5</v>
      </c>
    </row>
    <row r="62" spans="1:29" ht="14.1" hidden="1" customHeight="1">
      <c r="A62" s="77">
        <v>62</v>
      </c>
      <c r="B62" s="323" t="s">
        <v>54</v>
      </c>
      <c r="C62" s="323" t="s">
        <v>226</v>
      </c>
      <c r="D62" s="355" t="s">
        <v>147</v>
      </c>
      <c r="E62" s="356" t="s">
        <v>148</v>
      </c>
      <c r="F62" s="74" t="s">
        <v>227</v>
      </c>
      <c r="G62" s="74" t="s">
        <v>99</v>
      </c>
      <c r="H62" s="74" t="s">
        <v>159</v>
      </c>
      <c r="I62" s="357">
        <v>106.79</v>
      </c>
      <c r="J62" s="358">
        <f t="shared" si="0"/>
        <v>255</v>
      </c>
      <c r="K62" s="267">
        <v>255</v>
      </c>
      <c r="L62" s="267"/>
      <c r="M62" s="267"/>
      <c r="N62" s="267"/>
      <c r="O62" s="267"/>
      <c r="P62" s="267"/>
      <c r="Q62" s="266" t="e">
        <f>IF(K62="nio",0,IF(K62&gt;0,K62*I62/W62,0))*VLOOKUP(B62,'2-Kosten per locatie'!$A$14:$C$31,3,FALSE)</f>
        <v>#DIV/0!</v>
      </c>
      <c r="R62" s="266">
        <f>IF(L62&gt;0,L62*I62/X62,0)*VLOOKUP(B62,'2-Kosten per locatie'!$A$14:$C$31,3,FALSE)</f>
        <v>0</v>
      </c>
      <c r="S62" s="266">
        <f>IF(M62&gt;0,M62*I62/Y62,0)*VLOOKUP(B62,'2-Kosten per locatie'!$A$14:$C$31,3,FALSE)</f>
        <v>0</v>
      </c>
      <c r="T62" s="266">
        <f>IF(N62&gt;0,N62*I62/Z62,0)*VLOOKUP(B62,'2-Kosten per locatie'!$A$14:$C$31,3,FALSE)</f>
        <v>0</v>
      </c>
      <c r="U62" s="266">
        <f>IF(O62&gt;0,O62*I62/Y62,0)*VLOOKUP(B62,'2-Kosten per locatie'!$A$14:$C$31,3,FALSE)</f>
        <v>0</v>
      </c>
      <c r="V62" s="266">
        <f>IF(P62&gt;0,P62*I62/Z62,0)*VLOOKUP(B62,'2-Kosten per locatie'!$A$14:$C$31,3,FALSE)</f>
        <v>0</v>
      </c>
      <c r="W62" s="359">
        <f>IF(K62="nio",0,IF(K62&gt;0,VLOOKUP(G62,'3-Productie normen'!A:L,VLOOKUP(K62,'3-Productie normen'!$B$32:$C$36,2,FALSE),FALSE)))</f>
        <v>0</v>
      </c>
      <c r="X62" s="359">
        <f t="shared" si="1"/>
        <v>0</v>
      </c>
      <c r="Y62" s="359">
        <f t="shared" si="2"/>
        <v>0</v>
      </c>
      <c r="Z62" s="359">
        <f t="shared" si="3"/>
        <v>0</v>
      </c>
      <c r="AA62" s="360"/>
      <c r="AC62" s="361">
        <f t="shared" si="5"/>
        <v>27231.45</v>
      </c>
    </row>
    <row r="63" spans="1:29" ht="14.1" hidden="1" customHeight="1">
      <c r="A63" s="77">
        <v>63</v>
      </c>
      <c r="B63" s="323" t="s">
        <v>54</v>
      </c>
      <c r="C63" s="323" t="s">
        <v>226</v>
      </c>
      <c r="D63" s="355" t="s">
        <v>147</v>
      </c>
      <c r="E63" s="356" t="s">
        <v>150</v>
      </c>
      <c r="F63" s="74" t="s">
        <v>228</v>
      </c>
      <c r="G63" s="340" t="s">
        <v>97</v>
      </c>
      <c r="H63" s="74" t="s">
        <v>159</v>
      </c>
      <c r="I63" s="357">
        <v>21.03</v>
      </c>
      <c r="J63" s="358">
        <f t="shared" si="0"/>
        <v>104</v>
      </c>
      <c r="K63" s="267">
        <v>104</v>
      </c>
      <c r="L63" s="267"/>
      <c r="M63" s="267"/>
      <c r="N63" s="267"/>
      <c r="O63" s="267"/>
      <c r="P63" s="267"/>
      <c r="Q63" s="266" t="e">
        <f>IF(K63="nio",0,IF(K63&gt;0,K63*I63/W63,0))*VLOOKUP(B63,'2-Kosten per locatie'!$A$14:$C$31,3,FALSE)</f>
        <v>#DIV/0!</v>
      </c>
      <c r="R63" s="266">
        <f>IF(L63&gt;0,L63*I63/X63,0)*VLOOKUP(B63,'2-Kosten per locatie'!$A$14:$C$31,3,FALSE)</f>
        <v>0</v>
      </c>
      <c r="S63" s="266">
        <f>IF(M63&gt;0,M63*I63/Y63,0)*VLOOKUP(B63,'2-Kosten per locatie'!$A$14:$C$31,3,FALSE)</f>
        <v>0</v>
      </c>
      <c r="T63" s="266">
        <f>IF(N63&gt;0,N63*I63/Z63,0)*VLOOKUP(B63,'2-Kosten per locatie'!$A$14:$C$31,3,FALSE)</f>
        <v>0</v>
      </c>
      <c r="U63" s="266">
        <f>IF(O63&gt;0,O63*I63/Y63,0)*VLOOKUP(B63,'2-Kosten per locatie'!$A$14:$C$31,3,FALSE)</f>
        <v>0</v>
      </c>
      <c r="V63" s="266">
        <f>IF(P63&gt;0,P63*I63/Z63,0)*VLOOKUP(B63,'2-Kosten per locatie'!$A$14:$C$31,3,FALSE)</f>
        <v>0</v>
      </c>
      <c r="W63" s="359">
        <f>IF(K63="nio",0,IF(K63&gt;0,VLOOKUP(G63,'3-Productie normen'!A:L,VLOOKUP(K63,'3-Productie normen'!$B$32:$C$36,2,FALSE),FALSE)))</f>
        <v>0</v>
      </c>
      <c r="X63" s="359">
        <f t="shared" si="1"/>
        <v>0</v>
      </c>
      <c r="Y63" s="359">
        <f t="shared" si="2"/>
        <v>0</v>
      </c>
      <c r="Z63" s="359">
        <f t="shared" si="3"/>
        <v>0</v>
      </c>
      <c r="AA63" s="360"/>
      <c r="AC63" s="361">
        <f t="shared" si="5"/>
        <v>2187.12</v>
      </c>
    </row>
    <row r="64" spans="1:29" ht="14.1" hidden="1" customHeight="1">
      <c r="A64" s="77">
        <v>64</v>
      </c>
      <c r="B64" s="323" t="s">
        <v>54</v>
      </c>
      <c r="C64" s="323" t="s">
        <v>226</v>
      </c>
      <c r="D64" s="355" t="s">
        <v>147</v>
      </c>
      <c r="E64" s="356" t="s">
        <v>153</v>
      </c>
      <c r="F64" s="74" t="s">
        <v>210</v>
      </c>
      <c r="G64" s="74" t="s">
        <v>99</v>
      </c>
      <c r="H64" s="74" t="s">
        <v>159</v>
      </c>
      <c r="I64" s="357">
        <v>43.39</v>
      </c>
      <c r="J64" s="358">
        <f t="shared" si="0"/>
        <v>255</v>
      </c>
      <c r="K64" s="267">
        <v>255</v>
      </c>
      <c r="L64" s="267"/>
      <c r="M64" s="267"/>
      <c r="N64" s="267"/>
      <c r="O64" s="267"/>
      <c r="P64" s="267"/>
      <c r="Q64" s="266" t="e">
        <f>IF(K64="nio",0,IF(K64&gt;0,K64*I64/W64,0))*VLOOKUP(B64,'2-Kosten per locatie'!$A$14:$C$31,3,FALSE)</f>
        <v>#DIV/0!</v>
      </c>
      <c r="R64" s="266">
        <f>IF(L64&gt;0,L64*I64/X64,0)*VLOOKUP(B64,'2-Kosten per locatie'!$A$14:$C$31,3,FALSE)</f>
        <v>0</v>
      </c>
      <c r="S64" s="266">
        <f>IF(M64&gt;0,M64*I64/Y64,0)*VLOOKUP(B64,'2-Kosten per locatie'!$A$14:$C$31,3,FALSE)</f>
        <v>0</v>
      </c>
      <c r="T64" s="266">
        <f>IF(N64&gt;0,N64*I64/Z64,0)*VLOOKUP(B64,'2-Kosten per locatie'!$A$14:$C$31,3,FALSE)</f>
        <v>0</v>
      </c>
      <c r="U64" s="266">
        <f>IF(O64&gt;0,O64*I64/Y64,0)*VLOOKUP(B64,'2-Kosten per locatie'!$A$14:$C$31,3,FALSE)</f>
        <v>0</v>
      </c>
      <c r="V64" s="266">
        <f>IF(P64&gt;0,P64*I64/Z64,0)*VLOOKUP(B64,'2-Kosten per locatie'!$A$14:$C$31,3,FALSE)</f>
        <v>0</v>
      </c>
      <c r="W64" s="359">
        <f>IF(K64="nio",0,IF(K64&gt;0,VLOOKUP(G64,'3-Productie normen'!A:L,VLOOKUP(K64,'3-Productie normen'!$B$32:$C$36,2,FALSE),FALSE)))</f>
        <v>0</v>
      </c>
      <c r="X64" s="359">
        <f t="shared" si="1"/>
        <v>0</v>
      </c>
      <c r="Y64" s="359">
        <f t="shared" si="2"/>
        <v>0</v>
      </c>
      <c r="Z64" s="359">
        <f t="shared" si="3"/>
        <v>0</v>
      </c>
      <c r="AA64" s="360"/>
      <c r="AC64" s="361">
        <f t="shared" si="5"/>
        <v>11064.45</v>
      </c>
    </row>
    <row r="65" spans="1:29" ht="14.1" hidden="1" customHeight="1">
      <c r="A65" s="77">
        <v>65</v>
      </c>
      <c r="B65" s="323" t="s">
        <v>54</v>
      </c>
      <c r="C65" s="323" t="s">
        <v>226</v>
      </c>
      <c r="D65" s="355" t="s">
        <v>147</v>
      </c>
      <c r="E65" s="356" t="s">
        <v>154</v>
      </c>
      <c r="F65" s="74" t="s">
        <v>229</v>
      </c>
      <c r="G65" s="74" t="s">
        <v>99</v>
      </c>
      <c r="H65" s="74" t="s">
        <v>197</v>
      </c>
      <c r="I65" s="357">
        <v>5.28</v>
      </c>
      <c r="J65" s="358">
        <f t="shared" si="0"/>
        <v>255</v>
      </c>
      <c r="K65" s="267">
        <v>255</v>
      </c>
      <c r="L65" s="267"/>
      <c r="M65" s="267"/>
      <c r="N65" s="267"/>
      <c r="O65" s="267"/>
      <c r="P65" s="267"/>
      <c r="Q65" s="266" t="e">
        <f>IF(K65="nio",0,IF(K65&gt;0,K65*I65/W65,0))*VLOOKUP(B65,'2-Kosten per locatie'!$A$14:$C$31,3,FALSE)</f>
        <v>#DIV/0!</v>
      </c>
      <c r="R65" s="266">
        <f>IF(L65&gt;0,L65*I65/X65,0)*VLOOKUP(B65,'2-Kosten per locatie'!$A$14:$C$31,3,FALSE)</f>
        <v>0</v>
      </c>
      <c r="S65" s="266">
        <f>IF(M65&gt;0,M65*I65/Y65,0)*VLOOKUP(B65,'2-Kosten per locatie'!$A$14:$C$31,3,FALSE)</f>
        <v>0</v>
      </c>
      <c r="T65" s="266">
        <f>IF(N65&gt;0,N65*I65/Z65,0)*VLOOKUP(B65,'2-Kosten per locatie'!$A$14:$C$31,3,FALSE)</f>
        <v>0</v>
      </c>
      <c r="U65" s="266">
        <f>IF(O65&gt;0,O65*I65/Y65,0)*VLOOKUP(B65,'2-Kosten per locatie'!$A$14:$C$31,3,FALSE)</f>
        <v>0</v>
      </c>
      <c r="V65" s="266">
        <f>IF(P65&gt;0,P65*I65/Z65,0)*VLOOKUP(B65,'2-Kosten per locatie'!$A$14:$C$31,3,FALSE)</f>
        <v>0</v>
      </c>
      <c r="W65" s="359">
        <f>IF(K65="nio",0,IF(K65&gt;0,VLOOKUP(G65,'3-Productie normen'!A:L,VLOOKUP(K65,'3-Productie normen'!$B$32:$C$36,2,FALSE),FALSE)))</f>
        <v>0</v>
      </c>
      <c r="X65" s="359">
        <f t="shared" si="1"/>
        <v>0</v>
      </c>
      <c r="Y65" s="359">
        <f t="shared" si="2"/>
        <v>0</v>
      </c>
      <c r="Z65" s="359">
        <f t="shared" si="3"/>
        <v>0</v>
      </c>
      <c r="AA65" s="360"/>
      <c r="AC65" s="361">
        <f t="shared" si="5"/>
        <v>1346.4</v>
      </c>
    </row>
    <row r="66" spans="1:29" ht="14.1" hidden="1" customHeight="1">
      <c r="A66" s="77">
        <v>66</v>
      </c>
      <c r="B66" s="323" t="s">
        <v>54</v>
      </c>
      <c r="C66" s="323" t="s">
        <v>226</v>
      </c>
      <c r="D66" s="355" t="s">
        <v>147</v>
      </c>
      <c r="E66" s="356" t="s">
        <v>230</v>
      </c>
      <c r="F66" s="74" t="s">
        <v>231</v>
      </c>
      <c r="G66" s="74" t="s">
        <v>98</v>
      </c>
      <c r="H66" s="74" t="s">
        <v>197</v>
      </c>
      <c r="I66" s="357">
        <v>1.2</v>
      </c>
      <c r="J66" s="358">
        <f t="shared" si="0"/>
        <v>255</v>
      </c>
      <c r="K66" s="267">
        <v>255</v>
      </c>
      <c r="L66" s="267"/>
      <c r="M66" s="267"/>
      <c r="N66" s="267"/>
      <c r="O66" s="267"/>
      <c r="P66" s="267"/>
      <c r="Q66" s="266" t="e">
        <f>IF(K66="nio",0,IF(K66&gt;0,K66*I66/W66,0))*VLOOKUP(B66,'2-Kosten per locatie'!$A$14:$C$31,3,FALSE)</f>
        <v>#DIV/0!</v>
      </c>
      <c r="R66" s="266">
        <f>IF(L66&gt;0,L66*I66/X66,0)*VLOOKUP(B66,'2-Kosten per locatie'!$A$14:$C$31,3,FALSE)</f>
        <v>0</v>
      </c>
      <c r="S66" s="266">
        <f>IF(M66&gt;0,M66*I66/Y66,0)*VLOOKUP(B66,'2-Kosten per locatie'!$A$14:$C$31,3,FALSE)</f>
        <v>0</v>
      </c>
      <c r="T66" s="266">
        <f>IF(N66&gt;0,N66*I66/Z66,0)*VLOOKUP(B66,'2-Kosten per locatie'!$A$14:$C$31,3,FALSE)</f>
        <v>0</v>
      </c>
      <c r="U66" s="266">
        <f>IF(O66&gt;0,O66*I66/Y66,0)*VLOOKUP(B66,'2-Kosten per locatie'!$A$14:$C$31,3,FALSE)</f>
        <v>0</v>
      </c>
      <c r="V66" s="266">
        <f>IF(P66&gt;0,P66*I66/Z66,0)*VLOOKUP(B66,'2-Kosten per locatie'!$A$14:$C$31,3,FALSE)</f>
        <v>0</v>
      </c>
      <c r="W66" s="359">
        <f>IF(K66="nio",0,IF(K66&gt;0,VLOOKUP(G66,'3-Productie normen'!A:L,VLOOKUP(K66,'3-Productie normen'!$B$32:$C$36,2,FALSE),FALSE)))</f>
        <v>0</v>
      </c>
      <c r="X66" s="359">
        <f t="shared" si="1"/>
        <v>0</v>
      </c>
      <c r="Y66" s="359">
        <f t="shared" si="2"/>
        <v>0</v>
      </c>
      <c r="Z66" s="359">
        <f t="shared" si="3"/>
        <v>0</v>
      </c>
      <c r="AA66" s="360"/>
      <c r="AC66" s="361">
        <f t="shared" si="5"/>
        <v>306</v>
      </c>
    </row>
    <row r="67" spans="1:29" ht="14.1" hidden="1" customHeight="1">
      <c r="A67" s="77">
        <v>67</v>
      </c>
      <c r="B67" s="323" t="s">
        <v>54</v>
      </c>
      <c r="C67" s="323" t="s">
        <v>226</v>
      </c>
      <c r="D67" s="355" t="s">
        <v>147</v>
      </c>
      <c r="E67" s="356" t="s">
        <v>232</v>
      </c>
      <c r="F67" s="74" t="s">
        <v>174</v>
      </c>
      <c r="G67" s="74" t="s">
        <v>98</v>
      </c>
      <c r="H67" s="74" t="s">
        <v>197</v>
      </c>
      <c r="I67" s="357">
        <v>1.21</v>
      </c>
      <c r="J67" s="358">
        <f t="shared" si="0"/>
        <v>255</v>
      </c>
      <c r="K67" s="267">
        <v>255</v>
      </c>
      <c r="L67" s="267"/>
      <c r="M67" s="267"/>
      <c r="N67" s="267"/>
      <c r="O67" s="267"/>
      <c r="P67" s="267"/>
      <c r="Q67" s="266" t="e">
        <f>IF(K67="nio",0,IF(K67&gt;0,K67*I67/W67,0))*VLOOKUP(B67,'2-Kosten per locatie'!$A$14:$C$31,3,FALSE)</f>
        <v>#DIV/0!</v>
      </c>
      <c r="R67" s="266">
        <f>IF(L67&gt;0,L67*I67/X67,0)*VLOOKUP(B67,'2-Kosten per locatie'!$A$14:$C$31,3,FALSE)</f>
        <v>0</v>
      </c>
      <c r="S67" s="266">
        <f>IF(M67&gt;0,M67*I67/Y67,0)*VLOOKUP(B67,'2-Kosten per locatie'!$A$14:$C$31,3,FALSE)</f>
        <v>0</v>
      </c>
      <c r="T67" s="266">
        <f>IF(N67&gt;0,N67*I67/Z67,0)*VLOOKUP(B67,'2-Kosten per locatie'!$A$14:$C$31,3,FALSE)</f>
        <v>0</v>
      </c>
      <c r="U67" s="266">
        <f>IF(O67&gt;0,O67*I67/Y67,0)*VLOOKUP(B67,'2-Kosten per locatie'!$A$14:$C$31,3,FALSE)</f>
        <v>0</v>
      </c>
      <c r="V67" s="266">
        <f>IF(P67&gt;0,P67*I67/Z67,0)*VLOOKUP(B67,'2-Kosten per locatie'!$A$14:$C$31,3,FALSE)</f>
        <v>0</v>
      </c>
      <c r="W67" s="359">
        <f>IF(K67="nio",0,IF(K67&gt;0,VLOOKUP(G67,'3-Productie normen'!A:L,VLOOKUP(K67,'3-Productie normen'!$B$32:$C$36,2,FALSE),FALSE)))</f>
        <v>0</v>
      </c>
      <c r="X67" s="359">
        <f t="shared" si="1"/>
        <v>0</v>
      </c>
      <c r="Y67" s="359">
        <f t="shared" si="2"/>
        <v>0</v>
      </c>
      <c r="Z67" s="359">
        <f t="shared" si="3"/>
        <v>0</v>
      </c>
      <c r="AA67" s="360"/>
      <c r="AC67" s="361">
        <f t="shared" si="5"/>
        <v>308.55</v>
      </c>
    </row>
    <row r="68" spans="1:29" ht="14.1" hidden="1" customHeight="1">
      <c r="A68" s="77">
        <v>68</v>
      </c>
      <c r="B68" s="323" t="s">
        <v>54</v>
      </c>
      <c r="C68" s="323" t="s">
        <v>226</v>
      </c>
      <c r="D68" s="355" t="s">
        <v>147</v>
      </c>
      <c r="E68" s="356" t="s">
        <v>156</v>
      </c>
      <c r="F68" s="74" t="s">
        <v>233</v>
      </c>
      <c r="G68" s="74" t="s">
        <v>98</v>
      </c>
      <c r="H68" s="74" t="s">
        <v>197</v>
      </c>
      <c r="I68" s="357">
        <v>4.97</v>
      </c>
      <c r="J68" s="358">
        <f t="shared" ref="J68:J131" si="6">SUM(K68:P68)</f>
        <v>255</v>
      </c>
      <c r="K68" s="267">
        <v>255</v>
      </c>
      <c r="L68" s="267"/>
      <c r="M68" s="267"/>
      <c r="N68" s="267"/>
      <c r="O68" s="267"/>
      <c r="P68" s="267"/>
      <c r="Q68" s="266" t="e">
        <f>IF(K68="nio",0,IF(K68&gt;0,K68*I68/W68,0))*VLOOKUP(B68,'2-Kosten per locatie'!$A$14:$C$31,3,FALSE)</f>
        <v>#DIV/0!</v>
      </c>
      <c r="R68" s="266">
        <f>IF(L68&gt;0,L68*I68/X68,0)*VLOOKUP(B68,'2-Kosten per locatie'!$A$14:$C$31,3,FALSE)</f>
        <v>0</v>
      </c>
      <c r="S68" s="266">
        <f>IF(M68&gt;0,M68*I68/Y68,0)*VLOOKUP(B68,'2-Kosten per locatie'!$A$14:$C$31,3,FALSE)</f>
        <v>0</v>
      </c>
      <c r="T68" s="266">
        <f>IF(N68&gt;0,N68*I68/Z68,0)*VLOOKUP(B68,'2-Kosten per locatie'!$A$14:$C$31,3,FALSE)</f>
        <v>0</v>
      </c>
      <c r="U68" s="266">
        <f>IF(O68&gt;0,O68*I68/Y68,0)*VLOOKUP(B68,'2-Kosten per locatie'!$A$14:$C$31,3,FALSE)</f>
        <v>0</v>
      </c>
      <c r="V68" s="266">
        <f>IF(P68&gt;0,P68*I68/Z68,0)*VLOOKUP(B68,'2-Kosten per locatie'!$A$14:$C$31,3,FALSE)</f>
        <v>0</v>
      </c>
      <c r="W68" s="359">
        <f>IF(K68="nio",0,IF(K68&gt;0,VLOOKUP(G68,'3-Productie normen'!A:L,VLOOKUP(K68,'3-Productie normen'!$B$32:$C$36,2,FALSE),FALSE)))</f>
        <v>0</v>
      </c>
      <c r="X68" s="359">
        <f t="shared" ref="X68:X131" si="7">IF(L68&gt;0,W68*$X$8,0)</f>
        <v>0</v>
      </c>
      <c r="Y68" s="359">
        <f t="shared" ref="Y68:Y131" si="8">IF((OR(M68&gt;0,O68&gt;0)),W68*$Y$8,0)</f>
        <v>0</v>
      </c>
      <c r="Z68" s="359">
        <f t="shared" ref="Z68:Z131" si="9">IF((OR(N68&gt;0,P68&gt;0)),W68*$Z$8,0)</f>
        <v>0</v>
      </c>
      <c r="AA68" s="360"/>
      <c r="AC68" s="361">
        <f t="shared" ref="AC68:AC131" si="10">J68*I68</f>
        <v>1267.3499999999999</v>
      </c>
    </row>
    <row r="69" spans="1:29" ht="14.1" hidden="1" customHeight="1">
      <c r="A69" s="77">
        <v>69</v>
      </c>
      <c r="B69" s="323" t="s">
        <v>54</v>
      </c>
      <c r="C69" s="323" t="s">
        <v>226</v>
      </c>
      <c r="D69" s="355" t="s">
        <v>147</v>
      </c>
      <c r="E69" s="356" t="s">
        <v>234</v>
      </c>
      <c r="F69" s="74" t="s">
        <v>174</v>
      </c>
      <c r="G69" s="74" t="s">
        <v>98</v>
      </c>
      <c r="H69" s="74" t="s">
        <v>197</v>
      </c>
      <c r="I69" s="357">
        <v>1.21</v>
      </c>
      <c r="J69" s="358">
        <f t="shared" si="6"/>
        <v>255</v>
      </c>
      <c r="K69" s="267">
        <v>255</v>
      </c>
      <c r="L69" s="267"/>
      <c r="M69" s="267"/>
      <c r="N69" s="267"/>
      <c r="O69" s="267"/>
      <c r="P69" s="267"/>
      <c r="Q69" s="266" t="e">
        <f>IF(K69="nio",0,IF(K69&gt;0,K69*I69/W69,0))*VLOOKUP(B69,'2-Kosten per locatie'!$A$14:$C$31,3,FALSE)</f>
        <v>#DIV/0!</v>
      </c>
      <c r="R69" s="266">
        <f>IF(L69&gt;0,L69*I69/X69,0)*VLOOKUP(B69,'2-Kosten per locatie'!$A$14:$C$31,3,FALSE)</f>
        <v>0</v>
      </c>
      <c r="S69" s="266">
        <f>IF(M69&gt;0,M69*I69/Y69,0)*VLOOKUP(B69,'2-Kosten per locatie'!$A$14:$C$31,3,FALSE)</f>
        <v>0</v>
      </c>
      <c r="T69" s="266">
        <f>IF(N69&gt;0,N69*I69/Z69,0)*VLOOKUP(B69,'2-Kosten per locatie'!$A$14:$C$31,3,FALSE)</f>
        <v>0</v>
      </c>
      <c r="U69" s="266">
        <f>IF(O69&gt;0,O69*I69/Y69,0)*VLOOKUP(B69,'2-Kosten per locatie'!$A$14:$C$31,3,FALSE)</f>
        <v>0</v>
      </c>
      <c r="V69" s="266">
        <f>IF(P69&gt;0,P69*I69/Z69,0)*VLOOKUP(B69,'2-Kosten per locatie'!$A$14:$C$31,3,FALSE)</f>
        <v>0</v>
      </c>
      <c r="W69" s="359">
        <f>IF(K69="nio",0,IF(K69&gt;0,VLOOKUP(G69,'3-Productie normen'!A:L,VLOOKUP(K69,'3-Productie normen'!$B$32:$C$36,2,FALSE),FALSE)))</f>
        <v>0</v>
      </c>
      <c r="X69" s="359">
        <f t="shared" si="7"/>
        <v>0</v>
      </c>
      <c r="Y69" s="359">
        <f t="shared" si="8"/>
        <v>0</v>
      </c>
      <c r="Z69" s="359">
        <f t="shared" si="9"/>
        <v>0</v>
      </c>
      <c r="AA69" s="360"/>
      <c r="AC69" s="361">
        <f t="shared" si="10"/>
        <v>308.55</v>
      </c>
    </row>
    <row r="70" spans="1:29" ht="14.1" hidden="1" customHeight="1">
      <c r="A70" s="77">
        <v>70</v>
      </c>
      <c r="B70" s="323" t="s">
        <v>54</v>
      </c>
      <c r="C70" s="323" t="s">
        <v>226</v>
      </c>
      <c r="D70" s="355" t="s">
        <v>147</v>
      </c>
      <c r="E70" s="356" t="s">
        <v>157</v>
      </c>
      <c r="F70" s="74" t="s">
        <v>235</v>
      </c>
      <c r="G70" s="74" t="s">
        <v>99</v>
      </c>
      <c r="H70" s="74" t="s">
        <v>197</v>
      </c>
      <c r="I70" s="357">
        <v>24.47</v>
      </c>
      <c r="J70" s="358">
        <f t="shared" si="6"/>
        <v>255</v>
      </c>
      <c r="K70" s="267">
        <v>255</v>
      </c>
      <c r="L70" s="267"/>
      <c r="M70" s="267"/>
      <c r="N70" s="267"/>
      <c r="O70" s="267"/>
      <c r="P70" s="267"/>
      <c r="Q70" s="266" t="e">
        <f>IF(K70="nio",0,IF(K70&gt;0,K70*I70/W70,0))*VLOOKUP(B70,'2-Kosten per locatie'!$A$14:$C$31,3,FALSE)</f>
        <v>#DIV/0!</v>
      </c>
      <c r="R70" s="266">
        <f>IF(L70&gt;0,L70*I70/X70,0)*VLOOKUP(B70,'2-Kosten per locatie'!$A$14:$C$31,3,FALSE)</f>
        <v>0</v>
      </c>
      <c r="S70" s="266">
        <f>IF(M70&gt;0,M70*I70/Y70,0)*VLOOKUP(B70,'2-Kosten per locatie'!$A$14:$C$31,3,FALSE)</f>
        <v>0</v>
      </c>
      <c r="T70" s="266">
        <f>IF(N70&gt;0,N70*I70/Z70,0)*VLOOKUP(B70,'2-Kosten per locatie'!$A$14:$C$31,3,FALSE)</f>
        <v>0</v>
      </c>
      <c r="U70" s="266">
        <f>IF(O70&gt;0,O70*I70/Y70,0)*VLOOKUP(B70,'2-Kosten per locatie'!$A$14:$C$31,3,FALSE)</f>
        <v>0</v>
      </c>
      <c r="V70" s="266">
        <f>IF(P70&gt;0,P70*I70/Z70,0)*VLOOKUP(B70,'2-Kosten per locatie'!$A$14:$C$31,3,FALSE)</f>
        <v>0</v>
      </c>
      <c r="W70" s="359">
        <f>IF(K70="nio",0,IF(K70&gt;0,VLOOKUP(G70,'3-Productie normen'!A:L,VLOOKUP(K70,'3-Productie normen'!$B$32:$C$36,2,FALSE),FALSE)))</f>
        <v>0</v>
      </c>
      <c r="X70" s="359">
        <f t="shared" si="7"/>
        <v>0</v>
      </c>
      <c r="Y70" s="359">
        <f t="shared" si="8"/>
        <v>0</v>
      </c>
      <c r="Z70" s="359">
        <f t="shared" si="9"/>
        <v>0</v>
      </c>
      <c r="AA70" s="360"/>
      <c r="AC70" s="361">
        <f t="shared" si="10"/>
        <v>6239.8499999999995</v>
      </c>
    </row>
    <row r="71" spans="1:29" ht="14.1" hidden="1" customHeight="1">
      <c r="A71" s="77">
        <v>71</v>
      </c>
      <c r="B71" s="323" t="s">
        <v>54</v>
      </c>
      <c r="C71" s="323" t="s">
        <v>226</v>
      </c>
      <c r="D71" s="355" t="s">
        <v>147</v>
      </c>
      <c r="E71" s="356" t="s">
        <v>160</v>
      </c>
      <c r="F71" s="74" t="s">
        <v>236</v>
      </c>
      <c r="G71" s="74" t="s">
        <v>98</v>
      </c>
      <c r="H71" s="74" t="s">
        <v>197</v>
      </c>
      <c r="I71" s="357">
        <v>17.489999999999998</v>
      </c>
      <c r="J71" s="358">
        <f t="shared" si="6"/>
        <v>255</v>
      </c>
      <c r="K71" s="267">
        <v>255</v>
      </c>
      <c r="L71" s="267"/>
      <c r="M71" s="267"/>
      <c r="N71" s="267"/>
      <c r="O71" s="267"/>
      <c r="P71" s="267"/>
      <c r="Q71" s="266" t="e">
        <f>IF(K71="nio",0,IF(K71&gt;0,K71*I71/W71,0))*VLOOKUP(B71,'2-Kosten per locatie'!$A$14:$C$31,3,FALSE)</f>
        <v>#DIV/0!</v>
      </c>
      <c r="R71" s="266">
        <f>IF(L71&gt;0,L71*I71/X71,0)*VLOOKUP(B71,'2-Kosten per locatie'!$A$14:$C$31,3,FALSE)</f>
        <v>0</v>
      </c>
      <c r="S71" s="266">
        <f>IF(M71&gt;0,M71*I71/Y71,0)*VLOOKUP(B71,'2-Kosten per locatie'!$A$14:$C$31,3,FALSE)</f>
        <v>0</v>
      </c>
      <c r="T71" s="266">
        <f>IF(N71&gt;0,N71*I71/Z71,0)*VLOOKUP(B71,'2-Kosten per locatie'!$A$14:$C$31,3,FALSE)</f>
        <v>0</v>
      </c>
      <c r="U71" s="266">
        <f>IF(O71&gt;0,O71*I71/Y71,0)*VLOOKUP(B71,'2-Kosten per locatie'!$A$14:$C$31,3,FALSE)</f>
        <v>0</v>
      </c>
      <c r="V71" s="266">
        <f>IF(P71&gt;0,P71*I71/Z71,0)*VLOOKUP(B71,'2-Kosten per locatie'!$A$14:$C$31,3,FALSE)</f>
        <v>0</v>
      </c>
      <c r="W71" s="359">
        <f>IF(K71="nio",0,IF(K71&gt;0,VLOOKUP(G71,'3-Productie normen'!A:L,VLOOKUP(K71,'3-Productie normen'!$B$32:$C$36,2,FALSE),FALSE)))</f>
        <v>0</v>
      </c>
      <c r="X71" s="359">
        <f t="shared" si="7"/>
        <v>0</v>
      </c>
      <c r="Y71" s="359">
        <f t="shared" si="8"/>
        <v>0</v>
      </c>
      <c r="Z71" s="359">
        <f t="shared" si="9"/>
        <v>0</v>
      </c>
      <c r="AA71" s="360"/>
      <c r="AC71" s="361">
        <f t="shared" si="10"/>
        <v>4459.95</v>
      </c>
    </row>
    <row r="72" spans="1:29" ht="14.1" hidden="1" customHeight="1">
      <c r="A72" s="77">
        <v>72</v>
      </c>
      <c r="B72" s="323" t="s">
        <v>54</v>
      </c>
      <c r="C72" s="323" t="s">
        <v>226</v>
      </c>
      <c r="D72" s="355" t="s">
        <v>147</v>
      </c>
      <c r="E72" s="356" t="s">
        <v>237</v>
      </c>
      <c r="F72" s="323" t="s">
        <v>174</v>
      </c>
      <c r="G72" s="323" t="s">
        <v>98</v>
      </c>
      <c r="H72" s="74" t="s">
        <v>197</v>
      </c>
      <c r="I72" s="357">
        <v>1.2</v>
      </c>
      <c r="J72" s="358">
        <f t="shared" si="6"/>
        <v>255</v>
      </c>
      <c r="K72" s="267">
        <v>255</v>
      </c>
      <c r="L72" s="267"/>
      <c r="M72" s="267"/>
      <c r="N72" s="267"/>
      <c r="O72" s="267"/>
      <c r="P72" s="267"/>
      <c r="Q72" s="266" t="e">
        <f>IF(K72="nio",0,IF(K72&gt;0,K72*I72/W72,0))*VLOOKUP(B72,'2-Kosten per locatie'!$A$14:$C$31,3,FALSE)</f>
        <v>#DIV/0!</v>
      </c>
      <c r="R72" s="266">
        <f>IF(L72&gt;0,L72*I72/X72,0)*VLOOKUP(B72,'2-Kosten per locatie'!$A$14:$C$31,3,FALSE)</f>
        <v>0</v>
      </c>
      <c r="S72" s="266">
        <f>IF(M72&gt;0,M72*I72/Y72,0)*VLOOKUP(B72,'2-Kosten per locatie'!$A$14:$C$31,3,FALSE)</f>
        <v>0</v>
      </c>
      <c r="T72" s="266">
        <f>IF(N72&gt;0,N72*I72/Z72,0)*VLOOKUP(B72,'2-Kosten per locatie'!$A$14:$C$31,3,FALSE)</f>
        <v>0</v>
      </c>
      <c r="U72" s="266">
        <f>IF(O72&gt;0,O72*I72/Y72,0)*VLOOKUP(B72,'2-Kosten per locatie'!$A$14:$C$31,3,FALSE)</f>
        <v>0</v>
      </c>
      <c r="V72" s="266">
        <f>IF(P72&gt;0,P72*I72/Z72,0)*VLOOKUP(B72,'2-Kosten per locatie'!$A$14:$C$31,3,FALSE)</f>
        <v>0</v>
      </c>
      <c r="W72" s="359">
        <f>IF(K72="nio",0,IF(K72&gt;0,VLOOKUP(G72,'3-Productie normen'!A:L,VLOOKUP(K72,'3-Productie normen'!$B$32:$C$36,2,FALSE),FALSE)))</f>
        <v>0</v>
      </c>
      <c r="X72" s="359">
        <f t="shared" si="7"/>
        <v>0</v>
      </c>
      <c r="Y72" s="359">
        <f t="shared" si="8"/>
        <v>0</v>
      </c>
      <c r="Z72" s="359">
        <f t="shared" si="9"/>
        <v>0</v>
      </c>
      <c r="AA72" s="360"/>
      <c r="AC72" s="361">
        <f t="shared" si="10"/>
        <v>306</v>
      </c>
    </row>
    <row r="73" spans="1:29" ht="14.1" hidden="1" customHeight="1">
      <c r="A73" s="77">
        <v>73</v>
      </c>
      <c r="B73" s="323" t="s">
        <v>54</v>
      </c>
      <c r="C73" s="323" t="s">
        <v>226</v>
      </c>
      <c r="D73" s="355" t="s">
        <v>147</v>
      </c>
      <c r="E73" s="356" t="s">
        <v>238</v>
      </c>
      <c r="F73" s="323" t="s">
        <v>174</v>
      </c>
      <c r="G73" s="323" t="s">
        <v>98</v>
      </c>
      <c r="H73" s="74" t="s">
        <v>197</v>
      </c>
      <c r="I73" s="357">
        <v>1.17</v>
      </c>
      <c r="J73" s="358">
        <f t="shared" si="6"/>
        <v>255</v>
      </c>
      <c r="K73" s="267">
        <v>255</v>
      </c>
      <c r="L73" s="267"/>
      <c r="M73" s="267"/>
      <c r="N73" s="267"/>
      <c r="O73" s="267"/>
      <c r="P73" s="267"/>
      <c r="Q73" s="266" t="e">
        <f>IF(K73="nio",0,IF(K73&gt;0,K73*I73/W73,0))*VLOOKUP(B73,'2-Kosten per locatie'!$A$14:$C$31,3,FALSE)</f>
        <v>#DIV/0!</v>
      </c>
      <c r="R73" s="266">
        <f>IF(L73&gt;0,L73*I73/X73,0)*VLOOKUP(B73,'2-Kosten per locatie'!$A$14:$C$31,3,FALSE)</f>
        <v>0</v>
      </c>
      <c r="S73" s="266">
        <f>IF(M73&gt;0,M73*I73/Y73,0)*VLOOKUP(B73,'2-Kosten per locatie'!$A$14:$C$31,3,FALSE)</f>
        <v>0</v>
      </c>
      <c r="T73" s="266">
        <f>IF(N73&gt;0,N73*I73/Z73,0)*VLOOKUP(B73,'2-Kosten per locatie'!$A$14:$C$31,3,FALSE)</f>
        <v>0</v>
      </c>
      <c r="U73" s="266">
        <f>IF(O73&gt;0,O73*I73/Y73,0)*VLOOKUP(B73,'2-Kosten per locatie'!$A$14:$C$31,3,FALSE)</f>
        <v>0</v>
      </c>
      <c r="V73" s="266">
        <f>IF(P73&gt;0,P73*I73/Z73,0)*VLOOKUP(B73,'2-Kosten per locatie'!$A$14:$C$31,3,FALSE)</f>
        <v>0</v>
      </c>
      <c r="W73" s="359">
        <f>IF(K73="nio",0,IF(K73&gt;0,VLOOKUP(G73,'3-Productie normen'!A:L,VLOOKUP(K73,'3-Productie normen'!$B$32:$C$36,2,FALSE),FALSE)))</f>
        <v>0</v>
      </c>
      <c r="X73" s="359">
        <f t="shared" si="7"/>
        <v>0</v>
      </c>
      <c r="Y73" s="359">
        <f t="shared" si="8"/>
        <v>0</v>
      </c>
      <c r="Z73" s="359">
        <f t="shared" si="9"/>
        <v>0</v>
      </c>
      <c r="AA73" s="360"/>
      <c r="AC73" s="361">
        <f t="shared" si="10"/>
        <v>298.34999999999997</v>
      </c>
    </row>
    <row r="74" spans="1:29" ht="14.1" hidden="1" customHeight="1">
      <c r="A74" s="77">
        <v>74</v>
      </c>
      <c r="B74" s="323" t="s">
        <v>54</v>
      </c>
      <c r="C74" s="323" t="s">
        <v>226</v>
      </c>
      <c r="D74" s="355" t="s">
        <v>147</v>
      </c>
      <c r="E74" s="356" t="s">
        <v>161</v>
      </c>
      <c r="F74" s="323" t="s">
        <v>239</v>
      </c>
      <c r="G74" s="323" t="s">
        <v>98</v>
      </c>
      <c r="H74" s="74" t="s">
        <v>197</v>
      </c>
      <c r="I74" s="357">
        <v>4.96</v>
      </c>
      <c r="J74" s="358">
        <f t="shared" si="6"/>
        <v>255</v>
      </c>
      <c r="K74" s="267">
        <v>255</v>
      </c>
      <c r="L74" s="267"/>
      <c r="M74" s="267"/>
      <c r="N74" s="267"/>
      <c r="O74" s="267"/>
      <c r="P74" s="267"/>
      <c r="Q74" s="266" t="e">
        <f>IF(K74="nio",0,IF(K74&gt;0,K74*I74/W74,0))*VLOOKUP(B74,'2-Kosten per locatie'!$A$14:$C$31,3,FALSE)</f>
        <v>#DIV/0!</v>
      </c>
      <c r="R74" s="266">
        <f>IF(L74&gt;0,L74*I74/X74,0)*VLOOKUP(B74,'2-Kosten per locatie'!$A$14:$C$31,3,FALSE)</f>
        <v>0</v>
      </c>
      <c r="S74" s="266">
        <f>IF(M74&gt;0,M74*I74/Y74,0)*VLOOKUP(B74,'2-Kosten per locatie'!$A$14:$C$31,3,FALSE)</f>
        <v>0</v>
      </c>
      <c r="T74" s="266">
        <f>IF(N74&gt;0,N74*I74/Z74,0)*VLOOKUP(B74,'2-Kosten per locatie'!$A$14:$C$31,3,FALSE)</f>
        <v>0</v>
      </c>
      <c r="U74" s="266">
        <f>IF(O74&gt;0,O74*I74/Y74,0)*VLOOKUP(B74,'2-Kosten per locatie'!$A$14:$C$31,3,FALSE)</f>
        <v>0</v>
      </c>
      <c r="V74" s="266">
        <f>IF(P74&gt;0,P74*I74/Z74,0)*VLOOKUP(B74,'2-Kosten per locatie'!$A$14:$C$31,3,FALSE)</f>
        <v>0</v>
      </c>
      <c r="W74" s="359">
        <f>IF(K74="nio",0,IF(K74&gt;0,VLOOKUP(G74,'3-Productie normen'!A:L,VLOOKUP(K74,'3-Productie normen'!$B$32:$C$36,2,FALSE),FALSE)))</f>
        <v>0</v>
      </c>
      <c r="X74" s="359">
        <f t="shared" si="7"/>
        <v>0</v>
      </c>
      <c r="Y74" s="359">
        <f t="shared" si="8"/>
        <v>0</v>
      </c>
      <c r="Z74" s="359">
        <f t="shared" si="9"/>
        <v>0</v>
      </c>
      <c r="AA74" s="360"/>
      <c r="AC74" s="361">
        <f t="shared" si="10"/>
        <v>1264.8</v>
      </c>
    </row>
    <row r="75" spans="1:29" ht="14.1" hidden="1" customHeight="1">
      <c r="A75" s="77">
        <v>75</v>
      </c>
      <c r="B75" s="323" t="s">
        <v>54</v>
      </c>
      <c r="C75" s="323" t="s">
        <v>226</v>
      </c>
      <c r="D75" s="355" t="s">
        <v>147</v>
      </c>
      <c r="E75" s="356" t="s">
        <v>240</v>
      </c>
      <c r="F75" s="74" t="s">
        <v>174</v>
      </c>
      <c r="G75" s="74" t="s">
        <v>98</v>
      </c>
      <c r="H75" s="74" t="s">
        <v>197</v>
      </c>
      <c r="I75" s="357">
        <v>1.2</v>
      </c>
      <c r="J75" s="358">
        <f t="shared" si="6"/>
        <v>255</v>
      </c>
      <c r="K75" s="267">
        <v>255</v>
      </c>
      <c r="L75" s="267"/>
      <c r="M75" s="267"/>
      <c r="N75" s="267"/>
      <c r="O75" s="267"/>
      <c r="P75" s="267"/>
      <c r="Q75" s="266" t="e">
        <f>IF(K75="nio",0,IF(K75&gt;0,K75*I75/W75,0))*VLOOKUP(B75,'2-Kosten per locatie'!$A$14:$C$31,3,FALSE)</f>
        <v>#DIV/0!</v>
      </c>
      <c r="R75" s="266">
        <f>IF(L75&gt;0,L75*I75/X75,0)*VLOOKUP(B75,'2-Kosten per locatie'!$A$14:$C$31,3,FALSE)</f>
        <v>0</v>
      </c>
      <c r="S75" s="266">
        <f>IF(M75&gt;0,M75*I75/Y75,0)*VLOOKUP(B75,'2-Kosten per locatie'!$A$14:$C$31,3,FALSE)</f>
        <v>0</v>
      </c>
      <c r="T75" s="266">
        <f>IF(N75&gt;0,N75*I75/Z75,0)*VLOOKUP(B75,'2-Kosten per locatie'!$A$14:$C$31,3,FALSE)</f>
        <v>0</v>
      </c>
      <c r="U75" s="266">
        <f>IF(O75&gt;0,O75*I75/Y75,0)*VLOOKUP(B75,'2-Kosten per locatie'!$A$14:$C$31,3,FALSE)</f>
        <v>0</v>
      </c>
      <c r="V75" s="266">
        <f>IF(P75&gt;0,P75*I75/Z75,0)*VLOOKUP(B75,'2-Kosten per locatie'!$A$14:$C$31,3,FALSE)</f>
        <v>0</v>
      </c>
      <c r="W75" s="359">
        <f>IF(K75="nio",0,IF(K75&gt;0,VLOOKUP(G75,'3-Productie normen'!A:L,VLOOKUP(K75,'3-Productie normen'!$B$32:$C$36,2,FALSE),FALSE)))</f>
        <v>0</v>
      </c>
      <c r="X75" s="359">
        <f t="shared" si="7"/>
        <v>0</v>
      </c>
      <c r="Y75" s="359">
        <f t="shared" si="8"/>
        <v>0</v>
      </c>
      <c r="Z75" s="359">
        <f t="shared" si="9"/>
        <v>0</v>
      </c>
      <c r="AA75" s="360"/>
      <c r="AC75" s="361">
        <f t="shared" si="10"/>
        <v>306</v>
      </c>
    </row>
    <row r="76" spans="1:29" ht="14.1" hidden="1" customHeight="1">
      <c r="A76" s="77">
        <v>76</v>
      </c>
      <c r="B76" s="323" t="s">
        <v>54</v>
      </c>
      <c r="C76" s="323" t="s">
        <v>226</v>
      </c>
      <c r="D76" s="355" t="s">
        <v>147</v>
      </c>
      <c r="E76" s="356" t="s">
        <v>162</v>
      </c>
      <c r="F76" s="74" t="s">
        <v>241</v>
      </c>
      <c r="G76" s="74" t="s">
        <v>98</v>
      </c>
      <c r="H76" s="74" t="s">
        <v>197</v>
      </c>
      <c r="I76" s="357">
        <v>4.22</v>
      </c>
      <c r="J76" s="358">
        <f t="shared" si="6"/>
        <v>255</v>
      </c>
      <c r="K76" s="267">
        <v>255</v>
      </c>
      <c r="L76" s="267"/>
      <c r="M76" s="267"/>
      <c r="N76" s="267"/>
      <c r="O76" s="267"/>
      <c r="P76" s="267"/>
      <c r="Q76" s="266" t="e">
        <f>IF(K76="nio",0,IF(K76&gt;0,K76*I76/W76,0))*VLOOKUP(B76,'2-Kosten per locatie'!$A$14:$C$31,3,FALSE)</f>
        <v>#DIV/0!</v>
      </c>
      <c r="R76" s="266">
        <f>IF(L76&gt;0,L76*I76/X76,0)*VLOOKUP(B76,'2-Kosten per locatie'!$A$14:$C$31,3,FALSE)</f>
        <v>0</v>
      </c>
      <c r="S76" s="266">
        <f>IF(M76&gt;0,M76*I76/Y76,0)*VLOOKUP(B76,'2-Kosten per locatie'!$A$14:$C$31,3,FALSE)</f>
        <v>0</v>
      </c>
      <c r="T76" s="266">
        <f>IF(N76&gt;0,N76*I76/Z76,0)*VLOOKUP(B76,'2-Kosten per locatie'!$A$14:$C$31,3,FALSE)</f>
        <v>0</v>
      </c>
      <c r="U76" s="266">
        <f>IF(O76&gt;0,O76*I76/Y76,0)*VLOOKUP(B76,'2-Kosten per locatie'!$A$14:$C$31,3,FALSE)</f>
        <v>0</v>
      </c>
      <c r="V76" s="266">
        <f>IF(P76&gt;0,P76*I76/Z76,0)*VLOOKUP(B76,'2-Kosten per locatie'!$A$14:$C$31,3,FALSE)</f>
        <v>0</v>
      </c>
      <c r="W76" s="359">
        <f>IF(K76="nio",0,IF(K76&gt;0,VLOOKUP(G76,'3-Productie normen'!A:L,VLOOKUP(K76,'3-Productie normen'!$B$32:$C$36,2,FALSE),FALSE)))</f>
        <v>0</v>
      </c>
      <c r="X76" s="359">
        <f t="shared" si="7"/>
        <v>0</v>
      </c>
      <c r="Y76" s="359">
        <f t="shared" si="8"/>
        <v>0</v>
      </c>
      <c r="Z76" s="359">
        <f t="shared" si="9"/>
        <v>0</v>
      </c>
      <c r="AA76" s="360"/>
      <c r="AC76" s="361">
        <f t="shared" si="10"/>
        <v>1076.0999999999999</v>
      </c>
    </row>
    <row r="77" spans="1:29" ht="14.1" hidden="1" customHeight="1">
      <c r="A77" s="77">
        <v>77</v>
      </c>
      <c r="B77" s="323" t="s">
        <v>54</v>
      </c>
      <c r="C77" s="323" t="s">
        <v>226</v>
      </c>
      <c r="D77" s="355" t="s">
        <v>147</v>
      </c>
      <c r="E77" s="356" t="s">
        <v>163</v>
      </c>
      <c r="F77" s="74" t="s">
        <v>242</v>
      </c>
      <c r="G77" s="74" t="s">
        <v>111</v>
      </c>
      <c r="H77" s="74" t="s">
        <v>243</v>
      </c>
      <c r="I77" s="357">
        <v>15</v>
      </c>
      <c r="J77" s="358">
        <f t="shared" si="6"/>
        <v>0</v>
      </c>
      <c r="K77" s="267" t="s">
        <v>192</v>
      </c>
      <c r="L77" s="267"/>
      <c r="M77" s="267"/>
      <c r="N77" s="267"/>
      <c r="O77" s="267"/>
      <c r="P77" s="267"/>
      <c r="Q77" s="266">
        <f>IF(K77="nio",0,IF(K77&gt;0,K77*I77/W77,0))*VLOOKUP(B77,'2-Kosten per locatie'!$A$14:$C$31,3,FALSE)</f>
        <v>0</v>
      </c>
      <c r="R77" s="266">
        <f>IF(L77&gt;0,L77*I77/X77,0)*VLOOKUP(B77,'2-Kosten per locatie'!$A$14:$C$31,3,FALSE)</f>
        <v>0</v>
      </c>
      <c r="S77" s="266">
        <f>IF(M77&gt;0,M77*I77/Y77,0)*VLOOKUP(B77,'2-Kosten per locatie'!$A$14:$C$31,3,FALSE)</f>
        <v>0</v>
      </c>
      <c r="T77" s="266">
        <f>IF(N77&gt;0,N77*I77/Z77,0)*VLOOKUP(B77,'2-Kosten per locatie'!$A$14:$C$31,3,FALSE)</f>
        <v>0</v>
      </c>
      <c r="U77" s="266">
        <f>IF(O77&gt;0,O77*I77/Y77,0)*VLOOKUP(B77,'2-Kosten per locatie'!$A$14:$C$31,3,FALSE)</f>
        <v>0</v>
      </c>
      <c r="V77" s="266">
        <f>IF(P77&gt;0,P77*I77/Z77,0)*VLOOKUP(B77,'2-Kosten per locatie'!$A$14:$C$31,3,FALSE)</f>
        <v>0</v>
      </c>
      <c r="W77" s="359">
        <f>IF(K77="nio",0,IF(K77&gt;0,VLOOKUP(G77,'3-Productie normen'!A:L,VLOOKUP(K77,'3-Productie normen'!$B$32:$C$36,2,FALSE),FALSE)))</f>
        <v>0</v>
      </c>
      <c r="X77" s="359">
        <f t="shared" si="7"/>
        <v>0</v>
      </c>
      <c r="Y77" s="359">
        <f t="shared" si="8"/>
        <v>0</v>
      </c>
      <c r="Z77" s="359">
        <f t="shared" si="9"/>
        <v>0</v>
      </c>
      <c r="AA77" s="360"/>
      <c r="AC77" s="361">
        <f t="shared" si="10"/>
        <v>0</v>
      </c>
    </row>
    <row r="78" spans="1:29" ht="14.1" hidden="1" customHeight="1">
      <c r="A78" s="77">
        <v>78</v>
      </c>
      <c r="B78" s="323" t="s">
        <v>54</v>
      </c>
      <c r="C78" s="323" t="s">
        <v>226</v>
      </c>
      <c r="D78" s="355" t="s">
        <v>147</v>
      </c>
      <c r="E78" s="356" t="s">
        <v>244</v>
      </c>
      <c r="F78" s="74" t="s">
        <v>245</v>
      </c>
      <c r="G78" s="74" t="s">
        <v>107</v>
      </c>
      <c r="H78" s="74" t="s">
        <v>191</v>
      </c>
      <c r="I78" s="357">
        <v>4.76</v>
      </c>
      <c r="J78" s="358">
        <f t="shared" si="6"/>
        <v>104</v>
      </c>
      <c r="K78" s="267">
        <v>104</v>
      </c>
      <c r="L78" s="267"/>
      <c r="M78" s="267"/>
      <c r="N78" s="267"/>
      <c r="O78" s="267"/>
      <c r="P78" s="267"/>
      <c r="Q78" s="266" t="e">
        <f>IF(K78="nio",0,IF(K78&gt;0,K78*I78/W78,0))*VLOOKUP(B78,'2-Kosten per locatie'!$A$14:$C$31,3,FALSE)</f>
        <v>#DIV/0!</v>
      </c>
      <c r="R78" s="266">
        <f>IF(L78&gt;0,L78*I78/X78,0)*VLOOKUP(B78,'2-Kosten per locatie'!$A$14:$C$31,3,FALSE)</f>
        <v>0</v>
      </c>
      <c r="S78" s="266">
        <f>IF(M78&gt;0,M78*I78/Y78,0)*VLOOKUP(B78,'2-Kosten per locatie'!$A$14:$C$31,3,FALSE)</f>
        <v>0</v>
      </c>
      <c r="T78" s="266">
        <f>IF(N78&gt;0,N78*I78/Z78,0)*VLOOKUP(B78,'2-Kosten per locatie'!$A$14:$C$31,3,FALSE)</f>
        <v>0</v>
      </c>
      <c r="U78" s="266">
        <f>IF(O78&gt;0,O78*I78/Y78,0)*VLOOKUP(B78,'2-Kosten per locatie'!$A$14:$C$31,3,FALSE)</f>
        <v>0</v>
      </c>
      <c r="V78" s="266">
        <f>IF(P78&gt;0,P78*I78/Z78,0)*VLOOKUP(B78,'2-Kosten per locatie'!$A$14:$C$31,3,FALSE)</f>
        <v>0</v>
      </c>
      <c r="W78" s="359">
        <f>IF(K78="nio",0,IF(K78&gt;0,VLOOKUP(G78,'3-Productie normen'!A:L,VLOOKUP(K78,'3-Productie normen'!$B$32:$C$36,2,FALSE),FALSE)))</f>
        <v>0</v>
      </c>
      <c r="X78" s="359">
        <f t="shared" si="7"/>
        <v>0</v>
      </c>
      <c r="Y78" s="359">
        <f t="shared" si="8"/>
        <v>0</v>
      </c>
      <c r="Z78" s="359">
        <f t="shared" si="9"/>
        <v>0</v>
      </c>
      <c r="AA78" s="360"/>
      <c r="AC78" s="361">
        <f t="shared" si="10"/>
        <v>495.03999999999996</v>
      </c>
    </row>
    <row r="79" spans="1:29" ht="14.1" hidden="1" customHeight="1">
      <c r="A79" s="77">
        <v>79</v>
      </c>
      <c r="B79" s="323" t="s">
        <v>54</v>
      </c>
      <c r="C79" s="323" t="s">
        <v>226</v>
      </c>
      <c r="D79" s="355">
        <v>1</v>
      </c>
      <c r="E79" s="356" t="s">
        <v>199</v>
      </c>
      <c r="F79" s="364" t="s">
        <v>246</v>
      </c>
      <c r="G79" s="364" t="s">
        <v>99</v>
      </c>
      <c r="H79" s="74" t="s">
        <v>159</v>
      </c>
      <c r="I79" s="357">
        <v>30.58</v>
      </c>
      <c r="J79" s="358">
        <f t="shared" si="6"/>
        <v>255</v>
      </c>
      <c r="K79" s="267">
        <v>255</v>
      </c>
      <c r="L79" s="267"/>
      <c r="M79" s="267"/>
      <c r="N79" s="267"/>
      <c r="O79" s="267"/>
      <c r="P79" s="267"/>
      <c r="Q79" s="266" t="e">
        <f>IF(K79="nio",0,IF(K79&gt;0,K79*I79/W79,0))*VLOOKUP(B79,'2-Kosten per locatie'!$A$14:$C$31,3,FALSE)</f>
        <v>#DIV/0!</v>
      </c>
      <c r="R79" s="266">
        <f>IF(L79&gt;0,L79*I79/X79,0)*VLOOKUP(B79,'2-Kosten per locatie'!$A$14:$C$31,3,FALSE)</f>
        <v>0</v>
      </c>
      <c r="S79" s="266">
        <f>IF(M79&gt;0,M79*I79/Y79,0)*VLOOKUP(B79,'2-Kosten per locatie'!$A$14:$C$31,3,FALSE)</f>
        <v>0</v>
      </c>
      <c r="T79" s="266">
        <f>IF(N79&gt;0,N79*I79/Z79,0)*VLOOKUP(B79,'2-Kosten per locatie'!$A$14:$C$31,3,FALSE)</f>
        <v>0</v>
      </c>
      <c r="U79" s="266">
        <f>IF(O79&gt;0,O79*I79/Y79,0)*VLOOKUP(B79,'2-Kosten per locatie'!$A$14:$C$31,3,FALSE)</f>
        <v>0</v>
      </c>
      <c r="V79" s="266">
        <f>IF(P79&gt;0,P79*I79/Z79,0)*VLOOKUP(B79,'2-Kosten per locatie'!$A$14:$C$31,3,FALSE)</f>
        <v>0</v>
      </c>
      <c r="W79" s="359">
        <f>IF(K79="nio",0,IF(K79&gt;0,VLOOKUP(G79,'3-Productie normen'!A:L,VLOOKUP(K79,'3-Productie normen'!$B$32:$C$36,2,FALSE),FALSE)))</f>
        <v>0</v>
      </c>
      <c r="X79" s="359">
        <f t="shared" si="7"/>
        <v>0</v>
      </c>
      <c r="Y79" s="359">
        <f t="shared" si="8"/>
        <v>0</v>
      </c>
      <c r="Z79" s="359">
        <f t="shared" si="9"/>
        <v>0</v>
      </c>
      <c r="AA79" s="360"/>
      <c r="AC79" s="361">
        <f t="shared" si="10"/>
        <v>7797.9</v>
      </c>
    </row>
    <row r="80" spans="1:29" ht="14.1" hidden="1" customHeight="1">
      <c r="A80" s="77">
        <v>80</v>
      </c>
      <c r="B80" s="323" t="s">
        <v>54</v>
      </c>
      <c r="C80" s="323" t="s">
        <v>226</v>
      </c>
      <c r="D80" s="355">
        <v>1</v>
      </c>
      <c r="E80" s="356" t="s">
        <v>201</v>
      </c>
      <c r="F80" s="74" t="s">
        <v>200</v>
      </c>
      <c r="G80" s="340" t="s">
        <v>97</v>
      </c>
      <c r="H80" s="362" t="s">
        <v>152</v>
      </c>
      <c r="I80" s="357">
        <v>22.28</v>
      </c>
      <c r="J80" s="358">
        <f t="shared" si="6"/>
        <v>104</v>
      </c>
      <c r="K80" s="267">
        <v>104</v>
      </c>
      <c r="L80" s="267"/>
      <c r="M80" s="267"/>
      <c r="N80" s="267"/>
      <c r="O80" s="267"/>
      <c r="P80" s="267"/>
      <c r="Q80" s="266" t="e">
        <f>IF(K80="nio",0,IF(K80&gt;0,K80*I80/W80,0))*VLOOKUP(B80,'2-Kosten per locatie'!$A$14:$C$31,3,FALSE)</f>
        <v>#DIV/0!</v>
      </c>
      <c r="R80" s="266">
        <f>IF(L80&gt;0,L80*I80/X80,0)*VLOOKUP(B80,'2-Kosten per locatie'!$A$14:$C$31,3,FALSE)</f>
        <v>0</v>
      </c>
      <c r="S80" s="266">
        <f>IF(M80&gt;0,M80*I80/Y80,0)*VLOOKUP(B80,'2-Kosten per locatie'!$A$14:$C$31,3,FALSE)</f>
        <v>0</v>
      </c>
      <c r="T80" s="266">
        <f>IF(N80&gt;0,N80*I80/Z80,0)*VLOOKUP(B80,'2-Kosten per locatie'!$A$14:$C$31,3,FALSE)</f>
        <v>0</v>
      </c>
      <c r="U80" s="266">
        <f>IF(O80&gt;0,O80*I80/Y80,0)*VLOOKUP(B80,'2-Kosten per locatie'!$A$14:$C$31,3,FALSE)</f>
        <v>0</v>
      </c>
      <c r="V80" s="266">
        <f>IF(P80&gt;0,P80*I80/Z80,0)*VLOOKUP(B80,'2-Kosten per locatie'!$A$14:$C$31,3,FALSE)</f>
        <v>0</v>
      </c>
      <c r="W80" s="359">
        <f>IF(K80="nio",0,IF(K80&gt;0,VLOOKUP(G80,'3-Productie normen'!A:L,VLOOKUP(K80,'3-Productie normen'!$B$32:$C$36,2,FALSE),FALSE)))</f>
        <v>0</v>
      </c>
      <c r="X80" s="359">
        <f t="shared" si="7"/>
        <v>0</v>
      </c>
      <c r="Y80" s="359">
        <f t="shared" si="8"/>
        <v>0</v>
      </c>
      <c r="Z80" s="359">
        <f t="shared" si="9"/>
        <v>0</v>
      </c>
      <c r="AA80" s="360"/>
      <c r="AC80" s="361">
        <f t="shared" si="10"/>
        <v>2317.12</v>
      </c>
    </row>
    <row r="81" spans="1:29" ht="14.1" hidden="1" customHeight="1">
      <c r="A81" s="77">
        <v>81</v>
      </c>
      <c r="B81" s="323" t="s">
        <v>54</v>
      </c>
      <c r="C81" s="323" t="s">
        <v>226</v>
      </c>
      <c r="D81" s="88">
        <v>1</v>
      </c>
      <c r="E81" s="264" t="s">
        <v>203</v>
      </c>
      <c r="F81" s="87" t="s">
        <v>200</v>
      </c>
      <c r="G81" s="340" t="s">
        <v>97</v>
      </c>
      <c r="H81" s="74" t="s">
        <v>152</v>
      </c>
      <c r="I81" s="357">
        <v>22.77</v>
      </c>
      <c r="J81" s="358">
        <f t="shared" si="6"/>
        <v>104</v>
      </c>
      <c r="K81" s="267">
        <v>104</v>
      </c>
      <c r="L81" s="267"/>
      <c r="M81" s="267"/>
      <c r="N81" s="267"/>
      <c r="O81" s="267"/>
      <c r="P81" s="267"/>
      <c r="Q81" s="266" t="e">
        <f>IF(K81="nio",0,IF(K81&gt;0,K81*I81/W81,0))*VLOOKUP(B81,'2-Kosten per locatie'!$A$14:$C$31,3,FALSE)</f>
        <v>#DIV/0!</v>
      </c>
      <c r="R81" s="266">
        <f>IF(L81&gt;0,L81*I81/X81,0)*VLOOKUP(B81,'2-Kosten per locatie'!$A$14:$C$31,3,FALSE)</f>
        <v>0</v>
      </c>
      <c r="S81" s="266">
        <f>IF(M81&gt;0,M81*I81/Y81,0)*VLOOKUP(B81,'2-Kosten per locatie'!$A$14:$C$31,3,FALSE)</f>
        <v>0</v>
      </c>
      <c r="T81" s="266">
        <f>IF(N81&gt;0,N81*I81/Z81,0)*VLOOKUP(B81,'2-Kosten per locatie'!$A$14:$C$31,3,FALSE)</f>
        <v>0</v>
      </c>
      <c r="U81" s="266">
        <f>IF(O81&gt;0,O81*I81/Y81,0)*VLOOKUP(B81,'2-Kosten per locatie'!$A$14:$C$31,3,FALSE)</f>
        <v>0</v>
      </c>
      <c r="V81" s="266">
        <f>IF(P81&gt;0,P81*I81/Z81,0)*VLOOKUP(B81,'2-Kosten per locatie'!$A$14:$C$31,3,FALSE)</f>
        <v>0</v>
      </c>
      <c r="W81" s="359">
        <f>IF(K81="nio",0,IF(K81&gt;0,VLOOKUP(G81,'3-Productie normen'!A:L,VLOOKUP(K81,'3-Productie normen'!$B$32:$C$36,2,FALSE),FALSE)))</f>
        <v>0</v>
      </c>
      <c r="X81" s="359">
        <f t="shared" si="7"/>
        <v>0</v>
      </c>
      <c r="Y81" s="359">
        <f t="shared" si="8"/>
        <v>0</v>
      </c>
      <c r="Z81" s="359">
        <f t="shared" si="9"/>
        <v>0</v>
      </c>
      <c r="AA81" s="360"/>
      <c r="AC81" s="361">
        <f t="shared" si="10"/>
        <v>2368.08</v>
      </c>
    </row>
    <row r="82" spans="1:29" ht="14.1" hidden="1" customHeight="1">
      <c r="A82" s="77">
        <v>82</v>
      </c>
      <c r="B82" s="323" t="s">
        <v>54</v>
      </c>
      <c r="C82" s="323" t="s">
        <v>226</v>
      </c>
      <c r="D82" s="355">
        <v>1</v>
      </c>
      <c r="E82" s="356" t="s">
        <v>204</v>
      </c>
      <c r="F82" s="74" t="s">
        <v>200</v>
      </c>
      <c r="G82" s="340" t="s">
        <v>97</v>
      </c>
      <c r="H82" s="74" t="s">
        <v>152</v>
      </c>
      <c r="I82" s="357">
        <v>23.46</v>
      </c>
      <c r="J82" s="358">
        <f t="shared" si="6"/>
        <v>104</v>
      </c>
      <c r="K82" s="267">
        <v>104</v>
      </c>
      <c r="L82" s="267"/>
      <c r="M82" s="267"/>
      <c r="N82" s="267"/>
      <c r="O82" s="267"/>
      <c r="P82" s="267"/>
      <c r="Q82" s="266" t="e">
        <f>IF(K82="nio",0,IF(K82&gt;0,K82*I82/W82,0))*VLOOKUP(B82,'2-Kosten per locatie'!$A$14:$C$31,3,FALSE)</f>
        <v>#DIV/0!</v>
      </c>
      <c r="R82" s="266">
        <f>IF(L82&gt;0,L82*I82/X82,0)*VLOOKUP(B82,'2-Kosten per locatie'!$A$14:$C$31,3,FALSE)</f>
        <v>0</v>
      </c>
      <c r="S82" s="266">
        <f>IF(M82&gt;0,M82*I82/Y82,0)*VLOOKUP(B82,'2-Kosten per locatie'!$A$14:$C$31,3,FALSE)</f>
        <v>0</v>
      </c>
      <c r="T82" s="266">
        <f>IF(N82&gt;0,N82*I82/Z82,0)*VLOOKUP(B82,'2-Kosten per locatie'!$A$14:$C$31,3,FALSE)</f>
        <v>0</v>
      </c>
      <c r="U82" s="266">
        <f>IF(O82&gt;0,O82*I82/Y82,0)*VLOOKUP(B82,'2-Kosten per locatie'!$A$14:$C$31,3,FALSE)</f>
        <v>0</v>
      </c>
      <c r="V82" s="266">
        <f>IF(P82&gt;0,P82*I82/Z82,0)*VLOOKUP(B82,'2-Kosten per locatie'!$A$14:$C$31,3,FALSE)</f>
        <v>0</v>
      </c>
      <c r="W82" s="359">
        <f>IF(K82="nio",0,IF(K82&gt;0,VLOOKUP(G82,'3-Productie normen'!A:L,VLOOKUP(K82,'3-Productie normen'!$B$32:$C$36,2,FALSE),FALSE)))</f>
        <v>0</v>
      </c>
      <c r="X82" s="359">
        <f t="shared" si="7"/>
        <v>0</v>
      </c>
      <c r="Y82" s="359">
        <f t="shared" si="8"/>
        <v>0</v>
      </c>
      <c r="Z82" s="359">
        <f t="shared" si="9"/>
        <v>0</v>
      </c>
      <c r="AA82" s="360"/>
      <c r="AC82" s="361">
        <f t="shared" si="10"/>
        <v>2439.84</v>
      </c>
    </row>
    <row r="83" spans="1:29" ht="14.1" hidden="1" customHeight="1">
      <c r="A83" s="77">
        <v>83</v>
      </c>
      <c r="B83" s="323" t="s">
        <v>54</v>
      </c>
      <c r="C83" s="323" t="s">
        <v>226</v>
      </c>
      <c r="D83" s="355">
        <v>1</v>
      </c>
      <c r="E83" s="356" t="s">
        <v>205</v>
      </c>
      <c r="F83" s="74" t="s">
        <v>200</v>
      </c>
      <c r="G83" s="340" t="s">
        <v>97</v>
      </c>
      <c r="H83" s="74" t="s">
        <v>152</v>
      </c>
      <c r="I83" s="357">
        <v>17.88</v>
      </c>
      <c r="J83" s="358">
        <f t="shared" si="6"/>
        <v>104</v>
      </c>
      <c r="K83" s="267">
        <v>104</v>
      </c>
      <c r="L83" s="267"/>
      <c r="M83" s="267"/>
      <c r="N83" s="267"/>
      <c r="O83" s="267"/>
      <c r="P83" s="267"/>
      <c r="Q83" s="266" t="e">
        <f>IF(K83="nio",0,IF(K83&gt;0,K83*I83/W83,0))*VLOOKUP(B83,'2-Kosten per locatie'!$A$14:$C$31,3,FALSE)</f>
        <v>#DIV/0!</v>
      </c>
      <c r="R83" s="266">
        <f>IF(L83&gt;0,L83*I83/X83,0)*VLOOKUP(B83,'2-Kosten per locatie'!$A$14:$C$31,3,FALSE)</f>
        <v>0</v>
      </c>
      <c r="S83" s="266">
        <f>IF(M83&gt;0,M83*I83/Y83,0)*VLOOKUP(B83,'2-Kosten per locatie'!$A$14:$C$31,3,FALSE)</f>
        <v>0</v>
      </c>
      <c r="T83" s="266">
        <f>IF(N83&gt;0,N83*I83/Z83,0)*VLOOKUP(B83,'2-Kosten per locatie'!$A$14:$C$31,3,FALSE)</f>
        <v>0</v>
      </c>
      <c r="U83" s="266">
        <f>IF(O83&gt;0,O83*I83/Y83,0)*VLOOKUP(B83,'2-Kosten per locatie'!$A$14:$C$31,3,FALSE)</f>
        <v>0</v>
      </c>
      <c r="V83" s="266">
        <f>IF(P83&gt;0,P83*I83/Z83,0)*VLOOKUP(B83,'2-Kosten per locatie'!$A$14:$C$31,3,FALSE)</f>
        <v>0</v>
      </c>
      <c r="W83" s="359">
        <f>IF(K83="nio",0,IF(K83&gt;0,VLOOKUP(G83,'3-Productie normen'!A:L,VLOOKUP(K83,'3-Productie normen'!$B$32:$C$36,2,FALSE),FALSE)))</f>
        <v>0</v>
      </c>
      <c r="X83" s="359">
        <f t="shared" si="7"/>
        <v>0</v>
      </c>
      <c r="Y83" s="359">
        <f t="shared" si="8"/>
        <v>0</v>
      </c>
      <c r="Z83" s="359">
        <f t="shared" si="9"/>
        <v>0</v>
      </c>
      <c r="AA83" s="360"/>
      <c r="AC83" s="361">
        <f t="shared" si="10"/>
        <v>1859.52</v>
      </c>
    </row>
    <row r="84" spans="1:29" ht="14.1" hidden="1" customHeight="1">
      <c r="A84" s="77">
        <v>84</v>
      </c>
      <c r="B84" s="323" t="s">
        <v>54</v>
      </c>
      <c r="C84" s="323" t="s">
        <v>226</v>
      </c>
      <c r="D84" s="355">
        <v>1</v>
      </c>
      <c r="E84" s="356" t="s">
        <v>206</v>
      </c>
      <c r="F84" s="74" t="s">
        <v>200</v>
      </c>
      <c r="G84" s="340" t="s">
        <v>97</v>
      </c>
      <c r="H84" s="74" t="s">
        <v>152</v>
      </c>
      <c r="I84" s="357">
        <v>17.88</v>
      </c>
      <c r="J84" s="358">
        <f t="shared" si="6"/>
        <v>104</v>
      </c>
      <c r="K84" s="267">
        <v>104</v>
      </c>
      <c r="L84" s="267"/>
      <c r="M84" s="267"/>
      <c r="N84" s="267"/>
      <c r="O84" s="267"/>
      <c r="P84" s="267"/>
      <c r="Q84" s="266" t="e">
        <f>IF(K84="nio",0,IF(K84&gt;0,K84*I84/W84,0))*VLOOKUP(B84,'2-Kosten per locatie'!$A$14:$C$31,3,FALSE)</f>
        <v>#DIV/0!</v>
      </c>
      <c r="R84" s="266">
        <f>IF(L84&gt;0,L84*I84/X84,0)*VLOOKUP(B84,'2-Kosten per locatie'!$A$14:$C$31,3,FALSE)</f>
        <v>0</v>
      </c>
      <c r="S84" s="266">
        <f>IF(M84&gt;0,M84*I84/Y84,0)*VLOOKUP(B84,'2-Kosten per locatie'!$A$14:$C$31,3,FALSE)</f>
        <v>0</v>
      </c>
      <c r="T84" s="266">
        <f>IF(N84&gt;0,N84*I84/Z84,0)*VLOOKUP(B84,'2-Kosten per locatie'!$A$14:$C$31,3,FALSE)</f>
        <v>0</v>
      </c>
      <c r="U84" s="266">
        <f>IF(O84&gt;0,O84*I84/Y84,0)*VLOOKUP(B84,'2-Kosten per locatie'!$A$14:$C$31,3,FALSE)</f>
        <v>0</v>
      </c>
      <c r="V84" s="266">
        <f>IF(P84&gt;0,P84*I84/Z84,0)*VLOOKUP(B84,'2-Kosten per locatie'!$A$14:$C$31,3,FALSE)</f>
        <v>0</v>
      </c>
      <c r="W84" s="359">
        <f>IF(K84="nio",0,IF(K84&gt;0,VLOOKUP(G84,'3-Productie normen'!A:L,VLOOKUP(K84,'3-Productie normen'!$B$32:$C$36,2,FALSE),FALSE)))</f>
        <v>0</v>
      </c>
      <c r="X84" s="359">
        <f t="shared" si="7"/>
        <v>0</v>
      </c>
      <c r="Y84" s="359">
        <f t="shared" si="8"/>
        <v>0</v>
      </c>
      <c r="Z84" s="359">
        <f t="shared" si="9"/>
        <v>0</v>
      </c>
      <c r="AA84" s="360"/>
      <c r="AC84" s="361">
        <f t="shared" si="10"/>
        <v>1859.52</v>
      </c>
    </row>
    <row r="85" spans="1:29" ht="14.1" hidden="1" customHeight="1">
      <c r="A85" s="77">
        <v>85</v>
      </c>
      <c r="B85" s="323" t="s">
        <v>53</v>
      </c>
      <c r="C85" s="323" t="s">
        <v>146</v>
      </c>
      <c r="D85" s="355" t="s">
        <v>147</v>
      </c>
      <c r="E85" s="356" t="s">
        <v>150</v>
      </c>
      <c r="F85" s="74" t="s">
        <v>247</v>
      </c>
      <c r="G85" s="74" t="s">
        <v>99</v>
      </c>
      <c r="H85" s="74" t="s">
        <v>149</v>
      </c>
      <c r="I85" s="357">
        <v>32.22</v>
      </c>
      <c r="J85" s="358">
        <f t="shared" si="6"/>
        <v>255</v>
      </c>
      <c r="K85" s="267">
        <v>255</v>
      </c>
      <c r="L85" s="267"/>
      <c r="M85" s="267"/>
      <c r="N85" s="267"/>
      <c r="O85" s="267"/>
      <c r="P85" s="267"/>
      <c r="Q85" s="266" t="e">
        <f>IF(K85="nio",0,IF(K85&gt;0,K85*I85/W85,0))*VLOOKUP(B85,'2-Kosten per locatie'!$A$14:$C$31,3,FALSE)</f>
        <v>#DIV/0!</v>
      </c>
      <c r="R85" s="266">
        <f>IF(L85&gt;0,L85*I85/X85,0)*VLOOKUP(B85,'2-Kosten per locatie'!$A$14:$C$31,3,FALSE)</f>
        <v>0</v>
      </c>
      <c r="S85" s="266">
        <f>IF(M85&gt;0,M85*I85/Y85,0)*VLOOKUP(B85,'2-Kosten per locatie'!$A$14:$C$31,3,FALSE)</f>
        <v>0</v>
      </c>
      <c r="T85" s="266">
        <f>IF(N85&gt;0,N85*I85/Z85,0)*VLOOKUP(B85,'2-Kosten per locatie'!$A$14:$C$31,3,FALSE)</f>
        <v>0</v>
      </c>
      <c r="U85" s="266">
        <f>IF(O85&gt;0,O85*I85/Y85,0)*VLOOKUP(B85,'2-Kosten per locatie'!$A$14:$C$31,3,FALSE)</f>
        <v>0</v>
      </c>
      <c r="V85" s="266">
        <f>IF(P85&gt;0,P85*I85/Z85,0)*VLOOKUP(B85,'2-Kosten per locatie'!$A$14:$C$31,3,FALSE)</f>
        <v>0</v>
      </c>
      <c r="W85" s="359">
        <f>IF(K85="nio",0,IF(K85&gt;0,VLOOKUP(G85,'3-Productie normen'!A:L,VLOOKUP(K85,'3-Productie normen'!$B$32:$C$36,2,FALSE),FALSE)))</f>
        <v>0</v>
      </c>
      <c r="X85" s="359">
        <f t="shared" si="7"/>
        <v>0</v>
      </c>
      <c r="Y85" s="359">
        <f t="shared" si="8"/>
        <v>0</v>
      </c>
      <c r="Z85" s="359">
        <f t="shared" si="9"/>
        <v>0</v>
      </c>
      <c r="AA85" s="360"/>
      <c r="AC85" s="361">
        <f t="shared" si="10"/>
        <v>8216.1</v>
      </c>
    </row>
    <row r="86" spans="1:29" ht="14.1" hidden="1" customHeight="1">
      <c r="A86" s="77">
        <v>86</v>
      </c>
      <c r="B86" s="323" t="s">
        <v>53</v>
      </c>
      <c r="C86" s="323" t="s">
        <v>146</v>
      </c>
      <c r="D86" s="355" t="s">
        <v>147</v>
      </c>
      <c r="E86" s="356" t="s">
        <v>248</v>
      </c>
      <c r="F86" s="74" t="s">
        <v>249</v>
      </c>
      <c r="G86" s="74" t="s">
        <v>99</v>
      </c>
      <c r="H86" s="74" t="s">
        <v>159</v>
      </c>
      <c r="I86" s="357">
        <v>11.78</v>
      </c>
      <c r="J86" s="358">
        <f t="shared" si="6"/>
        <v>255</v>
      </c>
      <c r="K86" s="267">
        <v>255</v>
      </c>
      <c r="L86" s="267"/>
      <c r="M86" s="267"/>
      <c r="N86" s="267"/>
      <c r="O86" s="267"/>
      <c r="P86" s="267"/>
      <c r="Q86" s="266" t="e">
        <f>IF(K86="nio",0,IF(K86&gt;0,K86*I86/W86,0))*VLOOKUP(B86,'2-Kosten per locatie'!$A$14:$C$31,3,FALSE)</f>
        <v>#DIV/0!</v>
      </c>
      <c r="R86" s="266">
        <f>IF(L86&gt;0,L86*I86/X86,0)*VLOOKUP(B86,'2-Kosten per locatie'!$A$14:$C$31,3,FALSE)</f>
        <v>0</v>
      </c>
      <c r="S86" s="266">
        <f>IF(M86&gt;0,M86*I86/Y86,0)*VLOOKUP(B86,'2-Kosten per locatie'!$A$14:$C$31,3,FALSE)</f>
        <v>0</v>
      </c>
      <c r="T86" s="266">
        <f>IF(N86&gt;0,N86*I86/Z86,0)*VLOOKUP(B86,'2-Kosten per locatie'!$A$14:$C$31,3,FALSE)</f>
        <v>0</v>
      </c>
      <c r="U86" s="266">
        <f>IF(O86&gt;0,O86*I86/Y86,0)*VLOOKUP(B86,'2-Kosten per locatie'!$A$14:$C$31,3,FALSE)</f>
        <v>0</v>
      </c>
      <c r="V86" s="266">
        <f>IF(P86&gt;0,P86*I86/Z86,0)*VLOOKUP(B86,'2-Kosten per locatie'!$A$14:$C$31,3,FALSE)</f>
        <v>0</v>
      </c>
      <c r="W86" s="359">
        <f>IF(K86="nio",0,IF(K86&gt;0,VLOOKUP(G86,'3-Productie normen'!A:L,VLOOKUP(K86,'3-Productie normen'!$B$32:$C$36,2,FALSE),FALSE)))</f>
        <v>0</v>
      </c>
      <c r="X86" s="359">
        <f t="shared" si="7"/>
        <v>0</v>
      </c>
      <c r="Y86" s="359">
        <f t="shared" si="8"/>
        <v>0</v>
      </c>
      <c r="Z86" s="359">
        <f t="shared" si="9"/>
        <v>0</v>
      </c>
      <c r="AA86" s="360"/>
      <c r="AC86" s="361">
        <f t="shared" si="10"/>
        <v>3003.8999999999996</v>
      </c>
    </row>
    <row r="87" spans="1:29" ht="14.1" hidden="1" customHeight="1">
      <c r="A87" s="77">
        <v>87</v>
      </c>
      <c r="B87" s="323" t="s">
        <v>53</v>
      </c>
      <c r="C87" s="323" t="s">
        <v>146</v>
      </c>
      <c r="D87" s="355" t="s">
        <v>147</v>
      </c>
      <c r="E87" s="356" t="s">
        <v>153</v>
      </c>
      <c r="F87" s="323" t="s">
        <v>250</v>
      </c>
      <c r="G87" s="340" t="s">
        <v>103</v>
      </c>
      <c r="H87" s="74" t="s">
        <v>152</v>
      </c>
      <c r="I87" s="357">
        <v>23.2</v>
      </c>
      <c r="J87" s="358">
        <f t="shared" si="6"/>
        <v>104</v>
      </c>
      <c r="K87" s="267">
        <v>104</v>
      </c>
      <c r="L87" s="267"/>
      <c r="M87" s="267"/>
      <c r="N87" s="267"/>
      <c r="O87" s="267"/>
      <c r="P87" s="267"/>
      <c r="Q87" s="266" t="e">
        <f>IF(K87="nio",0,IF(K87&gt;0,K87*I87/W87,0))*VLOOKUP(B87,'2-Kosten per locatie'!$A$14:$C$31,3,FALSE)</f>
        <v>#DIV/0!</v>
      </c>
      <c r="R87" s="266">
        <f>IF(L87&gt;0,L87*I87/X87,0)*VLOOKUP(B87,'2-Kosten per locatie'!$A$14:$C$31,3,FALSE)</f>
        <v>0</v>
      </c>
      <c r="S87" s="266">
        <f>IF(M87&gt;0,M87*I87/Y87,0)*VLOOKUP(B87,'2-Kosten per locatie'!$A$14:$C$31,3,FALSE)</f>
        <v>0</v>
      </c>
      <c r="T87" s="266">
        <f>IF(N87&gt;0,N87*I87/Z87,0)*VLOOKUP(B87,'2-Kosten per locatie'!$A$14:$C$31,3,FALSE)</f>
        <v>0</v>
      </c>
      <c r="U87" s="266">
        <f>IF(O87&gt;0,O87*I87/Y87,0)*VLOOKUP(B87,'2-Kosten per locatie'!$A$14:$C$31,3,FALSE)</f>
        <v>0</v>
      </c>
      <c r="V87" s="266">
        <f>IF(P87&gt;0,P87*I87/Z87,0)*VLOOKUP(B87,'2-Kosten per locatie'!$A$14:$C$31,3,FALSE)</f>
        <v>0</v>
      </c>
      <c r="W87" s="359">
        <f>IF(K87="nio",0,IF(K87&gt;0,VLOOKUP(G87,'3-Productie normen'!A:L,VLOOKUP(K87,'3-Productie normen'!$B$32:$C$36,2,FALSE),FALSE)))</f>
        <v>0</v>
      </c>
      <c r="X87" s="359">
        <f t="shared" si="7"/>
        <v>0</v>
      </c>
      <c r="Y87" s="359">
        <f t="shared" si="8"/>
        <v>0</v>
      </c>
      <c r="Z87" s="359">
        <f t="shared" si="9"/>
        <v>0</v>
      </c>
      <c r="AA87" s="360"/>
      <c r="AC87" s="361">
        <f t="shared" si="10"/>
        <v>2412.7999999999997</v>
      </c>
    </row>
    <row r="88" spans="1:29" ht="14.1" hidden="1" customHeight="1">
      <c r="A88" s="77">
        <v>88</v>
      </c>
      <c r="B88" s="323" t="s">
        <v>53</v>
      </c>
      <c r="C88" s="323" t="s">
        <v>146</v>
      </c>
      <c r="D88" s="355" t="s">
        <v>147</v>
      </c>
      <c r="E88" s="356" t="s">
        <v>154</v>
      </c>
      <c r="F88" s="323" t="s">
        <v>250</v>
      </c>
      <c r="G88" s="340" t="s">
        <v>103</v>
      </c>
      <c r="H88" s="74" t="s">
        <v>152</v>
      </c>
      <c r="I88" s="357">
        <v>21.88</v>
      </c>
      <c r="J88" s="358">
        <f t="shared" si="6"/>
        <v>104</v>
      </c>
      <c r="K88" s="267">
        <v>104</v>
      </c>
      <c r="L88" s="267"/>
      <c r="M88" s="267"/>
      <c r="N88" s="267"/>
      <c r="O88" s="267"/>
      <c r="P88" s="267"/>
      <c r="Q88" s="266" t="e">
        <f>IF(K88="nio",0,IF(K88&gt;0,K88*I88/W88,0))*VLOOKUP(B88,'2-Kosten per locatie'!$A$14:$C$31,3,FALSE)</f>
        <v>#DIV/0!</v>
      </c>
      <c r="R88" s="266">
        <f>IF(L88&gt;0,L88*I88/X88,0)*VLOOKUP(B88,'2-Kosten per locatie'!$A$14:$C$31,3,FALSE)</f>
        <v>0</v>
      </c>
      <c r="S88" s="266">
        <f>IF(M88&gt;0,M88*I88/Y88,0)*VLOOKUP(B88,'2-Kosten per locatie'!$A$14:$C$31,3,FALSE)</f>
        <v>0</v>
      </c>
      <c r="T88" s="266">
        <f>IF(N88&gt;0,N88*I88/Z88,0)*VLOOKUP(B88,'2-Kosten per locatie'!$A$14:$C$31,3,FALSE)</f>
        <v>0</v>
      </c>
      <c r="U88" s="266">
        <f>IF(O88&gt;0,O88*I88/Y88,0)*VLOOKUP(B88,'2-Kosten per locatie'!$A$14:$C$31,3,FALSE)</f>
        <v>0</v>
      </c>
      <c r="V88" s="266">
        <f>IF(P88&gt;0,P88*I88/Z88,0)*VLOOKUP(B88,'2-Kosten per locatie'!$A$14:$C$31,3,FALSE)</f>
        <v>0</v>
      </c>
      <c r="W88" s="359">
        <f>IF(K88="nio",0,IF(K88&gt;0,VLOOKUP(G88,'3-Productie normen'!A:L,VLOOKUP(K88,'3-Productie normen'!$B$32:$C$36,2,FALSE),FALSE)))</f>
        <v>0</v>
      </c>
      <c r="X88" s="359">
        <f t="shared" si="7"/>
        <v>0</v>
      </c>
      <c r="Y88" s="359">
        <f t="shared" si="8"/>
        <v>0</v>
      </c>
      <c r="Z88" s="359">
        <f t="shared" si="9"/>
        <v>0</v>
      </c>
      <c r="AA88" s="360"/>
      <c r="AC88" s="361">
        <f t="shared" si="10"/>
        <v>2275.52</v>
      </c>
    </row>
    <row r="89" spans="1:29" ht="14.1" hidden="1" customHeight="1">
      <c r="A89" s="77">
        <v>89</v>
      </c>
      <c r="B89" s="323" t="s">
        <v>53</v>
      </c>
      <c r="C89" s="323" t="s">
        <v>146</v>
      </c>
      <c r="D89" s="355" t="s">
        <v>147</v>
      </c>
      <c r="E89" s="356" t="s">
        <v>156</v>
      </c>
      <c r="F89" s="323" t="s">
        <v>250</v>
      </c>
      <c r="G89" s="340" t="s">
        <v>103</v>
      </c>
      <c r="H89" s="74" t="s">
        <v>152</v>
      </c>
      <c r="I89" s="357">
        <v>11.46</v>
      </c>
      <c r="J89" s="358">
        <f t="shared" si="6"/>
        <v>104</v>
      </c>
      <c r="K89" s="267">
        <v>104</v>
      </c>
      <c r="L89" s="267"/>
      <c r="M89" s="267"/>
      <c r="N89" s="267"/>
      <c r="O89" s="267"/>
      <c r="P89" s="267"/>
      <c r="Q89" s="266" t="e">
        <f>IF(K89="nio",0,IF(K89&gt;0,K89*I89/W89,0))*VLOOKUP(B89,'2-Kosten per locatie'!$A$14:$C$31,3,FALSE)</f>
        <v>#DIV/0!</v>
      </c>
      <c r="R89" s="266">
        <f>IF(L89&gt;0,L89*I89/X89,0)*VLOOKUP(B89,'2-Kosten per locatie'!$A$14:$C$31,3,FALSE)</f>
        <v>0</v>
      </c>
      <c r="S89" s="266">
        <f>IF(M89&gt;0,M89*I89/Y89,0)*VLOOKUP(B89,'2-Kosten per locatie'!$A$14:$C$31,3,FALSE)</f>
        <v>0</v>
      </c>
      <c r="T89" s="266">
        <f>IF(N89&gt;0,N89*I89/Z89,0)*VLOOKUP(B89,'2-Kosten per locatie'!$A$14:$C$31,3,FALSE)</f>
        <v>0</v>
      </c>
      <c r="U89" s="266">
        <f>IF(O89&gt;0,O89*I89/Y89,0)*VLOOKUP(B89,'2-Kosten per locatie'!$A$14:$C$31,3,FALSE)</f>
        <v>0</v>
      </c>
      <c r="V89" s="266">
        <f>IF(P89&gt;0,P89*I89/Z89,0)*VLOOKUP(B89,'2-Kosten per locatie'!$A$14:$C$31,3,FALSE)</f>
        <v>0</v>
      </c>
      <c r="W89" s="359">
        <f>IF(K89="nio",0,IF(K89&gt;0,VLOOKUP(G89,'3-Productie normen'!A:L,VLOOKUP(K89,'3-Productie normen'!$B$32:$C$36,2,FALSE),FALSE)))</f>
        <v>0</v>
      </c>
      <c r="X89" s="359">
        <f t="shared" si="7"/>
        <v>0</v>
      </c>
      <c r="Y89" s="359">
        <f t="shared" si="8"/>
        <v>0</v>
      </c>
      <c r="Z89" s="359">
        <f t="shared" si="9"/>
        <v>0</v>
      </c>
      <c r="AA89" s="360"/>
      <c r="AC89" s="361">
        <f t="shared" si="10"/>
        <v>1191.8400000000001</v>
      </c>
    </row>
    <row r="90" spans="1:29" ht="14.1" hidden="1" customHeight="1">
      <c r="A90" s="77">
        <v>90</v>
      </c>
      <c r="B90" s="323" t="s">
        <v>53</v>
      </c>
      <c r="C90" s="323" t="s">
        <v>146</v>
      </c>
      <c r="D90" s="355" t="s">
        <v>147</v>
      </c>
      <c r="E90" s="356" t="s">
        <v>157</v>
      </c>
      <c r="F90" s="74" t="s">
        <v>250</v>
      </c>
      <c r="G90" s="340" t="s">
        <v>103</v>
      </c>
      <c r="H90" s="74" t="s">
        <v>152</v>
      </c>
      <c r="I90" s="357">
        <v>20.23</v>
      </c>
      <c r="J90" s="358">
        <f t="shared" si="6"/>
        <v>104</v>
      </c>
      <c r="K90" s="267">
        <v>104</v>
      </c>
      <c r="L90" s="267"/>
      <c r="M90" s="267"/>
      <c r="N90" s="267"/>
      <c r="O90" s="267"/>
      <c r="P90" s="267"/>
      <c r="Q90" s="266" t="e">
        <f>IF(K90="nio",0,IF(K90&gt;0,K90*I90/W90,0))*VLOOKUP(B90,'2-Kosten per locatie'!$A$14:$C$31,3,FALSE)</f>
        <v>#DIV/0!</v>
      </c>
      <c r="R90" s="266">
        <f>IF(L90&gt;0,L90*I90/X90,0)*VLOOKUP(B90,'2-Kosten per locatie'!$A$14:$C$31,3,FALSE)</f>
        <v>0</v>
      </c>
      <c r="S90" s="266">
        <f>IF(M90&gt;0,M90*I90/Y90,0)*VLOOKUP(B90,'2-Kosten per locatie'!$A$14:$C$31,3,FALSE)</f>
        <v>0</v>
      </c>
      <c r="T90" s="266">
        <f>IF(N90&gt;0,N90*I90/Z90,0)*VLOOKUP(B90,'2-Kosten per locatie'!$A$14:$C$31,3,FALSE)</f>
        <v>0</v>
      </c>
      <c r="U90" s="266">
        <f>IF(O90&gt;0,O90*I90/Y90,0)*VLOOKUP(B90,'2-Kosten per locatie'!$A$14:$C$31,3,FALSE)</f>
        <v>0</v>
      </c>
      <c r="V90" s="266">
        <f>IF(P90&gt;0,P90*I90/Z90,0)*VLOOKUP(B90,'2-Kosten per locatie'!$A$14:$C$31,3,FALSE)</f>
        <v>0</v>
      </c>
      <c r="W90" s="359">
        <f>IF(K90="nio",0,IF(K90&gt;0,VLOOKUP(G90,'3-Productie normen'!A:L,VLOOKUP(K90,'3-Productie normen'!$B$32:$C$36,2,FALSE),FALSE)))</f>
        <v>0</v>
      </c>
      <c r="X90" s="359">
        <f t="shared" si="7"/>
        <v>0</v>
      </c>
      <c r="Y90" s="359">
        <f t="shared" si="8"/>
        <v>0</v>
      </c>
      <c r="Z90" s="359">
        <f t="shared" si="9"/>
        <v>0</v>
      </c>
      <c r="AA90" s="360"/>
      <c r="AC90" s="361">
        <f t="shared" si="10"/>
        <v>2103.92</v>
      </c>
    </row>
    <row r="91" spans="1:29" ht="14.1" hidden="1" customHeight="1">
      <c r="A91" s="77">
        <v>91</v>
      </c>
      <c r="B91" s="323" t="s">
        <v>53</v>
      </c>
      <c r="C91" s="323" t="s">
        <v>146</v>
      </c>
      <c r="D91" s="355" t="s">
        <v>147</v>
      </c>
      <c r="E91" s="356" t="s">
        <v>160</v>
      </c>
      <c r="F91" s="74" t="s">
        <v>250</v>
      </c>
      <c r="G91" s="340" t="s">
        <v>103</v>
      </c>
      <c r="H91" s="74" t="s">
        <v>149</v>
      </c>
      <c r="I91" s="357">
        <v>20.7</v>
      </c>
      <c r="J91" s="358">
        <f t="shared" si="6"/>
        <v>104</v>
      </c>
      <c r="K91" s="267">
        <v>104</v>
      </c>
      <c r="L91" s="267"/>
      <c r="M91" s="267"/>
      <c r="N91" s="267"/>
      <c r="O91" s="267"/>
      <c r="P91" s="267"/>
      <c r="Q91" s="266" t="e">
        <f>IF(K91="nio",0,IF(K91&gt;0,K91*I91/W91,0))*VLOOKUP(B91,'2-Kosten per locatie'!$A$14:$C$31,3,FALSE)</f>
        <v>#DIV/0!</v>
      </c>
      <c r="R91" s="266">
        <f>IF(L91&gt;0,L91*I91/X91,0)*VLOOKUP(B91,'2-Kosten per locatie'!$A$14:$C$31,3,FALSE)</f>
        <v>0</v>
      </c>
      <c r="S91" s="266">
        <f>IF(M91&gt;0,M91*I91/Y91,0)*VLOOKUP(B91,'2-Kosten per locatie'!$A$14:$C$31,3,FALSE)</f>
        <v>0</v>
      </c>
      <c r="T91" s="266">
        <f>IF(N91&gt;0,N91*I91/Z91,0)*VLOOKUP(B91,'2-Kosten per locatie'!$A$14:$C$31,3,FALSE)</f>
        <v>0</v>
      </c>
      <c r="U91" s="266">
        <f>IF(O91&gt;0,O91*I91/Y91,0)*VLOOKUP(B91,'2-Kosten per locatie'!$A$14:$C$31,3,FALSE)</f>
        <v>0</v>
      </c>
      <c r="V91" s="266">
        <f>IF(P91&gt;0,P91*I91/Z91,0)*VLOOKUP(B91,'2-Kosten per locatie'!$A$14:$C$31,3,FALSE)</f>
        <v>0</v>
      </c>
      <c r="W91" s="359">
        <f>IF(K91="nio",0,IF(K91&gt;0,VLOOKUP(G91,'3-Productie normen'!A:L,VLOOKUP(K91,'3-Productie normen'!$B$32:$C$36,2,FALSE),FALSE)))</f>
        <v>0</v>
      </c>
      <c r="X91" s="359">
        <f t="shared" si="7"/>
        <v>0</v>
      </c>
      <c r="Y91" s="359">
        <f t="shared" si="8"/>
        <v>0</v>
      </c>
      <c r="Z91" s="359">
        <f t="shared" si="9"/>
        <v>0</v>
      </c>
      <c r="AA91" s="360"/>
      <c r="AC91" s="361">
        <f t="shared" si="10"/>
        <v>2152.7999999999997</v>
      </c>
    </row>
    <row r="92" spans="1:29" ht="14.1" hidden="1" customHeight="1">
      <c r="A92" s="77">
        <v>92</v>
      </c>
      <c r="B92" s="323" t="s">
        <v>53</v>
      </c>
      <c r="C92" s="323" t="s">
        <v>146</v>
      </c>
      <c r="D92" s="355" t="s">
        <v>147</v>
      </c>
      <c r="E92" s="356" t="s">
        <v>161</v>
      </c>
      <c r="F92" s="74" t="s">
        <v>250</v>
      </c>
      <c r="G92" s="340" t="s">
        <v>103</v>
      </c>
      <c r="H92" s="74" t="s">
        <v>149</v>
      </c>
      <c r="I92" s="357">
        <v>48.61</v>
      </c>
      <c r="J92" s="358">
        <f t="shared" si="6"/>
        <v>104</v>
      </c>
      <c r="K92" s="267">
        <v>104</v>
      </c>
      <c r="L92" s="267"/>
      <c r="M92" s="267"/>
      <c r="N92" s="267"/>
      <c r="O92" s="267"/>
      <c r="P92" s="267"/>
      <c r="Q92" s="266" t="e">
        <f>IF(K92="nio",0,IF(K92&gt;0,K92*I92/W92,0))*VLOOKUP(B92,'2-Kosten per locatie'!$A$14:$C$31,3,FALSE)</f>
        <v>#DIV/0!</v>
      </c>
      <c r="R92" s="266">
        <f>IF(L92&gt;0,L92*I92/X92,0)*VLOOKUP(B92,'2-Kosten per locatie'!$A$14:$C$31,3,FALSE)</f>
        <v>0</v>
      </c>
      <c r="S92" s="266">
        <f>IF(M92&gt;0,M92*I92/Y92,0)*VLOOKUP(B92,'2-Kosten per locatie'!$A$14:$C$31,3,FALSE)</f>
        <v>0</v>
      </c>
      <c r="T92" s="266">
        <f>IF(N92&gt;0,N92*I92/Z92,0)*VLOOKUP(B92,'2-Kosten per locatie'!$A$14:$C$31,3,FALSE)</f>
        <v>0</v>
      </c>
      <c r="U92" s="266">
        <f>IF(O92&gt;0,O92*I92/Y92,0)*VLOOKUP(B92,'2-Kosten per locatie'!$A$14:$C$31,3,FALSE)</f>
        <v>0</v>
      </c>
      <c r="V92" s="266">
        <f>IF(P92&gt;0,P92*I92/Z92,0)*VLOOKUP(B92,'2-Kosten per locatie'!$A$14:$C$31,3,FALSE)</f>
        <v>0</v>
      </c>
      <c r="W92" s="359">
        <f>IF(K92="nio",0,IF(K92&gt;0,VLOOKUP(G92,'3-Productie normen'!A:L,VLOOKUP(K92,'3-Productie normen'!$B$32:$C$36,2,FALSE),FALSE)))</f>
        <v>0</v>
      </c>
      <c r="X92" s="359">
        <f t="shared" si="7"/>
        <v>0</v>
      </c>
      <c r="Y92" s="359">
        <f t="shared" si="8"/>
        <v>0</v>
      </c>
      <c r="Z92" s="359">
        <f t="shared" si="9"/>
        <v>0</v>
      </c>
      <c r="AA92" s="360"/>
      <c r="AC92" s="361">
        <f t="shared" si="10"/>
        <v>5055.4399999999996</v>
      </c>
    </row>
    <row r="93" spans="1:29" ht="14.1" hidden="1" customHeight="1">
      <c r="A93" s="77">
        <v>93</v>
      </c>
      <c r="B93" s="323" t="s">
        <v>53</v>
      </c>
      <c r="C93" s="323" t="s">
        <v>146</v>
      </c>
      <c r="D93" s="355" t="s">
        <v>147</v>
      </c>
      <c r="E93" s="356" t="s">
        <v>162</v>
      </c>
      <c r="F93" s="74" t="s">
        <v>250</v>
      </c>
      <c r="G93" s="340" t="s">
        <v>103</v>
      </c>
      <c r="H93" s="74" t="s">
        <v>149</v>
      </c>
      <c r="I93" s="357">
        <v>19.649999999999999</v>
      </c>
      <c r="J93" s="358">
        <f t="shared" si="6"/>
        <v>104</v>
      </c>
      <c r="K93" s="267">
        <v>104</v>
      </c>
      <c r="L93" s="267"/>
      <c r="M93" s="267"/>
      <c r="N93" s="267"/>
      <c r="O93" s="267"/>
      <c r="P93" s="267"/>
      <c r="Q93" s="266" t="e">
        <f>IF(K93="nio",0,IF(K93&gt;0,K93*I93/W93,0))*VLOOKUP(B93,'2-Kosten per locatie'!$A$14:$C$31,3,FALSE)</f>
        <v>#DIV/0!</v>
      </c>
      <c r="R93" s="266">
        <f>IF(L93&gt;0,L93*I93/X93,0)*VLOOKUP(B93,'2-Kosten per locatie'!$A$14:$C$31,3,FALSE)</f>
        <v>0</v>
      </c>
      <c r="S93" s="266">
        <f>IF(M93&gt;0,M93*I93/Y93,0)*VLOOKUP(B93,'2-Kosten per locatie'!$A$14:$C$31,3,FALSE)</f>
        <v>0</v>
      </c>
      <c r="T93" s="266">
        <f>IF(N93&gt;0,N93*I93/Z93,0)*VLOOKUP(B93,'2-Kosten per locatie'!$A$14:$C$31,3,FALSE)</f>
        <v>0</v>
      </c>
      <c r="U93" s="266">
        <f>IF(O93&gt;0,O93*I93/Y93,0)*VLOOKUP(B93,'2-Kosten per locatie'!$A$14:$C$31,3,FALSE)</f>
        <v>0</v>
      </c>
      <c r="V93" s="266">
        <f>IF(P93&gt;0,P93*I93/Z93,0)*VLOOKUP(B93,'2-Kosten per locatie'!$A$14:$C$31,3,FALSE)</f>
        <v>0</v>
      </c>
      <c r="W93" s="359">
        <f>IF(K93="nio",0,IF(K93&gt;0,VLOOKUP(G93,'3-Productie normen'!A:L,VLOOKUP(K93,'3-Productie normen'!$B$32:$C$36,2,FALSE),FALSE)))</f>
        <v>0</v>
      </c>
      <c r="X93" s="359">
        <f t="shared" si="7"/>
        <v>0</v>
      </c>
      <c r="Y93" s="359">
        <f t="shared" si="8"/>
        <v>0</v>
      </c>
      <c r="Z93" s="359">
        <f t="shared" si="9"/>
        <v>0</v>
      </c>
      <c r="AA93" s="360"/>
      <c r="AC93" s="361">
        <f t="shared" si="10"/>
        <v>2043.6</v>
      </c>
    </row>
    <row r="94" spans="1:29" ht="14.1" hidden="1" customHeight="1">
      <c r="A94" s="77">
        <v>94</v>
      </c>
      <c r="B94" s="323" t="s">
        <v>53</v>
      </c>
      <c r="C94" s="323" t="s">
        <v>146</v>
      </c>
      <c r="D94" s="355" t="s">
        <v>147</v>
      </c>
      <c r="E94" s="356" t="s">
        <v>163</v>
      </c>
      <c r="F94" s="364" t="s">
        <v>250</v>
      </c>
      <c r="G94" s="340" t="s">
        <v>103</v>
      </c>
      <c r="H94" s="74" t="s">
        <v>152</v>
      </c>
      <c r="I94" s="357">
        <v>19.829999999999998</v>
      </c>
      <c r="J94" s="358">
        <f t="shared" si="6"/>
        <v>104</v>
      </c>
      <c r="K94" s="267">
        <v>104</v>
      </c>
      <c r="L94" s="267"/>
      <c r="M94" s="267"/>
      <c r="N94" s="267"/>
      <c r="O94" s="267"/>
      <c r="P94" s="267"/>
      <c r="Q94" s="266" t="e">
        <f>IF(K94="nio",0,IF(K94&gt;0,K94*I94/W94,0))*VLOOKUP(B94,'2-Kosten per locatie'!$A$14:$C$31,3,FALSE)</f>
        <v>#DIV/0!</v>
      </c>
      <c r="R94" s="266">
        <f>IF(L94&gt;0,L94*I94/X94,0)*VLOOKUP(B94,'2-Kosten per locatie'!$A$14:$C$31,3,FALSE)</f>
        <v>0</v>
      </c>
      <c r="S94" s="266">
        <f>IF(M94&gt;0,M94*I94/Y94,0)*VLOOKUP(B94,'2-Kosten per locatie'!$A$14:$C$31,3,FALSE)</f>
        <v>0</v>
      </c>
      <c r="T94" s="266">
        <f>IF(N94&gt;0,N94*I94/Z94,0)*VLOOKUP(B94,'2-Kosten per locatie'!$A$14:$C$31,3,FALSE)</f>
        <v>0</v>
      </c>
      <c r="U94" s="266">
        <f>IF(O94&gt;0,O94*I94/Y94,0)*VLOOKUP(B94,'2-Kosten per locatie'!$A$14:$C$31,3,FALSE)</f>
        <v>0</v>
      </c>
      <c r="V94" s="266">
        <f>IF(P94&gt;0,P94*I94/Z94,0)*VLOOKUP(B94,'2-Kosten per locatie'!$A$14:$C$31,3,FALSE)</f>
        <v>0</v>
      </c>
      <c r="W94" s="359">
        <f>IF(K94="nio",0,IF(K94&gt;0,VLOOKUP(G94,'3-Productie normen'!A:L,VLOOKUP(K94,'3-Productie normen'!$B$32:$C$36,2,FALSE),FALSE)))</f>
        <v>0</v>
      </c>
      <c r="X94" s="359">
        <f t="shared" si="7"/>
        <v>0</v>
      </c>
      <c r="Y94" s="359">
        <f t="shared" si="8"/>
        <v>0</v>
      </c>
      <c r="Z94" s="359">
        <f t="shared" si="9"/>
        <v>0</v>
      </c>
      <c r="AA94" s="360"/>
      <c r="AC94" s="361">
        <f t="shared" si="10"/>
        <v>2062.3199999999997</v>
      </c>
    </row>
    <row r="95" spans="1:29" ht="14.1" hidden="1" customHeight="1">
      <c r="A95" s="77">
        <v>95</v>
      </c>
      <c r="B95" s="323" t="s">
        <v>53</v>
      </c>
      <c r="C95" s="323" t="s">
        <v>146</v>
      </c>
      <c r="D95" s="355" t="s">
        <v>147</v>
      </c>
      <c r="E95" s="356" t="s">
        <v>164</v>
      </c>
      <c r="F95" s="74" t="s">
        <v>251</v>
      </c>
      <c r="G95" s="74" t="s">
        <v>99</v>
      </c>
      <c r="H95" s="362" t="s">
        <v>149</v>
      </c>
      <c r="I95" s="357">
        <v>17.91</v>
      </c>
      <c r="J95" s="358">
        <f t="shared" si="6"/>
        <v>255</v>
      </c>
      <c r="K95" s="267">
        <v>255</v>
      </c>
      <c r="L95" s="267"/>
      <c r="M95" s="267"/>
      <c r="N95" s="267"/>
      <c r="O95" s="267"/>
      <c r="P95" s="267"/>
      <c r="Q95" s="266" t="e">
        <f>IF(K95="nio",0,IF(K95&gt;0,K95*I95/W95,0))*VLOOKUP(B95,'2-Kosten per locatie'!$A$14:$C$31,3,FALSE)</f>
        <v>#DIV/0!</v>
      </c>
      <c r="R95" s="266">
        <f>IF(L95&gt;0,L95*I95/X95,0)*VLOOKUP(B95,'2-Kosten per locatie'!$A$14:$C$31,3,FALSE)</f>
        <v>0</v>
      </c>
      <c r="S95" s="266">
        <f>IF(M95&gt;0,M95*I95/Y95,0)*VLOOKUP(B95,'2-Kosten per locatie'!$A$14:$C$31,3,FALSE)</f>
        <v>0</v>
      </c>
      <c r="T95" s="266">
        <f>IF(N95&gt;0,N95*I95/Z95,0)*VLOOKUP(B95,'2-Kosten per locatie'!$A$14:$C$31,3,FALSE)</f>
        <v>0</v>
      </c>
      <c r="U95" s="266">
        <f>IF(O95&gt;0,O95*I95/Y95,0)*VLOOKUP(B95,'2-Kosten per locatie'!$A$14:$C$31,3,FALSE)</f>
        <v>0</v>
      </c>
      <c r="V95" s="266">
        <f>IF(P95&gt;0,P95*I95/Z95,0)*VLOOKUP(B95,'2-Kosten per locatie'!$A$14:$C$31,3,FALSE)</f>
        <v>0</v>
      </c>
      <c r="W95" s="359">
        <f>IF(K95="nio",0,IF(K95&gt;0,VLOOKUP(G95,'3-Productie normen'!A:L,VLOOKUP(K95,'3-Productie normen'!$B$32:$C$36,2,FALSE),FALSE)))</f>
        <v>0</v>
      </c>
      <c r="X95" s="359">
        <f t="shared" si="7"/>
        <v>0</v>
      </c>
      <c r="Y95" s="359">
        <f t="shared" si="8"/>
        <v>0</v>
      </c>
      <c r="Z95" s="359">
        <f t="shared" si="9"/>
        <v>0</v>
      </c>
      <c r="AA95" s="360"/>
      <c r="AC95" s="361">
        <f t="shared" si="10"/>
        <v>4567.05</v>
      </c>
    </row>
    <row r="96" spans="1:29" ht="14.1" hidden="1" customHeight="1">
      <c r="A96" s="77">
        <v>96</v>
      </c>
      <c r="B96" s="323" t="s">
        <v>53</v>
      </c>
      <c r="C96" s="323" t="s">
        <v>146</v>
      </c>
      <c r="D96" s="88" t="s">
        <v>147</v>
      </c>
      <c r="E96" s="264" t="s">
        <v>164</v>
      </c>
      <c r="F96" s="87" t="s">
        <v>251</v>
      </c>
      <c r="G96" s="87" t="s">
        <v>99</v>
      </c>
      <c r="H96" s="74" t="s">
        <v>149</v>
      </c>
      <c r="I96" s="357">
        <v>17.91</v>
      </c>
      <c r="J96" s="358">
        <f t="shared" si="6"/>
        <v>255</v>
      </c>
      <c r="K96" s="267">
        <v>255</v>
      </c>
      <c r="L96" s="267"/>
      <c r="M96" s="267"/>
      <c r="N96" s="267"/>
      <c r="O96" s="267"/>
      <c r="P96" s="267"/>
      <c r="Q96" s="266" t="e">
        <f>IF(K96="nio",0,IF(K96&gt;0,K96*I96/W96,0))*VLOOKUP(B96,'2-Kosten per locatie'!$A$14:$C$31,3,FALSE)</f>
        <v>#DIV/0!</v>
      </c>
      <c r="R96" s="266">
        <f>IF(L96&gt;0,L96*I96/X96,0)*VLOOKUP(B96,'2-Kosten per locatie'!$A$14:$C$31,3,FALSE)</f>
        <v>0</v>
      </c>
      <c r="S96" s="266">
        <f>IF(M96&gt;0,M96*I96/Y96,0)*VLOOKUP(B96,'2-Kosten per locatie'!$A$14:$C$31,3,FALSE)</f>
        <v>0</v>
      </c>
      <c r="T96" s="266">
        <f>IF(N96&gt;0,N96*I96/Z96,0)*VLOOKUP(B96,'2-Kosten per locatie'!$A$14:$C$31,3,FALSE)</f>
        <v>0</v>
      </c>
      <c r="U96" s="266">
        <f>IF(O96&gt;0,O96*I96/Y96,0)*VLOOKUP(B96,'2-Kosten per locatie'!$A$14:$C$31,3,FALSE)</f>
        <v>0</v>
      </c>
      <c r="V96" s="266">
        <f>IF(P96&gt;0,P96*I96/Z96,0)*VLOOKUP(B96,'2-Kosten per locatie'!$A$14:$C$31,3,FALSE)</f>
        <v>0</v>
      </c>
      <c r="W96" s="359">
        <f>IF(K96="nio",0,IF(K96&gt;0,VLOOKUP(G96,'3-Productie normen'!A:L,VLOOKUP(K96,'3-Productie normen'!$B$32:$C$36,2,FALSE),FALSE)))</f>
        <v>0</v>
      </c>
      <c r="X96" s="359">
        <f t="shared" si="7"/>
        <v>0</v>
      </c>
      <c r="Y96" s="359">
        <f t="shared" si="8"/>
        <v>0</v>
      </c>
      <c r="Z96" s="359">
        <f t="shared" si="9"/>
        <v>0</v>
      </c>
      <c r="AA96" s="360"/>
      <c r="AC96" s="361">
        <f t="shared" si="10"/>
        <v>4567.05</v>
      </c>
    </row>
    <row r="97" spans="1:29" ht="14.1" hidden="1" customHeight="1">
      <c r="A97" s="77">
        <v>97</v>
      </c>
      <c r="B97" s="323" t="s">
        <v>53</v>
      </c>
      <c r="C97" s="323" t="s">
        <v>146</v>
      </c>
      <c r="D97" s="355" t="s">
        <v>147</v>
      </c>
      <c r="E97" s="356" t="s">
        <v>165</v>
      </c>
      <c r="F97" s="74" t="s">
        <v>194</v>
      </c>
      <c r="G97" s="74" t="s">
        <v>99</v>
      </c>
      <c r="H97" s="74" t="s">
        <v>149</v>
      </c>
      <c r="I97" s="357">
        <v>34.96</v>
      </c>
      <c r="J97" s="358">
        <f t="shared" si="6"/>
        <v>255</v>
      </c>
      <c r="K97" s="267">
        <v>255</v>
      </c>
      <c r="L97" s="267"/>
      <c r="M97" s="267"/>
      <c r="N97" s="267"/>
      <c r="O97" s="267"/>
      <c r="P97" s="267"/>
      <c r="Q97" s="266" t="e">
        <f>IF(K97="nio",0,IF(K97&gt;0,K97*I97/W97,0))*VLOOKUP(B97,'2-Kosten per locatie'!$A$14:$C$31,3,FALSE)</f>
        <v>#DIV/0!</v>
      </c>
      <c r="R97" s="266">
        <f>IF(L97&gt;0,L97*I97/X97,0)*VLOOKUP(B97,'2-Kosten per locatie'!$A$14:$C$31,3,FALSE)</f>
        <v>0</v>
      </c>
      <c r="S97" s="266">
        <f>IF(M97&gt;0,M97*I97/Y97,0)*VLOOKUP(B97,'2-Kosten per locatie'!$A$14:$C$31,3,FALSE)</f>
        <v>0</v>
      </c>
      <c r="T97" s="266">
        <f>IF(N97&gt;0,N97*I97/Z97,0)*VLOOKUP(B97,'2-Kosten per locatie'!$A$14:$C$31,3,FALSE)</f>
        <v>0</v>
      </c>
      <c r="U97" s="266">
        <f>IF(O97&gt;0,O97*I97/Y97,0)*VLOOKUP(B97,'2-Kosten per locatie'!$A$14:$C$31,3,FALSE)</f>
        <v>0</v>
      </c>
      <c r="V97" s="266">
        <f>IF(P97&gt;0,P97*I97/Z97,0)*VLOOKUP(B97,'2-Kosten per locatie'!$A$14:$C$31,3,FALSE)</f>
        <v>0</v>
      </c>
      <c r="W97" s="359">
        <f>IF(K97="nio",0,IF(K97&gt;0,VLOOKUP(G97,'3-Productie normen'!A:L,VLOOKUP(K97,'3-Productie normen'!$B$32:$C$36,2,FALSE),FALSE)))</f>
        <v>0</v>
      </c>
      <c r="X97" s="359">
        <f t="shared" si="7"/>
        <v>0</v>
      </c>
      <c r="Y97" s="359">
        <f t="shared" si="8"/>
        <v>0</v>
      </c>
      <c r="Z97" s="359">
        <f t="shared" si="9"/>
        <v>0</v>
      </c>
      <c r="AA97" s="360"/>
      <c r="AC97" s="361">
        <f t="shared" si="10"/>
        <v>8914.8000000000011</v>
      </c>
    </row>
    <row r="98" spans="1:29" ht="14.1" hidden="1" customHeight="1">
      <c r="A98" s="77">
        <v>98</v>
      </c>
      <c r="B98" s="323" t="s">
        <v>55</v>
      </c>
      <c r="C98" s="323" t="s">
        <v>146</v>
      </c>
      <c r="D98" s="355" t="s">
        <v>252</v>
      </c>
      <c r="E98" s="356" t="s">
        <v>253</v>
      </c>
      <c r="F98" s="74" t="s">
        <v>202</v>
      </c>
      <c r="G98" s="74" t="s">
        <v>111</v>
      </c>
      <c r="H98" s="74" t="s">
        <v>152</v>
      </c>
      <c r="I98" s="357">
        <v>0</v>
      </c>
      <c r="J98" s="358">
        <f t="shared" si="6"/>
        <v>0</v>
      </c>
      <c r="K98" s="267" t="s">
        <v>192</v>
      </c>
      <c r="L98" s="267"/>
      <c r="M98" s="267"/>
      <c r="N98" s="267"/>
      <c r="O98" s="267"/>
      <c r="P98" s="267"/>
      <c r="Q98" s="266">
        <f>IF(K98="nio",0,IF(K98&gt;0,K98*I98/W98,0))*VLOOKUP(B98,'2-Kosten per locatie'!$A$14:$C$31,3,FALSE)</f>
        <v>0</v>
      </c>
      <c r="R98" s="266">
        <f>IF(L98&gt;0,L98*I98/X98,0)*VLOOKUP(B98,'2-Kosten per locatie'!$A$14:$C$31,3,FALSE)</f>
        <v>0</v>
      </c>
      <c r="S98" s="266">
        <f>IF(M98&gt;0,M98*I98/Y98,0)*VLOOKUP(B98,'2-Kosten per locatie'!$A$14:$C$31,3,FALSE)</f>
        <v>0</v>
      </c>
      <c r="T98" s="266">
        <f>IF(N98&gt;0,N98*I98/Z98,0)*VLOOKUP(B98,'2-Kosten per locatie'!$A$14:$C$31,3,FALSE)</f>
        <v>0</v>
      </c>
      <c r="U98" s="266">
        <f>IF(O98&gt;0,O98*I98/Y98,0)*VLOOKUP(B98,'2-Kosten per locatie'!$A$14:$C$31,3,FALSE)</f>
        <v>0</v>
      </c>
      <c r="V98" s="266">
        <f>IF(P98&gt;0,P98*I98/Z98,0)*VLOOKUP(B98,'2-Kosten per locatie'!$A$14:$C$31,3,FALSE)</f>
        <v>0</v>
      </c>
      <c r="W98" s="359">
        <f>IF(K98="nio",0,IF(K98&gt;0,VLOOKUP(G98,'3-Productie normen'!A:L,VLOOKUP(K98,'3-Productie normen'!$B$32:$C$36,2,FALSE),FALSE)))</f>
        <v>0</v>
      </c>
      <c r="X98" s="359">
        <f t="shared" si="7"/>
        <v>0</v>
      </c>
      <c r="Y98" s="359">
        <f t="shared" si="8"/>
        <v>0</v>
      </c>
      <c r="Z98" s="359">
        <f t="shared" si="9"/>
        <v>0</v>
      </c>
      <c r="AA98" s="360"/>
      <c r="AC98" s="361">
        <f t="shared" si="10"/>
        <v>0</v>
      </c>
    </row>
    <row r="99" spans="1:29" ht="14.1" hidden="1" customHeight="1">
      <c r="A99" s="77">
        <v>99</v>
      </c>
      <c r="B99" s="323" t="s">
        <v>55</v>
      </c>
      <c r="C99" s="323" t="s">
        <v>146</v>
      </c>
      <c r="D99" s="355" t="s">
        <v>147</v>
      </c>
      <c r="E99" s="356" t="s">
        <v>254</v>
      </c>
      <c r="F99" s="74" t="s">
        <v>196</v>
      </c>
      <c r="G99" s="74" t="s">
        <v>99</v>
      </c>
      <c r="H99" s="74" t="s">
        <v>197</v>
      </c>
      <c r="I99" s="357">
        <v>36.799999999999997</v>
      </c>
      <c r="J99" s="358">
        <f t="shared" si="6"/>
        <v>255</v>
      </c>
      <c r="K99" s="267">
        <v>255</v>
      </c>
      <c r="L99" s="267"/>
      <c r="M99" s="267"/>
      <c r="N99" s="267"/>
      <c r="O99" s="267"/>
      <c r="P99" s="267"/>
      <c r="Q99" s="266" t="e">
        <f>IF(K99="nio",0,IF(K99&gt;0,K99*I99/W99,0))*VLOOKUP(B99,'2-Kosten per locatie'!$A$14:$C$31,3,FALSE)</f>
        <v>#DIV/0!</v>
      </c>
      <c r="R99" s="266">
        <f>IF(L99&gt;0,L99*I99/X99,0)*VLOOKUP(B99,'2-Kosten per locatie'!$A$14:$C$31,3,FALSE)</f>
        <v>0</v>
      </c>
      <c r="S99" s="266">
        <f>IF(M99&gt;0,M99*I99/Y99,0)*VLOOKUP(B99,'2-Kosten per locatie'!$A$14:$C$31,3,FALSE)</f>
        <v>0</v>
      </c>
      <c r="T99" s="266">
        <f>IF(N99&gt;0,N99*I99/Z99,0)*VLOOKUP(B99,'2-Kosten per locatie'!$A$14:$C$31,3,FALSE)</f>
        <v>0</v>
      </c>
      <c r="U99" s="266">
        <f>IF(O99&gt;0,O99*I99/Y99,0)*VLOOKUP(B99,'2-Kosten per locatie'!$A$14:$C$31,3,FALSE)</f>
        <v>0</v>
      </c>
      <c r="V99" s="266">
        <f>IF(P99&gt;0,P99*I99/Z99,0)*VLOOKUP(B99,'2-Kosten per locatie'!$A$14:$C$31,3,FALSE)</f>
        <v>0</v>
      </c>
      <c r="W99" s="359">
        <f>IF(K99="nio",0,IF(K99&gt;0,VLOOKUP(G99,'3-Productie normen'!A:L,VLOOKUP(K99,'3-Productie normen'!$B$32:$C$36,2,FALSE),FALSE)))</f>
        <v>0</v>
      </c>
      <c r="X99" s="359">
        <f t="shared" si="7"/>
        <v>0</v>
      </c>
      <c r="Y99" s="359">
        <f t="shared" si="8"/>
        <v>0</v>
      </c>
      <c r="Z99" s="359">
        <f t="shared" si="9"/>
        <v>0</v>
      </c>
      <c r="AA99" s="360"/>
      <c r="AC99" s="361">
        <f t="shared" si="10"/>
        <v>9384</v>
      </c>
    </row>
    <row r="100" spans="1:29" ht="14.1" hidden="1" customHeight="1">
      <c r="A100" s="77">
        <v>100</v>
      </c>
      <c r="B100" s="323" t="s">
        <v>55</v>
      </c>
      <c r="C100" s="323" t="s">
        <v>146</v>
      </c>
      <c r="D100" s="355" t="s">
        <v>147</v>
      </c>
      <c r="E100" s="356" t="s">
        <v>255</v>
      </c>
      <c r="F100" s="74" t="s">
        <v>256</v>
      </c>
      <c r="G100" s="74" t="s">
        <v>97</v>
      </c>
      <c r="H100" s="74" t="s">
        <v>152</v>
      </c>
      <c r="I100" s="357">
        <v>40.82</v>
      </c>
      <c r="J100" s="358">
        <f t="shared" si="6"/>
        <v>255</v>
      </c>
      <c r="K100" s="267">
        <v>255</v>
      </c>
      <c r="L100" s="267"/>
      <c r="M100" s="267"/>
      <c r="N100" s="267"/>
      <c r="O100" s="267"/>
      <c r="P100" s="267"/>
      <c r="Q100" s="266" t="e">
        <f>IF(K100="nio",0,IF(K100&gt;0,K100*I100/W100,0))*VLOOKUP(B100,'2-Kosten per locatie'!$A$14:$C$31,3,FALSE)</f>
        <v>#DIV/0!</v>
      </c>
      <c r="R100" s="266">
        <f>IF(L100&gt;0,L100*I100/X100,0)*VLOOKUP(B100,'2-Kosten per locatie'!$A$14:$C$31,3,FALSE)</f>
        <v>0</v>
      </c>
      <c r="S100" s="266">
        <f>IF(M100&gt;0,M100*I100/Y100,0)*VLOOKUP(B100,'2-Kosten per locatie'!$A$14:$C$31,3,FALSE)</f>
        <v>0</v>
      </c>
      <c r="T100" s="266">
        <f>IF(N100&gt;0,N100*I100/Z100,0)*VLOOKUP(B100,'2-Kosten per locatie'!$A$14:$C$31,3,FALSE)</f>
        <v>0</v>
      </c>
      <c r="U100" s="266">
        <f>IF(O100&gt;0,O100*I100/Y100,0)*VLOOKUP(B100,'2-Kosten per locatie'!$A$14:$C$31,3,FALSE)</f>
        <v>0</v>
      </c>
      <c r="V100" s="266">
        <f>IF(P100&gt;0,P100*I100/Z100,0)*VLOOKUP(B100,'2-Kosten per locatie'!$A$14:$C$31,3,FALSE)</f>
        <v>0</v>
      </c>
      <c r="W100" s="359">
        <f>IF(K100="nio",0,IF(K100&gt;0,VLOOKUP(G100,'3-Productie normen'!A:L,VLOOKUP(K100,'3-Productie normen'!$B$32:$C$36,2,FALSE),FALSE)))</f>
        <v>0</v>
      </c>
      <c r="X100" s="359">
        <f t="shared" si="7"/>
        <v>0</v>
      </c>
      <c r="Y100" s="359">
        <f t="shared" si="8"/>
        <v>0</v>
      </c>
      <c r="Z100" s="359">
        <f t="shared" si="9"/>
        <v>0</v>
      </c>
      <c r="AA100" s="360"/>
      <c r="AC100" s="361">
        <f t="shared" si="10"/>
        <v>10409.1</v>
      </c>
    </row>
    <row r="101" spans="1:29" ht="14.1" hidden="1" customHeight="1">
      <c r="A101" s="77">
        <v>101</v>
      </c>
      <c r="B101" s="323" t="s">
        <v>55</v>
      </c>
      <c r="C101" s="323" t="s">
        <v>146</v>
      </c>
      <c r="D101" s="355" t="s">
        <v>147</v>
      </c>
      <c r="E101" s="356" t="s">
        <v>153</v>
      </c>
      <c r="F101" s="74" t="s">
        <v>200</v>
      </c>
      <c r="G101" s="340" t="s">
        <v>97</v>
      </c>
      <c r="H101" s="74" t="s">
        <v>152</v>
      </c>
      <c r="I101" s="357">
        <v>19.52</v>
      </c>
      <c r="J101" s="358">
        <f t="shared" si="6"/>
        <v>255</v>
      </c>
      <c r="K101" s="267">
        <v>255</v>
      </c>
      <c r="L101" s="267"/>
      <c r="M101" s="267"/>
      <c r="N101" s="267"/>
      <c r="O101" s="267"/>
      <c r="P101" s="267"/>
      <c r="Q101" s="266" t="e">
        <f>IF(K101="nio",0,IF(K101&gt;0,K101*I101/W101,0))*VLOOKUP(B101,'2-Kosten per locatie'!$A$14:$C$31,3,FALSE)</f>
        <v>#DIV/0!</v>
      </c>
      <c r="R101" s="266">
        <f>IF(L101&gt;0,L101*I101/X101,0)*VLOOKUP(B101,'2-Kosten per locatie'!$A$14:$C$31,3,FALSE)</f>
        <v>0</v>
      </c>
      <c r="S101" s="266">
        <f>IF(M101&gt;0,M101*I101/Y101,0)*VLOOKUP(B101,'2-Kosten per locatie'!$A$14:$C$31,3,FALSE)</f>
        <v>0</v>
      </c>
      <c r="T101" s="266">
        <f>IF(N101&gt;0,N101*I101/Z101,0)*VLOOKUP(B101,'2-Kosten per locatie'!$A$14:$C$31,3,FALSE)</f>
        <v>0</v>
      </c>
      <c r="U101" s="266">
        <f>IF(O101&gt;0,O101*I101/Y101,0)*VLOOKUP(B101,'2-Kosten per locatie'!$A$14:$C$31,3,FALSE)</f>
        <v>0</v>
      </c>
      <c r="V101" s="266">
        <f>IF(P101&gt;0,P101*I101/Z101,0)*VLOOKUP(B101,'2-Kosten per locatie'!$A$14:$C$31,3,FALSE)</f>
        <v>0</v>
      </c>
      <c r="W101" s="359">
        <f>IF(K101="nio",0,IF(K101&gt;0,VLOOKUP(G101,'3-Productie normen'!A:L,VLOOKUP(K101,'3-Productie normen'!$B$32:$C$36,2,FALSE),FALSE)))</f>
        <v>0</v>
      </c>
      <c r="X101" s="359">
        <f t="shared" si="7"/>
        <v>0</v>
      </c>
      <c r="Y101" s="359">
        <f t="shared" si="8"/>
        <v>0</v>
      </c>
      <c r="Z101" s="359">
        <f t="shared" si="9"/>
        <v>0</v>
      </c>
      <c r="AA101" s="360"/>
      <c r="AC101" s="361">
        <f t="shared" si="10"/>
        <v>4977.5999999999995</v>
      </c>
    </row>
    <row r="102" spans="1:29" ht="14.1" hidden="1" customHeight="1">
      <c r="A102" s="77">
        <v>102</v>
      </c>
      <c r="B102" s="323" t="s">
        <v>55</v>
      </c>
      <c r="C102" s="323" t="s">
        <v>146</v>
      </c>
      <c r="D102" s="355" t="s">
        <v>147</v>
      </c>
      <c r="E102" s="356" t="s">
        <v>257</v>
      </c>
      <c r="F102" s="323" t="s">
        <v>258</v>
      </c>
      <c r="G102" s="74" t="s">
        <v>97</v>
      </c>
      <c r="H102" s="74" t="s">
        <v>152</v>
      </c>
      <c r="I102" s="357">
        <v>16.54</v>
      </c>
      <c r="J102" s="358">
        <f t="shared" si="6"/>
        <v>255</v>
      </c>
      <c r="K102" s="267">
        <v>255</v>
      </c>
      <c r="L102" s="267"/>
      <c r="M102" s="267"/>
      <c r="N102" s="267"/>
      <c r="O102" s="267"/>
      <c r="P102" s="267"/>
      <c r="Q102" s="266" t="e">
        <f>IF(K102="nio",0,IF(K102&gt;0,K102*I102/W102,0))*VLOOKUP(B102,'2-Kosten per locatie'!$A$14:$C$31,3,FALSE)</f>
        <v>#DIV/0!</v>
      </c>
      <c r="R102" s="266">
        <f>IF(L102&gt;0,L102*I102/X102,0)*VLOOKUP(B102,'2-Kosten per locatie'!$A$14:$C$31,3,FALSE)</f>
        <v>0</v>
      </c>
      <c r="S102" s="266">
        <f>IF(M102&gt;0,M102*I102/Y102,0)*VLOOKUP(B102,'2-Kosten per locatie'!$A$14:$C$31,3,FALSE)</f>
        <v>0</v>
      </c>
      <c r="T102" s="266">
        <f>IF(N102&gt;0,N102*I102/Z102,0)*VLOOKUP(B102,'2-Kosten per locatie'!$A$14:$C$31,3,FALSE)</f>
        <v>0</v>
      </c>
      <c r="U102" s="266">
        <f>IF(O102&gt;0,O102*I102/Y102,0)*VLOOKUP(B102,'2-Kosten per locatie'!$A$14:$C$31,3,FALSE)</f>
        <v>0</v>
      </c>
      <c r="V102" s="266">
        <f>IF(P102&gt;0,P102*I102/Z102,0)*VLOOKUP(B102,'2-Kosten per locatie'!$A$14:$C$31,3,FALSE)</f>
        <v>0</v>
      </c>
      <c r="W102" s="359">
        <f>IF(K102="nio",0,IF(K102&gt;0,VLOOKUP(G102,'3-Productie normen'!A:L,VLOOKUP(K102,'3-Productie normen'!$B$32:$C$36,2,FALSE),FALSE)))</f>
        <v>0</v>
      </c>
      <c r="X102" s="359">
        <f t="shared" si="7"/>
        <v>0</v>
      </c>
      <c r="Y102" s="359">
        <f t="shared" si="8"/>
        <v>0</v>
      </c>
      <c r="Z102" s="359">
        <f t="shared" si="9"/>
        <v>0</v>
      </c>
      <c r="AA102" s="360"/>
      <c r="AC102" s="361">
        <f t="shared" si="10"/>
        <v>4217.7</v>
      </c>
    </row>
    <row r="103" spans="1:29" ht="14.1" hidden="1" customHeight="1">
      <c r="A103" s="77">
        <v>103</v>
      </c>
      <c r="B103" s="323" t="s">
        <v>55</v>
      </c>
      <c r="C103" s="323" t="s">
        <v>146</v>
      </c>
      <c r="D103" s="355" t="s">
        <v>147</v>
      </c>
      <c r="E103" s="356" t="s">
        <v>259</v>
      </c>
      <c r="F103" s="323" t="s">
        <v>258</v>
      </c>
      <c r="G103" s="74" t="s">
        <v>97</v>
      </c>
      <c r="H103" s="74" t="s">
        <v>152</v>
      </c>
      <c r="I103" s="357">
        <v>23.74</v>
      </c>
      <c r="J103" s="358">
        <f t="shared" si="6"/>
        <v>255</v>
      </c>
      <c r="K103" s="267">
        <v>255</v>
      </c>
      <c r="L103" s="267"/>
      <c r="M103" s="267"/>
      <c r="N103" s="267"/>
      <c r="O103" s="267"/>
      <c r="P103" s="267"/>
      <c r="Q103" s="266" t="e">
        <f>IF(K103="nio",0,IF(K103&gt;0,K103*I103/W103,0))*VLOOKUP(B103,'2-Kosten per locatie'!$A$14:$C$31,3,FALSE)</f>
        <v>#DIV/0!</v>
      </c>
      <c r="R103" s="266">
        <f>IF(L103&gt;0,L103*I103/X103,0)*VLOOKUP(B103,'2-Kosten per locatie'!$A$14:$C$31,3,FALSE)</f>
        <v>0</v>
      </c>
      <c r="S103" s="266">
        <f>IF(M103&gt;0,M103*I103/Y103,0)*VLOOKUP(B103,'2-Kosten per locatie'!$A$14:$C$31,3,FALSE)</f>
        <v>0</v>
      </c>
      <c r="T103" s="266">
        <f>IF(N103&gt;0,N103*I103/Z103,0)*VLOOKUP(B103,'2-Kosten per locatie'!$A$14:$C$31,3,FALSE)</f>
        <v>0</v>
      </c>
      <c r="U103" s="266">
        <f>IF(O103&gt;0,O103*I103/Y103,0)*VLOOKUP(B103,'2-Kosten per locatie'!$A$14:$C$31,3,FALSE)</f>
        <v>0</v>
      </c>
      <c r="V103" s="266">
        <f>IF(P103&gt;0,P103*I103/Z103,0)*VLOOKUP(B103,'2-Kosten per locatie'!$A$14:$C$31,3,FALSE)</f>
        <v>0</v>
      </c>
      <c r="W103" s="359">
        <f>IF(K103="nio",0,IF(K103&gt;0,VLOOKUP(G103,'3-Productie normen'!A:L,VLOOKUP(K103,'3-Productie normen'!$B$32:$C$36,2,FALSE),FALSE)))</f>
        <v>0</v>
      </c>
      <c r="X103" s="359">
        <f t="shared" si="7"/>
        <v>0</v>
      </c>
      <c r="Y103" s="359">
        <f t="shared" si="8"/>
        <v>0</v>
      </c>
      <c r="Z103" s="359">
        <f t="shared" si="9"/>
        <v>0</v>
      </c>
      <c r="AA103" s="360"/>
      <c r="AC103" s="361">
        <f t="shared" si="10"/>
        <v>6053.7</v>
      </c>
    </row>
    <row r="104" spans="1:29" ht="14.1" hidden="1" customHeight="1">
      <c r="A104" s="77">
        <v>104</v>
      </c>
      <c r="B104" s="323" t="s">
        <v>55</v>
      </c>
      <c r="C104" s="323" t="s">
        <v>146</v>
      </c>
      <c r="D104" s="355" t="s">
        <v>147</v>
      </c>
      <c r="E104" s="356" t="s">
        <v>260</v>
      </c>
      <c r="F104" s="323" t="s">
        <v>249</v>
      </c>
      <c r="G104" s="323" t="s">
        <v>99</v>
      </c>
      <c r="H104" s="74" t="s">
        <v>152</v>
      </c>
      <c r="I104" s="357">
        <v>3.12</v>
      </c>
      <c r="J104" s="358">
        <f t="shared" si="6"/>
        <v>255</v>
      </c>
      <c r="K104" s="267">
        <v>255</v>
      </c>
      <c r="L104" s="267"/>
      <c r="M104" s="267"/>
      <c r="N104" s="267"/>
      <c r="O104" s="267"/>
      <c r="P104" s="267"/>
      <c r="Q104" s="266" t="e">
        <f>IF(K104="nio",0,IF(K104&gt;0,K104*I104/W104,0))*VLOOKUP(B104,'2-Kosten per locatie'!$A$14:$C$31,3,FALSE)</f>
        <v>#DIV/0!</v>
      </c>
      <c r="R104" s="266">
        <f>IF(L104&gt;0,L104*I104/X104,0)*VLOOKUP(B104,'2-Kosten per locatie'!$A$14:$C$31,3,FALSE)</f>
        <v>0</v>
      </c>
      <c r="S104" s="266">
        <f>IF(M104&gt;0,M104*I104/Y104,0)*VLOOKUP(B104,'2-Kosten per locatie'!$A$14:$C$31,3,FALSE)</f>
        <v>0</v>
      </c>
      <c r="T104" s="266">
        <f>IF(N104&gt;0,N104*I104/Z104,0)*VLOOKUP(B104,'2-Kosten per locatie'!$A$14:$C$31,3,FALSE)</f>
        <v>0</v>
      </c>
      <c r="U104" s="266">
        <f>IF(O104&gt;0,O104*I104/Y104,0)*VLOOKUP(B104,'2-Kosten per locatie'!$A$14:$C$31,3,FALSE)</f>
        <v>0</v>
      </c>
      <c r="V104" s="266">
        <f>IF(P104&gt;0,P104*I104/Z104,0)*VLOOKUP(B104,'2-Kosten per locatie'!$A$14:$C$31,3,FALSE)</f>
        <v>0</v>
      </c>
      <c r="W104" s="359">
        <f>IF(K104="nio",0,IF(K104&gt;0,VLOOKUP(G104,'3-Productie normen'!A:L,VLOOKUP(K104,'3-Productie normen'!$B$32:$C$36,2,FALSE),FALSE)))</f>
        <v>0</v>
      </c>
      <c r="X104" s="359">
        <f t="shared" si="7"/>
        <v>0</v>
      </c>
      <c r="Y104" s="359">
        <f t="shared" si="8"/>
        <v>0</v>
      </c>
      <c r="Z104" s="359">
        <f t="shared" si="9"/>
        <v>0</v>
      </c>
      <c r="AA104" s="360"/>
      <c r="AC104" s="361">
        <f t="shared" si="10"/>
        <v>795.6</v>
      </c>
    </row>
    <row r="105" spans="1:29" ht="14.1" hidden="1" customHeight="1">
      <c r="A105" s="77">
        <v>105</v>
      </c>
      <c r="B105" s="323" t="s">
        <v>55</v>
      </c>
      <c r="C105" s="323" t="s">
        <v>146</v>
      </c>
      <c r="D105" s="355" t="s">
        <v>147</v>
      </c>
      <c r="E105" s="356" t="s">
        <v>160</v>
      </c>
      <c r="F105" s="74" t="s">
        <v>99</v>
      </c>
      <c r="G105" s="74" t="s">
        <v>99</v>
      </c>
      <c r="H105" s="74" t="s">
        <v>152</v>
      </c>
      <c r="I105" s="357">
        <v>9.58</v>
      </c>
      <c r="J105" s="358">
        <f t="shared" si="6"/>
        <v>255</v>
      </c>
      <c r="K105" s="267">
        <v>255</v>
      </c>
      <c r="L105" s="267"/>
      <c r="M105" s="267"/>
      <c r="N105" s="267"/>
      <c r="O105" s="267"/>
      <c r="P105" s="267"/>
      <c r="Q105" s="266" t="e">
        <f>IF(K105="nio",0,IF(K105&gt;0,K105*I105/W105,0))*VLOOKUP(B105,'2-Kosten per locatie'!$A$14:$C$31,3,FALSE)</f>
        <v>#DIV/0!</v>
      </c>
      <c r="R105" s="266">
        <f>IF(L105&gt;0,L105*I105/X105,0)*VLOOKUP(B105,'2-Kosten per locatie'!$A$14:$C$31,3,FALSE)</f>
        <v>0</v>
      </c>
      <c r="S105" s="266">
        <f>IF(M105&gt;0,M105*I105/Y105,0)*VLOOKUP(B105,'2-Kosten per locatie'!$A$14:$C$31,3,FALSE)</f>
        <v>0</v>
      </c>
      <c r="T105" s="266">
        <f>IF(N105&gt;0,N105*I105/Z105,0)*VLOOKUP(B105,'2-Kosten per locatie'!$A$14:$C$31,3,FALSE)</f>
        <v>0</v>
      </c>
      <c r="U105" s="266">
        <f>IF(O105&gt;0,O105*I105/Y105,0)*VLOOKUP(B105,'2-Kosten per locatie'!$A$14:$C$31,3,FALSE)</f>
        <v>0</v>
      </c>
      <c r="V105" s="266">
        <f>IF(P105&gt;0,P105*I105/Z105,0)*VLOOKUP(B105,'2-Kosten per locatie'!$A$14:$C$31,3,FALSE)</f>
        <v>0</v>
      </c>
      <c r="W105" s="359">
        <f>IF(K105="nio",0,IF(K105&gt;0,VLOOKUP(G105,'3-Productie normen'!A:L,VLOOKUP(K105,'3-Productie normen'!$B$32:$C$36,2,FALSE),FALSE)))</f>
        <v>0</v>
      </c>
      <c r="X105" s="359">
        <f t="shared" si="7"/>
        <v>0</v>
      </c>
      <c r="Y105" s="359">
        <f t="shared" si="8"/>
        <v>0</v>
      </c>
      <c r="Z105" s="359">
        <f t="shared" si="9"/>
        <v>0</v>
      </c>
      <c r="AA105" s="360"/>
      <c r="AC105" s="361">
        <f t="shared" si="10"/>
        <v>2442.9</v>
      </c>
    </row>
    <row r="106" spans="1:29" ht="14.1" hidden="1" customHeight="1">
      <c r="A106" s="77">
        <v>106</v>
      </c>
      <c r="B106" s="323" t="s">
        <v>55</v>
      </c>
      <c r="C106" s="323" t="s">
        <v>146</v>
      </c>
      <c r="D106" s="355" t="s">
        <v>147</v>
      </c>
      <c r="E106" s="356" t="s">
        <v>261</v>
      </c>
      <c r="F106" s="74" t="s">
        <v>262</v>
      </c>
      <c r="G106" s="74" t="s">
        <v>99</v>
      </c>
      <c r="H106" s="74" t="s">
        <v>263</v>
      </c>
      <c r="I106" s="357">
        <v>190.97</v>
      </c>
      <c r="J106" s="358">
        <f t="shared" si="6"/>
        <v>255</v>
      </c>
      <c r="K106" s="267">
        <v>255</v>
      </c>
      <c r="L106" s="267"/>
      <c r="M106" s="267"/>
      <c r="N106" s="267"/>
      <c r="O106" s="267"/>
      <c r="P106" s="267"/>
      <c r="Q106" s="266" t="e">
        <f>IF(K106="nio",0,IF(K106&gt;0,K106*I106/W106,0))*VLOOKUP(B106,'2-Kosten per locatie'!$A$14:$C$31,3,FALSE)</f>
        <v>#DIV/0!</v>
      </c>
      <c r="R106" s="266">
        <f>IF(L106&gt;0,L106*I106/X106,0)*VLOOKUP(B106,'2-Kosten per locatie'!$A$14:$C$31,3,FALSE)</f>
        <v>0</v>
      </c>
      <c r="S106" s="266">
        <f>IF(M106&gt;0,M106*I106/Y106,0)*VLOOKUP(B106,'2-Kosten per locatie'!$A$14:$C$31,3,FALSE)</f>
        <v>0</v>
      </c>
      <c r="T106" s="266">
        <f>IF(N106&gt;0,N106*I106/Z106,0)*VLOOKUP(B106,'2-Kosten per locatie'!$A$14:$C$31,3,FALSE)</f>
        <v>0</v>
      </c>
      <c r="U106" s="266">
        <f>IF(O106&gt;0,O106*I106/Y106,0)*VLOOKUP(B106,'2-Kosten per locatie'!$A$14:$C$31,3,FALSE)</f>
        <v>0</v>
      </c>
      <c r="V106" s="266">
        <f>IF(P106&gt;0,P106*I106/Z106,0)*VLOOKUP(B106,'2-Kosten per locatie'!$A$14:$C$31,3,FALSE)</f>
        <v>0</v>
      </c>
      <c r="W106" s="359">
        <f>IF(K106="nio",0,IF(K106&gt;0,VLOOKUP(G106,'3-Productie normen'!A:L,VLOOKUP(K106,'3-Productie normen'!$B$32:$C$36,2,FALSE),FALSE)))</f>
        <v>0</v>
      </c>
      <c r="X106" s="359">
        <f t="shared" si="7"/>
        <v>0</v>
      </c>
      <c r="Y106" s="359">
        <f t="shared" si="8"/>
        <v>0</v>
      </c>
      <c r="Z106" s="359">
        <f t="shared" si="9"/>
        <v>0</v>
      </c>
      <c r="AA106" s="360"/>
      <c r="AC106" s="361">
        <f t="shared" si="10"/>
        <v>48697.35</v>
      </c>
    </row>
    <row r="107" spans="1:29" ht="14.1" hidden="1" customHeight="1">
      <c r="A107" s="77">
        <v>107</v>
      </c>
      <c r="B107" s="323" t="s">
        <v>55</v>
      </c>
      <c r="C107" s="323" t="s">
        <v>146</v>
      </c>
      <c r="D107" s="355" t="s">
        <v>147</v>
      </c>
      <c r="E107" s="356" t="s">
        <v>264</v>
      </c>
      <c r="F107" s="74" t="s">
        <v>174</v>
      </c>
      <c r="G107" s="340" t="s">
        <v>98</v>
      </c>
      <c r="H107" s="74" t="s">
        <v>197</v>
      </c>
      <c r="I107" s="357">
        <v>0.88</v>
      </c>
      <c r="J107" s="358">
        <f t="shared" si="6"/>
        <v>255</v>
      </c>
      <c r="K107" s="267">
        <v>255</v>
      </c>
      <c r="L107" s="267"/>
      <c r="M107" s="267"/>
      <c r="N107" s="267"/>
      <c r="O107" s="267"/>
      <c r="P107" s="267"/>
      <c r="Q107" s="266" t="e">
        <f>IF(K107="nio",0,IF(K107&gt;0,K107*I107/W107,0))*VLOOKUP(B107,'2-Kosten per locatie'!$A$14:$C$31,3,FALSE)</f>
        <v>#DIV/0!</v>
      </c>
      <c r="R107" s="266">
        <f>IF(L107&gt;0,L107*I107/X107,0)*VLOOKUP(B107,'2-Kosten per locatie'!$A$14:$C$31,3,FALSE)</f>
        <v>0</v>
      </c>
      <c r="S107" s="266">
        <f>IF(M107&gt;0,M107*I107/Y107,0)*VLOOKUP(B107,'2-Kosten per locatie'!$A$14:$C$31,3,FALSE)</f>
        <v>0</v>
      </c>
      <c r="T107" s="266">
        <f>IF(N107&gt;0,N107*I107/Z107,0)*VLOOKUP(B107,'2-Kosten per locatie'!$A$14:$C$31,3,FALSE)</f>
        <v>0</v>
      </c>
      <c r="U107" s="266">
        <f>IF(O107&gt;0,O107*I107/Y107,0)*VLOOKUP(B107,'2-Kosten per locatie'!$A$14:$C$31,3,FALSE)</f>
        <v>0</v>
      </c>
      <c r="V107" s="266">
        <f>IF(P107&gt;0,P107*I107/Z107,0)*VLOOKUP(B107,'2-Kosten per locatie'!$A$14:$C$31,3,FALSE)</f>
        <v>0</v>
      </c>
      <c r="W107" s="359">
        <f>IF(K107="nio",0,IF(K107&gt;0,VLOOKUP(G107,'3-Productie normen'!A:L,VLOOKUP(K107,'3-Productie normen'!$B$32:$C$36,2,FALSE),FALSE)))</f>
        <v>0</v>
      </c>
      <c r="X107" s="359">
        <f t="shared" si="7"/>
        <v>0</v>
      </c>
      <c r="Y107" s="359">
        <f t="shared" si="8"/>
        <v>0</v>
      </c>
      <c r="Z107" s="359">
        <f t="shared" si="9"/>
        <v>0</v>
      </c>
      <c r="AA107" s="360"/>
      <c r="AC107" s="361">
        <f t="shared" si="10"/>
        <v>224.4</v>
      </c>
    </row>
    <row r="108" spans="1:29" ht="14.1" hidden="1" customHeight="1">
      <c r="A108" s="77">
        <v>108</v>
      </c>
      <c r="B108" s="323" t="s">
        <v>55</v>
      </c>
      <c r="C108" s="323" t="s">
        <v>146</v>
      </c>
      <c r="D108" s="355" t="s">
        <v>147</v>
      </c>
      <c r="E108" s="356" t="s">
        <v>162</v>
      </c>
      <c r="F108" s="74" t="s">
        <v>220</v>
      </c>
      <c r="G108" s="340" t="s">
        <v>98</v>
      </c>
      <c r="H108" s="74" t="s">
        <v>197</v>
      </c>
      <c r="I108" s="357">
        <v>3.4</v>
      </c>
      <c r="J108" s="358">
        <f t="shared" si="6"/>
        <v>255</v>
      </c>
      <c r="K108" s="267">
        <v>255</v>
      </c>
      <c r="L108" s="267"/>
      <c r="M108" s="267"/>
      <c r="N108" s="267"/>
      <c r="O108" s="267"/>
      <c r="P108" s="267"/>
      <c r="Q108" s="266" t="e">
        <f>IF(K108="nio",0,IF(K108&gt;0,K108*I108/W108,0))*VLOOKUP(B108,'2-Kosten per locatie'!$A$14:$C$31,3,FALSE)</f>
        <v>#DIV/0!</v>
      </c>
      <c r="R108" s="266">
        <f>IF(L108&gt;0,L108*I108/X108,0)*VLOOKUP(B108,'2-Kosten per locatie'!$A$14:$C$31,3,FALSE)</f>
        <v>0</v>
      </c>
      <c r="S108" s="266">
        <f>IF(M108&gt;0,M108*I108/Y108,0)*VLOOKUP(B108,'2-Kosten per locatie'!$A$14:$C$31,3,FALSE)</f>
        <v>0</v>
      </c>
      <c r="T108" s="266">
        <f>IF(N108&gt;0,N108*I108/Z108,0)*VLOOKUP(B108,'2-Kosten per locatie'!$A$14:$C$31,3,FALSE)</f>
        <v>0</v>
      </c>
      <c r="U108" s="266">
        <f>IF(O108&gt;0,O108*I108/Y108,0)*VLOOKUP(B108,'2-Kosten per locatie'!$A$14:$C$31,3,FALSE)</f>
        <v>0</v>
      </c>
      <c r="V108" s="266">
        <f>IF(P108&gt;0,P108*I108/Z108,0)*VLOOKUP(B108,'2-Kosten per locatie'!$A$14:$C$31,3,FALSE)</f>
        <v>0</v>
      </c>
      <c r="W108" s="359">
        <f>IF(K108="nio",0,IF(K108&gt;0,VLOOKUP(G108,'3-Productie normen'!A:L,VLOOKUP(K108,'3-Productie normen'!$B$32:$C$36,2,FALSE),FALSE)))</f>
        <v>0</v>
      </c>
      <c r="X108" s="359">
        <f t="shared" si="7"/>
        <v>0</v>
      </c>
      <c r="Y108" s="359">
        <f t="shared" si="8"/>
        <v>0</v>
      </c>
      <c r="Z108" s="359">
        <f t="shared" si="9"/>
        <v>0</v>
      </c>
      <c r="AA108" s="360"/>
      <c r="AC108" s="361">
        <f t="shared" si="10"/>
        <v>867</v>
      </c>
    </row>
    <row r="109" spans="1:29" ht="14.1" hidden="1" customHeight="1">
      <c r="A109" s="77">
        <v>109</v>
      </c>
      <c r="B109" s="323" t="s">
        <v>55</v>
      </c>
      <c r="C109" s="323" t="s">
        <v>146</v>
      </c>
      <c r="D109" s="355" t="s">
        <v>147</v>
      </c>
      <c r="E109" s="356" t="s">
        <v>265</v>
      </c>
      <c r="F109" s="364" t="s">
        <v>174</v>
      </c>
      <c r="G109" s="340" t="s">
        <v>98</v>
      </c>
      <c r="H109" s="74" t="s">
        <v>197</v>
      </c>
      <c r="I109" s="357">
        <v>0.93</v>
      </c>
      <c r="J109" s="358">
        <f t="shared" si="6"/>
        <v>255</v>
      </c>
      <c r="K109" s="267">
        <v>255</v>
      </c>
      <c r="L109" s="267"/>
      <c r="M109" s="267"/>
      <c r="N109" s="267"/>
      <c r="O109" s="267"/>
      <c r="P109" s="267"/>
      <c r="Q109" s="266" t="e">
        <f>IF(K109="nio",0,IF(K109&gt;0,K109*I109/W109,0))*VLOOKUP(B109,'2-Kosten per locatie'!$A$14:$C$31,3,FALSE)</f>
        <v>#DIV/0!</v>
      </c>
      <c r="R109" s="266">
        <f>IF(L109&gt;0,L109*I109/X109,0)*VLOOKUP(B109,'2-Kosten per locatie'!$A$14:$C$31,3,FALSE)</f>
        <v>0</v>
      </c>
      <c r="S109" s="266">
        <f>IF(M109&gt;0,M109*I109/Y109,0)*VLOOKUP(B109,'2-Kosten per locatie'!$A$14:$C$31,3,FALSE)</f>
        <v>0</v>
      </c>
      <c r="T109" s="266">
        <f>IF(N109&gt;0,N109*I109/Z109,0)*VLOOKUP(B109,'2-Kosten per locatie'!$A$14:$C$31,3,FALSE)</f>
        <v>0</v>
      </c>
      <c r="U109" s="266">
        <f>IF(O109&gt;0,O109*I109/Y109,0)*VLOOKUP(B109,'2-Kosten per locatie'!$A$14:$C$31,3,FALSE)</f>
        <v>0</v>
      </c>
      <c r="V109" s="266">
        <f>IF(P109&gt;0,P109*I109/Z109,0)*VLOOKUP(B109,'2-Kosten per locatie'!$A$14:$C$31,3,FALSE)</f>
        <v>0</v>
      </c>
      <c r="W109" s="359">
        <f>IF(K109="nio",0,IF(K109&gt;0,VLOOKUP(G109,'3-Productie normen'!A:L,VLOOKUP(K109,'3-Productie normen'!$B$32:$C$36,2,FALSE),FALSE)))</f>
        <v>0</v>
      </c>
      <c r="X109" s="359">
        <f t="shared" si="7"/>
        <v>0</v>
      </c>
      <c r="Y109" s="359">
        <f t="shared" si="8"/>
        <v>0</v>
      </c>
      <c r="Z109" s="359">
        <f t="shared" si="9"/>
        <v>0</v>
      </c>
      <c r="AA109" s="360"/>
      <c r="AC109" s="361">
        <f t="shared" si="10"/>
        <v>237.15</v>
      </c>
    </row>
    <row r="110" spans="1:29" ht="14.1" hidden="1" customHeight="1">
      <c r="A110" s="77">
        <v>110</v>
      </c>
      <c r="B110" s="323" t="s">
        <v>55</v>
      </c>
      <c r="C110" s="323" t="s">
        <v>146</v>
      </c>
      <c r="D110" s="355" t="s">
        <v>147</v>
      </c>
      <c r="E110" s="356" t="s">
        <v>266</v>
      </c>
      <c r="F110" s="74" t="s">
        <v>174</v>
      </c>
      <c r="G110" s="340" t="s">
        <v>98</v>
      </c>
      <c r="H110" s="362" t="s">
        <v>197</v>
      </c>
      <c r="I110" s="357">
        <v>0.89</v>
      </c>
      <c r="J110" s="358">
        <f t="shared" si="6"/>
        <v>255</v>
      </c>
      <c r="K110" s="267">
        <v>255</v>
      </c>
      <c r="L110" s="267"/>
      <c r="M110" s="267"/>
      <c r="N110" s="267"/>
      <c r="O110" s="267"/>
      <c r="P110" s="267"/>
      <c r="Q110" s="266" t="e">
        <f>IF(K110="nio",0,IF(K110&gt;0,K110*I110/W110,0))*VLOOKUP(B110,'2-Kosten per locatie'!$A$14:$C$31,3,FALSE)</f>
        <v>#DIV/0!</v>
      </c>
      <c r="R110" s="266">
        <f>IF(L110&gt;0,L110*I110/X110,0)*VLOOKUP(B110,'2-Kosten per locatie'!$A$14:$C$31,3,FALSE)</f>
        <v>0</v>
      </c>
      <c r="S110" s="266">
        <f>IF(M110&gt;0,M110*I110/Y110,0)*VLOOKUP(B110,'2-Kosten per locatie'!$A$14:$C$31,3,FALSE)</f>
        <v>0</v>
      </c>
      <c r="T110" s="266">
        <f>IF(N110&gt;0,N110*I110/Z110,0)*VLOOKUP(B110,'2-Kosten per locatie'!$A$14:$C$31,3,FALSE)</f>
        <v>0</v>
      </c>
      <c r="U110" s="266">
        <f>IF(O110&gt;0,O110*I110/Y110,0)*VLOOKUP(B110,'2-Kosten per locatie'!$A$14:$C$31,3,FALSE)</f>
        <v>0</v>
      </c>
      <c r="V110" s="266">
        <f>IF(P110&gt;0,P110*I110/Z110,0)*VLOOKUP(B110,'2-Kosten per locatie'!$A$14:$C$31,3,FALSE)</f>
        <v>0</v>
      </c>
      <c r="W110" s="359">
        <f>IF(K110="nio",0,IF(K110&gt;0,VLOOKUP(G110,'3-Productie normen'!A:L,VLOOKUP(K110,'3-Productie normen'!$B$32:$C$36,2,FALSE),FALSE)))</f>
        <v>0</v>
      </c>
      <c r="X110" s="359">
        <f t="shared" si="7"/>
        <v>0</v>
      </c>
      <c r="Y110" s="359">
        <f t="shared" si="8"/>
        <v>0</v>
      </c>
      <c r="Z110" s="359">
        <f t="shared" si="9"/>
        <v>0</v>
      </c>
      <c r="AA110" s="360"/>
      <c r="AC110" s="361">
        <f t="shared" si="10"/>
        <v>226.95000000000002</v>
      </c>
    </row>
    <row r="111" spans="1:29" ht="14.1" hidden="1" customHeight="1">
      <c r="A111" s="77">
        <v>111</v>
      </c>
      <c r="B111" s="323" t="s">
        <v>55</v>
      </c>
      <c r="C111" s="323" t="s">
        <v>146</v>
      </c>
      <c r="D111" s="355" t="s">
        <v>147</v>
      </c>
      <c r="E111" s="264" t="s">
        <v>267</v>
      </c>
      <c r="F111" s="87" t="s">
        <v>220</v>
      </c>
      <c r="G111" s="340" t="s">
        <v>98</v>
      </c>
      <c r="H111" s="74" t="s">
        <v>197</v>
      </c>
      <c r="I111" s="357">
        <v>3.42</v>
      </c>
      <c r="J111" s="358">
        <f t="shared" si="6"/>
        <v>255</v>
      </c>
      <c r="K111" s="267">
        <v>255</v>
      </c>
      <c r="L111" s="267"/>
      <c r="M111" s="267"/>
      <c r="N111" s="267"/>
      <c r="O111" s="267"/>
      <c r="P111" s="267"/>
      <c r="Q111" s="266" t="e">
        <f>IF(K111="nio",0,IF(K111&gt;0,K111*I111/W111,0))*VLOOKUP(B111,'2-Kosten per locatie'!$A$14:$C$31,3,FALSE)</f>
        <v>#DIV/0!</v>
      </c>
      <c r="R111" s="266">
        <f>IF(L111&gt;0,L111*I111/X111,0)*VLOOKUP(B111,'2-Kosten per locatie'!$A$14:$C$31,3,FALSE)</f>
        <v>0</v>
      </c>
      <c r="S111" s="266">
        <f>IF(M111&gt;0,M111*I111/Y111,0)*VLOOKUP(B111,'2-Kosten per locatie'!$A$14:$C$31,3,FALSE)</f>
        <v>0</v>
      </c>
      <c r="T111" s="266">
        <f>IF(N111&gt;0,N111*I111/Z111,0)*VLOOKUP(B111,'2-Kosten per locatie'!$A$14:$C$31,3,FALSE)</f>
        <v>0</v>
      </c>
      <c r="U111" s="266">
        <f>IF(O111&gt;0,O111*I111/Y111,0)*VLOOKUP(B111,'2-Kosten per locatie'!$A$14:$C$31,3,FALSE)</f>
        <v>0</v>
      </c>
      <c r="V111" s="266">
        <f>IF(P111&gt;0,P111*I111/Z111,0)*VLOOKUP(B111,'2-Kosten per locatie'!$A$14:$C$31,3,FALSE)</f>
        <v>0</v>
      </c>
      <c r="W111" s="359">
        <f>IF(K111="nio",0,IF(K111&gt;0,VLOOKUP(G111,'3-Productie normen'!A:L,VLOOKUP(K111,'3-Productie normen'!$B$32:$C$36,2,FALSE),FALSE)))</f>
        <v>0</v>
      </c>
      <c r="X111" s="359">
        <f t="shared" si="7"/>
        <v>0</v>
      </c>
      <c r="Y111" s="359">
        <f t="shared" si="8"/>
        <v>0</v>
      </c>
      <c r="Z111" s="359">
        <f t="shared" si="9"/>
        <v>0</v>
      </c>
      <c r="AA111" s="360"/>
      <c r="AC111" s="361">
        <f t="shared" si="10"/>
        <v>872.1</v>
      </c>
    </row>
    <row r="112" spans="1:29" ht="14.1" hidden="1" customHeight="1">
      <c r="A112" s="77">
        <v>112</v>
      </c>
      <c r="B112" s="323" t="s">
        <v>55</v>
      </c>
      <c r="C112" s="323" t="s">
        <v>146</v>
      </c>
      <c r="D112" s="355" t="s">
        <v>147</v>
      </c>
      <c r="E112" s="356" t="s">
        <v>268</v>
      </c>
      <c r="F112" s="74" t="s">
        <v>174</v>
      </c>
      <c r="G112" s="340" t="s">
        <v>98</v>
      </c>
      <c r="H112" s="74" t="s">
        <v>197</v>
      </c>
      <c r="I112" s="357">
        <v>0.92</v>
      </c>
      <c r="J112" s="358">
        <f t="shared" si="6"/>
        <v>255</v>
      </c>
      <c r="K112" s="267">
        <v>255</v>
      </c>
      <c r="L112" s="267"/>
      <c r="M112" s="267"/>
      <c r="N112" s="267"/>
      <c r="O112" s="267"/>
      <c r="P112" s="267"/>
      <c r="Q112" s="266" t="e">
        <f>IF(K112="nio",0,IF(K112&gt;0,K112*I112/W112,0))*VLOOKUP(B112,'2-Kosten per locatie'!$A$14:$C$31,3,FALSE)</f>
        <v>#DIV/0!</v>
      </c>
      <c r="R112" s="266">
        <f>IF(L112&gt;0,L112*I112/X112,0)*VLOOKUP(B112,'2-Kosten per locatie'!$A$14:$C$31,3,FALSE)</f>
        <v>0</v>
      </c>
      <c r="S112" s="266">
        <f>IF(M112&gt;0,M112*I112/Y112,0)*VLOOKUP(B112,'2-Kosten per locatie'!$A$14:$C$31,3,FALSE)</f>
        <v>0</v>
      </c>
      <c r="T112" s="266">
        <f>IF(N112&gt;0,N112*I112/Z112,0)*VLOOKUP(B112,'2-Kosten per locatie'!$A$14:$C$31,3,FALSE)</f>
        <v>0</v>
      </c>
      <c r="U112" s="266">
        <f>IF(O112&gt;0,O112*I112/Y112,0)*VLOOKUP(B112,'2-Kosten per locatie'!$A$14:$C$31,3,FALSE)</f>
        <v>0</v>
      </c>
      <c r="V112" s="266">
        <f>IF(P112&gt;0,P112*I112/Z112,0)*VLOOKUP(B112,'2-Kosten per locatie'!$A$14:$C$31,3,FALSE)</f>
        <v>0</v>
      </c>
      <c r="W112" s="359">
        <f>IF(K112="nio",0,IF(K112&gt;0,VLOOKUP(G112,'3-Productie normen'!A:L,VLOOKUP(K112,'3-Productie normen'!$B$32:$C$36,2,FALSE),FALSE)))</f>
        <v>0</v>
      </c>
      <c r="X112" s="359">
        <f t="shared" si="7"/>
        <v>0</v>
      </c>
      <c r="Y112" s="359">
        <f t="shared" si="8"/>
        <v>0</v>
      </c>
      <c r="Z112" s="359">
        <f t="shared" si="9"/>
        <v>0</v>
      </c>
      <c r="AA112" s="360"/>
      <c r="AC112" s="361">
        <f t="shared" si="10"/>
        <v>234.60000000000002</v>
      </c>
    </row>
    <row r="113" spans="1:29" ht="14.1" hidden="1" customHeight="1">
      <c r="A113" s="77">
        <v>113</v>
      </c>
      <c r="B113" s="323" t="s">
        <v>55</v>
      </c>
      <c r="C113" s="323" t="s">
        <v>146</v>
      </c>
      <c r="D113" s="355" t="s">
        <v>147</v>
      </c>
      <c r="E113" s="356" t="s">
        <v>269</v>
      </c>
      <c r="F113" s="323" t="s">
        <v>174</v>
      </c>
      <c r="G113" s="340" t="s">
        <v>98</v>
      </c>
      <c r="H113" s="74" t="s">
        <v>197</v>
      </c>
      <c r="I113" s="357">
        <v>0.92</v>
      </c>
      <c r="J113" s="358">
        <f t="shared" si="6"/>
        <v>255</v>
      </c>
      <c r="K113" s="267">
        <v>255</v>
      </c>
      <c r="L113" s="267"/>
      <c r="M113" s="267"/>
      <c r="N113" s="267"/>
      <c r="O113" s="267"/>
      <c r="P113" s="267"/>
      <c r="Q113" s="266" t="e">
        <f>IF(K113="nio",0,IF(K113&gt;0,K113*I113/W113,0))*VLOOKUP(B113,'2-Kosten per locatie'!$A$14:$C$31,3,FALSE)</f>
        <v>#DIV/0!</v>
      </c>
      <c r="R113" s="266">
        <f>IF(L113&gt;0,L113*I113/X113,0)*VLOOKUP(B113,'2-Kosten per locatie'!$A$14:$C$31,3,FALSE)</f>
        <v>0</v>
      </c>
      <c r="S113" s="266">
        <f>IF(M113&gt;0,M113*I113/Y113,0)*VLOOKUP(B113,'2-Kosten per locatie'!$A$14:$C$31,3,FALSE)</f>
        <v>0</v>
      </c>
      <c r="T113" s="266">
        <f>IF(N113&gt;0,N113*I113/Z113,0)*VLOOKUP(B113,'2-Kosten per locatie'!$A$14:$C$31,3,FALSE)</f>
        <v>0</v>
      </c>
      <c r="U113" s="266">
        <f>IF(O113&gt;0,O113*I113/Y113,0)*VLOOKUP(B113,'2-Kosten per locatie'!$A$14:$C$31,3,FALSE)</f>
        <v>0</v>
      </c>
      <c r="V113" s="266">
        <f>IF(P113&gt;0,P113*I113/Z113,0)*VLOOKUP(B113,'2-Kosten per locatie'!$A$14:$C$31,3,FALSE)</f>
        <v>0</v>
      </c>
      <c r="W113" s="359">
        <f>IF(K113="nio",0,IF(K113&gt;0,VLOOKUP(G113,'3-Productie normen'!A:L,VLOOKUP(K113,'3-Productie normen'!$B$32:$C$36,2,FALSE),FALSE)))</f>
        <v>0</v>
      </c>
      <c r="X113" s="359">
        <f t="shared" si="7"/>
        <v>0</v>
      </c>
      <c r="Y113" s="359">
        <f t="shared" si="8"/>
        <v>0</v>
      </c>
      <c r="Z113" s="359">
        <f t="shared" si="9"/>
        <v>0</v>
      </c>
      <c r="AA113" s="360"/>
      <c r="AC113" s="361">
        <f t="shared" si="10"/>
        <v>234.60000000000002</v>
      </c>
    </row>
    <row r="114" spans="1:29" ht="14.1" hidden="1" customHeight="1">
      <c r="A114" s="77">
        <v>114</v>
      </c>
      <c r="B114" s="323" t="s">
        <v>55</v>
      </c>
      <c r="C114" s="323" t="s">
        <v>146</v>
      </c>
      <c r="D114" s="355" t="s">
        <v>147</v>
      </c>
      <c r="E114" s="356" t="s">
        <v>270</v>
      </c>
      <c r="F114" s="323" t="s">
        <v>174</v>
      </c>
      <c r="G114" s="340" t="s">
        <v>98</v>
      </c>
      <c r="H114" s="74" t="s">
        <v>197</v>
      </c>
      <c r="I114" s="357">
        <v>0.9</v>
      </c>
      <c r="J114" s="358">
        <f t="shared" si="6"/>
        <v>255</v>
      </c>
      <c r="K114" s="267">
        <v>255</v>
      </c>
      <c r="L114" s="267"/>
      <c r="M114" s="267"/>
      <c r="N114" s="267"/>
      <c r="O114" s="267"/>
      <c r="P114" s="267"/>
      <c r="Q114" s="266" t="e">
        <f>IF(K114="nio",0,IF(K114&gt;0,K114*I114/W114,0))*VLOOKUP(B114,'2-Kosten per locatie'!$A$14:$C$31,3,FALSE)</f>
        <v>#DIV/0!</v>
      </c>
      <c r="R114" s="266">
        <f>IF(L114&gt;0,L114*I114/X114,0)*VLOOKUP(B114,'2-Kosten per locatie'!$A$14:$C$31,3,FALSE)</f>
        <v>0</v>
      </c>
      <c r="S114" s="266">
        <f>IF(M114&gt;0,M114*I114/Y114,0)*VLOOKUP(B114,'2-Kosten per locatie'!$A$14:$C$31,3,FALSE)</f>
        <v>0</v>
      </c>
      <c r="T114" s="266">
        <f>IF(N114&gt;0,N114*I114/Z114,0)*VLOOKUP(B114,'2-Kosten per locatie'!$A$14:$C$31,3,FALSE)</f>
        <v>0</v>
      </c>
      <c r="U114" s="266">
        <f>IF(O114&gt;0,O114*I114/Y114,0)*VLOOKUP(B114,'2-Kosten per locatie'!$A$14:$C$31,3,FALSE)</f>
        <v>0</v>
      </c>
      <c r="V114" s="266">
        <f>IF(P114&gt;0,P114*I114/Z114,0)*VLOOKUP(B114,'2-Kosten per locatie'!$A$14:$C$31,3,FALSE)</f>
        <v>0</v>
      </c>
      <c r="W114" s="359">
        <f>IF(K114="nio",0,IF(K114&gt;0,VLOOKUP(G114,'3-Productie normen'!A:L,VLOOKUP(K114,'3-Productie normen'!$B$32:$C$36,2,FALSE),FALSE)))</f>
        <v>0</v>
      </c>
      <c r="X114" s="359">
        <f t="shared" si="7"/>
        <v>0</v>
      </c>
      <c r="Y114" s="359">
        <f t="shared" si="8"/>
        <v>0</v>
      </c>
      <c r="Z114" s="359">
        <f t="shared" si="9"/>
        <v>0</v>
      </c>
      <c r="AA114" s="360"/>
      <c r="AC114" s="361">
        <f t="shared" si="10"/>
        <v>229.5</v>
      </c>
    </row>
    <row r="115" spans="1:29" ht="14.1" hidden="1" customHeight="1">
      <c r="A115" s="77">
        <v>115</v>
      </c>
      <c r="B115" s="323" t="s">
        <v>55</v>
      </c>
      <c r="C115" s="323" t="s">
        <v>146</v>
      </c>
      <c r="D115" s="355" t="s">
        <v>147</v>
      </c>
      <c r="E115" s="356" t="s">
        <v>270</v>
      </c>
      <c r="F115" s="323" t="s">
        <v>174</v>
      </c>
      <c r="G115" s="340" t="s">
        <v>98</v>
      </c>
      <c r="H115" s="74" t="s">
        <v>197</v>
      </c>
      <c r="I115" s="357">
        <v>0.9</v>
      </c>
      <c r="J115" s="358">
        <f t="shared" si="6"/>
        <v>255</v>
      </c>
      <c r="K115" s="267">
        <v>255</v>
      </c>
      <c r="L115" s="267"/>
      <c r="M115" s="267"/>
      <c r="N115" s="267"/>
      <c r="O115" s="267"/>
      <c r="P115" s="267"/>
      <c r="Q115" s="266" t="e">
        <f>IF(K115="nio",0,IF(K115&gt;0,K115*I115/W115,0))*VLOOKUP(B115,'2-Kosten per locatie'!$A$14:$C$31,3,FALSE)</f>
        <v>#DIV/0!</v>
      </c>
      <c r="R115" s="266">
        <f>IF(L115&gt;0,L115*I115/X115,0)*VLOOKUP(B115,'2-Kosten per locatie'!$A$14:$C$31,3,FALSE)</f>
        <v>0</v>
      </c>
      <c r="S115" s="266">
        <f>IF(M115&gt;0,M115*I115/Y115,0)*VLOOKUP(B115,'2-Kosten per locatie'!$A$14:$C$31,3,FALSE)</f>
        <v>0</v>
      </c>
      <c r="T115" s="266">
        <f>IF(N115&gt;0,N115*I115/Z115,0)*VLOOKUP(B115,'2-Kosten per locatie'!$A$14:$C$31,3,FALSE)</f>
        <v>0</v>
      </c>
      <c r="U115" s="266">
        <f>IF(O115&gt;0,O115*I115/Y115,0)*VLOOKUP(B115,'2-Kosten per locatie'!$A$14:$C$31,3,FALSE)</f>
        <v>0</v>
      </c>
      <c r="V115" s="266">
        <f>IF(P115&gt;0,P115*I115/Z115,0)*VLOOKUP(B115,'2-Kosten per locatie'!$A$14:$C$31,3,FALSE)</f>
        <v>0</v>
      </c>
      <c r="W115" s="359">
        <f>IF(K115="nio",0,IF(K115&gt;0,VLOOKUP(G115,'3-Productie normen'!A:L,VLOOKUP(K115,'3-Productie normen'!$B$32:$C$36,2,FALSE),FALSE)))</f>
        <v>0</v>
      </c>
      <c r="X115" s="359">
        <f t="shared" si="7"/>
        <v>0</v>
      </c>
      <c r="Y115" s="359">
        <f t="shared" si="8"/>
        <v>0</v>
      </c>
      <c r="Z115" s="359">
        <f t="shared" si="9"/>
        <v>0</v>
      </c>
      <c r="AA115" s="360"/>
      <c r="AC115" s="361">
        <f t="shared" si="10"/>
        <v>229.5</v>
      </c>
    </row>
    <row r="116" spans="1:29" ht="14.1" hidden="1" customHeight="1">
      <c r="A116" s="77">
        <v>116</v>
      </c>
      <c r="B116" s="323" t="s">
        <v>55</v>
      </c>
      <c r="C116" s="323" t="s">
        <v>146</v>
      </c>
      <c r="D116" s="355" t="s">
        <v>147</v>
      </c>
      <c r="E116" s="356" t="s">
        <v>271</v>
      </c>
      <c r="F116" s="74" t="s">
        <v>172</v>
      </c>
      <c r="G116" s="74" t="s">
        <v>97</v>
      </c>
      <c r="H116" s="74" t="s">
        <v>197</v>
      </c>
      <c r="I116" s="357">
        <v>13.66</v>
      </c>
      <c r="J116" s="358">
        <f t="shared" si="6"/>
        <v>255</v>
      </c>
      <c r="K116" s="267">
        <v>255</v>
      </c>
      <c r="L116" s="267"/>
      <c r="M116" s="267"/>
      <c r="N116" s="267"/>
      <c r="O116" s="267"/>
      <c r="P116" s="267"/>
      <c r="Q116" s="266" t="e">
        <f>IF(K116="nio",0,IF(K116&gt;0,K116*I116/W116,0))*VLOOKUP(B116,'2-Kosten per locatie'!$A$14:$C$31,3,FALSE)</f>
        <v>#DIV/0!</v>
      </c>
      <c r="R116" s="266">
        <f>IF(L116&gt;0,L116*I116/X116,0)*VLOOKUP(B116,'2-Kosten per locatie'!$A$14:$C$31,3,FALSE)</f>
        <v>0</v>
      </c>
      <c r="S116" s="266">
        <f>IF(M116&gt;0,M116*I116/Y116,0)*VLOOKUP(B116,'2-Kosten per locatie'!$A$14:$C$31,3,FALSE)</f>
        <v>0</v>
      </c>
      <c r="T116" s="266">
        <f>IF(N116&gt;0,N116*I116/Z116,0)*VLOOKUP(B116,'2-Kosten per locatie'!$A$14:$C$31,3,FALSE)</f>
        <v>0</v>
      </c>
      <c r="U116" s="266">
        <f>IF(O116&gt;0,O116*I116/Y116,0)*VLOOKUP(B116,'2-Kosten per locatie'!$A$14:$C$31,3,FALSE)</f>
        <v>0</v>
      </c>
      <c r="V116" s="266">
        <f>IF(P116&gt;0,P116*I116/Z116,0)*VLOOKUP(B116,'2-Kosten per locatie'!$A$14:$C$31,3,FALSE)</f>
        <v>0</v>
      </c>
      <c r="W116" s="359">
        <f>IF(K116="nio",0,IF(K116&gt;0,VLOOKUP(G116,'3-Productie normen'!A:L,VLOOKUP(K116,'3-Productie normen'!$B$32:$C$36,2,FALSE),FALSE)))</f>
        <v>0</v>
      </c>
      <c r="X116" s="359">
        <f t="shared" si="7"/>
        <v>0</v>
      </c>
      <c r="Y116" s="359">
        <f t="shared" si="8"/>
        <v>0</v>
      </c>
      <c r="Z116" s="359">
        <f t="shared" si="9"/>
        <v>0</v>
      </c>
      <c r="AA116" s="360"/>
      <c r="AC116" s="361">
        <f t="shared" si="10"/>
        <v>3483.3</v>
      </c>
    </row>
    <row r="117" spans="1:29" ht="14.1" hidden="1" customHeight="1">
      <c r="A117" s="77">
        <v>117</v>
      </c>
      <c r="B117" s="323" t="s">
        <v>55</v>
      </c>
      <c r="C117" s="323" t="s">
        <v>146</v>
      </c>
      <c r="D117" s="355" t="s">
        <v>147</v>
      </c>
      <c r="E117" s="356" t="s">
        <v>164</v>
      </c>
      <c r="F117" s="74" t="s">
        <v>172</v>
      </c>
      <c r="G117" s="74" t="s">
        <v>97</v>
      </c>
      <c r="H117" s="74" t="s">
        <v>197</v>
      </c>
      <c r="I117" s="357">
        <v>13.66</v>
      </c>
      <c r="J117" s="358">
        <f t="shared" si="6"/>
        <v>255</v>
      </c>
      <c r="K117" s="267">
        <v>255</v>
      </c>
      <c r="L117" s="267"/>
      <c r="M117" s="267"/>
      <c r="N117" s="267"/>
      <c r="O117" s="267"/>
      <c r="P117" s="267"/>
      <c r="Q117" s="266" t="e">
        <f>IF(K117="nio",0,IF(K117&gt;0,K117*I117/W117,0))*VLOOKUP(B117,'2-Kosten per locatie'!$A$14:$C$31,3,FALSE)</f>
        <v>#DIV/0!</v>
      </c>
      <c r="R117" s="266">
        <f>IF(L117&gt;0,L117*I117/X117,0)*VLOOKUP(B117,'2-Kosten per locatie'!$A$14:$C$31,3,FALSE)</f>
        <v>0</v>
      </c>
      <c r="S117" s="266">
        <f>IF(M117&gt;0,M117*I117/Y117,0)*VLOOKUP(B117,'2-Kosten per locatie'!$A$14:$C$31,3,FALSE)</f>
        <v>0</v>
      </c>
      <c r="T117" s="266">
        <f>IF(N117&gt;0,N117*I117/Z117,0)*VLOOKUP(B117,'2-Kosten per locatie'!$A$14:$C$31,3,FALSE)</f>
        <v>0</v>
      </c>
      <c r="U117" s="266">
        <f>IF(O117&gt;0,O117*I117/Y117,0)*VLOOKUP(B117,'2-Kosten per locatie'!$A$14:$C$31,3,FALSE)</f>
        <v>0</v>
      </c>
      <c r="V117" s="266">
        <f>IF(P117&gt;0,P117*I117/Z117,0)*VLOOKUP(B117,'2-Kosten per locatie'!$A$14:$C$31,3,FALSE)</f>
        <v>0</v>
      </c>
      <c r="W117" s="359">
        <f>IF(K117="nio",0,IF(K117&gt;0,VLOOKUP(G117,'3-Productie normen'!A:L,VLOOKUP(K117,'3-Productie normen'!$B$32:$C$36,2,FALSE),FALSE)))</f>
        <v>0</v>
      </c>
      <c r="X117" s="359">
        <f t="shared" si="7"/>
        <v>0</v>
      </c>
      <c r="Y117" s="359">
        <f t="shared" si="8"/>
        <v>0</v>
      </c>
      <c r="Z117" s="359">
        <f t="shared" si="9"/>
        <v>0</v>
      </c>
      <c r="AA117" s="360"/>
      <c r="AC117" s="361">
        <f t="shared" si="10"/>
        <v>3483.3</v>
      </c>
    </row>
    <row r="118" spans="1:29" ht="14.1" hidden="1" customHeight="1">
      <c r="A118" s="77">
        <v>118</v>
      </c>
      <c r="B118" s="323" t="s">
        <v>55</v>
      </c>
      <c r="C118" s="323" t="s">
        <v>146</v>
      </c>
      <c r="D118" s="355" t="s">
        <v>147</v>
      </c>
      <c r="E118" s="356" t="s">
        <v>165</v>
      </c>
      <c r="F118" s="74" t="s">
        <v>172</v>
      </c>
      <c r="G118" s="74" t="s">
        <v>97</v>
      </c>
      <c r="H118" s="74" t="s">
        <v>197</v>
      </c>
      <c r="I118" s="357">
        <v>13.33</v>
      </c>
      <c r="J118" s="358">
        <f t="shared" si="6"/>
        <v>255</v>
      </c>
      <c r="K118" s="267">
        <v>255</v>
      </c>
      <c r="L118" s="267"/>
      <c r="M118" s="267"/>
      <c r="N118" s="267"/>
      <c r="O118" s="267"/>
      <c r="P118" s="267"/>
      <c r="Q118" s="266" t="e">
        <f>IF(K118="nio",0,IF(K118&gt;0,K118*I118/W118,0))*VLOOKUP(B118,'2-Kosten per locatie'!$A$14:$C$31,3,FALSE)</f>
        <v>#DIV/0!</v>
      </c>
      <c r="R118" s="266">
        <f>IF(L118&gt;0,L118*I118/X118,0)*VLOOKUP(B118,'2-Kosten per locatie'!$A$14:$C$31,3,FALSE)</f>
        <v>0</v>
      </c>
      <c r="S118" s="266">
        <f>IF(M118&gt;0,M118*I118/Y118,0)*VLOOKUP(B118,'2-Kosten per locatie'!$A$14:$C$31,3,FALSE)</f>
        <v>0</v>
      </c>
      <c r="T118" s="266">
        <f>IF(N118&gt;0,N118*I118/Z118,0)*VLOOKUP(B118,'2-Kosten per locatie'!$A$14:$C$31,3,FALSE)</f>
        <v>0</v>
      </c>
      <c r="U118" s="266">
        <f>IF(O118&gt;0,O118*I118/Y118,0)*VLOOKUP(B118,'2-Kosten per locatie'!$A$14:$C$31,3,FALSE)</f>
        <v>0</v>
      </c>
      <c r="V118" s="266">
        <f>IF(P118&gt;0,P118*I118/Z118,0)*VLOOKUP(B118,'2-Kosten per locatie'!$A$14:$C$31,3,FALSE)</f>
        <v>0</v>
      </c>
      <c r="W118" s="359">
        <f>IF(K118="nio",0,IF(K118&gt;0,VLOOKUP(G118,'3-Productie normen'!A:L,VLOOKUP(K118,'3-Productie normen'!$B$32:$C$36,2,FALSE),FALSE)))</f>
        <v>0</v>
      </c>
      <c r="X118" s="359">
        <f t="shared" si="7"/>
        <v>0</v>
      </c>
      <c r="Y118" s="359">
        <f t="shared" si="8"/>
        <v>0</v>
      </c>
      <c r="Z118" s="359">
        <f t="shared" si="9"/>
        <v>0</v>
      </c>
      <c r="AA118" s="360"/>
      <c r="AC118" s="361">
        <f t="shared" si="10"/>
        <v>3399.15</v>
      </c>
    </row>
    <row r="119" spans="1:29" ht="14.1" hidden="1" customHeight="1">
      <c r="A119" s="77">
        <v>119</v>
      </c>
      <c r="B119" s="323" t="s">
        <v>55</v>
      </c>
      <c r="C119" s="323" t="s">
        <v>146</v>
      </c>
      <c r="D119" s="355" t="s">
        <v>147</v>
      </c>
      <c r="E119" s="356" t="s">
        <v>165</v>
      </c>
      <c r="F119" s="74" t="s">
        <v>172</v>
      </c>
      <c r="G119" s="74" t="s">
        <v>97</v>
      </c>
      <c r="H119" s="74" t="s">
        <v>197</v>
      </c>
      <c r="I119" s="357">
        <v>13.33</v>
      </c>
      <c r="J119" s="358">
        <f t="shared" si="6"/>
        <v>255</v>
      </c>
      <c r="K119" s="267">
        <v>255</v>
      </c>
      <c r="L119" s="267"/>
      <c r="M119" s="267"/>
      <c r="N119" s="267"/>
      <c r="O119" s="267"/>
      <c r="P119" s="267"/>
      <c r="Q119" s="266" t="e">
        <f>IF(K119="nio",0,IF(K119&gt;0,K119*I119/W119,0))*VLOOKUP(B119,'2-Kosten per locatie'!$A$14:$C$31,3,FALSE)</f>
        <v>#DIV/0!</v>
      </c>
      <c r="R119" s="266">
        <f>IF(L119&gt;0,L119*I119/X119,0)*VLOOKUP(B119,'2-Kosten per locatie'!$A$14:$C$31,3,FALSE)</f>
        <v>0</v>
      </c>
      <c r="S119" s="266">
        <f>IF(M119&gt;0,M119*I119/Y119,0)*VLOOKUP(B119,'2-Kosten per locatie'!$A$14:$C$31,3,FALSE)</f>
        <v>0</v>
      </c>
      <c r="T119" s="266">
        <f>IF(N119&gt;0,N119*I119/Z119,0)*VLOOKUP(B119,'2-Kosten per locatie'!$A$14:$C$31,3,FALSE)</f>
        <v>0</v>
      </c>
      <c r="U119" s="266">
        <f>IF(O119&gt;0,O119*I119/Y119,0)*VLOOKUP(B119,'2-Kosten per locatie'!$A$14:$C$31,3,FALSE)</f>
        <v>0</v>
      </c>
      <c r="V119" s="266">
        <f>IF(P119&gt;0,P119*I119/Z119,0)*VLOOKUP(B119,'2-Kosten per locatie'!$A$14:$C$31,3,FALSE)</f>
        <v>0</v>
      </c>
      <c r="W119" s="359">
        <f>IF(K119="nio",0,IF(K119&gt;0,VLOOKUP(G119,'3-Productie normen'!A:L,VLOOKUP(K119,'3-Productie normen'!$B$32:$C$36,2,FALSE),FALSE)))</f>
        <v>0</v>
      </c>
      <c r="X119" s="359">
        <f t="shared" si="7"/>
        <v>0</v>
      </c>
      <c r="Y119" s="359">
        <f t="shared" si="8"/>
        <v>0</v>
      </c>
      <c r="Z119" s="359">
        <f t="shared" si="9"/>
        <v>0</v>
      </c>
      <c r="AA119" s="360"/>
      <c r="AC119" s="361">
        <f t="shared" si="10"/>
        <v>3399.15</v>
      </c>
    </row>
    <row r="120" spans="1:29" ht="14.1" hidden="1" customHeight="1">
      <c r="A120" s="77">
        <v>120</v>
      </c>
      <c r="B120" s="323" t="s">
        <v>55</v>
      </c>
      <c r="C120" s="323" t="s">
        <v>146</v>
      </c>
      <c r="D120" s="355" t="s">
        <v>147</v>
      </c>
      <c r="E120" s="356" t="s">
        <v>166</v>
      </c>
      <c r="F120" s="364" t="s">
        <v>200</v>
      </c>
      <c r="G120" s="340" t="s">
        <v>97</v>
      </c>
      <c r="H120" s="74" t="s">
        <v>152</v>
      </c>
      <c r="I120" s="357">
        <v>29.12</v>
      </c>
      <c r="J120" s="358">
        <f t="shared" si="6"/>
        <v>255</v>
      </c>
      <c r="K120" s="267">
        <v>255</v>
      </c>
      <c r="L120" s="267"/>
      <c r="M120" s="267"/>
      <c r="N120" s="267"/>
      <c r="O120" s="267"/>
      <c r="P120" s="267"/>
      <c r="Q120" s="266" t="e">
        <f>IF(K120="nio",0,IF(K120&gt;0,K120*I120/W120,0))*VLOOKUP(B120,'2-Kosten per locatie'!$A$14:$C$31,3,FALSE)</f>
        <v>#DIV/0!</v>
      </c>
      <c r="R120" s="266">
        <f>IF(L120&gt;0,L120*I120/X120,0)*VLOOKUP(B120,'2-Kosten per locatie'!$A$14:$C$31,3,FALSE)</f>
        <v>0</v>
      </c>
      <c r="S120" s="266">
        <f>IF(M120&gt;0,M120*I120/Y120,0)*VLOOKUP(B120,'2-Kosten per locatie'!$A$14:$C$31,3,FALSE)</f>
        <v>0</v>
      </c>
      <c r="T120" s="266">
        <f>IF(N120&gt;0,N120*I120/Z120,0)*VLOOKUP(B120,'2-Kosten per locatie'!$A$14:$C$31,3,FALSE)</f>
        <v>0</v>
      </c>
      <c r="U120" s="266">
        <f>IF(O120&gt;0,O120*I120/Y120,0)*VLOOKUP(B120,'2-Kosten per locatie'!$A$14:$C$31,3,FALSE)</f>
        <v>0</v>
      </c>
      <c r="V120" s="266">
        <f>IF(P120&gt;0,P120*I120/Z120,0)*VLOOKUP(B120,'2-Kosten per locatie'!$A$14:$C$31,3,FALSE)</f>
        <v>0</v>
      </c>
      <c r="W120" s="359">
        <f>IF(K120="nio",0,IF(K120&gt;0,VLOOKUP(G120,'3-Productie normen'!A:L,VLOOKUP(K120,'3-Productie normen'!$B$32:$C$36,2,FALSE),FALSE)))</f>
        <v>0</v>
      </c>
      <c r="X120" s="359">
        <f t="shared" si="7"/>
        <v>0</v>
      </c>
      <c r="Y120" s="359">
        <f t="shared" si="8"/>
        <v>0</v>
      </c>
      <c r="Z120" s="359">
        <f t="shared" si="9"/>
        <v>0</v>
      </c>
      <c r="AA120" s="360"/>
      <c r="AC120" s="361">
        <f t="shared" si="10"/>
        <v>7425.6</v>
      </c>
    </row>
    <row r="121" spans="1:29" ht="14.1" hidden="1" customHeight="1">
      <c r="A121" s="77">
        <v>121</v>
      </c>
      <c r="B121" s="323" t="s">
        <v>55</v>
      </c>
      <c r="C121" s="323" t="s">
        <v>146</v>
      </c>
      <c r="D121" s="355" t="s">
        <v>147</v>
      </c>
      <c r="E121" s="356" t="s">
        <v>166</v>
      </c>
      <c r="F121" s="74" t="s">
        <v>187</v>
      </c>
      <c r="G121" s="74" t="s">
        <v>98</v>
      </c>
      <c r="H121" s="362" t="s">
        <v>197</v>
      </c>
      <c r="I121" s="357">
        <v>5.91</v>
      </c>
      <c r="J121" s="358">
        <f t="shared" si="6"/>
        <v>255</v>
      </c>
      <c r="K121" s="267">
        <v>255</v>
      </c>
      <c r="L121" s="267"/>
      <c r="M121" s="267"/>
      <c r="N121" s="267"/>
      <c r="O121" s="267"/>
      <c r="P121" s="267"/>
      <c r="Q121" s="266" t="e">
        <f>IF(K121="nio",0,IF(K121&gt;0,K121*I121/W121,0))*VLOOKUP(B121,'2-Kosten per locatie'!$A$14:$C$31,3,FALSE)</f>
        <v>#DIV/0!</v>
      </c>
      <c r="R121" s="266">
        <f>IF(L121&gt;0,L121*I121/X121,0)*VLOOKUP(B121,'2-Kosten per locatie'!$A$14:$C$31,3,FALSE)</f>
        <v>0</v>
      </c>
      <c r="S121" s="266">
        <f>IF(M121&gt;0,M121*I121/Y121,0)*VLOOKUP(B121,'2-Kosten per locatie'!$A$14:$C$31,3,FALSE)</f>
        <v>0</v>
      </c>
      <c r="T121" s="266">
        <f>IF(N121&gt;0,N121*I121/Z121,0)*VLOOKUP(B121,'2-Kosten per locatie'!$A$14:$C$31,3,FALSE)</f>
        <v>0</v>
      </c>
      <c r="U121" s="266">
        <f>IF(O121&gt;0,O121*I121/Y121,0)*VLOOKUP(B121,'2-Kosten per locatie'!$A$14:$C$31,3,FALSE)</f>
        <v>0</v>
      </c>
      <c r="V121" s="266">
        <f>IF(P121&gt;0,P121*I121/Z121,0)*VLOOKUP(B121,'2-Kosten per locatie'!$A$14:$C$31,3,FALSE)</f>
        <v>0</v>
      </c>
      <c r="W121" s="359">
        <f>IF(K121="nio",0,IF(K121&gt;0,VLOOKUP(G121,'3-Productie normen'!A:L,VLOOKUP(K121,'3-Productie normen'!$B$32:$C$36,2,FALSE),FALSE)))</f>
        <v>0</v>
      </c>
      <c r="X121" s="359">
        <f t="shared" si="7"/>
        <v>0</v>
      </c>
      <c r="Y121" s="359">
        <f t="shared" si="8"/>
        <v>0</v>
      </c>
      <c r="Z121" s="359">
        <f t="shared" si="9"/>
        <v>0</v>
      </c>
      <c r="AA121" s="360"/>
      <c r="AC121" s="361">
        <f t="shared" si="10"/>
        <v>1507.05</v>
      </c>
    </row>
    <row r="122" spans="1:29" ht="14.1" hidden="1" customHeight="1">
      <c r="A122" s="77">
        <v>122</v>
      </c>
      <c r="B122" s="323" t="s">
        <v>55</v>
      </c>
      <c r="C122" s="323" t="s">
        <v>146</v>
      </c>
      <c r="D122" s="355" t="s">
        <v>147</v>
      </c>
      <c r="E122" s="356" t="s">
        <v>167</v>
      </c>
      <c r="F122" s="323" t="s">
        <v>200</v>
      </c>
      <c r="G122" s="340" t="s">
        <v>97</v>
      </c>
      <c r="H122" s="74" t="s">
        <v>152</v>
      </c>
      <c r="I122" s="357">
        <v>56.52</v>
      </c>
      <c r="J122" s="358">
        <f t="shared" si="6"/>
        <v>255</v>
      </c>
      <c r="K122" s="267">
        <v>255</v>
      </c>
      <c r="L122" s="267"/>
      <c r="M122" s="267"/>
      <c r="N122" s="267"/>
      <c r="O122" s="267"/>
      <c r="P122" s="267"/>
      <c r="Q122" s="266" t="e">
        <f>IF(K122="nio",0,IF(K122&gt;0,K122*I122/W122,0))*VLOOKUP(B122,'2-Kosten per locatie'!$A$14:$C$31,3,FALSE)</f>
        <v>#DIV/0!</v>
      </c>
      <c r="R122" s="266">
        <f>IF(L122&gt;0,L122*I122/X122,0)*VLOOKUP(B122,'2-Kosten per locatie'!$A$14:$C$31,3,FALSE)</f>
        <v>0</v>
      </c>
      <c r="S122" s="266">
        <f>IF(M122&gt;0,M122*I122/Y122,0)*VLOOKUP(B122,'2-Kosten per locatie'!$A$14:$C$31,3,FALSE)</f>
        <v>0</v>
      </c>
      <c r="T122" s="266">
        <f>IF(N122&gt;0,N122*I122/Z122,0)*VLOOKUP(B122,'2-Kosten per locatie'!$A$14:$C$31,3,FALSE)</f>
        <v>0</v>
      </c>
      <c r="U122" s="266">
        <f>IF(O122&gt;0,O122*I122/Y122,0)*VLOOKUP(B122,'2-Kosten per locatie'!$A$14:$C$31,3,FALSE)</f>
        <v>0</v>
      </c>
      <c r="V122" s="266">
        <f>IF(P122&gt;0,P122*I122/Z122,0)*VLOOKUP(B122,'2-Kosten per locatie'!$A$14:$C$31,3,FALSE)</f>
        <v>0</v>
      </c>
      <c r="W122" s="359">
        <f>IF(K122="nio",0,IF(K122&gt;0,VLOOKUP(G122,'3-Productie normen'!A:L,VLOOKUP(K122,'3-Productie normen'!$B$32:$C$36,2,FALSE),FALSE)))</f>
        <v>0</v>
      </c>
      <c r="X122" s="359">
        <f t="shared" si="7"/>
        <v>0</v>
      </c>
      <c r="Y122" s="359">
        <f t="shared" si="8"/>
        <v>0</v>
      </c>
      <c r="Z122" s="359">
        <f t="shared" si="9"/>
        <v>0</v>
      </c>
      <c r="AA122" s="360"/>
      <c r="AC122" s="361">
        <f t="shared" si="10"/>
        <v>14412.6</v>
      </c>
    </row>
    <row r="123" spans="1:29" ht="14.1" hidden="1" customHeight="1">
      <c r="A123" s="77">
        <v>123</v>
      </c>
      <c r="B123" s="323" t="s">
        <v>55</v>
      </c>
      <c r="C123" s="323" t="s">
        <v>146</v>
      </c>
      <c r="D123" s="355" t="s">
        <v>147</v>
      </c>
      <c r="E123" s="356" t="s">
        <v>168</v>
      </c>
      <c r="F123" s="323" t="s">
        <v>200</v>
      </c>
      <c r="G123" s="340" t="s">
        <v>97</v>
      </c>
      <c r="H123" s="74" t="s">
        <v>152</v>
      </c>
      <c r="I123" s="357">
        <v>30.14</v>
      </c>
      <c r="J123" s="358">
        <f t="shared" si="6"/>
        <v>255</v>
      </c>
      <c r="K123" s="267">
        <v>255</v>
      </c>
      <c r="L123" s="267"/>
      <c r="M123" s="267"/>
      <c r="N123" s="267"/>
      <c r="O123" s="267"/>
      <c r="P123" s="267"/>
      <c r="Q123" s="266" t="e">
        <f>IF(K123="nio",0,IF(K123&gt;0,K123*I123/W123,0))*VLOOKUP(B123,'2-Kosten per locatie'!$A$14:$C$31,3,FALSE)</f>
        <v>#DIV/0!</v>
      </c>
      <c r="R123" s="266">
        <f>IF(L123&gt;0,L123*I123/X123,0)*VLOOKUP(B123,'2-Kosten per locatie'!$A$14:$C$31,3,FALSE)</f>
        <v>0</v>
      </c>
      <c r="S123" s="266">
        <f>IF(M123&gt;0,M123*I123/Y123,0)*VLOOKUP(B123,'2-Kosten per locatie'!$A$14:$C$31,3,FALSE)</f>
        <v>0</v>
      </c>
      <c r="T123" s="266">
        <f>IF(N123&gt;0,N123*I123/Z123,0)*VLOOKUP(B123,'2-Kosten per locatie'!$A$14:$C$31,3,FALSE)</f>
        <v>0</v>
      </c>
      <c r="U123" s="266">
        <f>IF(O123&gt;0,O123*I123/Y123,0)*VLOOKUP(B123,'2-Kosten per locatie'!$A$14:$C$31,3,FALSE)</f>
        <v>0</v>
      </c>
      <c r="V123" s="266">
        <f>IF(P123&gt;0,P123*I123/Z123,0)*VLOOKUP(B123,'2-Kosten per locatie'!$A$14:$C$31,3,FALSE)</f>
        <v>0</v>
      </c>
      <c r="W123" s="359">
        <f>IF(K123="nio",0,IF(K123&gt;0,VLOOKUP(G123,'3-Productie normen'!A:L,VLOOKUP(K123,'3-Productie normen'!$B$32:$C$36,2,FALSE),FALSE)))</f>
        <v>0</v>
      </c>
      <c r="X123" s="359">
        <f t="shared" si="7"/>
        <v>0</v>
      </c>
      <c r="Y123" s="359">
        <f t="shared" si="8"/>
        <v>0</v>
      </c>
      <c r="Z123" s="359">
        <f t="shared" si="9"/>
        <v>0</v>
      </c>
      <c r="AA123" s="360"/>
      <c r="AC123" s="361">
        <f t="shared" si="10"/>
        <v>7685.7</v>
      </c>
    </row>
    <row r="124" spans="1:29" ht="14.1" hidden="1" customHeight="1">
      <c r="A124" s="77">
        <v>124</v>
      </c>
      <c r="B124" s="323" t="s">
        <v>55</v>
      </c>
      <c r="C124" s="323" t="s">
        <v>146</v>
      </c>
      <c r="D124" s="355" t="s">
        <v>147</v>
      </c>
      <c r="E124" s="356" t="s">
        <v>169</v>
      </c>
      <c r="F124" s="323" t="s">
        <v>200</v>
      </c>
      <c r="G124" s="340" t="s">
        <v>97</v>
      </c>
      <c r="H124" s="74" t="s">
        <v>152</v>
      </c>
      <c r="I124" s="357">
        <v>29.51</v>
      </c>
      <c r="J124" s="358">
        <f t="shared" si="6"/>
        <v>255</v>
      </c>
      <c r="K124" s="267">
        <v>255</v>
      </c>
      <c r="L124" s="267"/>
      <c r="M124" s="267"/>
      <c r="N124" s="267"/>
      <c r="O124" s="267"/>
      <c r="P124" s="267"/>
      <c r="Q124" s="266" t="e">
        <f>IF(K124="nio",0,IF(K124&gt;0,K124*I124/W124,0))*VLOOKUP(B124,'2-Kosten per locatie'!$A$14:$C$31,3,FALSE)</f>
        <v>#DIV/0!</v>
      </c>
      <c r="R124" s="266">
        <f>IF(L124&gt;0,L124*I124/X124,0)*VLOOKUP(B124,'2-Kosten per locatie'!$A$14:$C$31,3,FALSE)</f>
        <v>0</v>
      </c>
      <c r="S124" s="266">
        <f>IF(M124&gt;0,M124*I124/Y124,0)*VLOOKUP(B124,'2-Kosten per locatie'!$A$14:$C$31,3,FALSE)</f>
        <v>0</v>
      </c>
      <c r="T124" s="266">
        <f>IF(N124&gt;0,N124*I124/Z124,0)*VLOOKUP(B124,'2-Kosten per locatie'!$A$14:$C$31,3,FALSE)</f>
        <v>0</v>
      </c>
      <c r="U124" s="266">
        <f>IF(O124&gt;0,O124*I124/Y124,0)*VLOOKUP(B124,'2-Kosten per locatie'!$A$14:$C$31,3,FALSE)</f>
        <v>0</v>
      </c>
      <c r="V124" s="266">
        <f>IF(P124&gt;0,P124*I124/Z124,0)*VLOOKUP(B124,'2-Kosten per locatie'!$A$14:$C$31,3,FALSE)</f>
        <v>0</v>
      </c>
      <c r="W124" s="359">
        <f>IF(K124="nio",0,IF(K124&gt;0,VLOOKUP(G124,'3-Productie normen'!A:L,VLOOKUP(K124,'3-Productie normen'!$B$32:$C$36,2,FALSE),FALSE)))</f>
        <v>0</v>
      </c>
      <c r="X124" s="359">
        <f t="shared" si="7"/>
        <v>0</v>
      </c>
      <c r="Y124" s="359">
        <f t="shared" si="8"/>
        <v>0</v>
      </c>
      <c r="Z124" s="359">
        <f t="shared" si="9"/>
        <v>0</v>
      </c>
      <c r="AA124" s="360"/>
      <c r="AC124" s="361">
        <f t="shared" si="10"/>
        <v>7525.05</v>
      </c>
    </row>
    <row r="125" spans="1:29" ht="14.1" hidden="1" customHeight="1">
      <c r="A125" s="77">
        <v>125</v>
      </c>
      <c r="B125" s="323" t="s">
        <v>55</v>
      </c>
      <c r="C125" s="323" t="s">
        <v>146</v>
      </c>
      <c r="D125" s="355" t="s">
        <v>147</v>
      </c>
      <c r="E125" s="356" t="s">
        <v>170</v>
      </c>
      <c r="F125" s="74" t="s">
        <v>200</v>
      </c>
      <c r="G125" s="340" t="s">
        <v>97</v>
      </c>
      <c r="H125" s="74" t="s">
        <v>152</v>
      </c>
      <c r="I125" s="357">
        <v>26.19</v>
      </c>
      <c r="J125" s="358">
        <f t="shared" si="6"/>
        <v>255</v>
      </c>
      <c r="K125" s="267">
        <v>255</v>
      </c>
      <c r="L125" s="267"/>
      <c r="M125" s="267"/>
      <c r="N125" s="267"/>
      <c r="O125" s="267"/>
      <c r="P125" s="267"/>
      <c r="Q125" s="266" t="e">
        <f>IF(K125="nio",0,IF(K125&gt;0,K125*I125/W125,0))*VLOOKUP(B125,'2-Kosten per locatie'!$A$14:$C$31,3,FALSE)</f>
        <v>#DIV/0!</v>
      </c>
      <c r="R125" s="266">
        <f>IF(L125&gt;0,L125*I125/X125,0)*VLOOKUP(B125,'2-Kosten per locatie'!$A$14:$C$31,3,FALSE)</f>
        <v>0</v>
      </c>
      <c r="S125" s="266">
        <f>IF(M125&gt;0,M125*I125/Y125,0)*VLOOKUP(B125,'2-Kosten per locatie'!$A$14:$C$31,3,FALSE)</f>
        <v>0</v>
      </c>
      <c r="T125" s="266">
        <f>IF(N125&gt;0,N125*I125/Z125,0)*VLOOKUP(B125,'2-Kosten per locatie'!$A$14:$C$31,3,FALSE)</f>
        <v>0</v>
      </c>
      <c r="U125" s="266">
        <f>IF(O125&gt;0,O125*I125/Y125,0)*VLOOKUP(B125,'2-Kosten per locatie'!$A$14:$C$31,3,FALSE)</f>
        <v>0</v>
      </c>
      <c r="V125" s="266">
        <f>IF(P125&gt;0,P125*I125/Z125,0)*VLOOKUP(B125,'2-Kosten per locatie'!$A$14:$C$31,3,FALSE)</f>
        <v>0</v>
      </c>
      <c r="W125" s="359">
        <f>IF(K125="nio",0,IF(K125&gt;0,VLOOKUP(G125,'3-Productie normen'!A:L,VLOOKUP(K125,'3-Productie normen'!$B$32:$C$36,2,FALSE),FALSE)))</f>
        <v>0</v>
      </c>
      <c r="X125" s="359">
        <f t="shared" si="7"/>
        <v>0</v>
      </c>
      <c r="Y125" s="359">
        <f t="shared" si="8"/>
        <v>0</v>
      </c>
      <c r="Z125" s="359">
        <f t="shared" si="9"/>
        <v>0</v>
      </c>
      <c r="AA125" s="360"/>
      <c r="AC125" s="361">
        <f t="shared" si="10"/>
        <v>6678.4500000000007</v>
      </c>
    </row>
    <row r="126" spans="1:29" ht="14.1" hidden="1" customHeight="1">
      <c r="A126" s="77">
        <v>126</v>
      </c>
      <c r="B126" s="323" t="s">
        <v>55</v>
      </c>
      <c r="C126" s="323" t="s">
        <v>146</v>
      </c>
      <c r="D126" s="355" t="s">
        <v>147</v>
      </c>
      <c r="E126" s="356" t="s">
        <v>171</v>
      </c>
      <c r="F126" s="74" t="s">
        <v>200</v>
      </c>
      <c r="G126" s="340" t="s">
        <v>97</v>
      </c>
      <c r="H126" s="74" t="s">
        <v>152</v>
      </c>
      <c r="I126" s="357">
        <v>28.13</v>
      </c>
      <c r="J126" s="358">
        <f t="shared" si="6"/>
        <v>255</v>
      </c>
      <c r="K126" s="267">
        <v>255</v>
      </c>
      <c r="L126" s="267"/>
      <c r="M126" s="267"/>
      <c r="N126" s="267"/>
      <c r="O126" s="267"/>
      <c r="P126" s="267"/>
      <c r="Q126" s="266" t="e">
        <f>IF(K126="nio",0,IF(K126&gt;0,K126*I126/W126,0))*VLOOKUP(B126,'2-Kosten per locatie'!$A$14:$C$31,3,FALSE)</f>
        <v>#DIV/0!</v>
      </c>
      <c r="R126" s="266">
        <f>IF(L126&gt;0,L126*I126/X126,0)*VLOOKUP(B126,'2-Kosten per locatie'!$A$14:$C$31,3,FALSE)</f>
        <v>0</v>
      </c>
      <c r="S126" s="266">
        <f>IF(M126&gt;0,M126*I126/Y126,0)*VLOOKUP(B126,'2-Kosten per locatie'!$A$14:$C$31,3,FALSE)</f>
        <v>0</v>
      </c>
      <c r="T126" s="266">
        <f>IF(N126&gt;0,N126*I126/Z126,0)*VLOOKUP(B126,'2-Kosten per locatie'!$A$14:$C$31,3,FALSE)</f>
        <v>0</v>
      </c>
      <c r="U126" s="266">
        <f>IF(O126&gt;0,O126*I126/Y126,0)*VLOOKUP(B126,'2-Kosten per locatie'!$A$14:$C$31,3,FALSE)</f>
        <v>0</v>
      </c>
      <c r="V126" s="266">
        <f>IF(P126&gt;0,P126*I126/Z126,0)*VLOOKUP(B126,'2-Kosten per locatie'!$A$14:$C$31,3,FALSE)</f>
        <v>0</v>
      </c>
      <c r="W126" s="359">
        <f>IF(K126="nio",0,IF(K126&gt;0,VLOOKUP(G126,'3-Productie normen'!A:L,VLOOKUP(K126,'3-Productie normen'!$B$32:$C$36,2,FALSE),FALSE)))</f>
        <v>0</v>
      </c>
      <c r="X126" s="359">
        <f t="shared" si="7"/>
        <v>0</v>
      </c>
      <c r="Y126" s="359">
        <f t="shared" si="8"/>
        <v>0</v>
      </c>
      <c r="Z126" s="359">
        <f t="shared" si="9"/>
        <v>0</v>
      </c>
      <c r="AA126" s="360"/>
      <c r="AC126" s="361">
        <f t="shared" si="10"/>
        <v>7173.15</v>
      </c>
    </row>
    <row r="127" spans="1:29" ht="14.1" hidden="1" customHeight="1">
      <c r="A127" s="77">
        <v>127</v>
      </c>
      <c r="B127" s="323" t="s">
        <v>55</v>
      </c>
      <c r="C127" s="323" t="s">
        <v>146</v>
      </c>
      <c r="D127" s="355" t="s">
        <v>147</v>
      </c>
      <c r="E127" s="356" t="s">
        <v>175</v>
      </c>
      <c r="F127" s="74" t="s">
        <v>200</v>
      </c>
      <c r="G127" s="340" t="s">
        <v>97</v>
      </c>
      <c r="H127" s="74" t="s">
        <v>152</v>
      </c>
      <c r="I127" s="357">
        <v>39.07</v>
      </c>
      <c r="J127" s="358">
        <f t="shared" si="6"/>
        <v>255</v>
      </c>
      <c r="K127" s="267">
        <v>255</v>
      </c>
      <c r="L127" s="267"/>
      <c r="M127" s="267"/>
      <c r="N127" s="267"/>
      <c r="O127" s="267"/>
      <c r="P127" s="267"/>
      <c r="Q127" s="266" t="e">
        <f>IF(K127="nio",0,IF(K127&gt;0,K127*I127/W127,0))*VLOOKUP(B127,'2-Kosten per locatie'!$A$14:$C$31,3,FALSE)</f>
        <v>#DIV/0!</v>
      </c>
      <c r="R127" s="266">
        <f>IF(L127&gt;0,L127*I127/X127,0)*VLOOKUP(B127,'2-Kosten per locatie'!$A$14:$C$31,3,FALSE)</f>
        <v>0</v>
      </c>
      <c r="S127" s="266">
        <f>IF(M127&gt;0,M127*I127/Y127,0)*VLOOKUP(B127,'2-Kosten per locatie'!$A$14:$C$31,3,FALSE)</f>
        <v>0</v>
      </c>
      <c r="T127" s="266">
        <f>IF(N127&gt;0,N127*I127/Z127,0)*VLOOKUP(B127,'2-Kosten per locatie'!$A$14:$C$31,3,FALSE)</f>
        <v>0</v>
      </c>
      <c r="U127" s="266">
        <f>IF(O127&gt;0,O127*I127/Y127,0)*VLOOKUP(B127,'2-Kosten per locatie'!$A$14:$C$31,3,FALSE)</f>
        <v>0</v>
      </c>
      <c r="V127" s="266">
        <f>IF(P127&gt;0,P127*I127/Z127,0)*VLOOKUP(B127,'2-Kosten per locatie'!$A$14:$C$31,3,FALSE)</f>
        <v>0</v>
      </c>
      <c r="W127" s="359">
        <f>IF(K127="nio",0,IF(K127&gt;0,VLOOKUP(G127,'3-Productie normen'!A:L,VLOOKUP(K127,'3-Productie normen'!$B$32:$C$36,2,FALSE),FALSE)))</f>
        <v>0</v>
      </c>
      <c r="X127" s="359">
        <f t="shared" si="7"/>
        <v>0</v>
      </c>
      <c r="Y127" s="359">
        <f t="shared" si="8"/>
        <v>0</v>
      </c>
      <c r="Z127" s="359">
        <f t="shared" si="9"/>
        <v>0</v>
      </c>
      <c r="AA127" s="360"/>
      <c r="AC127" s="361">
        <f t="shared" si="10"/>
        <v>9962.85</v>
      </c>
    </row>
    <row r="128" spans="1:29" ht="14.1" hidden="1" customHeight="1">
      <c r="A128" s="77">
        <v>128</v>
      </c>
      <c r="B128" s="323" t="s">
        <v>55</v>
      </c>
      <c r="C128" s="323" t="s">
        <v>146</v>
      </c>
      <c r="D128" s="355" t="s">
        <v>147</v>
      </c>
      <c r="E128" s="356" t="s">
        <v>178</v>
      </c>
      <c r="F128" s="74" t="s">
        <v>200</v>
      </c>
      <c r="G128" s="340" t="s">
        <v>97</v>
      </c>
      <c r="H128" s="74" t="s">
        <v>152</v>
      </c>
      <c r="I128" s="357">
        <v>38.76</v>
      </c>
      <c r="J128" s="358">
        <f t="shared" si="6"/>
        <v>255</v>
      </c>
      <c r="K128" s="267">
        <v>255</v>
      </c>
      <c r="L128" s="267"/>
      <c r="M128" s="267"/>
      <c r="N128" s="267"/>
      <c r="O128" s="267"/>
      <c r="P128" s="267"/>
      <c r="Q128" s="266" t="e">
        <f>IF(K128="nio",0,IF(K128&gt;0,K128*I128/W128,0))*VLOOKUP(B128,'2-Kosten per locatie'!$A$14:$C$31,3,FALSE)</f>
        <v>#DIV/0!</v>
      </c>
      <c r="R128" s="266">
        <f>IF(L128&gt;0,L128*I128/X128,0)*VLOOKUP(B128,'2-Kosten per locatie'!$A$14:$C$31,3,FALSE)</f>
        <v>0</v>
      </c>
      <c r="S128" s="266">
        <f>IF(M128&gt;0,M128*I128/Y128,0)*VLOOKUP(B128,'2-Kosten per locatie'!$A$14:$C$31,3,FALSE)</f>
        <v>0</v>
      </c>
      <c r="T128" s="266">
        <f>IF(N128&gt;0,N128*I128/Z128,0)*VLOOKUP(B128,'2-Kosten per locatie'!$A$14:$C$31,3,FALSE)</f>
        <v>0</v>
      </c>
      <c r="U128" s="266">
        <f>IF(O128&gt;0,O128*I128/Y128,0)*VLOOKUP(B128,'2-Kosten per locatie'!$A$14:$C$31,3,FALSE)</f>
        <v>0</v>
      </c>
      <c r="V128" s="266">
        <f>IF(P128&gt;0,P128*I128/Z128,0)*VLOOKUP(B128,'2-Kosten per locatie'!$A$14:$C$31,3,FALSE)</f>
        <v>0</v>
      </c>
      <c r="W128" s="359">
        <f>IF(K128="nio",0,IF(K128&gt;0,VLOOKUP(G128,'3-Productie normen'!A:L,VLOOKUP(K128,'3-Productie normen'!$B$32:$C$36,2,FALSE),FALSE)))</f>
        <v>0</v>
      </c>
      <c r="X128" s="359">
        <f t="shared" si="7"/>
        <v>0</v>
      </c>
      <c r="Y128" s="359">
        <f t="shared" si="8"/>
        <v>0</v>
      </c>
      <c r="Z128" s="359">
        <f t="shared" si="9"/>
        <v>0</v>
      </c>
      <c r="AA128" s="360"/>
      <c r="AC128" s="361">
        <f t="shared" si="10"/>
        <v>9883.7999999999993</v>
      </c>
    </row>
    <row r="129" spans="1:29" ht="14.1" hidden="1" customHeight="1">
      <c r="A129" s="77">
        <v>129</v>
      </c>
      <c r="B129" s="323" t="s">
        <v>55</v>
      </c>
      <c r="C129" s="323" t="s">
        <v>146</v>
      </c>
      <c r="D129" s="355" t="s">
        <v>147</v>
      </c>
      <c r="E129" s="356" t="s">
        <v>181</v>
      </c>
      <c r="F129" s="364" t="s">
        <v>200</v>
      </c>
      <c r="G129" s="340" t="s">
        <v>97</v>
      </c>
      <c r="H129" s="74" t="s">
        <v>152</v>
      </c>
      <c r="I129" s="357">
        <v>27.21</v>
      </c>
      <c r="J129" s="358">
        <f t="shared" si="6"/>
        <v>255</v>
      </c>
      <c r="K129" s="267">
        <v>255</v>
      </c>
      <c r="L129" s="267"/>
      <c r="M129" s="267"/>
      <c r="N129" s="267"/>
      <c r="O129" s="267"/>
      <c r="P129" s="267"/>
      <c r="Q129" s="266" t="e">
        <f>IF(K129="nio",0,IF(K129&gt;0,K129*I129/W129,0))*VLOOKUP(B129,'2-Kosten per locatie'!$A$14:$C$31,3,FALSE)</f>
        <v>#DIV/0!</v>
      </c>
      <c r="R129" s="266">
        <f>IF(L129&gt;0,L129*I129/X129,0)*VLOOKUP(B129,'2-Kosten per locatie'!$A$14:$C$31,3,FALSE)</f>
        <v>0</v>
      </c>
      <c r="S129" s="266">
        <f>IF(M129&gt;0,M129*I129/Y129,0)*VLOOKUP(B129,'2-Kosten per locatie'!$A$14:$C$31,3,FALSE)</f>
        <v>0</v>
      </c>
      <c r="T129" s="266">
        <f>IF(N129&gt;0,N129*I129/Z129,0)*VLOOKUP(B129,'2-Kosten per locatie'!$A$14:$C$31,3,FALSE)</f>
        <v>0</v>
      </c>
      <c r="U129" s="266">
        <f>IF(O129&gt;0,O129*I129/Y129,0)*VLOOKUP(B129,'2-Kosten per locatie'!$A$14:$C$31,3,FALSE)</f>
        <v>0</v>
      </c>
      <c r="V129" s="266">
        <f>IF(P129&gt;0,P129*I129/Z129,0)*VLOOKUP(B129,'2-Kosten per locatie'!$A$14:$C$31,3,FALSE)</f>
        <v>0</v>
      </c>
      <c r="W129" s="359">
        <f>IF(K129="nio",0,IF(K129&gt;0,VLOOKUP(G129,'3-Productie normen'!A:L,VLOOKUP(K129,'3-Productie normen'!$B$32:$C$36,2,FALSE),FALSE)))</f>
        <v>0</v>
      </c>
      <c r="X129" s="359">
        <f t="shared" si="7"/>
        <v>0</v>
      </c>
      <c r="Y129" s="359">
        <f t="shared" si="8"/>
        <v>0</v>
      </c>
      <c r="Z129" s="359">
        <f t="shared" si="9"/>
        <v>0</v>
      </c>
      <c r="AA129" s="360"/>
      <c r="AC129" s="361">
        <f t="shared" si="10"/>
        <v>6938.55</v>
      </c>
    </row>
    <row r="130" spans="1:29" ht="14.1" hidden="1" customHeight="1">
      <c r="A130" s="77">
        <v>130</v>
      </c>
      <c r="B130" s="323" t="s">
        <v>55</v>
      </c>
      <c r="C130" s="323" t="s">
        <v>146</v>
      </c>
      <c r="D130" s="355" t="s">
        <v>147</v>
      </c>
      <c r="E130" s="356" t="s">
        <v>184</v>
      </c>
      <c r="F130" s="74" t="s">
        <v>200</v>
      </c>
      <c r="G130" s="340" t="s">
        <v>97</v>
      </c>
      <c r="H130" s="362" t="s">
        <v>152</v>
      </c>
      <c r="I130" s="357">
        <v>25.88</v>
      </c>
      <c r="J130" s="358">
        <f t="shared" si="6"/>
        <v>255</v>
      </c>
      <c r="K130" s="267">
        <v>255</v>
      </c>
      <c r="L130" s="267"/>
      <c r="M130" s="267"/>
      <c r="N130" s="267"/>
      <c r="O130" s="267"/>
      <c r="P130" s="267"/>
      <c r="Q130" s="266" t="e">
        <f>IF(K130="nio",0,IF(K130&gt;0,K130*I130/W130,0))*VLOOKUP(B130,'2-Kosten per locatie'!$A$14:$C$31,3,FALSE)</f>
        <v>#DIV/0!</v>
      </c>
      <c r="R130" s="266">
        <f>IF(L130&gt;0,L130*I130/X130,0)*VLOOKUP(B130,'2-Kosten per locatie'!$A$14:$C$31,3,FALSE)</f>
        <v>0</v>
      </c>
      <c r="S130" s="266">
        <f>IF(M130&gt;0,M130*I130/Y130,0)*VLOOKUP(B130,'2-Kosten per locatie'!$A$14:$C$31,3,FALSE)</f>
        <v>0</v>
      </c>
      <c r="T130" s="266">
        <f>IF(N130&gt;0,N130*I130/Z130,0)*VLOOKUP(B130,'2-Kosten per locatie'!$A$14:$C$31,3,FALSE)</f>
        <v>0</v>
      </c>
      <c r="U130" s="266">
        <f>IF(O130&gt;0,O130*I130/Y130,0)*VLOOKUP(B130,'2-Kosten per locatie'!$A$14:$C$31,3,FALSE)</f>
        <v>0</v>
      </c>
      <c r="V130" s="266">
        <f>IF(P130&gt;0,P130*I130/Z130,0)*VLOOKUP(B130,'2-Kosten per locatie'!$A$14:$C$31,3,FALSE)</f>
        <v>0</v>
      </c>
      <c r="W130" s="359">
        <f>IF(K130="nio",0,IF(K130&gt;0,VLOOKUP(G130,'3-Productie normen'!A:L,VLOOKUP(K130,'3-Productie normen'!$B$32:$C$36,2,FALSE),FALSE)))</f>
        <v>0</v>
      </c>
      <c r="X130" s="359">
        <f t="shared" si="7"/>
        <v>0</v>
      </c>
      <c r="Y130" s="359">
        <f t="shared" si="8"/>
        <v>0</v>
      </c>
      <c r="Z130" s="359">
        <f t="shared" si="9"/>
        <v>0</v>
      </c>
      <c r="AA130" s="360"/>
      <c r="AC130" s="361">
        <f t="shared" si="10"/>
        <v>6599.4</v>
      </c>
    </row>
    <row r="131" spans="1:29" ht="14.1" hidden="1" customHeight="1">
      <c r="A131" s="77">
        <v>131</v>
      </c>
      <c r="B131" s="323" t="s">
        <v>55</v>
      </c>
      <c r="C131" s="323" t="s">
        <v>146</v>
      </c>
      <c r="D131" s="355" t="s">
        <v>147</v>
      </c>
      <c r="E131" s="264" t="s">
        <v>184</v>
      </c>
      <c r="F131" s="87" t="s">
        <v>200</v>
      </c>
      <c r="G131" s="340" t="s">
        <v>97</v>
      </c>
      <c r="H131" s="74" t="s">
        <v>152</v>
      </c>
      <c r="I131" s="357">
        <v>25.88</v>
      </c>
      <c r="J131" s="358">
        <f t="shared" si="6"/>
        <v>255</v>
      </c>
      <c r="K131" s="267">
        <v>255</v>
      </c>
      <c r="L131" s="267"/>
      <c r="M131" s="267"/>
      <c r="N131" s="267"/>
      <c r="O131" s="267"/>
      <c r="P131" s="267"/>
      <c r="Q131" s="266" t="e">
        <f>IF(K131="nio",0,IF(K131&gt;0,K131*I131/W131,0))*VLOOKUP(B131,'2-Kosten per locatie'!$A$14:$C$31,3,FALSE)</f>
        <v>#DIV/0!</v>
      </c>
      <c r="R131" s="266">
        <f>IF(L131&gt;0,L131*I131/X131,0)*VLOOKUP(B131,'2-Kosten per locatie'!$A$14:$C$31,3,FALSE)</f>
        <v>0</v>
      </c>
      <c r="S131" s="266">
        <f>IF(M131&gt;0,M131*I131/Y131,0)*VLOOKUP(B131,'2-Kosten per locatie'!$A$14:$C$31,3,FALSE)</f>
        <v>0</v>
      </c>
      <c r="T131" s="266">
        <f>IF(N131&gt;0,N131*I131/Z131,0)*VLOOKUP(B131,'2-Kosten per locatie'!$A$14:$C$31,3,FALSE)</f>
        <v>0</v>
      </c>
      <c r="U131" s="266">
        <f>IF(O131&gt;0,O131*I131/Y131,0)*VLOOKUP(B131,'2-Kosten per locatie'!$A$14:$C$31,3,FALSE)</f>
        <v>0</v>
      </c>
      <c r="V131" s="266">
        <f>IF(P131&gt;0,P131*I131/Z131,0)*VLOOKUP(B131,'2-Kosten per locatie'!$A$14:$C$31,3,FALSE)</f>
        <v>0</v>
      </c>
      <c r="W131" s="359">
        <f>IF(K131="nio",0,IF(K131&gt;0,VLOOKUP(G131,'3-Productie normen'!A:L,VLOOKUP(K131,'3-Productie normen'!$B$32:$C$36,2,FALSE),FALSE)))</f>
        <v>0</v>
      </c>
      <c r="X131" s="359">
        <f t="shared" si="7"/>
        <v>0</v>
      </c>
      <c r="Y131" s="359">
        <f t="shared" si="8"/>
        <v>0</v>
      </c>
      <c r="Z131" s="359">
        <f t="shared" si="9"/>
        <v>0</v>
      </c>
      <c r="AA131" s="360"/>
      <c r="AC131" s="361">
        <f t="shared" si="10"/>
        <v>6599.4</v>
      </c>
    </row>
    <row r="132" spans="1:29" ht="14.1" hidden="1" customHeight="1">
      <c r="A132" s="77">
        <v>132</v>
      </c>
      <c r="B132" s="323" t="s">
        <v>55</v>
      </c>
      <c r="C132" s="323" t="s">
        <v>146</v>
      </c>
      <c r="D132" s="355" t="s">
        <v>147</v>
      </c>
      <c r="E132" s="356" t="s">
        <v>186</v>
      </c>
      <c r="F132" s="74" t="s">
        <v>200</v>
      </c>
      <c r="G132" s="340" t="s">
        <v>97</v>
      </c>
      <c r="H132" s="74" t="s">
        <v>152</v>
      </c>
      <c r="I132" s="357">
        <v>30.23</v>
      </c>
      <c r="J132" s="358">
        <f t="shared" ref="J132:J169" si="11">SUM(K132:P132)</f>
        <v>255</v>
      </c>
      <c r="K132" s="267">
        <v>255</v>
      </c>
      <c r="L132" s="267"/>
      <c r="M132" s="267"/>
      <c r="N132" s="267"/>
      <c r="O132" s="267"/>
      <c r="P132" s="267"/>
      <c r="Q132" s="266" t="e">
        <f>IF(K132="nio",0,IF(K132&gt;0,K132*I132/W132,0))*VLOOKUP(B132,'2-Kosten per locatie'!$A$14:$C$31,3,FALSE)</f>
        <v>#DIV/0!</v>
      </c>
      <c r="R132" s="266">
        <f>IF(L132&gt;0,L132*I132/X132,0)*VLOOKUP(B132,'2-Kosten per locatie'!$A$14:$C$31,3,FALSE)</f>
        <v>0</v>
      </c>
      <c r="S132" s="266">
        <f>IF(M132&gt;0,M132*I132/Y132,0)*VLOOKUP(B132,'2-Kosten per locatie'!$A$14:$C$31,3,FALSE)</f>
        <v>0</v>
      </c>
      <c r="T132" s="266">
        <f>IF(N132&gt;0,N132*I132/Z132,0)*VLOOKUP(B132,'2-Kosten per locatie'!$A$14:$C$31,3,FALSE)</f>
        <v>0</v>
      </c>
      <c r="U132" s="266">
        <f>IF(O132&gt;0,O132*I132/Y132,0)*VLOOKUP(B132,'2-Kosten per locatie'!$A$14:$C$31,3,FALSE)</f>
        <v>0</v>
      </c>
      <c r="V132" s="266">
        <f>IF(P132&gt;0,P132*I132/Z132,0)*VLOOKUP(B132,'2-Kosten per locatie'!$A$14:$C$31,3,FALSE)</f>
        <v>0</v>
      </c>
      <c r="W132" s="359">
        <f>IF(K132="nio",0,IF(K132&gt;0,VLOOKUP(G132,'3-Productie normen'!A:L,VLOOKUP(K132,'3-Productie normen'!$B$32:$C$36,2,FALSE),FALSE)))</f>
        <v>0</v>
      </c>
      <c r="X132" s="359">
        <f t="shared" ref="X132:X169" si="12">IF(L132&gt;0,W132*$X$8,0)</f>
        <v>0</v>
      </c>
      <c r="Y132" s="359">
        <f t="shared" ref="Y132:Y169" si="13">IF((OR(M132&gt;0,O132&gt;0)),W132*$Y$8,0)</f>
        <v>0</v>
      </c>
      <c r="Z132" s="359">
        <f t="shared" ref="Z132:Z169" si="14">IF((OR(N132&gt;0,P132&gt;0)),W132*$Z$8,0)</f>
        <v>0</v>
      </c>
      <c r="AA132" s="360"/>
      <c r="AC132" s="361">
        <f t="shared" ref="AC132:AC163" si="15">J132*I132</f>
        <v>7708.6500000000005</v>
      </c>
    </row>
    <row r="133" spans="1:29" ht="14.1" hidden="1" customHeight="1">
      <c r="A133" s="77">
        <v>133</v>
      </c>
      <c r="B133" s="323" t="s">
        <v>55</v>
      </c>
      <c r="C133" s="323" t="s">
        <v>146</v>
      </c>
      <c r="D133" s="355" t="s">
        <v>147</v>
      </c>
      <c r="E133" s="356" t="s">
        <v>186</v>
      </c>
      <c r="F133" s="323" t="s">
        <v>200</v>
      </c>
      <c r="G133" s="340" t="s">
        <v>97</v>
      </c>
      <c r="H133" s="74" t="s">
        <v>152</v>
      </c>
      <c r="I133" s="363">
        <v>30.23</v>
      </c>
      <c r="J133" s="358">
        <f t="shared" si="11"/>
        <v>255</v>
      </c>
      <c r="K133" s="267">
        <v>255</v>
      </c>
      <c r="L133" s="267"/>
      <c r="M133" s="267"/>
      <c r="N133" s="267"/>
      <c r="O133" s="267"/>
      <c r="P133" s="267"/>
      <c r="Q133" s="266" t="e">
        <f>IF(K133="nio",0,IF(K133&gt;0,K133*I133/W133,0))*VLOOKUP(B133,'2-Kosten per locatie'!$A$14:$C$31,3,FALSE)</f>
        <v>#DIV/0!</v>
      </c>
      <c r="R133" s="266">
        <f>IF(L133&gt;0,L133*I133/X133,0)*VLOOKUP(B133,'2-Kosten per locatie'!$A$14:$C$31,3,FALSE)</f>
        <v>0</v>
      </c>
      <c r="S133" s="266">
        <f>IF(M133&gt;0,M133*I133/Y133,0)*VLOOKUP(B133,'2-Kosten per locatie'!$A$14:$C$31,3,FALSE)</f>
        <v>0</v>
      </c>
      <c r="T133" s="266">
        <f>IF(N133&gt;0,N133*I133/Z133,0)*VLOOKUP(B133,'2-Kosten per locatie'!$A$14:$C$31,3,FALSE)</f>
        <v>0</v>
      </c>
      <c r="U133" s="266">
        <f>IF(O133&gt;0,O133*I133/Y133,0)*VLOOKUP(B133,'2-Kosten per locatie'!$A$14:$C$31,3,FALSE)</f>
        <v>0</v>
      </c>
      <c r="V133" s="266">
        <f>IF(P133&gt;0,P133*I133/Z133,0)*VLOOKUP(B133,'2-Kosten per locatie'!$A$14:$C$31,3,FALSE)</f>
        <v>0</v>
      </c>
      <c r="W133" s="359">
        <f>IF(K133="nio",0,IF(K133&gt;0,VLOOKUP(G133,'3-Productie normen'!A:L,VLOOKUP(K133,'3-Productie normen'!$B$32:$C$36,2,FALSE),FALSE)))</f>
        <v>0</v>
      </c>
      <c r="X133" s="359">
        <f t="shared" si="12"/>
        <v>0</v>
      </c>
      <c r="Y133" s="359">
        <f t="shared" si="13"/>
        <v>0</v>
      </c>
      <c r="Z133" s="359">
        <f t="shared" si="14"/>
        <v>0</v>
      </c>
      <c r="AA133" s="360"/>
      <c r="AC133" s="361">
        <f t="shared" si="15"/>
        <v>7708.6500000000005</v>
      </c>
    </row>
    <row r="134" spans="1:29" ht="14.1" hidden="1" customHeight="1">
      <c r="A134" s="77">
        <v>134</v>
      </c>
      <c r="B134" s="323" t="s">
        <v>55</v>
      </c>
      <c r="C134" s="323" t="s">
        <v>146</v>
      </c>
      <c r="D134" s="355" t="s">
        <v>147</v>
      </c>
      <c r="E134" s="356" t="s">
        <v>188</v>
      </c>
      <c r="F134" s="323" t="s">
        <v>200</v>
      </c>
      <c r="G134" s="340" t="s">
        <v>97</v>
      </c>
      <c r="H134" s="74" t="s">
        <v>152</v>
      </c>
      <c r="I134" s="363">
        <v>31.06</v>
      </c>
      <c r="J134" s="358">
        <f t="shared" si="11"/>
        <v>255</v>
      </c>
      <c r="K134" s="267">
        <v>255</v>
      </c>
      <c r="L134" s="267"/>
      <c r="M134" s="267"/>
      <c r="N134" s="267"/>
      <c r="O134" s="267"/>
      <c r="P134" s="267"/>
      <c r="Q134" s="266" t="e">
        <f>IF(K134="nio",0,IF(K134&gt;0,K134*I134/W134,0))*VLOOKUP(B134,'2-Kosten per locatie'!$A$14:$C$31,3,FALSE)</f>
        <v>#DIV/0!</v>
      </c>
      <c r="R134" s="266">
        <f>IF(L134&gt;0,L134*I134/X134,0)*VLOOKUP(B134,'2-Kosten per locatie'!$A$14:$C$31,3,FALSE)</f>
        <v>0</v>
      </c>
      <c r="S134" s="266">
        <f>IF(M134&gt;0,M134*I134/Y134,0)*VLOOKUP(B134,'2-Kosten per locatie'!$A$14:$C$31,3,FALSE)</f>
        <v>0</v>
      </c>
      <c r="T134" s="266">
        <f>IF(N134&gt;0,N134*I134/Z134,0)*VLOOKUP(B134,'2-Kosten per locatie'!$A$14:$C$31,3,FALSE)</f>
        <v>0</v>
      </c>
      <c r="U134" s="266">
        <f>IF(O134&gt;0,O134*I134/Y134,0)*VLOOKUP(B134,'2-Kosten per locatie'!$A$14:$C$31,3,FALSE)</f>
        <v>0</v>
      </c>
      <c r="V134" s="266">
        <f>IF(P134&gt;0,P134*I134/Z134,0)*VLOOKUP(B134,'2-Kosten per locatie'!$A$14:$C$31,3,FALSE)</f>
        <v>0</v>
      </c>
      <c r="W134" s="359">
        <f>IF(K134="nio",0,IF(K134&gt;0,VLOOKUP(G134,'3-Productie normen'!A:L,VLOOKUP(K134,'3-Productie normen'!$B$32:$C$36,2,FALSE),FALSE)))</f>
        <v>0</v>
      </c>
      <c r="X134" s="359">
        <f t="shared" si="12"/>
        <v>0</v>
      </c>
      <c r="Y134" s="359">
        <f t="shared" si="13"/>
        <v>0</v>
      </c>
      <c r="Z134" s="359">
        <f t="shared" si="14"/>
        <v>0</v>
      </c>
      <c r="AA134" s="360"/>
      <c r="AC134" s="361">
        <f t="shared" si="15"/>
        <v>7920.2999999999993</v>
      </c>
    </row>
    <row r="135" spans="1:29" ht="14.1" hidden="1" customHeight="1">
      <c r="A135" s="77">
        <v>135</v>
      </c>
      <c r="B135" s="323" t="s">
        <v>55</v>
      </c>
      <c r="C135" s="323" t="s">
        <v>146</v>
      </c>
      <c r="D135" s="355" t="s">
        <v>147</v>
      </c>
      <c r="E135" s="356" t="s">
        <v>189</v>
      </c>
      <c r="F135" s="323" t="s">
        <v>200</v>
      </c>
      <c r="G135" s="340" t="s">
        <v>97</v>
      </c>
      <c r="H135" s="74" t="s">
        <v>152</v>
      </c>
      <c r="I135" s="363">
        <v>60.95</v>
      </c>
      <c r="J135" s="358">
        <f t="shared" si="11"/>
        <v>255</v>
      </c>
      <c r="K135" s="267">
        <v>255</v>
      </c>
      <c r="L135" s="267"/>
      <c r="M135" s="267"/>
      <c r="N135" s="267"/>
      <c r="O135" s="267"/>
      <c r="P135" s="267"/>
      <c r="Q135" s="266" t="e">
        <f>IF(K135="nio",0,IF(K135&gt;0,K135*I135/W135,0))*VLOOKUP(B135,'2-Kosten per locatie'!$A$14:$C$31,3,FALSE)</f>
        <v>#DIV/0!</v>
      </c>
      <c r="R135" s="266">
        <f>IF(L135&gt;0,L135*I135/X135,0)*VLOOKUP(B135,'2-Kosten per locatie'!$A$14:$C$31,3,FALSE)</f>
        <v>0</v>
      </c>
      <c r="S135" s="266">
        <f>IF(M135&gt;0,M135*I135/Y135,0)*VLOOKUP(B135,'2-Kosten per locatie'!$A$14:$C$31,3,FALSE)</f>
        <v>0</v>
      </c>
      <c r="T135" s="266">
        <f>IF(N135&gt;0,N135*I135/Z135,0)*VLOOKUP(B135,'2-Kosten per locatie'!$A$14:$C$31,3,FALSE)</f>
        <v>0</v>
      </c>
      <c r="U135" s="266">
        <f>IF(O135&gt;0,O135*I135/Y135,0)*VLOOKUP(B135,'2-Kosten per locatie'!$A$14:$C$31,3,FALSE)</f>
        <v>0</v>
      </c>
      <c r="V135" s="266">
        <f>IF(P135&gt;0,P135*I135/Z135,0)*VLOOKUP(B135,'2-Kosten per locatie'!$A$14:$C$31,3,FALSE)</f>
        <v>0</v>
      </c>
      <c r="W135" s="359">
        <f>IF(K135="nio",0,IF(K135&gt;0,VLOOKUP(G135,'3-Productie normen'!A:L,VLOOKUP(K135,'3-Productie normen'!$B$32:$C$36,2,FALSE),FALSE)))</f>
        <v>0</v>
      </c>
      <c r="X135" s="359">
        <f t="shared" si="12"/>
        <v>0</v>
      </c>
      <c r="Y135" s="359">
        <f t="shared" si="13"/>
        <v>0</v>
      </c>
      <c r="Z135" s="359">
        <f t="shared" si="14"/>
        <v>0</v>
      </c>
      <c r="AA135" s="360"/>
      <c r="AC135" s="361">
        <f t="shared" si="15"/>
        <v>15542.25</v>
      </c>
    </row>
    <row r="136" spans="1:29" ht="14.1" hidden="1" customHeight="1">
      <c r="A136" s="77">
        <v>136</v>
      </c>
      <c r="B136" s="323" t="s">
        <v>55</v>
      </c>
      <c r="C136" s="323" t="s">
        <v>146</v>
      </c>
      <c r="D136" s="355" t="s">
        <v>147</v>
      </c>
      <c r="E136" s="356" t="s">
        <v>193</v>
      </c>
      <c r="F136" s="74" t="s">
        <v>108</v>
      </c>
      <c r="G136" s="74" t="s">
        <v>99</v>
      </c>
      <c r="H136" s="74" t="s">
        <v>159</v>
      </c>
      <c r="I136" s="363">
        <v>1.61</v>
      </c>
      <c r="J136" s="358">
        <f t="shared" si="11"/>
        <v>255</v>
      </c>
      <c r="K136" s="267">
        <v>255</v>
      </c>
      <c r="L136" s="267"/>
      <c r="M136" s="267"/>
      <c r="N136" s="267"/>
      <c r="O136" s="267"/>
      <c r="P136" s="267"/>
      <c r="Q136" s="266" t="e">
        <f>IF(K136="nio",0,IF(K136&gt;0,K136*I136/W136,0))*VLOOKUP(B136,'2-Kosten per locatie'!$A$14:$C$31,3,FALSE)</f>
        <v>#DIV/0!</v>
      </c>
      <c r="R136" s="266">
        <f>IF(L136&gt;0,L136*I136/X136,0)*VLOOKUP(B136,'2-Kosten per locatie'!$A$14:$C$31,3,FALSE)</f>
        <v>0</v>
      </c>
      <c r="S136" s="266">
        <f>IF(M136&gt;0,M136*I136/Y136,0)*VLOOKUP(B136,'2-Kosten per locatie'!$A$14:$C$31,3,FALSE)</f>
        <v>0</v>
      </c>
      <c r="T136" s="266">
        <f>IF(N136&gt;0,N136*I136/Z136,0)*VLOOKUP(B136,'2-Kosten per locatie'!$A$14:$C$31,3,FALSE)</f>
        <v>0</v>
      </c>
      <c r="U136" s="266">
        <f>IF(O136&gt;0,O136*I136/Y136,0)*VLOOKUP(B136,'2-Kosten per locatie'!$A$14:$C$31,3,FALSE)</f>
        <v>0</v>
      </c>
      <c r="V136" s="266">
        <f>IF(P136&gt;0,P136*I136/Z136,0)*VLOOKUP(B136,'2-Kosten per locatie'!$A$14:$C$31,3,FALSE)</f>
        <v>0</v>
      </c>
      <c r="W136" s="359">
        <f>IF(K136="nio",0,IF(K136&gt;0,VLOOKUP(G136,'3-Productie normen'!A:L,VLOOKUP(K136,'3-Productie normen'!$B$32:$C$36,2,FALSE),FALSE)))</f>
        <v>0</v>
      </c>
      <c r="X136" s="359">
        <f t="shared" si="12"/>
        <v>0</v>
      </c>
      <c r="Y136" s="359">
        <f t="shared" si="13"/>
        <v>0</v>
      </c>
      <c r="Z136" s="359">
        <f t="shared" si="14"/>
        <v>0</v>
      </c>
      <c r="AA136" s="360"/>
      <c r="AC136" s="361">
        <f t="shared" si="15"/>
        <v>410.55</v>
      </c>
    </row>
    <row r="137" spans="1:29" ht="14.1" hidden="1" customHeight="1">
      <c r="A137" s="77">
        <v>137</v>
      </c>
      <c r="B137" s="323" t="s">
        <v>55</v>
      </c>
      <c r="C137" s="323" t="s">
        <v>146</v>
      </c>
      <c r="D137" s="355" t="s">
        <v>147</v>
      </c>
      <c r="E137" s="356" t="s">
        <v>272</v>
      </c>
      <c r="F137" s="74" t="s">
        <v>249</v>
      </c>
      <c r="G137" s="74" t="s">
        <v>99</v>
      </c>
      <c r="H137" s="74" t="s">
        <v>197</v>
      </c>
      <c r="I137" s="363">
        <v>19.579999999999998</v>
      </c>
      <c r="J137" s="358">
        <f t="shared" si="11"/>
        <v>255</v>
      </c>
      <c r="K137" s="267">
        <v>255</v>
      </c>
      <c r="L137" s="267"/>
      <c r="M137" s="267"/>
      <c r="N137" s="267"/>
      <c r="O137" s="267"/>
      <c r="P137" s="267"/>
      <c r="Q137" s="266" t="e">
        <f>IF(K137="nio",0,IF(K137&gt;0,K137*I137/W137,0))*VLOOKUP(B137,'2-Kosten per locatie'!$A$14:$C$31,3,FALSE)</f>
        <v>#DIV/0!</v>
      </c>
      <c r="R137" s="266">
        <f>IF(L137&gt;0,L137*I137/X137,0)*VLOOKUP(B137,'2-Kosten per locatie'!$A$14:$C$31,3,FALSE)</f>
        <v>0</v>
      </c>
      <c r="S137" s="266">
        <f>IF(M137&gt;0,M137*I137/Y137,0)*VLOOKUP(B137,'2-Kosten per locatie'!$A$14:$C$31,3,FALSE)</f>
        <v>0</v>
      </c>
      <c r="T137" s="266">
        <f>IF(N137&gt;0,N137*I137/Z137,0)*VLOOKUP(B137,'2-Kosten per locatie'!$A$14:$C$31,3,FALSE)</f>
        <v>0</v>
      </c>
      <c r="U137" s="266">
        <f>IF(O137&gt;0,O137*I137/Y137,0)*VLOOKUP(B137,'2-Kosten per locatie'!$A$14:$C$31,3,FALSE)</f>
        <v>0</v>
      </c>
      <c r="V137" s="266">
        <f>IF(P137&gt;0,P137*I137/Z137,0)*VLOOKUP(B137,'2-Kosten per locatie'!$A$14:$C$31,3,FALSE)</f>
        <v>0</v>
      </c>
      <c r="W137" s="359">
        <f>IF(K137="nio",0,IF(K137&gt;0,VLOOKUP(G137,'3-Productie normen'!A:L,VLOOKUP(K137,'3-Productie normen'!$B$32:$C$36,2,FALSE),FALSE)))</f>
        <v>0</v>
      </c>
      <c r="X137" s="359">
        <f t="shared" si="12"/>
        <v>0</v>
      </c>
      <c r="Y137" s="359">
        <f t="shared" si="13"/>
        <v>0</v>
      </c>
      <c r="Z137" s="359">
        <f t="shared" si="14"/>
        <v>0</v>
      </c>
      <c r="AA137" s="360"/>
      <c r="AC137" s="361">
        <f t="shared" si="15"/>
        <v>4992.8999999999996</v>
      </c>
    </row>
    <row r="138" spans="1:29" ht="14.1" hidden="1" customHeight="1">
      <c r="A138" s="77">
        <v>138</v>
      </c>
      <c r="B138" s="323" t="s">
        <v>55</v>
      </c>
      <c r="C138" s="323" t="s">
        <v>146</v>
      </c>
      <c r="D138" s="355" t="s">
        <v>147</v>
      </c>
      <c r="E138" s="356" t="s">
        <v>198</v>
      </c>
      <c r="F138" s="74" t="s">
        <v>194</v>
      </c>
      <c r="G138" s="74" t="s">
        <v>99</v>
      </c>
      <c r="H138" s="74" t="s">
        <v>197</v>
      </c>
      <c r="I138" s="363">
        <v>85.93</v>
      </c>
      <c r="J138" s="358">
        <f t="shared" si="11"/>
        <v>255</v>
      </c>
      <c r="K138" s="267">
        <v>255</v>
      </c>
      <c r="L138" s="267"/>
      <c r="M138" s="267"/>
      <c r="N138" s="267"/>
      <c r="O138" s="267"/>
      <c r="P138" s="267"/>
      <c r="Q138" s="266" t="e">
        <f>IF(K138="nio",0,IF(K138&gt;0,K138*I138/W138,0))*VLOOKUP(B138,'2-Kosten per locatie'!$A$14:$C$31,3,FALSE)</f>
        <v>#DIV/0!</v>
      </c>
      <c r="R138" s="266">
        <f>IF(L138&gt;0,L138*I138/X138,0)*VLOOKUP(B138,'2-Kosten per locatie'!$A$14:$C$31,3,FALSE)</f>
        <v>0</v>
      </c>
      <c r="S138" s="266">
        <f>IF(M138&gt;0,M138*I138/Y138,0)*VLOOKUP(B138,'2-Kosten per locatie'!$A$14:$C$31,3,FALSE)</f>
        <v>0</v>
      </c>
      <c r="T138" s="266">
        <f>IF(N138&gt;0,N138*I138/Z138,0)*VLOOKUP(B138,'2-Kosten per locatie'!$A$14:$C$31,3,FALSE)</f>
        <v>0</v>
      </c>
      <c r="U138" s="266">
        <f>IF(O138&gt;0,O138*I138/Y138,0)*VLOOKUP(B138,'2-Kosten per locatie'!$A$14:$C$31,3,FALSE)</f>
        <v>0</v>
      </c>
      <c r="V138" s="266">
        <f>IF(P138&gt;0,P138*I138/Z138,0)*VLOOKUP(B138,'2-Kosten per locatie'!$A$14:$C$31,3,FALSE)</f>
        <v>0</v>
      </c>
      <c r="W138" s="359">
        <f>IF(K138="nio",0,IF(K138&gt;0,VLOOKUP(G138,'3-Productie normen'!A:L,VLOOKUP(K138,'3-Productie normen'!$B$32:$C$36,2,FALSE),FALSE)))</f>
        <v>0</v>
      </c>
      <c r="X138" s="359">
        <f t="shared" si="12"/>
        <v>0</v>
      </c>
      <c r="Y138" s="359">
        <f t="shared" si="13"/>
        <v>0</v>
      </c>
      <c r="Z138" s="359">
        <f t="shared" si="14"/>
        <v>0</v>
      </c>
      <c r="AA138" s="360"/>
      <c r="AC138" s="361">
        <f t="shared" si="15"/>
        <v>21912.15</v>
      </c>
    </row>
    <row r="139" spans="1:29" ht="14.1" hidden="1" customHeight="1">
      <c r="A139" s="77">
        <v>139</v>
      </c>
      <c r="B139" s="323" t="s">
        <v>55</v>
      </c>
      <c r="C139" s="323" t="s">
        <v>146</v>
      </c>
      <c r="D139" s="355" t="s">
        <v>147</v>
      </c>
      <c r="E139" s="356" t="s">
        <v>273</v>
      </c>
      <c r="F139" s="74" t="s">
        <v>194</v>
      </c>
      <c r="G139" s="74" t="s">
        <v>99</v>
      </c>
      <c r="H139" s="74" t="s">
        <v>152</v>
      </c>
      <c r="I139" s="363">
        <v>52.59</v>
      </c>
      <c r="J139" s="358">
        <f t="shared" si="11"/>
        <v>255</v>
      </c>
      <c r="K139" s="267">
        <v>255</v>
      </c>
      <c r="L139" s="267"/>
      <c r="M139" s="267"/>
      <c r="N139" s="267"/>
      <c r="O139" s="267"/>
      <c r="P139" s="267"/>
      <c r="Q139" s="266" t="e">
        <f>IF(K139="nio",0,IF(K139&gt;0,K139*I139/W139,0))*VLOOKUP(B139,'2-Kosten per locatie'!$A$14:$C$31,3,FALSE)</f>
        <v>#DIV/0!</v>
      </c>
      <c r="R139" s="266">
        <f>IF(L139&gt;0,L139*I139/X139,0)*VLOOKUP(B139,'2-Kosten per locatie'!$A$14:$C$31,3,FALSE)</f>
        <v>0</v>
      </c>
      <c r="S139" s="266">
        <f>IF(M139&gt;0,M139*I139/Y139,0)*VLOOKUP(B139,'2-Kosten per locatie'!$A$14:$C$31,3,FALSE)</f>
        <v>0</v>
      </c>
      <c r="T139" s="266">
        <f>IF(N139&gt;0,N139*I139/Z139,0)*VLOOKUP(B139,'2-Kosten per locatie'!$A$14:$C$31,3,FALSE)</f>
        <v>0</v>
      </c>
      <c r="U139" s="266">
        <f>IF(O139&gt;0,O139*I139/Y139,0)*VLOOKUP(B139,'2-Kosten per locatie'!$A$14:$C$31,3,FALSE)</f>
        <v>0</v>
      </c>
      <c r="V139" s="266">
        <f>IF(P139&gt;0,P139*I139/Z139,0)*VLOOKUP(B139,'2-Kosten per locatie'!$A$14:$C$31,3,FALSE)</f>
        <v>0</v>
      </c>
      <c r="W139" s="359">
        <f>IF(K139="nio",0,IF(K139&gt;0,VLOOKUP(G139,'3-Productie normen'!A:L,VLOOKUP(K139,'3-Productie normen'!$B$32:$C$36,2,FALSE),FALSE)))</f>
        <v>0</v>
      </c>
      <c r="X139" s="359">
        <f t="shared" si="12"/>
        <v>0</v>
      </c>
      <c r="Y139" s="359">
        <f t="shared" si="13"/>
        <v>0</v>
      </c>
      <c r="Z139" s="359">
        <f t="shared" si="14"/>
        <v>0</v>
      </c>
      <c r="AA139" s="360"/>
      <c r="AC139" s="361">
        <f t="shared" si="15"/>
        <v>13410.45</v>
      </c>
    </row>
    <row r="140" spans="1:29" ht="14.1" hidden="1" customHeight="1">
      <c r="A140" s="77">
        <v>140</v>
      </c>
      <c r="B140" s="323" t="s">
        <v>55</v>
      </c>
      <c r="C140" s="323" t="s">
        <v>146</v>
      </c>
      <c r="D140" s="355" t="s">
        <v>147</v>
      </c>
      <c r="E140" s="356" t="s">
        <v>274</v>
      </c>
      <c r="F140" s="323" t="s">
        <v>275</v>
      </c>
      <c r="G140" s="74" t="s">
        <v>97</v>
      </c>
      <c r="H140" s="74" t="s">
        <v>152</v>
      </c>
      <c r="I140" s="363">
        <v>85.08</v>
      </c>
      <c r="J140" s="358">
        <f t="shared" si="11"/>
        <v>255</v>
      </c>
      <c r="K140" s="267">
        <v>255</v>
      </c>
      <c r="L140" s="267"/>
      <c r="M140" s="267"/>
      <c r="N140" s="267"/>
      <c r="O140" s="267"/>
      <c r="P140" s="267"/>
      <c r="Q140" s="266" t="e">
        <f>IF(K140="nio",0,IF(K140&gt;0,K140*I140/W140,0))*VLOOKUP(B140,'2-Kosten per locatie'!$A$14:$C$31,3,FALSE)</f>
        <v>#DIV/0!</v>
      </c>
      <c r="R140" s="266">
        <f>IF(L140&gt;0,L140*I140/X140,0)*VLOOKUP(B140,'2-Kosten per locatie'!$A$14:$C$31,3,FALSE)</f>
        <v>0</v>
      </c>
      <c r="S140" s="266">
        <f>IF(M140&gt;0,M140*I140/Y140,0)*VLOOKUP(B140,'2-Kosten per locatie'!$A$14:$C$31,3,FALSE)</f>
        <v>0</v>
      </c>
      <c r="T140" s="266">
        <f>IF(N140&gt;0,N140*I140/Z140,0)*VLOOKUP(B140,'2-Kosten per locatie'!$A$14:$C$31,3,FALSE)</f>
        <v>0</v>
      </c>
      <c r="U140" s="266">
        <f>IF(O140&gt;0,O140*I140/Y140,0)*VLOOKUP(B140,'2-Kosten per locatie'!$A$14:$C$31,3,FALSE)</f>
        <v>0</v>
      </c>
      <c r="V140" s="266">
        <f>IF(P140&gt;0,P140*I140/Z140,0)*VLOOKUP(B140,'2-Kosten per locatie'!$A$14:$C$31,3,FALSE)</f>
        <v>0</v>
      </c>
      <c r="W140" s="359">
        <f>IF(K140="nio",0,IF(K140&gt;0,VLOOKUP(G140,'3-Productie normen'!A:L,VLOOKUP(K140,'3-Productie normen'!$B$32:$C$36,2,FALSE),FALSE)))</f>
        <v>0</v>
      </c>
      <c r="X140" s="359">
        <f t="shared" si="12"/>
        <v>0</v>
      </c>
      <c r="Y140" s="359">
        <f t="shared" si="13"/>
        <v>0</v>
      </c>
      <c r="Z140" s="359">
        <f t="shared" si="14"/>
        <v>0</v>
      </c>
      <c r="AA140" s="360"/>
      <c r="AC140" s="361">
        <f t="shared" si="15"/>
        <v>21695.399999999998</v>
      </c>
    </row>
    <row r="141" spans="1:29" ht="14.1" hidden="1" customHeight="1">
      <c r="A141" s="77">
        <v>141</v>
      </c>
      <c r="B141" s="323" t="s">
        <v>55</v>
      </c>
      <c r="C141" s="323" t="s">
        <v>146</v>
      </c>
      <c r="D141" s="355" t="s">
        <v>147</v>
      </c>
      <c r="E141" s="356" t="s">
        <v>276</v>
      </c>
      <c r="F141" s="323" t="s">
        <v>196</v>
      </c>
      <c r="G141" s="323" t="s">
        <v>99</v>
      </c>
      <c r="H141" s="74" t="s">
        <v>197</v>
      </c>
      <c r="I141" s="363">
        <v>3.95</v>
      </c>
      <c r="J141" s="358">
        <f t="shared" si="11"/>
        <v>255</v>
      </c>
      <c r="K141" s="267">
        <v>255</v>
      </c>
      <c r="L141" s="267"/>
      <c r="M141" s="267"/>
      <c r="N141" s="267"/>
      <c r="O141" s="267"/>
      <c r="P141" s="267"/>
      <c r="Q141" s="266" t="e">
        <f>IF(K141="nio",0,IF(K141&gt;0,K141*I141/W141,0))*VLOOKUP(B141,'2-Kosten per locatie'!$A$14:$C$31,3,FALSE)</f>
        <v>#DIV/0!</v>
      </c>
      <c r="R141" s="266">
        <f>IF(L141&gt;0,L141*I141/X141,0)*VLOOKUP(B141,'2-Kosten per locatie'!$A$14:$C$31,3,FALSE)</f>
        <v>0</v>
      </c>
      <c r="S141" s="266">
        <f>IF(M141&gt;0,M141*I141/Y141,0)*VLOOKUP(B141,'2-Kosten per locatie'!$A$14:$C$31,3,FALSE)</f>
        <v>0</v>
      </c>
      <c r="T141" s="266">
        <f>IF(N141&gt;0,N141*I141/Z141,0)*VLOOKUP(B141,'2-Kosten per locatie'!$A$14:$C$31,3,FALSE)</f>
        <v>0</v>
      </c>
      <c r="U141" s="266">
        <f>IF(O141&gt;0,O141*I141/Y141,0)*VLOOKUP(B141,'2-Kosten per locatie'!$A$14:$C$31,3,FALSE)</f>
        <v>0</v>
      </c>
      <c r="V141" s="266">
        <f>IF(P141&gt;0,P141*I141/Z141,0)*VLOOKUP(B141,'2-Kosten per locatie'!$A$14:$C$31,3,FALSE)</f>
        <v>0</v>
      </c>
      <c r="W141" s="359">
        <f>IF(K141="nio",0,IF(K141&gt;0,VLOOKUP(G141,'3-Productie normen'!A:L,VLOOKUP(K141,'3-Productie normen'!$B$32:$C$36,2,FALSE),FALSE)))</f>
        <v>0</v>
      </c>
      <c r="X141" s="359">
        <f t="shared" si="12"/>
        <v>0</v>
      </c>
      <c r="Y141" s="359">
        <f t="shared" si="13"/>
        <v>0</v>
      </c>
      <c r="Z141" s="359">
        <f t="shared" si="14"/>
        <v>0</v>
      </c>
      <c r="AA141" s="360"/>
      <c r="AC141" s="361">
        <f t="shared" si="15"/>
        <v>1007.25</v>
      </c>
    </row>
    <row r="142" spans="1:29" ht="14.1" hidden="1" customHeight="1">
      <c r="A142" s="77">
        <v>142</v>
      </c>
      <c r="B142" s="323" t="s">
        <v>55</v>
      </c>
      <c r="C142" s="323" t="s">
        <v>146</v>
      </c>
      <c r="D142" s="355">
        <v>1</v>
      </c>
      <c r="E142" s="356" t="s">
        <v>204</v>
      </c>
      <c r="F142" s="323" t="s">
        <v>277</v>
      </c>
      <c r="G142" s="74" t="s">
        <v>97</v>
      </c>
      <c r="H142" s="74" t="s">
        <v>152</v>
      </c>
      <c r="I142" s="363">
        <v>41.67</v>
      </c>
      <c r="J142" s="358">
        <f t="shared" si="11"/>
        <v>255</v>
      </c>
      <c r="K142" s="267">
        <v>255</v>
      </c>
      <c r="L142" s="267"/>
      <c r="M142" s="267"/>
      <c r="N142" s="267"/>
      <c r="O142" s="267"/>
      <c r="P142" s="267"/>
      <c r="Q142" s="266" t="e">
        <f>IF(K142="nio",0,IF(K142&gt;0,K142*I142/W142,0))*VLOOKUP(B142,'2-Kosten per locatie'!$A$14:$C$31,3,FALSE)</f>
        <v>#DIV/0!</v>
      </c>
      <c r="R142" s="266">
        <f>IF(L142&gt;0,L142*I142/X142,0)*VLOOKUP(B142,'2-Kosten per locatie'!$A$14:$C$31,3,FALSE)</f>
        <v>0</v>
      </c>
      <c r="S142" s="266">
        <f>IF(M142&gt;0,M142*I142/Y142,0)*VLOOKUP(B142,'2-Kosten per locatie'!$A$14:$C$31,3,FALSE)</f>
        <v>0</v>
      </c>
      <c r="T142" s="266">
        <f>IF(N142&gt;0,N142*I142/Z142,0)*VLOOKUP(B142,'2-Kosten per locatie'!$A$14:$C$31,3,FALSE)</f>
        <v>0</v>
      </c>
      <c r="U142" s="266">
        <f>IF(O142&gt;0,O142*I142/Y142,0)*VLOOKUP(B142,'2-Kosten per locatie'!$A$14:$C$31,3,FALSE)</f>
        <v>0</v>
      </c>
      <c r="V142" s="266">
        <f>IF(P142&gt;0,P142*I142/Z142,0)*VLOOKUP(B142,'2-Kosten per locatie'!$A$14:$C$31,3,FALSE)</f>
        <v>0</v>
      </c>
      <c r="W142" s="359">
        <f>IF(K142="nio",0,IF(K142&gt;0,VLOOKUP(G142,'3-Productie normen'!A:L,VLOOKUP(K142,'3-Productie normen'!$B$32:$C$36,2,FALSE),FALSE)))</f>
        <v>0</v>
      </c>
      <c r="X142" s="359">
        <f t="shared" si="12"/>
        <v>0</v>
      </c>
      <c r="Y142" s="359">
        <f t="shared" si="13"/>
        <v>0</v>
      </c>
      <c r="Z142" s="359">
        <f t="shared" si="14"/>
        <v>0</v>
      </c>
      <c r="AA142" s="360"/>
      <c r="AC142" s="361">
        <f t="shared" si="15"/>
        <v>10625.85</v>
      </c>
    </row>
    <row r="143" spans="1:29" ht="14.1" hidden="1" customHeight="1">
      <c r="A143" s="77">
        <v>143</v>
      </c>
      <c r="B143" s="323" t="s">
        <v>55</v>
      </c>
      <c r="C143" s="323" t="s">
        <v>146</v>
      </c>
      <c r="D143" s="355">
        <v>1</v>
      </c>
      <c r="E143" s="356" t="s">
        <v>244</v>
      </c>
      <c r="F143" s="74" t="s">
        <v>196</v>
      </c>
      <c r="G143" s="74" t="s">
        <v>99</v>
      </c>
      <c r="H143" s="74" t="s">
        <v>152</v>
      </c>
      <c r="I143" s="363">
        <v>14.06</v>
      </c>
      <c r="J143" s="358">
        <f t="shared" si="11"/>
        <v>255</v>
      </c>
      <c r="K143" s="267">
        <v>255</v>
      </c>
      <c r="L143" s="267"/>
      <c r="M143" s="267"/>
      <c r="N143" s="267"/>
      <c r="O143" s="267"/>
      <c r="P143" s="267"/>
      <c r="Q143" s="266" t="e">
        <f>IF(K143="nio",0,IF(K143&gt;0,K143*I143/W143,0))*VLOOKUP(B143,'2-Kosten per locatie'!$A$14:$C$31,3,FALSE)</f>
        <v>#DIV/0!</v>
      </c>
      <c r="R143" s="266">
        <f>IF(L143&gt;0,L143*I143/X143,0)*VLOOKUP(B143,'2-Kosten per locatie'!$A$14:$C$31,3,FALSE)</f>
        <v>0</v>
      </c>
      <c r="S143" s="266">
        <f>IF(M143&gt;0,M143*I143/Y143,0)*VLOOKUP(B143,'2-Kosten per locatie'!$A$14:$C$31,3,FALSE)</f>
        <v>0</v>
      </c>
      <c r="T143" s="266">
        <f>IF(N143&gt;0,N143*I143/Z143,0)*VLOOKUP(B143,'2-Kosten per locatie'!$A$14:$C$31,3,FALSE)</f>
        <v>0</v>
      </c>
      <c r="U143" s="266">
        <f>IF(O143&gt;0,O143*I143/Y143,0)*VLOOKUP(B143,'2-Kosten per locatie'!$A$14:$C$31,3,FALSE)</f>
        <v>0</v>
      </c>
      <c r="V143" s="266">
        <f>IF(P143&gt;0,P143*I143/Z143,0)*VLOOKUP(B143,'2-Kosten per locatie'!$A$14:$C$31,3,FALSE)</f>
        <v>0</v>
      </c>
      <c r="W143" s="359">
        <f>IF(K143="nio",0,IF(K143&gt;0,VLOOKUP(G143,'3-Productie normen'!A:L,VLOOKUP(K143,'3-Productie normen'!$B$32:$C$36,2,FALSE),FALSE)))</f>
        <v>0</v>
      </c>
      <c r="X143" s="359">
        <f t="shared" si="12"/>
        <v>0</v>
      </c>
      <c r="Y143" s="359">
        <f t="shared" si="13"/>
        <v>0</v>
      </c>
      <c r="Z143" s="359">
        <f t="shared" si="14"/>
        <v>0</v>
      </c>
      <c r="AA143" s="360"/>
      <c r="AC143" s="361">
        <f t="shared" si="15"/>
        <v>3585.3</v>
      </c>
    </row>
    <row r="144" spans="1:29" ht="14.1" hidden="1" customHeight="1">
      <c r="A144" s="77">
        <v>144</v>
      </c>
      <c r="B144" s="323" t="s">
        <v>55</v>
      </c>
      <c r="C144" s="323" t="s">
        <v>146</v>
      </c>
      <c r="D144" s="355">
        <v>1</v>
      </c>
      <c r="E144" s="356" t="s">
        <v>199</v>
      </c>
      <c r="F144" s="74" t="s">
        <v>278</v>
      </c>
      <c r="G144" s="74" t="s">
        <v>97</v>
      </c>
      <c r="H144" s="74" t="s">
        <v>152</v>
      </c>
      <c r="I144" s="363">
        <v>26.23</v>
      </c>
      <c r="J144" s="358">
        <f t="shared" si="11"/>
        <v>255</v>
      </c>
      <c r="K144" s="267">
        <v>255</v>
      </c>
      <c r="L144" s="267"/>
      <c r="M144" s="267"/>
      <c r="N144" s="267"/>
      <c r="O144" s="267"/>
      <c r="P144" s="267"/>
      <c r="Q144" s="266" t="e">
        <f>IF(K144="nio",0,IF(K144&gt;0,K144*I144/W144,0))*VLOOKUP(B144,'2-Kosten per locatie'!$A$14:$C$31,3,FALSE)</f>
        <v>#DIV/0!</v>
      </c>
      <c r="R144" s="266">
        <f>IF(L144&gt;0,L144*I144/X144,0)*VLOOKUP(B144,'2-Kosten per locatie'!$A$14:$C$31,3,FALSE)</f>
        <v>0</v>
      </c>
      <c r="S144" s="266">
        <f>IF(M144&gt;0,M144*I144/Y144,0)*VLOOKUP(B144,'2-Kosten per locatie'!$A$14:$C$31,3,FALSE)</f>
        <v>0</v>
      </c>
      <c r="T144" s="266">
        <f>IF(N144&gt;0,N144*I144/Z144,0)*VLOOKUP(B144,'2-Kosten per locatie'!$A$14:$C$31,3,FALSE)</f>
        <v>0</v>
      </c>
      <c r="U144" s="266">
        <f>IF(O144&gt;0,O144*I144/Y144,0)*VLOOKUP(B144,'2-Kosten per locatie'!$A$14:$C$31,3,FALSE)</f>
        <v>0</v>
      </c>
      <c r="V144" s="266">
        <f>IF(P144&gt;0,P144*I144/Z144,0)*VLOOKUP(B144,'2-Kosten per locatie'!$A$14:$C$31,3,FALSE)</f>
        <v>0</v>
      </c>
      <c r="W144" s="359">
        <f>IF(K144="nio",0,IF(K144&gt;0,VLOOKUP(G144,'3-Productie normen'!A:L,VLOOKUP(K144,'3-Productie normen'!$B$32:$C$36,2,FALSE),FALSE)))</f>
        <v>0</v>
      </c>
      <c r="X144" s="359">
        <f t="shared" si="12"/>
        <v>0</v>
      </c>
      <c r="Y144" s="359">
        <f t="shared" si="13"/>
        <v>0</v>
      </c>
      <c r="Z144" s="359">
        <f t="shared" si="14"/>
        <v>0</v>
      </c>
      <c r="AA144" s="360"/>
      <c r="AC144" s="361">
        <f t="shared" si="15"/>
        <v>6688.6500000000005</v>
      </c>
    </row>
    <row r="145" spans="1:29" ht="14.1" hidden="1" customHeight="1">
      <c r="A145" s="77">
        <v>145</v>
      </c>
      <c r="B145" s="323" t="s">
        <v>55</v>
      </c>
      <c r="C145" s="323" t="s">
        <v>146</v>
      </c>
      <c r="D145" s="355">
        <v>1</v>
      </c>
      <c r="E145" s="356" t="s">
        <v>201</v>
      </c>
      <c r="F145" s="74" t="s">
        <v>278</v>
      </c>
      <c r="G145" s="74" t="s">
        <v>97</v>
      </c>
      <c r="H145" s="74" t="s">
        <v>152</v>
      </c>
      <c r="I145" s="363">
        <v>23.62</v>
      </c>
      <c r="J145" s="358">
        <f t="shared" si="11"/>
        <v>255</v>
      </c>
      <c r="K145" s="267">
        <v>255</v>
      </c>
      <c r="L145" s="267"/>
      <c r="M145" s="267"/>
      <c r="N145" s="267"/>
      <c r="O145" s="267"/>
      <c r="P145" s="267"/>
      <c r="Q145" s="266" t="e">
        <f>IF(K145="nio",0,IF(K145&gt;0,K145*I145/W145,0))*VLOOKUP(B145,'2-Kosten per locatie'!$A$14:$C$31,3,FALSE)</f>
        <v>#DIV/0!</v>
      </c>
      <c r="R145" s="266">
        <f>IF(L145&gt;0,L145*I145/X145,0)*VLOOKUP(B145,'2-Kosten per locatie'!$A$14:$C$31,3,FALSE)</f>
        <v>0</v>
      </c>
      <c r="S145" s="266">
        <f>IF(M145&gt;0,M145*I145/Y145,0)*VLOOKUP(B145,'2-Kosten per locatie'!$A$14:$C$31,3,FALSE)</f>
        <v>0</v>
      </c>
      <c r="T145" s="266">
        <f>IF(N145&gt;0,N145*I145/Z145,0)*VLOOKUP(B145,'2-Kosten per locatie'!$A$14:$C$31,3,FALSE)</f>
        <v>0</v>
      </c>
      <c r="U145" s="266">
        <f>IF(O145&gt;0,O145*I145/Y145,0)*VLOOKUP(B145,'2-Kosten per locatie'!$A$14:$C$31,3,FALSE)</f>
        <v>0</v>
      </c>
      <c r="V145" s="266">
        <f>IF(P145&gt;0,P145*I145/Z145,0)*VLOOKUP(B145,'2-Kosten per locatie'!$A$14:$C$31,3,FALSE)</f>
        <v>0</v>
      </c>
      <c r="W145" s="359">
        <f>IF(K145="nio",0,IF(K145&gt;0,VLOOKUP(G145,'3-Productie normen'!A:L,VLOOKUP(K145,'3-Productie normen'!$B$32:$C$36,2,FALSE),FALSE)))</f>
        <v>0</v>
      </c>
      <c r="X145" s="359">
        <f t="shared" si="12"/>
        <v>0</v>
      </c>
      <c r="Y145" s="359">
        <f t="shared" si="13"/>
        <v>0</v>
      </c>
      <c r="Z145" s="359">
        <f t="shared" si="14"/>
        <v>0</v>
      </c>
      <c r="AA145" s="360"/>
      <c r="AC145" s="361">
        <f t="shared" si="15"/>
        <v>6023.1</v>
      </c>
    </row>
    <row r="146" spans="1:29" ht="14.1" hidden="1" customHeight="1">
      <c r="A146" s="77">
        <v>146</v>
      </c>
      <c r="B146" s="323" t="s">
        <v>55</v>
      </c>
      <c r="C146" s="323" t="s">
        <v>146</v>
      </c>
      <c r="D146" s="355">
        <v>1</v>
      </c>
      <c r="E146" s="356" t="s">
        <v>203</v>
      </c>
      <c r="F146" s="74" t="s">
        <v>279</v>
      </c>
      <c r="G146" s="74" t="s">
        <v>97</v>
      </c>
      <c r="H146" s="74" t="s">
        <v>152</v>
      </c>
      <c r="I146" s="363">
        <v>9.89</v>
      </c>
      <c r="J146" s="358">
        <f t="shared" si="11"/>
        <v>255</v>
      </c>
      <c r="K146" s="267">
        <v>255</v>
      </c>
      <c r="L146" s="267"/>
      <c r="M146" s="267"/>
      <c r="N146" s="267"/>
      <c r="O146" s="267"/>
      <c r="P146" s="267"/>
      <c r="Q146" s="266" t="e">
        <f>IF(K146="nio",0,IF(K146&gt;0,K146*I146/W146,0))*VLOOKUP(B146,'2-Kosten per locatie'!$A$14:$C$31,3,FALSE)</f>
        <v>#DIV/0!</v>
      </c>
      <c r="R146" s="266">
        <f>IF(L146&gt;0,L146*I146/X146,0)*VLOOKUP(B146,'2-Kosten per locatie'!$A$14:$C$31,3,FALSE)</f>
        <v>0</v>
      </c>
      <c r="S146" s="266">
        <f>IF(M146&gt;0,M146*I146/Y146,0)*VLOOKUP(B146,'2-Kosten per locatie'!$A$14:$C$31,3,FALSE)</f>
        <v>0</v>
      </c>
      <c r="T146" s="266">
        <f>IF(N146&gt;0,N146*I146/Z146,0)*VLOOKUP(B146,'2-Kosten per locatie'!$A$14:$C$31,3,FALSE)</f>
        <v>0</v>
      </c>
      <c r="U146" s="266">
        <f>IF(O146&gt;0,O146*I146/Y146,0)*VLOOKUP(B146,'2-Kosten per locatie'!$A$14:$C$31,3,FALSE)</f>
        <v>0</v>
      </c>
      <c r="V146" s="266">
        <f>IF(P146&gt;0,P146*I146/Z146,0)*VLOOKUP(B146,'2-Kosten per locatie'!$A$14:$C$31,3,FALSE)</f>
        <v>0</v>
      </c>
      <c r="W146" s="359">
        <f>IF(K146="nio",0,IF(K146&gt;0,VLOOKUP(G146,'3-Productie normen'!A:L,VLOOKUP(K146,'3-Productie normen'!$B$32:$C$36,2,FALSE),FALSE)))</f>
        <v>0</v>
      </c>
      <c r="X146" s="359">
        <f t="shared" si="12"/>
        <v>0</v>
      </c>
      <c r="Y146" s="359">
        <f t="shared" si="13"/>
        <v>0</v>
      </c>
      <c r="Z146" s="359">
        <f t="shared" si="14"/>
        <v>0</v>
      </c>
      <c r="AA146" s="360"/>
      <c r="AC146" s="361">
        <f t="shared" si="15"/>
        <v>2521.9500000000003</v>
      </c>
    </row>
    <row r="147" spans="1:29" ht="14.1" hidden="1" customHeight="1">
      <c r="A147" s="77">
        <v>147</v>
      </c>
      <c r="B147" s="323" t="s">
        <v>55</v>
      </c>
      <c r="C147" s="323" t="s">
        <v>146</v>
      </c>
      <c r="D147" s="355">
        <v>1</v>
      </c>
      <c r="E147" s="356" t="s">
        <v>205</v>
      </c>
      <c r="F147" s="364" t="s">
        <v>278</v>
      </c>
      <c r="G147" s="74" t="s">
        <v>97</v>
      </c>
      <c r="H147" s="74" t="s">
        <v>152</v>
      </c>
      <c r="I147" s="363">
        <v>22.26</v>
      </c>
      <c r="J147" s="358">
        <f t="shared" si="11"/>
        <v>255</v>
      </c>
      <c r="K147" s="267">
        <v>255</v>
      </c>
      <c r="L147" s="267"/>
      <c r="M147" s="267"/>
      <c r="N147" s="267"/>
      <c r="O147" s="267"/>
      <c r="P147" s="267"/>
      <c r="Q147" s="266" t="e">
        <f>IF(K147="nio",0,IF(K147&gt;0,K147*I147/W147,0))*VLOOKUP(B147,'2-Kosten per locatie'!$A$14:$C$31,3,FALSE)</f>
        <v>#DIV/0!</v>
      </c>
      <c r="R147" s="266">
        <f>IF(L147&gt;0,L147*I147/X147,0)*VLOOKUP(B147,'2-Kosten per locatie'!$A$14:$C$31,3,FALSE)</f>
        <v>0</v>
      </c>
      <c r="S147" s="266">
        <f>IF(M147&gt;0,M147*I147/Y147,0)*VLOOKUP(B147,'2-Kosten per locatie'!$A$14:$C$31,3,FALSE)</f>
        <v>0</v>
      </c>
      <c r="T147" s="266">
        <f>IF(N147&gt;0,N147*I147/Z147,0)*VLOOKUP(B147,'2-Kosten per locatie'!$A$14:$C$31,3,FALSE)</f>
        <v>0</v>
      </c>
      <c r="U147" s="266">
        <f>IF(O147&gt;0,O147*I147/Y147,0)*VLOOKUP(B147,'2-Kosten per locatie'!$A$14:$C$31,3,FALSE)</f>
        <v>0</v>
      </c>
      <c r="V147" s="266">
        <f>IF(P147&gt;0,P147*I147/Z147,0)*VLOOKUP(B147,'2-Kosten per locatie'!$A$14:$C$31,3,FALSE)</f>
        <v>0</v>
      </c>
      <c r="W147" s="359">
        <f>IF(K147="nio",0,IF(K147&gt;0,VLOOKUP(G147,'3-Productie normen'!A:L,VLOOKUP(K147,'3-Productie normen'!$B$32:$C$36,2,FALSE),FALSE)))</f>
        <v>0</v>
      </c>
      <c r="X147" s="359">
        <f t="shared" si="12"/>
        <v>0</v>
      </c>
      <c r="Y147" s="359">
        <f t="shared" si="13"/>
        <v>0</v>
      </c>
      <c r="Z147" s="359">
        <f t="shared" si="14"/>
        <v>0</v>
      </c>
      <c r="AA147" s="360"/>
      <c r="AC147" s="361">
        <f t="shared" si="15"/>
        <v>5676.3</v>
      </c>
    </row>
    <row r="148" spans="1:29" ht="14.1" hidden="1" customHeight="1">
      <c r="A148" s="77">
        <v>148</v>
      </c>
      <c r="B148" s="323" t="s">
        <v>55</v>
      </c>
      <c r="C148" s="323" t="s">
        <v>146</v>
      </c>
      <c r="D148" s="355">
        <v>1</v>
      </c>
      <c r="E148" s="356" t="s">
        <v>280</v>
      </c>
      <c r="F148" s="74" t="s">
        <v>245</v>
      </c>
      <c r="G148" s="74" t="s">
        <v>107</v>
      </c>
      <c r="H148" s="362" t="s">
        <v>191</v>
      </c>
      <c r="I148" s="363">
        <v>17.7</v>
      </c>
      <c r="J148" s="358">
        <f t="shared" si="11"/>
        <v>255</v>
      </c>
      <c r="K148" s="267">
        <v>255</v>
      </c>
      <c r="L148" s="267"/>
      <c r="M148" s="267"/>
      <c r="N148" s="267"/>
      <c r="O148" s="267"/>
      <c r="P148" s="267"/>
      <c r="Q148" s="266" t="e">
        <f>IF(K148="nio",0,IF(K148&gt;0,K148*I148/W148,0))*VLOOKUP(B148,'2-Kosten per locatie'!$A$14:$C$31,3,FALSE)</f>
        <v>#DIV/0!</v>
      </c>
      <c r="R148" s="266">
        <f>IF(L148&gt;0,L148*I148/X148,0)*VLOOKUP(B148,'2-Kosten per locatie'!$A$14:$C$31,3,FALSE)</f>
        <v>0</v>
      </c>
      <c r="S148" s="266">
        <f>IF(M148&gt;0,M148*I148/Y148,0)*VLOOKUP(B148,'2-Kosten per locatie'!$A$14:$C$31,3,FALSE)</f>
        <v>0</v>
      </c>
      <c r="T148" s="266">
        <f>IF(N148&gt;0,N148*I148/Z148,0)*VLOOKUP(B148,'2-Kosten per locatie'!$A$14:$C$31,3,FALSE)</f>
        <v>0</v>
      </c>
      <c r="U148" s="266">
        <f>IF(O148&gt;0,O148*I148/Y148,0)*VLOOKUP(B148,'2-Kosten per locatie'!$A$14:$C$31,3,FALSE)</f>
        <v>0</v>
      </c>
      <c r="V148" s="266">
        <f>IF(P148&gt;0,P148*I148/Z148,0)*VLOOKUP(B148,'2-Kosten per locatie'!$A$14:$C$31,3,FALSE)</f>
        <v>0</v>
      </c>
      <c r="W148" s="359">
        <f>IF(K148="nio",0,IF(K148&gt;0,VLOOKUP(G148,'3-Productie normen'!A:L,VLOOKUP(K148,'3-Productie normen'!$B$32:$C$36,2,FALSE),FALSE)))</f>
        <v>0</v>
      </c>
      <c r="X148" s="359">
        <f t="shared" si="12"/>
        <v>0</v>
      </c>
      <c r="Y148" s="359">
        <f t="shared" si="13"/>
        <v>0</v>
      </c>
      <c r="Z148" s="359">
        <f t="shared" si="14"/>
        <v>0</v>
      </c>
      <c r="AA148" s="360"/>
      <c r="AC148" s="361">
        <f t="shared" si="15"/>
        <v>4513.5</v>
      </c>
    </row>
    <row r="149" spans="1:29" ht="14.1" hidden="1" customHeight="1">
      <c r="A149" s="77">
        <v>149</v>
      </c>
      <c r="B149" s="323" t="s">
        <v>55</v>
      </c>
      <c r="C149" s="323" t="s">
        <v>146</v>
      </c>
      <c r="D149" s="88">
        <v>1</v>
      </c>
      <c r="E149" s="264" t="s">
        <v>281</v>
      </c>
      <c r="F149" s="87" t="s">
        <v>194</v>
      </c>
      <c r="G149" s="87" t="s">
        <v>99</v>
      </c>
      <c r="H149" s="74" t="s">
        <v>152</v>
      </c>
      <c r="I149" s="363">
        <v>12.47</v>
      </c>
      <c r="J149" s="358">
        <f t="shared" si="11"/>
        <v>255</v>
      </c>
      <c r="K149" s="267">
        <v>255</v>
      </c>
      <c r="L149" s="267"/>
      <c r="M149" s="267"/>
      <c r="N149" s="267"/>
      <c r="O149" s="267"/>
      <c r="P149" s="267"/>
      <c r="Q149" s="266" t="e">
        <f>IF(K149="nio",0,IF(K149&gt;0,K149*I149/W149,0))*VLOOKUP(B149,'2-Kosten per locatie'!$A$14:$C$31,3,FALSE)</f>
        <v>#DIV/0!</v>
      </c>
      <c r="R149" s="266">
        <f>IF(L149&gt;0,L149*I149/X149,0)*VLOOKUP(B149,'2-Kosten per locatie'!$A$14:$C$31,3,FALSE)</f>
        <v>0</v>
      </c>
      <c r="S149" s="266">
        <f>IF(M149&gt;0,M149*I149/Y149,0)*VLOOKUP(B149,'2-Kosten per locatie'!$A$14:$C$31,3,FALSE)</f>
        <v>0</v>
      </c>
      <c r="T149" s="266">
        <f>IF(N149&gt;0,N149*I149/Z149,0)*VLOOKUP(B149,'2-Kosten per locatie'!$A$14:$C$31,3,FALSE)</f>
        <v>0</v>
      </c>
      <c r="U149" s="266">
        <f>IF(O149&gt;0,O149*I149/Y149,0)*VLOOKUP(B149,'2-Kosten per locatie'!$A$14:$C$31,3,FALSE)</f>
        <v>0</v>
      </c>
      <c r="V149" s="266">
        <f>IF(P149&gt;0,P149*I149/Z149,0)*VLOOKUP(B149,'2-Kosten per locatie'!$A$14:$C$31,3,FALSE)</f>
        <v>0</v>
      </c>
      <c r="W149" s="359">
        <f>IF(K149="nio",0,IF(K149&gt;0,VLOOKUP(G149,'3-Productie normen'!A:L,VLOOKUP(K149,'3-Productie normen'!$B$32:$C$36,2,FALSE),FALSE)))</f>
        <v>0</v>
      </c>
      <c r="X149" s="359">
        <f t="shared" si="12"/>
        <v>0</v>
      </c>
      <c r="Y149" s="359">
        <f t="shared" si="13"/>
        <v>0</v>
      </c>
      <c r="Z149" s="359">
        <f t="shared" si="14"/>
        <v>0</v>
      </c>
      <c r="AA149" s="360"/>
      <c r="AC149" s="361">
        <f t="shared" si="15"/>
        <v>3179.8500000000004</v>
      </c>
    </row>
    <row r="150" spans="1:29" ht="14.1" hidden="1" customHeight="1">
      <c r="A150" s="77">
        <v>150</v>
      </c>
      <c r="B150" s="323" t="s">
        <v>55</v>
      </c>
      <c r="C150" s="323" t="s">
        <v>146</v>
      </c>
      <c r="D150" s="355">
        <v>1</v>
      </c>
      <c r="E150" s="356" t="s">
        <v>282</v>
      </c>
      <c r="F150" s="74" t="s">
        <v>200</v>
      </c>
      <c r="G150" s="340" t="s">
        <v>97</v>
      </c>
      <c r="H150" s="74" t="s">
        <v>152</v>
      </c>
      <c r="I150" s="363">
        <v>27.73</v>
      </c>
      <c r="J150" s="358">
        <f t="shared" si="11"/>
        <v>255</v>
      </c>
      <c r="K150" s="267">
        <v>255</v>
      </c>
      <c r="L150" s="267"/>
      <c r="M150" s="267"/>
      <c r="N150" s="267"/>
      <c r="O150" s="267"/>
      <c r="P150" s="267"/>
      <c r="Q150" s="266" t="e">
        <f>IF(K150="nio",0,IF(K150&gt;0,K150*I150/W150,0))*VLOOKUP(B150,'2-Kosten per locatie'!$A$14:$C$31,3,FALSE)</f>
        <v>#DIV/0!</v>
      </c>
      <c r="R150" s="266">
        <f>IF(L150&gt;0,L150*I150/X150,0)*VLOOKUP(B150,'2-Kosten per locatie'!$A$14:$C$31,3,FALSE)</f>
        <v>0</v>
      </c>
      <c r="S150" s="266">
        <f>IF(M150&gt;0,M150*I150/Y150,0)*VLOOKUP(B150,'2-Kosten per locatie'!$A$14:$C$31,3,FALSE)</f>
        <v>0</v>
      </c>
      <c r="T150" s="266">
        <f>IF(N150&gt;0,N150*I150/Z150,0)*VLOOKUP(B150,'2-Kosten per locatie'!$A$14:$C$31,3,FALSE)</f>
        <v>0</v>
      </c>
      <c r="U150" s="266">
        <f>IF(O150&gt;0,O150*I150/Y150,0)*VLOOKUP(B150,'2-Kosten per locatie'!$A$14:$C$31,3,FALSE)</f>
        <v>0</v>
      </c>
      <c r="V150" s="266">
        <f>IF(P150&gt;0,P150*I150/Z150,0)*VLOOKUP(B150,'2-Kosten per locatie'!$A$14:$C$31,3,FALSE)</f>
        <v>0</v>
      </c>
      <c r="W150" s="359">
        <f>IF(K150="nio",0,IF(K150&gt;0,VLOOKUP(G150,'3-Productie normen'!A:L,VLOOKUP(K150,'3-Productie normen'!$B$32:$C$36,2,FALSE),FALSE)))</f>
        <v>0</v>
      </c>
      <c r="X150" s="359">
        <f t="shared" si="12"/>
        <v>0</v>
      </c>
      <c r="Y150" s="359">
        <f t="shared" si="13"/>
        <v>0</v>
      </c>
      <c r="Z150" s="359">
        <f t="shared" si="14"/>
        <v>0</v>
      </c>
      <c r="AA150" s="360"/>
      <c r="AC150" s="361">
        <f t="shared" si="15"/>
        <v>7071.1500000000005</v>
      </c>
    </row>
    <row r="151" spans="1:29" ht="14.1" hidden="1" customHeight="1">
      <c r="A151" s="77">
        <v>151</v>
      </c>
      <c r="B151" s="323" t="s">
        <v>55</v>
      </c>
      <c r="C151" s="323" t="s">
        <v>146</v>
      </c>
      <c r="D151" s="355">
        <v>1</v>
      </c>
      <c r="E151" s="356" t="s">
        <v>283</v>
      </c>
      <c r="F151" s="74" t="s">
        <v>200</v>
      </c>
      <c r="G151" s="340" t="s">
        <v>97</v>
      </c>
      <c r="H151" s="74" t="s">
        <v>152</v>
      </c>
      <c r="I151" s="363">
        <v>27.26</v>
      </c>
      <c r="J151" s="358">
        <f t="shared" si="11"/>
        <v>255</v>
      </c>
      <c r="K151" s="267">
        <v>255</v>
      </c>
      <c r="L151" s="267"/>
      <c r="M151" s="267"/>
      <c r="N151" s="267"/>
      <c r="O151" s="267"/>
      <c r="P151" s="267"/>
      <c r="Q151" s="266" t="e">
        <f>IF(K151="nio",0,IF(K151&gt;0,K151*I151/W151,0))*VLOOKUP(B151,'2-Kosten per locatie'!$A$14:$C$31,3,FALSE)</f>
        <v>#DIV/0!</v>
      </c>
      <c r="R151" s="266">
        <f>IF(L151&gt;0,L151*I151/X151,0)*VLOOKUP(B151,'2-Kosten per locatie'!$A$14:$C$31,3,FALSE)</f>
        <v>0</v>
      </c>
      <c r="S151" s="266">
        <f>IF(M151&gt;0,M151*I151/Y151,0)*VLOOKUP(B151,'2-Kosten per locatie'!$A$14:$C$31,3,FALSE)</f>
        <v>0</v>
      </c>
      <c r="T151" s="266">
        <f>IF(N151&gt;0,N151*I151/Z151,0)*VLOOKUP(B151,'2-Kosten per locatie'!$A$14:$C$31,3,FALSE)</f>
        <v>0</v>
      </c>
      <c r="U151" s="266">
        <f>IF(O151&gt;0,O151*I151/Y151,0)*VLOOKUP(B151,'2-Kosten per locatie'!$A$14:$C$31,3,FALSE)</f>
        <v>0</v>
      </c>
      <c r="V151" s="266">
        <f>IF(P151&gt;0,P151*I151/Z151,0)*VLOOKUP(B151,'2-Kosten per locatie'!$A$14:$C$31,3,FALSE)</f>
        <v>0</v>
      </c>
      <c r="W151" s="359">
        <f>IF(K151="nio",0,IF(K151&gt;0,VLOOKUP(G151,'3-Productie normen'!A:L,VLOOKUP(K151,'3-Productie normen'!$B$32:$C$36,2,FALSE),FALSE)))</f>
        <v>0</v>
      </c>
      <c r="X151" s="359">
        <f t="shared" si="12"/>
        <v>0</v>
      </c>
      <c r="Y151" s="359">
        <f t="shared" si="13"/>
        <v>0</v>
      </c>
      <c r="Z151" s="359">
        <f t="shared" si="14"/>
        <v>0</v>
      </c>
      <c r="AA151" s="360"/>
      <c r="AC151" s="361">
        <f t="shared" si="15"/>
        <v>6951.3</v>
      </c>
    </row>
    <row r="152" spans="1:29" ht="14.1" hidden="1" customHeight="1">
      <c r="A152" s="77">
        <v>152</v>
      </c>
      <c r="B152" s="323" t="s">
        <v>55</v>
      </c>
      <c r="C152" s="323" t="s">
        <v>146</v>
      </c>
      <c r="D152" s="355">
        <v>1</v>
      </c>
      <c r="E152" s="356" t="s">
        <v>284</v>
      </c>
      <c r="F152" s="74" t="s">
        <v>200</v>
      </c>
      <c r="G152" s="340" t="s">
        <v>97</v>
      </c>
      <c r="H152" s="74" t="s">
        <v>152</v>
      </c>
      <c r="I152" s="363">
        <v>14.89</v>
      </c>
      <c r="J152" s="358">
        <f t="shared" si="11"/>
        <v>255</v>
      </c>
      <c r="K152" s="267">
        <v>255</v>
      </c>
      <c r="L152" s="267"/>
      <c r="M152" s="267"/>
      <c r="N152" s="267"/>
      <c r="O152" s="267"/>
      <c r="P152" s="267"/>
      <c r="Q152" s="266" t="e">
        <f>IF(K152="nio",0,IF(K152&gt;0,K152*I152/W152,0))*VLOOKUP(B152,'2-Kosten per locatie'!$A$14:$C$31,3,FALSE)</f>
        <v>#DIV/0!</v>
      </c>
      <c r="R152" s="266">
        <f>IF(L152&gt;0,L152*I152/X152,0)*VLOOKUP(B152,'2-Kosten per locatie'!$A$14:$C$31,3,FALSE)</f>
        <v>0</v>
      </c>
      <c r="S152" s="266">
        <f>IF(M152&gt;0,M152*I152/Y152,0)*VLOOKUP(B152,'2-Kosten per locatie'!$A$14:$C$31,3,FALSE)</f>
        <v>0</v>
      </c>
      <c r="T152" s="266">
        <f>IF(N152&gt;0,N152*I152/Z152,0)*VLOOKUP(B152,'2-Kosten per locatie'!$A$14:$C$31,3,FALSE)</f>
        <v>0</v>
      </c>
      <c r="U152" s="266">
        <f>IF(O152&gt;0,O152*I152/Y152,0)*VLOOKUP(B152,'2-Kosten per locatie'!$A$14:$C$31,3,FALSE)</f>
        <v>0</v>
      </c>
      <c r="V152" s="266">
        <f>IF(P152&gt;0,P152*I152/Z152,0)*VLOOKUP(B152,'2-Kosten per locatie'!$A$14:$C$31,3,FALSE)</f>
        <v>0</v>
      </c>
      <c r="W152" s="359">
        <f>IF(K152="nio",0,IF(K152&gt;0,VLOOKUP(G152,'3-Productie normen'!A:L,VLOOKUP(K152,'3-Productie normen'!$B$32:$C$36,2,FALSE),FALSE)))</f>
        <v>0</v>
      </c>
      <c r="X152" s="359">
        <f t="shared" si="12"/>
        <v>0</v>
      </c>
      <c r="Y152" s="359">
        <f t="shared" si="13"/>
        <v>0</v>
      </c>
      <c r="Z152" s="359">
        <f t="shared" si="14"/>
        <v>0</v>
      </c>
      <c r="AA152" s="360"/>
      <c r="AC152" s="361">
        <f t="shared" si="15"/>
        <v>3796.9500000000003</v>
      </c>
    </row>
    <row r="153" spans="1:29" ht="14.1" hidden="1" customHeight="1">
      <c r="A153" s="77">
        <v>153</v>
      </c>
      <c r="B153" s="323" t="s">
        <v>55</v>
      </c>
      <c r="C153" s="323" t="s">
        <v>146</v>
      </c>
      <c r="D153" s="355">
        <v>-1</v>
      </c>
      <c r="E153" s="356" t="s">
        <v>285</v>
      </c>
      <c r="F153" s="74" t="s">
        <v>194</v>
      </c>
      <c r="G153" s="74" t="s">
        <v>99</v>
      </c>
      <c r="H153" s="74" t="s">
        <v>152</v>
      </c>
      <c r="I153" s="363">
        <v>29.08</v>
      </c>
      <c r="J153" s="358">
        <f t="shared" si="11"/>
        <v>255</v>
      </c>
      <c r="K153" s="267">
        <v>255</v>
      </c>
      <c r="L153" s="267"/>
      <c r="M153" s="267"/>
      <c r="N153" s="267"/>
      <c r="O153" s="267"/>
      <c r="P153" s="267"/>
      <c r="Q153" s="266" t="e">
        <f>IF(K153="nio",0,IF(K153&gt;0,K153*I153/W153,0))*VLOOKUP(B153,'2-Kosten per locatie'!$A$14:$C$31,3,FALSE)</f>
        <v>#DIV/0!</v>
      </c>
      <c r="R153" s="266">
        <f>IF(L153&gt;0,L153*I153/X153,0)*VLOOKUP(B153,'2-Kosten per locatie'!$A$14:$C$31,3,FALSE)</f>
        <v>0</v>
      </c>
      <c r="S153" s="266">
        <f>IF(M153&gt;0,M153*I153/Y153,0)*VLOOKUP(B153,'2-Kosten per locatie'!$A$14:$C$31,3,FALSE)</f>
        <v>0</v>
      </c>
      <c r="T153" s="266">
        <f>IF(N153&gt;0,N153*I153/Z153,0)*VLOOKUP(B153,'2-Kosten per locatie'!$A$14:$C$31,3,FALSE)</f>
        <v>0</v>
      </c>
      <c r="U153" s="266">
        <f>IF(O153&gt;0,O153*I153/Y153,0)*VLOOKUP(B153,'2-Kosten per locatie'!$A$14:$C$31,3,FALSE)</f>
        <v>0</v>
      </c>
      <c r="V153" s="266">
        <f>IF(P153&gt;0,P153*I153/Z153,0)*VLOOKUP(B153,'2-Kosten per locatie'!$A$14:$C$31,3,FALSE)</f>
        <v>0</v>
      </c>
      <c r="W153" s="359">
        <f>IF(K153="nio",0,IF(K153&gt;0,VLOOKUP(G153,'3-Productie normen'!A:L,VLOOKUP(K153,'3-Productie normen'!$B$32:$C$36,2,FALSE),FALSE)))</f>
        <v>0</v>
      </c>
      <c r="X153" s="359">
        <f t="shared" si="12"/>
        <v>0</v>
      </c>
      <c r="Y153" s="359">
        <f t="shared" si="13"/>
        <v>0</v>
      </c>
      <c r="Z153" s="359">
        <f t="shared" si="14"/>
        <v>0</v>
      </c>
      <c r="AA153" s="360"/>
      <c r="AC153" s="361">
        <f t="shared" si="15"/>
        <v>7415.4</v>
      </c>
    </row>
    <row r="154" spans="1:29" ht="14.1" hidden="1" customHeight="1">
      <c r="A154" s="77">
        <v>154</v>
      </c>
      <c r="B154" s="323" t="s">
        <v>55</v>
      </c>
      <c r="C154" s="323" t="s">
        <v>146</v>
      </c>
      <c r="D154" s="355">
        <v>-1</v>
      </c>
      <c r="E154" s="356" t="s">
        <v>286</v>
      </c>
      <c r="F154" s="74" t="s">
        <v>194</v>
      </c>
      <c r="G154" s="74" t="s">
        <v>99</v>
      </c>
      <c r="H154" s="74" t="s">
        <v>191</v>
      </c>
      <c r="I154" s="363">
        <v>4.22</v>
      </c>
      <c r="J154" s="358">
        <f t="shared" si="11"/>
        <v>255</v>
      </c>
      <c r="K154" s="267">
        <v>255</v>
      </c>
      <c r="L154" s="267"/>
      <c r="M154" s="267"/>
      <c r="N154" s="267"/>
      <c r="O154" s="267"/>
      <c r="P154" s="267"/>
      <c r="Q154" s="266" t="e">
        <f>IF(K154="nio",0,IF(K154&gt;0,K154*I154/W154,0))*VLOOKUP(B154,'2-Kosten per locatie'!$A$14:$C$31,3,FALSE)</f>
        <v>#DIV/0!</v>
      </c>
      <c r="R154" s="266">
        <f>IF(L154&gt;0,L154*I154/X154,0)*VLOOKUP(B154,'2-Kosten per locatie'!$A$14:$C$31,3,FALSE)</f>
        <v>0</v>
      </c>
      <c r="S154" s="266">
        <f>IF(M154&gt;0,M154*I154/Y154,0)*VLOOKUP(B154,'2-Kosten per locatie'!$A$14:$C$31,3,FALSE)</f>
        <v>0</v>
      </c>
      <c r="T154" s="266">
        <f>IF(N154&gt;0,N154*I154/Z154,0)*VLOOKUP(B154,'2-Kosten per locatie'!$A$14:$C$31,3,FALSE)</f>
        <v>0</v>
      </c>
      <c r="U154" s="266">
        <f>IF(O154&gt;0,O154*I154/Y154,0)*VLOOKUP(B154,'2-Kosten per locatie'!$A$14:$C$31,3,FALSE)</f>
        <v>0</v>
      </c>
      <c r="V154" s="266">
        <f>IF(P154&gt;0,P154*I154/Z154,0)*VLOOKUP(B154,'2-Kosten per locatie'!$A$14:$C$31,3,FALSE)</f>
        <v>0</v>
      </c>
      <c r="W154" s="359">
        <f>IF(K154="nio",0,IF(K154&gt;0,VLOOKUP(G154,'3-Productie normen'!A:L,VLOOKUP(K154,'3-Productie normen'!$B$32:$C$36,2,FALSE),FALSE)))</f>
        <v>0</v>
      </c>
      <c r="X154" s="359">
        <f t="shared" si="12"/>
        <v>0</v>
      </c>
      <c r="Y154" s="359">
        <f t="shared" si="13"/>
        <v>0</v>
      </c>
      <c r="Z154" s="359">
        <f t="shared" si="14"/>
        <v>0</v>
      </c>
      <c r="AA154" s="360"/>
      <c r="AC154" s="361">
        <f t="shared" si="15"/>
        <v>1076.0999999999999</v>
      </c>
    </row>
    <row r="155" spans="1:29" ht="14.1" hidden="1" customHeight="1">
      <c r="A155" s="77">
        <v>155</v>
      </c>
      <c r="B155" s="323" t="s">
        <v>55</v>
      </c>
      <c r="C155" s="323" t="s">
        <v>146</v>
      </c>
      <c r="D155" s="355">
        <v>-1</v>
      </c>
      <c r="E155" s="356" t="s">
        <v>287</v>
      </c>
      <c r="F155" s="74" t="s">
        <v>155</v>
      </c>
      <c r="G155" s="74" t="s">
        <v>111</v>
      </c>
      <c r="H155" s="74" t="s">
        <v>243</v>
      </c>
      <c r="I155" s="363">
        <v>70.849999999999994</v>
      </c>
      <c r="J155" s="358">
        <f t="shared" si="11"/>
        <v>0</v>
      </c>
      <c r="K155" s="267" t="s">
        <v>192</v>
      </c>
      <c r="L155" s="267"/>
      <c r="M155" s="267"/>
      <c r="N155" s="267"/>
      <c r="O155" s="267"/>
      <c r="P155" s="267"/>
      <c r="Q155" s="266">
        <f>IF(K155="nio",0,IF(K155&gt;0,K155*I155/W155,0))*VLOOKUP(B155,'2-Kosten per locatie'!$A$14:$C$31,3,FALSE)</f>
        <v>0</v>
      </c>
      <c r="R155" s="266">
        <f>IF(L155&gt;0,L155*I155/X155,0)*VLOOKUP(B155,'2-Kosten per locatie'!$A$14:$C$31,3,FALSE)</f>
        <v>0</v>
      </c>
      <c r="S155" s="266">
        <f>IF(M155&gt;0,M155*I155/Y155,0)*VLOOKUP(B155,'2-Kosten per locatie'!$A$14:$C$31,3,FALSE)</f>
        <v>0</v>
      </c>
      <c r="T155" s="266">
        <f>IF(N155&gt;0,N155*I155/Z155,0)*VLOOKUP(B155,'2-Kosten per locatie'!$A$14:$C$31,3,FALSE)</f>
        <v>0</v>
      </c>
      <c r="U155" s="266">
        <f>IF(O155&gt;0,O155*I155/Y155,0)*VLOOKUP(B155,'2-Kosten per locatie'!$A$14:$C$31,3,FALSE)</f>
        <v>0</v>
      </c>
      <c r="V155" s="266">
        <f>IF(P155&gt;0,P155*I155/Z155,0)*VLOOKUP(B155,'2-Kosten per locatie'!$A$14:$C$31,3,FALSE)</f>
        <v>0</v>
      </c>
      <c r="W155" s="359">
        <f>IF(K155="nio",0,IF(K155&gt;0,VLOOKUP(G155,'3-Productie normen'!A:L,VLOOKUP(K155,'3-Productie normen'!$B$32:$C$36,2,FALSE),FALSE)))</f>
        <v>0</v>
      </c>
      <c r="X155" s="359">
        <f t="shared" si="12"/>
        <v>0</v>
      </c>
      <c r="Y155" s="359">
        <f t="shared" si="13"/>
        <v>0</v>
      </c>
      <c r="Z155" s="359">
        <f t="shared" si="14"/>
        <v>0</v>
      </c>
      <c r="AA155" s="360"/>
      <c r="AC155" s="361">
        <f t="shared" si="15"/>
        <v>0</v>
      </c>
    </row>
    <row r="156" spans="1:29" ht="14.1" hidden="1" customHeight="1">
      <c r="A156" s="77">
        <v>156</v>
      </c>
      <c r="B156" s="323" t="s">
        <v>55</v>
      </c>
      <c r="C156" s="323" t="s">
        <v>146</v>
      </c>
      <c r="D156" s="355">
        <v>-1</v>
      </c>
      <c r="E156" s="356" t="s">
        <v>288</v>
      </c>
      <c r="F156" s="74" t="s">
        <v>202</v>
      </c>
      <c r="G156" s="74" t="s">
        <v>111</v>
      </c>
      <c r="H156" s="74" t="s">
        <v>152</v>
      </c>
      <c r="I156" s="363">
        <v>23.43</v>
      </c>
      <c r="J156" s="358">
        <f t="shared" si="11"/>
        <v>0</v>
      </c>
      <c r="K156" s="267" t="s">
        <v>192</v>
      </c>
      <c r="L156" s="267"/>
      <c r="M156" s="267"/>
      <c r="N156" s="267"/>
      <c r="O156" s="267"/>
      <c r="P156" s="267"/>
      <c r="Q156" s="266">
        <f>IF(K156="nio",0,IF(K156&gt;0,K156*I156/W156,0))*VLOOKUP(B156,'2-Kosten per locatie'!$A$14:$C$31,3,FALSE)</f>
        <v>0</v>
      </c>
      <c r="R156" s="266">
        <f>IF(L156&gt;0,L156*I156/X156,0)*VLOOKUP(B156,'2-Kosten per locatie'!$A$14:$C$31,3,FALSE)</f>
        <v>0</v>
      </c>
      <c r="S156" s="266">
        <f>IF(M156&gt;0,M156*I156/Y156,0)*VLOOKUP(B156,'2-Kosten per locatie'!$A$14:$C$31,3,FALSE)</f>
        <v>0</v>
      </c>
      <c r="T156" s="266">
        <f>IF(N156&gt;0,N156*I156/Z156,0)*VLOOKUP(B156,'2-Kosten per locatie'!$A$14:$C$31,3,FALSE)</f>
        <v>0</v>
      </c>
      <c r="U156" s="266">
        <f>IF(O156&gt;0,O156*I156/Y156,0)*VLOOKUP(B156,'2-Kosten per locatie'!$A$14:$C$31,3,FALSE)</f>
        <v>0</v>
      </c>
      <c r="V156" s="266">
        <f>IF(P156&gt;0,P156*I156/Z156,0)*VLOOKUP(B156,'2-Kosten per locatie'!$A$14:$C$31,3,FALSE)</f>
        <v>0</v>
      </c>
      <c r="W156" s="359">
        <f>IF(K156="nio",0,IF(K156&gt;0,VLOOKUP(G156,'3-Productie normen'!A:L,VLOOKUP(K156,'3-Productie normen'!$B$32:$C$36,2,FALSE),FALSE)))</f>
        <v>0</v>
      </c>
      <c r="X156" s="359">
        <f t="shared" si="12"/>
        <v>0</v>
      </c>
      <c r="Y156" s="359">
        <f t="shared" si="13"/>
        <v>0</v>
      </c>
      <c r="Z156" s="359">
        <f t="shared" si="14"/>
        <v>0</v>
      </c>
      <c r="AA156" s="360"/>
      <c r="AC156" s="361">
        <f t="shared" si="15"/>
        <v>0</v>
      </c>
    </row>
    <row r="157" spans="1:29" ht="14.1" hidden="1" customHeight="1">
      <c r="A157" s="77">
        <v>157</v>
      </c>
      <c r="B157" s="323" t="s">
        <v>55</v>
      </c>
      <c r="C157" s="323" t="s">
        <v>146</v>
      </c>
      <c r="D157" s="355">
        <v>-1</v>
      </c>
      <c r="E157" s="356" t="s">
        <v>289</v>
      </c>
      <c r="F157" s="74" t="s">
        <v>194</v>
      </c>
      <c r="G157" s="74" t="s">
        <v>111</v>
      </c>
      <c r="H157" s="74" t="s">
        <v>152</v>
      </c>
      <c r="I157" s="363">
        <v>25.94</v>
      </c>
      <c r="J157" s="358">
        <f t="shared" si="11"/>
        <v>0</v>
      </c>
      <c r="K157" s="267" t="s">
        <v>192</v>
      </c>
      <c r="L157" s="267"/>
      <c r="M157" s="267"/>
      <c r="N157" s="267"/>
      <c r="O157" s="267"/>
      <c r="P157" s="267"/>
      <c r="Q157" s="266">
        <f>IF(K157="nio",0,IF(K157&gt;0,K157*I157/W157,0))*VLOOKUP(B157,'2-Kosten per locatie'!$A$14:$C$31,3,FALSE)</f>
        <v>0</v>
      </c>
      <c r="R157" s="266">
        <f>IF(L157&gt;0,L157*I157/X157,0)*VLOOKUP(B157,'2-Kosten per locatie'!$A$14:$C$31,3,FALSE)</f>
        <v>0</v>
      </c>
      <c r="S157" s="266">
        <f>IF(M157&gt;0,M157*I157/Y157,0)*VLOOKUP(B157,'2-Kosten per locatie'!$A$14:$C$31,3,FALSE)</f>
        <v>0</v>
      </c>
      <c r="T157" s="266">
        <f>IF(N157&gt;0,N157*I157/Z157,0)*VLOOKUP(B157,'2-Kosten per locatie'!$A$14:$C$31,3,FALSE)</f>
        <v>0</v>
      </c>
      <c r="U157" s="266">
        <f>IF(O157&gt;0,O157*I157/Y157,0)*VLOOKUP(B157,'2-Kosten per locatie'!$A$14:$C$31,3,FALSE)</f>
        <v>0</v>
      </c>
      <c r="V157" s="266">
        <f>IF(P157&gt;0,P157*I157/Z157,0)*VLOOKUP(B157,'2-Kosten per locatie'!$A$14:$C$31,3,FALSE)</f>
        <v>0</v>
      </c>
      <c r="W157" s="359">
        <f>IF(K157="nio",0,IF(K157&gt;0,VLOOKUP(G157,'3-Productie normen'!A:L,VLOOKUP(K157,'3-Productie normen'!$B$32:$C$36,2,FALSE),FALSE)))</f>
        <v>0</v>
      </c>
      <c r="X157" s="359">
        <f t="shared" si="12"/>
        <v>0</v>
      </c>
      <c r="Y157" s="359">
        <f t="shared" si="13"/>
        <v>0</v>
      </c>
      <c r="Z157" s="359">
        <f t="shared" si="14"/>
        <v>0</v>
      </c>
      <c r="AA157" s="360"/>
      <c r="AC157" s="361">
        <f t="shared" si="15"/>
        <v>0</v>
      </c>
    </row>
    <row r="158" spans="1:29" ht="14.1" hidden="1" customHeight="1">
      <c r="A158" s="77">
        <v>158</v>
      </c>
      <c r="B158" s="323" t="s">
        <v>55</v>
      </c>
      <c r="C158" s="323" t="s">
        <v>146</v>
      </c>
      <c r="D158" s="355">
        <v>-1</v>
      </c>
      <c r="E158" s="356" t="s">
        <v>290</v>
      </c>
      <c r="F158" s="74" t="s">
        <v>202</v>
      </c>
      <c r="G158" s="74" t="s">
        <v>111</v>
      </c>
      <c r="H158" s="74" t="s">
        <v>152</v>
      </c>
      <c r="I158" s="363">
        <v>7.98</v>
      </c>
      <c r="J158" s="358">
        <f t="shared" si="11"/>
        <v>0</v>
      </c>
      <c r="K158" s="267" t="s">
        <v>192</v>
      </c>
      <c r="L158" s="267"/>
      <c r="M158" s="267"/>
      <c r="N158" s="267"/>
      <c r="O158" s="267"/>
      <c r="P158" s="267"/>
      <c r="Q158" s="266">
        <f>IF(K158="nio",0,IF(K158&gt;0,K158*I158/W158,0))*VLOOKUP(B158,'2-Kosten per locatie'!$A$14:$C$31,3,FALSE)</f>
        <v>0</v>
      </c>
      <c r="R158" s="266">
        <f>IF(L158&gt;0,L158*I158/X158,0)*VLOOKUP(B158,'2-Kosten per locatie'!$A$14:$C$31,3,FALSE)</f>
        <v>0</v>
      </c>
      <c r="S158" s="266">
        <f>IF(M158&gt;0,M158*I158/Y158,0)*VLOOKUP(B158,'2-Kosten per locatie'!$A$14:$C$31,3,FALSE)</f>
        <v>0</v>
      </c>
      <c r="T158" s="266">
        <f>IF(N158&gt;0,N158*I158/Z158,0)*VLOOKUP(B158,'2-Kosten per locatie'!$A$14:$C$31,3,FALSE)</f>
        <v>0</v>
      </c>
      <c r="U158" s="266">
        <f>IF(O158&gt;0,O158*I158/Y158,0)*VLOOKUP(B158,'2-Kosten per locatie'!$A$14:$C$31,3,FALSE)</f>
        <v>0</v>
      </c>
      <c r="V158" s="266">
        <f>IF(P158&gt;0,P158*I158/Z158,0)*VLOOKUP(B158,'2-Kosten per locatie'!$A$14:$C$31,3,FALSE)</f>
        <v>0</v>
      </c>
      <c r="W158" s="359">
        <f>IF(K158="nio",0,IF(K158&gt;0,VLOOKUP(G158,'3-Productie normen'!A:L,VLOOKUP(K158,'3-Productie normen'!$B$32:$C$36,2,FALSE),FALSE)))</f>
        <v>0</v>
      </c>
      <c r="X158" s="359">
        <f t="shared" si="12"/>
        <v>0</v>
      </c>
      <c r="Y158" s="359">
        <f t="shared" si="13"/>
        <v>0</v>
      </c>
      <c r="Z158" s="359">
        <f t="shared" si="14"/>
        <v>0</v>
      </c>
      <c r="AA158" s="360"/>
      <c r="AC158" s="361">
        <f t="shared" si="15"/>
        <v>0</v>
      </c>
    </row>
    <row r="159" spans="1:29" ht="14.1" hidden="1" customHeight="1">
      <c r="A159" s="77">
        <v>159</v>
      </c>
      <c r="B159" s="323" t="s">
        <v>55</v>
      </c>
      <c r="C159" s="323" t="s">
        <v>146</v>
      </c>
      <c r="D159" s="355">
        <v>-1</v>
      </c>
      <c r="E159" s="356" t="s">
        <v>290</v>
      </c>
      <c r="F159" s="74" t="s">
        <v>202</v>
      </c>
      <c r="G159" s="74" t="s">
        <v>111</v>
      </c>
      <c r="H159" s="74" t="s">
        <v>152</v>
      </c>
      <c r="I159" s="363">
        <v>7.98</v>
      </c>
      <c r="J159" s="358">
        <f t="shared" si="11"/>
        <v>0</v>
      </c>
      <c r="K159" s="267" t="s">
        <v>192</v>
      </c>
      <c r="L159" s="267"/>
      <c r="M159" s="267"/>
      <c r="N159" s="267"/>
      <c r="O159" s="267"/>
      <c r="P159" s="267"/>
      <c r="Q159" s="266">
        <f>IF(K159="nio",0,IF(K159&gt;0,K159*I159/W159,0))*VLOOKUP(B159,'2-Kosten per locatie'!$A$14:$C$31,3,FALSE)</f>
        <v>0</v>
      </c>
      <c r="R159" s="266">
        <f>IF(L159&gt;0,L159*I159/X159,0)*VLOOKUP(B159,'2-Kosten per locatie'!$A$14:$C$31,3,FALSE)</f>
        <v>0</v>
      </c>
      <c r="S159" s="266">
        <f>IF(M159&gt;0,M159*I159/Y159,0)*VLOOKUP(B159,'2-Kosten per locatie'!$A$14:$C$31,3,FALSE)</f>
        <v>0</v>
      </c>
      <c r="T159" s="266">
        <f>IF(N159&gt;0,N159*I159/Z159,0)*VLOOKUP(B159,'2-Kosten per locatie'!$A$14:$C$31,3,FALSE)</f>
        <v>0</v>
      </c>
      <c r="U159" s="266">
        <f>IF(O159&gt;0,O159*I159/Y159,0)*VLOOKUP(B159,'2-Kosten per locatie'!$A$14:$C$31,3,FALSE)</f>
        <v>0</v>
      </c>
      <c r="V159" s="266">
        <f>IF(P159&gt;0,P159*I159/Z159,0)*VLOOKUP(B159,'2-Kosten per locatie'!$A$14:$C$31,3,FALSE)</f>
        <v>0</v>
      </c>
      <c r="W159" s="359">
        <f>IF(K159="nio",0,IF(K159&gt;0,VLOOKUP(G159,'3-Productie normen'!A:L,VLOOKUP(K159,'3-Productie normen'!$B$32:$C$36,2,FALSE),FALSE)))</f>
        <v>0</v>
      </c>
      <c r="X159" s="359">
        <f t="shared" si="12"/>
        <v>0</v>
      </c>
      <c r="Y159" s="359">
        <f t="shared" si="13"/>
        <v>0</v>
      </c>
      <c r="Z159" s="359">
        <f t="shared" si="14"/>
        <v>0</v>
      </c>
      <c r="AA159" s="360"/>
      <c r="AC159" s="361">
        <f t="shared" si="15"/>
        <v>0</v>
      </c>
    </row>
    <row r="160" spans="1:29" ht="14.1" hidden="1" customHeight="1">
      <c r="A160" s="77">
        <v>160</v>
      </c>
      <c r="B160" s="323" t="s">
        <v>55</v>
      </c>
      <c r="C160" s="323" t="s">
        <v>146</v>
      </c>
      <c r="D160" s="355">
        <v>-1</v>
      </c>
      <c r="E160" s="356" t="s">
        <v>291</v>
      </c>
      <c r="F160" s="74" t="s">
        <v>292</v>
      </c>
      <c r="G160" s="74" t="s">
        <v>111</v>
      </c>
      <c r="H160" s="74" t="s">
        <v>243</v>
      </c>
      <c r="I160" s="363">
        <v>13.95</v>
      </c>
      <c r="J160" s="358">
        <f t="shared" si="11"/>
        <v>0</v>
      </c>
      <c r="K160" s="267" t="s">
        <v>192</v>
      </c>
      <c r="L160" s="267"/>
      <c r="M160" s="267"/>
      <c r="N160" s="267"/>
      <c r="O160" s="267"/>
      <c r="P160" s="267"/>
      <c r="Q160" s="266">
        <f>IF(K160="nio",0,IF(K160&gt;0,K160*I160/W160,0))*VLOOKUP(B160,'2-Kosten per locatie'!$A$14:$C$31,3,FALSE)</f>
        <v>0</v>
      </c>
      <c r="R160" s="266">
        <f>IF(L160&gt;0,L160*I160/X160,0)*VLOOKUP(B160,'2-Kosten per locatie'!$A$14:$C$31,3,FALSE)</f>
        <v>0</v>
      </c>
      <c r="S160" s="266">
        <f>IF(M160&gt;0,M160*I160/Y160,0)*VLOOKUP(B160,'2-Kosten per locatie'!$A$14:$C$31,3,FALSE)</f>
        <v>0</v>
      </c>
      <c r="T160" s="266">
        <f>IF(N160&gt;0,N160*I160/Z160,0)*VLOOKUP(B160,'2-Kosten per locatie'!$A$14:$C$31,3,FALSE)</f>
        <v>0</v>
      </c>
      <c r="U160" s="266">
        <f>IF(O160&gt;0,O160*I160/Y160,0)*VLOOKUP(B160,'2-Kosten per locatie'!$A$14:$C$31,3,FALSE)</f>
        <v>0</v>
      </c>
      <c r="V160" s="266">
        <f>IF(P160&gt;0,P160*I160/Z160,0)*VLOOKUP(B160,'2-Kosten per locatie'!$A$14:$C$31,3,FALSE)</f>
        <v>0</v>
      </c>
      <c r="W160" s="359">
        <f>IF(K160="nio",0,IF(K160&gt;0,VLOOKUP(G160,'3-Productie normen'!A:L,VLOOKUP(K160,'3-Productie normen'!$B$32:$C$36,2,FALSE),FALSE)))</f>
        <v>0</v>
      </c>
      <c r="X160" s="359">
        <f t="shared" si="12"/>
        <v>0</v>
      </c>
      <c r="Y160" s="359">
        <f t="shared" si="13"/>
        <v>0</v>
      </c>
      <c r="Z160" s="359">
        <f t="shared" si="14"/>
        <v>0</v>
      </c>
      <c r="AA160" s="360"/>
      <c r="AC160" s="361">
        <f t="shared" si="15"/>
        <v>0</v>
      </c>
    </row>
    <row r="161" spans="1:29" ht="14.1" hidden="1" customHeight="1">
      <c r="A161" s="77">
        <v>161</v>
      </c>
      <c r="B161" s="323" t="s">
        <v>55</v>
      </c>
      <c r="C161" s="323" t="s">
        <v>146</v>
      </c>
      <c r="D161" s="355">
        <v>-1</v>
      </c>
      <c r="E161" s="356" t="s">
        <v>293</v>
      </c>
      <c r="F161" s="323" t="s">
        <v>202</v>
      </c>
      <c r="G161" s="74" t="s">
        <v>111</v>
      </c>
      <c r="H161" s="74" t="s">
        <v>243</v>
      </c>
      <c r="I161" s="363">
        <v>13.14</v>
      </c>
      <c r="J161" s="358">
        <f t="shared" si="11"/>
        <v>0</v>
      </c>
      <c r="K161" s="267" t="s">
        <v>192</v>
      </c>
      <c r="L161" s="267"/>
      <c r="M161" s="267"/>
      <c r="N161" s="267"/>
      <c r="O161" s="267"/>
      <c r="P161" s="267"/>
      <c r="Q161" s="266">
        <f>IF(K161="nio",0,IF(K161&gt;0,K161*I161/W161,0))*VLOOKUP(B161,'2-Kosten per locatie'!$A$14:$C$31,3,FALSE)</f>
        <v>0</v>
      </c>
      <c r="R161" s="266">
        <f>IF(L161&gt;0,L161*I161/X161,0)*VLOOKUP(B161,'2-Kosten per locatie'!$A$14:$C$31,3,FALSE)</f>
        <v>0</v>
      </c>
      <c r="S161" s="266">
        <f>IF(M161&gt;0,M161*I161/Y161,0)*VLOOKUP(B161,'2-Kosten per locatie'!$A$14:$C$31,3,FALSE)</f>
        <v>0</v>
      </c>
      <c r="T161" s="266">
        <f>IF(N161&gt;0,N161*I161/Z161,0)*VLOOKUP(B161,'2-Kosten per locatie'!$A$14:$C$31,3,FALSE)</f>
        <v>0</v>
      </c>
      <c r="U161" s="266">
        <f>IF(O161&gt;0,O161*I161/Y161,0)*VLOOKUP(B161,'2-Kosten per locatie'!$A$14:$C$31,3,FALSE)</f>
        <v>0</v>
      </c>
      <c r="V161" s="266">
        <f>IF(P161&gt;0,P161*I161/Z161,0)*VLOOKUP(B161,'2-Kosten per locatie'!$A$14:$C$31,3,FALSE)</f>
        <v>0</v>
      </c>
      <c r="W161" s="359">
        <f>IF(K161="nio",0,IF(K161&gt;0,VLOOKUP(G161,'3-Productie normen'!A:L,VLOOKUP(K161,'3-Productie normen'!$B$32:$C$36,2,FALSE),FALSE)))</f>
        <v>0</v>
      </c>
      <c r="X161" s="359">
        <f t="shared" si="12"/>
        <v>0</v>
      </c>
      <c r="Y161" s="359">
        <f t="shared" si="13"/>
        <v>0</v>
      </c>
      <c r="Z161" s="359">
        <f t="shared" si="14"/>
        <v>0</v>
      </c>
      <c r="AA161" s="360"/>
      <c r="AC161" s="361">
        <f t="shared" si="15"/>
        <v>0</v>
      </c>
    </row>
    <row r="162" spans="1:29" ht="14.1" hidden="1" customHeight="1">
      <c r="A162" s="77">
        <v>162</v>
      </c>
      <c r="B162" s="323" t="s">
        <v>55</v>
      </c>
      <c r="C162" s="323" t="s">
        <v>146</v>
      </c>
      <c r="D162" s="355">
        <v>-1</v>
      </c>
      <c r="E162" s="356" t="s">
        <v>294</v>
      </c>
      <c r="F162" s="323" t="s">
        <v>202</v>
      </c>
      <c r="G162" s="74" t="s">
        <v>111</v>
      </c>
      <c r="H162" s="74" t="s">
        <v>243</v>
      </c>
      <c r="I162" s="363">
        <v>14.08</v>
      </c>
      <c r="J162" s="358">
        <f t="shared" si="11"/>
        <v>0</v>
      </c>
      <c r="K162" s="267" t="s">
        <v>192</v>
      </c>
      <c r="L162" s="267"/>
      <c r="M162" s="267"/>
      <c r="N162" s="267"/>
      <c r="O162" s="267"/>
      <c r="P162" s="267"/>
      <c r="Q162" s="266">
        <f>IF(K162="nio",0,IF(K162&gt;0,K162*I162/W162,0))*VLOOKUP(B162,'2-Kosten per locatie'!$A$14:$C$31,3,FALSE)</f>
        <v>0</v>
      </c>
      <c r="R162" s="266">
        <f>IF(L162&gt;0,L162*I162/X162,0)*VLOOKUP(B162,'2-Kosten per locatie'!$A$14:$C$31,3,FALSE)</f>
        <v>0</v>
      </c>
      <c r="S162" s="266">
        <f>IF(M162&gt;0,M162*I162/Y162,0)*VLOOKUP(B162,'2-Kosten per locatie'!$A$14:$C$31,3,FALSE)</f>
        <v>0</v>
      </c>
      <c r="T162" s="266">
        <f>IF(N162&gt;0,N162*I162/Z162,0)*VLOOKUP(B162,'2-Kosten per locatie'!$A$14:$C$31,3,FALSE)</f>
        <v>0</v>
      </c>
      <c r="U162" s="266">
        <f>IF(O162&gt;0,O162*I162/Y162,0)*VLOOKUP(B162,'2-Kosten per locatie'!$A$14:$C$31,3,FALSE)</f>
        <v>0</v>
      </c>
      <c r="V162" s="266">
        <f>IF(P162&gt;0,P162*I162/Z162,0)*VLOOKUP(B162,'2-Kosten per locatie'!$A$14:$C$31,3,FALSE)</f>
        <v>0</v>
      </c>
      <c r="W162" s="359">
        <f>IF(K162="nio",0,IF(K162&gt;0,VLOOKUP(G162,'3-Productie normen'!A:L,VLOOKUP(K162,'3-Productie normen'!$B$32:$C$36,2,FALSE),FALSE)))</f>
        <v>0</v>
      </c>
      <c r="X162" s="359">
        <f t="shared" si="12"/>
        <v>0</v>
      </c>
      <c r="Y162" s="359">
        <f t="shared" si="13"/>
        <v>0</v>
      </c>
      <c r="Z162" s="359">
        <f t="shared" si="14"/>
        <v>0</v>
      </c>
      <c r="AA162" s="360"/>
      <c r="AC162" s="361">
        <f t="shared" si="15"/>
        <v>0</v>
      </c>
    </row>
    <row r="163" spans="1:29" ht="14.1" hidden="1" customHeight="1">
      <c r="A163" s="77">
        <v>163</v>
      </c>
      <c r="B163" s="323" t="s">
        <v>55</v>
      </c>
      <c r="C163" s="323" t="s">
        <v>146</v>
      </c>
      <c r="D163" s="355">
        <v>-1</v>
      </c>
      <c r="E163" s="356" t="s">
        <v>295</v>
      </c>
      <c r="F163" s="323" t="s">
        <v>296</v>
      </c>
      <c r="G163" s="323" t="s">
        <v>98</v>
      </c>
      <c r="H163" s="74" t="s">
        <v>197</v>
      </c>
      <c r="I163" s="363">
        <v>2.38</v>
      </c>
      <c r="J163" s="358">
        <f t="shared" si="11"/>
        <v>255</v>
      </c>
      <c r="K163" s="267">
        <v>255</v>
      </c>
      <c r="L163" s="267"/>
      <c r="M163" s="267"/>
      <c r="N163" s="267"/>
      <c r="O163" s="267"/>
      <c r="P163" s="267"/>
      <c r="Q163" s="266" t="e">
        <f>IF(K163="nio",0,IF(K163&gt;0,K163*I163/W163,0))*VLOOKUP(B163,'2-Kosten per locatie'!$A$14:$C$31,3,FALSE)</f>
        <v>#DIV/0!</v>
      </c>
      <c r="R163" s="266">
        <f>IF(L163&gt;0,L163*I163/X163,0)*VLOOKUP(B163,'2-Kosten per locatie'!$A$14:$C$31,3,FALSE)</f>
        <v>0</v>
      </c>
      <c r="S163" s="266">
        <f>IF(M163&gt;0,M163*I163/Y163,0)*VLOOKUP(B163,'2-Kosten per locatie'!$A$14:$C$31,3,FALSE)</f>
        <v>0</v>
      </c>
      <c r="T163" s="266">
        <f>IF(N163&gt;0,N163*I163/Z163,0)*VLOOKUP(B163,'2-Kosten per locatie'!$A$14:$C$31,3,FALSE)</f>
        <v>0</v>
      </c>
      <c r="U163" s="266">
        <f>IF(O163&gt;0,O163*I163/Y163,0)*VLOOKUP(B163,'2-Kosten per locatie'!$A$14:$C$31,3,FALSE)</f>
        <v>0</v>
      </c>
      <c r="V163" s="266">
        <f>IF(P163&gt;0,P163*I163/Z163,0)*VLOOKUP(B163,'2-Kosten per locatie'!$A$14:$C$31,3,FALSE)</f>
        <v>0</v>
      </c>
      <c r="W163" s="359">
        <f>IF(K163="nio",0,IF(K163&gt;0,VLOOKUP(G163,'3-Productie normen'!A:L,VLOOKUP(K163,'3-Productie normen'!$B$32:$C$36,2,FALSE),FALSE)))</f>
        <v>0</v>
      </c>
      <c r="X163" s="359">
        <f t="shared" si="12"/>
        <v>0</v>
      </c>
      <c r="Y163" s="359">
        <f t="shared" si="13"/>
        <v>0</v>
      </c>
      <c r="Z163" s="359">
        <f t="shared" si="14"/>
        <v>0</v>
      </c>
      <c r="AA163" s="360"/>
      <c r="AC163" s="361">
        <f t="shared" si="15"/>
        <v>606.9</v>
      </c>
    </row>
    <row r="164" spans="1:29" ht="14.1" hidden="1" customHeight="1">
      <c r="A164" s="77">
        <v>164</v>
      </c>
      <c r="B164" s="323" t="s">
        <v>55</v>
      </c>
      <c r="C164" s="323" t="s">
        <v>146</v>
      </c>
      <c r="D164" s="355" t="s">
        <v>252</v>
      </c>
      <c r="E164" s="356" t="s">
        <v>297</v>
      </c>
      <c r="F164" s="74" t="s">
        <v>298</v>
      </c>
      <c r="G164" s="74" t="s">
        <v>102</v>
      </c>
      <c r="H164" s="74" t="s">
        <v>197</v>
      </c>
      <c r="I164" s="363">
        <v>3.5</v>
      </c>
      <c r="J164" s="358">
        <f t="shared" si="11"/>
        <v>255</v>
      </c>
      <c r="K164" s="267">
        <v>255</v>
      </c>
      <c r="L164" s="267"/>
      <c r="M164" s="267"/>
      <c r="N164" s="267"/>
      <c r="O164" s="267"/>
      <c r="P164" s="267"/>
      <c r="Q164" s="266" t="e">
        <f>IF(K164="nio",0,IF(K164&gt;0,K164*I164/W164,0))*VLOOKUP(B164,'2-Kosten per locatie'!$A$14:$C$31,3,FALSE)</f>
        <v>#DIV/0!</v>
      </c>
      <c r="R164" s="266">
        <f>IF(L164&gt;0,L164*I164/X164,0)*VLOOKUP(B164,'2-Kosten per locatie'!$A$14:$C$31,3,FALSE)</f>
        <v>0</v>
      </c>
      <c r="S164" s="266">
        <f>IF(M164&gt;0,M164*I164/Y164,0)*VLOOKUP(B164,'2-Kosten per locatie'!$A$14:$C$31,3,FALSE)</f>
        <v>0</v>
      </c>
      <c r="T164" s="266">
        <f>IF(N164&gt;0,N164*I164/Z164,0)*VLOOKUP(B164,'2-Kosten per locatie'!$A$14:$C$31,3,FALSE)</f>
        <v>0</v>
      </c>
      <c r="U164" s="266">
        <f>IF(O164&gt;0,O164*I164/Y164,0)*VLOOKUP(B164,'2-Kosten per locatie'!$A$14:$C$31,3,FALSE)</f>
        <v>0</v>
      </c>
      <c r="V164" s="266">
        <f>IF(P164&gt;0,P164*I164/Z164,0)*VLOOKUP(B164,'2-Kosten per locatie'!$A$14:$C$31,3,FALSE)</f>
        <v>0</v>
      </c>
      <c r="W164" s="359">
        <f>IF(K164="nio",0,IF(K164&gt;0,VLOOKUP(G164,'3-Productie normen'!A:L,VLOOKUP(K164,'3-Productie normen'!$B$32:$C$36,2,FALSE),FALSE)))</f>
        <v>0</v>
      </c>
      <c r="X164" s="359">
        <f t="shared" si="12"/>
        <v>0</v>
      </c>
      <c r="Y164" s="359">
        <f t="shared" si="13"/>
        <v>0</v>
      </c>
      <c r="Z164" s="359">
        <f t="shared" si="14"/>
        <v>0</v>
      </c>
      <c r="AA164" s="360"/>
      <c r="AC164" s="361">
        <f t="shared" ref="AC164:AC195" si="16">J164*I164</f>
        <v>892.5</v>
      </c>
    </row>
    <row r="165" spans="1:29" ht="14.1" hidden="1" customHeight="1">
      <c r="A165" s="77">
        <v>165</v>
      </c>
      <c r="B165" s="323" t="s">
        <v>55</v>
      </c>
      <c r="C165" s="323" t="s">
        <v>146</v>
      </c>
      <c r="D165" s="355" t="s">
        <v>147</v>
      </c>
      <c r="E165" s="356">
        <v>0</v>
      </c>
      <c r="F165" s="74" t="s">
        <v>262</v>
      </c>
      <c r="G165" s="74" t="s">
        <v>99</v>
      </c>
      <c r="H165" s="74" t="s">
        <v>152</v>
      </c>
      <c r="I165" s="363">
        <v>4.8600000000000003</v>
      </c>
      <c r="J165" s="358">
        <f t="shared" si="11"/>
        <v>255</v>
      </c>
      <c r="K165" s="267">
        <v>255</v>
      </c>
      <c r="L165" s="267"/>
      <c r="M165" s="267"/>
      <c r="N165" s="267"/>
      <c r="O165" s="267"/>
      <c r="P165" s="267"/>
      <c r="Q165" s="266" t="e">
        <f>IF(K165="nio",0,IF(K165&gt;0,K165*I165/W165,0))*VLOOKUP(B165,'2-Kosten per locatie'!$A$14:$C$31,3,FALSE)</f>
        <v>#DIV/0!</v>
      </c>
      <c r="R165" s="266">
        <f>IF(L165&gt;0,L165*I165/X165,0)*VLOOKUP(B165,'2-Kosten per locatie'!$A$14:$C$31,3,FALSE)</f>
        <v>0</v>
      </c>
      <c r="S165" s="266">
        <f>IF(M165&gt;0,M165*I165/Y165,0)*VLOOKUP(B165,'2-Kosten per locatie'!$A$14:$C$31,3,FALSE)</f>
        <v>0</v>
      </c>
      <c r="T165" s="266">
        <f>IF(N165&gt;0,N165*I165/Z165,0)*VLOOKUP(B165,'2-Kosten per locatie'!$A$14:$C$31,3,FALSE)</f>
        <v>0</v>
      </c>
      <c r="U165" s="266">
        <f>IF(O165&gt;0,O165*I165/Y165,0)*VLOOKUP(B165,'2-Kosten per locatie'!$A$14:$C$31,3,FALSE)</f>
        <v>0</v>
      </c>
      <c r="V165" s="266">
        <f>IF(P165&gt;0,P165*I165/Z165,0)*VLOOKUP(B165,'2-Kosten per locatie'!$A$14:$C$31,3,FALSE)</f>
        <v>0</v>
      </c>
      <c r="W165" s="359">
        <f>IF(K165="nio",0,IF(K165&gt;0,VLOOKUP(G165,'3-Productie normen'!A:L,VLOOKUP(K165,'3-Productie normen'!$B$32:$C$36,2,FALSE),FALSE)))</f>
        <v>0</v>
      </c>
      <c r="X165" s="359">
        <f t="shared" si="12"/>
        <v>0</v>
      </c>
      <c r="Y165" s="359">
        <f t="shared" si="13"/>
        <v>0</v>
      </c>
      <c r="Z165" s="359">
        <f t="shared" si="14"/>
        <v>0</v>
      </c>
      <c r="AA165" s="360"/>
      <c r="AC165" s="361">
        <f t="shared" si="16"/>
        <v>1239.3000000000002</v>
      </c>
    </row>
    <row r="166" spans="1:29" ht="14.1" hidden="1" customHeight="1">
      <c r="A166" s="77">
        <v>166</v>
      </c>
      <c r="B166" s="323" t="s">
        <v>55</v>
      </c>
      <c r="C166" s="323" t="s">
        <v>146</v>
      </c>
      <c r="D166" s="355" t="s">
        <v>147</v>
      </c>
      <c r="E166" s="356" t="s">
        <v>299</v>
      </c>
      <c r="F166" s="74" t="s">
        <v>250</v>
      </c>
      <c r="G166" s="340" t="s">
        <v>103</v>
      </c>
      <c r="H166" s="74" t="s">
        <v>152</v>
      </c>
      <c r="I166" s="363">
        <v>10.17</v>
      </c>
      <c r="J166" s="358">
        <f t="shared" si="11"/>
        <v>255</v>
      </c>
      <c r="K166" s="267">
        <v>255</v>
      </c>
      <c r="L166" s="267"/>
      <c r="M166" s="267"/>
      <c r="N166" s="267"/>
      <c r="O166" s="267"/>
      <c r="P166" s="267"/>
      <c r="Q166" s="266" t="e">
        <f>IF(K166="nio",0,IF(K166&gt;0,K166*I166/W166,0))*VLOOKUP(B166,'2-Kosten per locatie'!$A$14:$C$31,3,FALSE)</f>
        <v>#DIV/0!</v>
      </c>
      <c r="R166" s="266">
        <f>IF(L166&gt;0,L166*I166/X166,0)*VLOOKUP(B166,'2-Kosten per locatie'!$A$14:$C$31,3,FALSE)</f>
        <v>0</v>
      </c>
      <c r="S166" s="266">
        <f>IF(M166&gt;0,M166*I166/Y166,0)*VLOOKUP(B166,'2-Kosten per locatie'!$A$14:$C$31,3,FALSE)</f>
        <v>0</v>
      </c>
      <c r="T166" s="266">
        <f>IF(N166&gt;0,N166*I166/Z166,0)*VLOOKUP(B166,'2-Kosten per locatie'!$A$14:$C$31,3,FALSE)</f>
        <v>0</v>
      </c>
      <c r="U166" s="266">
        <f>IF(O166&gt;0,O166*I166/Y166,0)*VLOOKUP(B166,'2-Kosten per locatie'!$A$14:$C$31,3,FALSE)</f>
        <v>0</v>
      </c>
      <c r="V166" s="266">
        <f>IF(P166&gt;0,P166*I166/Z166,0)*VLOOKUP(B166,'2-Kosten per locatie'!$A$14:$C$31,3,FALSE)</f>
        <v>0</v>
      </c>
      <c r="W166" s="359">
        <f>IF(K166="nio",0,IF(K166&gt;0,VLOOKUP(G166,'3-Productie normen'!A:L,VLOOKUP(K166,'3-Productie normen'!$B$32:$C$36,2,FALSE),FALSE)))</f>
        <v>0</v>
      </c>
      <c r="X166" s="359">
        <f t="shared" si="12"/>
        <v>0</v>
      </c>
      <c r="Y166" s="359">
        <f t="shared" si="13"/>
        <v>0</v>
      </c>
      <c r="Z166" s="359">
        <f t="shared" si="14"/>
        <v>0</v>
      </c>
      <c r="AA166" s="360"/>
      <c r="AC166" s="361">
        <f t="shared" si="16"/>
        <v>2593.35</v>
      </c>
    </row>
    <row r="167" spans="1:29" ht="14.1" hidden="1" customHeight="1">
      <c r="A167" s="77">
        <v>167</v>
      </c>
      <c r="B167" s="323" t="s">
        <v>55</v>
      </c>
      <c r="C167" s="323" t="s">
        <v>146</v>
      </c>
      <c r="D167" s="355" t="s">
        <v>147</v>
      </c>
      <c r="E167" s="356" t="s">
        <v>300</v>
      </c>
      <c r="F167" s="74" t="s">
        <v>250</v>
      </c>
      <c r="G167" s="340" t="s">
        <v>103</v>
      </c>
      <c r="H167" s="74" t="s">
        <v>152</v>
      </c>
      <c r="I167" s="363">
        <v>10.61</v>
      </c>
      <c r="J167" s="358">
        <f t="shared" si="11"/>
        <v>255</v>
      </c>
      <c r="K167" s="267">
        <v>255</v>
      </c>
      <c r="L167" s="267"/>
      <c r="M167" s="267"/>
      <c r="N167" s="267"/>
      <c r="O167" s="267"/>
      <c r="P167" s="267"/>
      <c r="Q167" s="266" t="e">
        <f>IF(K167="nio",0,IF(K167&gt;0,K167*I167/W167,0))*VLOOKUP(B167,'2-Kosten per locatie'!$A$14:$C$31,3,FALSE)</f>
        <v>#DIV/0!</v>
      </c>
      <c r="R167" s="266">
        <f>IF(L167&gt;0,L167*I167/X167,0)*VLOOKUP(B167,'2-Kosten per locatie'!$A$14:$C$31,3,FALSE)</f>
        <v>0</v>
      </c>
      <c r="S167" s="266">
        <f>IF(M167&gt;0,M167*I167/Y167,0)*VLOOKUP(B167,'2-Kosten per locatie'!$A$14:$C$31,3,FALSE)</f>
        <v>0</v>
      </c>
      <c r="T167" s="266">
        <f>IF(N167&gt;0,N167*I167/Z167,0)*VLOOKUP(B167,'2-Kosten per locatie'!$A$14:$C$31,3,FALSE)</f>
        <v>0</v>
      </c>
      <c r="U167" s="266">
        <f>IF(O167&gt;0,O167*I167/Y167,0)*VLOOKUP(B167,'2-Kosten per locatie'!$A$14:$C$31,3,FALSE)</f>
        <v>0</v>
      </c>
      <c r="V167" s="266">
        <f>IF(P167&gt;0,P167*I167/Z167,0)*VLOOKUP(B167,'2-Kosten per locatie'!$A$14:$C$31,3,FALSE)</f>
        <v>0</v>
      </c>
      <c r="W167" s="359">
        <f>IF(K167="nio",0,IF(K167&gt;0,VLOOKUP(G167,'3-Productie normen'!A:L,VLOOKUP(K167,'3-Productie normen'!$B$32:$C$36,2,FALSE),FALSE)))</f>
        <v>0</v>
      </c>
      <c r="X167" s="359">
        <f t="shared" si="12"/>
        <v>0</v>
      </c>
      <c r="Y167" s="359">
        <f t="shared" si="13"/>
        <v>0</v>
      </c>
      <c r="Z167" s="359">
        <f t="shared" si="14"/>
        <v>0</v>
      </c>
      <c r="AA167" s="360"/>
      <c r="AC167" s="361">
        <f t="shared" si="16"/>
        <v>2705.5499999999997</v>
      </c>
    </row>
    <row r="168" spans="1:29" ht="14.1" hidden="1" customHeight="1">
      <c r="A168" s="77">
        <v>168</v>
      </c>
      <c r="B168" s="323" t="s">
        <v>55</v>
      </c>
      <c r="C168" s="323" t="s">
        <v>146</v>
      </c>
      <c r="D168" s="515" t="s">
        <v>147</v>
      </c>
      <c r="E168" s="265" t="s">
        <v>301</v>
      </c>
      <c r="F168" s="89" t="s">
        <v>250</v>
      </c>
      <c r="G168" s="340" t="s">
        <v>103</v>
      </c>
      <c r="H168" s="90" t="s">
        <v>152</v>
      </c>
      <c r="I168" s="259">
        <v>9.61</v>
      </c>
      <c r="J168" s="358">
        <f t="shared" si="11"/>
        <v>255</v>
      </c>
      <c r="K168" s="267">
        <v>255</v>
      </c>
      <c r="L168" s="267"/>
      <c r="M168" s="267"/>
      <c r="N168" s="267"/>
      <c r="O168" s="267"/>
      <c r="P168" s="267"/>
      <c r="Q168" s="266" t="e">
        <f>IF(K168="nio",0,IF(K168&gt;0,K168*I168/W168,0))*VLOOKUP(B168,'2-Kosten per locatie'!$A$14:$C$31,3,FALSE)</f>
        <v>#DIV/0!</v>
      </c>
      <c r="R168" s="266">
        <f>IF(L168&gt;0,L168*I168/X168,0)*VLOOKUP(B168,'2-Kosten per locatie'!$A$14:$C$31,3,FALSE)</f>
        <v>0</v>
      </c>
      <c r="S168" s="266">
        <f>IF(M168&gt;0,M168*I168/Y168,0)*VLOOKUP(B168,'2-Kosten per locatie'!$A$14:$C$31,3,FALSE)</f>
        <v>0</v>
      </c>
      <c r="T168" s="266">
        <f>IF(N168&gt;0,N168*I168/Z168,0)*VLOOKUP(B168,'2-Kosten per locatie'!$A$14:$C$31,3,FALSE)</f>
        <v>0</v>
      </c>
      <c r="U168" s="266">
        <f>IF(O168&gt;0,O168*I168/Y168,0)*VLOOKUP(B168,'2-Kosten per locatie'!$A$14:$C$31,3,FALSE)</f>
        <v>0</v>
      </c>
      <c r="V168" s="266">
        <f>IF(P168&gt;0,P168*I168/Z168,0)*VLOOKUP(B168,'2-Kosten per locatie'!$A$14:$C$31,3,FALSE)</f>
        <v>0</v>
      </c>
      <c r="W168" s="359">
        <f>IF(K168="nio",0,IF(K168&gt;0,VLOOKUP(G168,'3-Productie normen'!A:L,VLOOKUP(K168,'3-Productie normen'!$B$32:$C$36,2,FALSE),FALSE)))</f>
        <v>0</v>
      </c>
      <c r="X168" s="359">
        <f t="shared" si="12"/>
        <v>0</v>
      </c>
      <c r="Y168" s="359">
        <f t="shared" si="13"/>
        <v>0</v>
      </c>
      <c r="Z168" s="359">
        <f t="shared" si="14"/>
        <v>0</v>
      </c>
      <c r="AA168" s="360"/>
      <c r="AC168" s="361">
        <f t="shared" si="16"/>
        <v>2450.5499999999997</v>
      </c>
    </row>
    <row r="169" spans="1:29" ht="14.1" hidden="1" customHeight="1">
      <c r="A169" s="77">
        <v>169</v>
      </c>
      <c r="B169" s="323" t="s">
        <v>55</v>
      </c>
      <c r="C169" s="323" t="s">
        <v>146</v>
      </c>
      <c r="D169" s="515" t="s">
        <v>147</v>
      </c>
      <c r="E169" s="265" t="s">
        <v>302</v>
      </c>
      <c r="F169" s="89" t="s">
        <v>250</v>
      </c>
      <c r="G169" s="340" t="s">
        <v>103</v>
      </c>
      <c r="H169" s="90" t="s">
        <v>152</v>
      </c>
      <c r="I169" s="259">
        <v>9.16</v>
      </c>
      <c r="J169" s="358">
        <f t="shared" si="11"/>
        <v>255</v>
      </c>
      <c r="K169" s="267">
        <v>255</v>
      </c>
      <c r="L169" s="267"/>
      <c r="M169" s="267"/>
      <c r="N169" s="267"/>
      <c r="O169" s="267"/>
      <c r="P169" s="267"/>
      <c r="Q169" s="266" t="e">
        <f>IF(K169="nio",0,IF(K169&gt;0,K169*I169/W169,0))*VLOOKUP(B169,'2-Kosten per locatie'!$A$14:$C$31,3,FALSE)</f>
        <v>#DIV/0!</v>
      </c>
      <c r="R169" s="266">
        <f>IF(L169&gt;0,L169*I169/X169,0)*VLOOKUP(B169,'2-Kosten per locatie'!$A$14:$C$31,3,FALSE)</f>
        <v>0</v>
      </c>
      <c r="S169" s="266">
        <f>IF(M169&gt;0,M169*I169/Y169,0)*VLOOKUP(B169,'2-Kosten per locatie'!$A$14:$C$31,3,FALSE)</f>
        <v>0</v>
      </c>
      <c r="T169" s="266">
        <f>IF(N169&gt;0,N169*I169/Z169,0)*VLOOKUP(B169,'2-Kosten per locatie'!$A$14:$C$31,3,FALSE)</f>
        <v>0</v>
      </c>
      <c r="U169" s="266">
        <f>IF(O169&gt;0,O169*I169/Y169,0)*VLOOKUP(B169,'2-Kosten per locatie'!$A$14:$C$31,3,FALSE)</f>
        <v>0</v>
      </c>
      <c r="V169" s="266">
        <f>IF(P169&gt;0,P169*I169/Z169,0)*VLOOKUP(B169,'2-Kosten per locatie'!$A$14:$C$31,3,FALSE)</f>
        <v>0</v>
      </c>
      <c r="W169" s="359">
        <f>IF(K169="nio",0,IF(K169&gt;0,VLOOKUP(G169,'3-Productie normen'!A:L,VLOOKUP(K169,'3-Productie normen'!$B$32:$C$36,2,FALSE),FALSE)))</f>
        <v>0</v>
      </c>
      <c r="X169" s="359">
        <f t="shared" si="12"/>
        <v>0</v>
      </c>
      <c r="Y169" s="359">
        <f t="shared" si="13"/>
        <v>0</v>
      </c>
      <c r="Z169" s="359">
        <f t="shared" si="14"/>
        <v>0</v>
      </c>
      <c r="AA169" s="360"/>
      <c r="AC169" s="361">
        <f t="shared" si="16"/>
        <v>2335.8000000000002</v>
      </c>
    </row>
    <row r="170" spans="1:29" ht="14.1" hidden="1" customHeight="1">
      <c r="A170" s="77">
        <v>170</v>
      </c>
      <c r="B170" s="323" t="s">
        <v>56</v>
      </c>
      <c r="C170" s="323" t="s">
        <v>303</v>
      </c>
      <c r="D170" s="517" t="s">
        <v>147</v>
      </c>
      <c r="E170" s="518"/>
      <c r="F170" s="517" t="s">
        <v>304</v>
      </c>
      <c r="G170" s="517" t="s">
        <v>99</v>
      </c>
      <c r="H170" s="517" t="s">
        <v>305</v>
      </c>
      <c r="I170" s="519">
        <v>12.25</v>
      </c>
      <c r="J170" s="358">
        <f t="shared" ref="J170:J216" si="17">SUM(K170:P170)</f>
        <v>0</v>
      </c>
      <c r="K170" s="267" t="s">
        <v>192</v>
      </c>
      <c r="L170" s="267"/>
      <c r="M170" s="267"/>
      <c r="N170" s="267"/>
      <c r="O170" s="267"/>
      <c r="P170" s="267"/>
      <c r="Q170" s="266">
        <f>IF(K170="nio",0,IF(K170&gt;0,K170*I170/W170,0))*VLOOKUP(B170,'2-Kosten per locatie'!$A$14:$C$31,3,FALSE)</f>
        <v>0</v>
      </c>
      <c r="R170" s="266">
        <f>IF(L170&gt;0,L170*I170/X170,0)*VLOOKUP(B170,'2-Kosten per locatie'!$A$14:$C$31,3,FALSE)</f>
        <v>0</v>
      </c>
      <c r="S170" s="266">
        <f>IF(M170&gt;0,M170*I170/Y170,0)*VLOOKUP(B170,'2-Kosten per locatie'!$A$14:$C$31,3,FALSE)</f>
        <v>0</v>
      </c>
      <c r="T170" s="266">
        <f>IF(N170&gt;0,N170*I170/Z170,0)*VLOOKUP(B170,'2-Kosten per locatie'!$A$14:$C$31,3,FALSE)</f>
        <v>0</v>
      </c>
      <c r="U170" s="266">
        <f>IF(O170&gt;0,O170*I170/Y170,0)*VLOOKUP(B170,'2-Kosten per locatie'!$A$14:$C$31,3,FALSE)</f>
        <v>0</v>
      </c>
      <c r="V170" s="266">
        <f>IF(P170&gt;0,P170*I170/Z170,0)*VLOOKUP(B170,'2-Kosten per locatie'!$A$14:$C$31,3,FALSE)</f>
        <v>0</v>
      </c>
      <c r="W170" s="359">
        <f>IF(K170="nio",0,IF(K170&gt;0,VLOOKUP(G170,'3-Productie normen'!A:L,VLOOKUP(K170,'3-Productie normen'!$B$32:$C$36,2,FALSE),FALSE)))</f>
        <v>0</v>
      </c>
      <c r="X170" s="359">
        <f t="shared" ref="X170:X216" si="18">IF(L170&gt;0,W170*$X$8,0)</f>
        <v>0</v>
      </c>
      <c r="Y170" s="359">
        <f t="shared" ref="Y170:Y216" si="19">IF((OR(M170&gt;0,O170&gt;0)),W170*$Y$8,0)</f>
        <v>0</v>
      </c>
      <c r="Z170" s="359">
        <f t="shared" ref="Z170:Z216" si="20">IF((OR(N170&gt;0,P170&gt;0)),W170*$Z$8,0)</f>
        <v>0</v>
      </c>
      <c r="AA170" s="360"/>
      <c r="AC170" s="361">
        <f t="shared" si="16"/>
        <v>0</v>
      </c>
    </row>
    <row r="171" spans="1:29" ht="14.1" hidden="1" customHeight="1">
      <c r="A171" s="77">
        <v>171</v>
      </c>
      <c r="B171" s="323" t="s">
        <v>56</v>
      </c>
      <c r="C171" s="323" t="s">
        <v>303</v>
      </c>
      <c r="D171" s="517" t="s">
        <v>147</v>
      </c>
      <c r="E171" s="518"/>
      <c r="F171" s="517" t="s">
        <v>306</v>
      </c>
      <c r="G171" s="517" t="s">
        <v>99</v>
      </c>
      <c r="H171" s="517" t="s">
        <v>307</v>
      </c>
      <c r="I171" s="519">
        <v>117.20699999999999</v>
      </c>
      <c r="J171" s="358">
        <f t="shared" si="17"/>
        <v>0</v>
      </c>
      <c r="K171" s="267" t="s">
        <v>192</v>
      </c>
      <c r="L171" s="267"/>
      <c r="M171" s="267"/>
      <c r="N171" s="267"/>
      <c r="O171" s="267"/>
      <c r="P171" s="267"/>
      <c r="Q171" s="266">
        <f>IF(K171="nio",0,IF(K171&gt;0,K171*I171/W171,0))*VLOOKUP(B171,'2-Kosten per locatie'!$A$14:$C$31,3,FALSE)</f>
        <v>0</v>
      </c>
      <c r="R171" s="266">
        <f>IF(L171&gt;0,L171*I171/X171,0)*VLOOKUP(B171,'2-Kosten per locatie'!$A$14:$C$31,3,FALSE)</f>
        <v>0</v>
      </c>
      <c r="S171" s="266">
        <f>IF(M171&gt;0,M171*I171/Y171,0)*VLOOKUP(B171,'2-Kosten per locatie'!$A$14:$C$31,3,FALSE)</f>
        <v>0</v>
      </c>
      <c r="T171" s="266">
        <f>IF(N171&gt;0,N171*I171/Z171,0)*VLOOKUP(B171,'2-Kosten per locatie'!$A$14:$C$31,3,FALSE)</f>
        <v>0</v>
      </c>
      <c r="U171" s="266">
        <f>IF(O171&gt;0,O171*I171/Y171,0)*VLOOKUP(B171,'2-Kosten per locatie'!$A$14:$C$31,3,FALSE)</f>
        <v>0</v>
      </c>
      <c r="V171" s="266">
        <f>IF(P171&gt;0,P171*I171/Z171,0)*VLOOKUP(B171,'2-Kosten per locatie'!$A$14:$C$31,3,FALSE)</f>
        <v>0</v>
      </c>
      <c r="W171" s="359">
        <f>IF(K171="nio",0,IF(K171&gt;0,VLOOKUP(G171,'3-Productie normen'!A:L,VLOOKUP(K171,'3-Productie normen'!$B$32:$C$36,2,FALSE),FALSE)))</f>
        <v>0</v>
      </c>
      <c r="X171" s="359">
        <f t="shared" si="18"/>
        <v>0</v>
      </c>
      <c r="Y171" s="359">
        <f t="shared" si="19"/>
        <v>0</v>
      </c>
      <c r="Z171" s="359">
        <f t="shared" si="20"/>
        <v>0</v>
      </c>
      <c r="AA171" s="360"/>
      <c r="AC171" s="361">
        <f t="shared" si="16"/>
        <v>0</v>
      </c>
    </row>
    <row r="172" spans="1:29" ht="14.1" hidden="1" customHeight="1">
      <c r="A172" s="77">
        <v>172</v>
      </c>
      <c r="B172" s="323" t="s">
        <v>56</v>
      </c>
      <c r="C172" s="323" t="s">
        <v>303</v>
      </c>
      <c r="D172" s="517" t="s">
        <v>147</v>
      </c>
      <c r="E172" s="518"/>
      <c r="F172" s="517" t="s">
        <v>308</v>
      </c>
      <c r="G172" s="517" t="s">
        <v>107</v>
      </c>
      <c r="H172" s="517" t="s">
        <v>307</v>
      </c>
      <c r="I172" s="519">
        <v>3.6</v>
      </c>
      <c r="J172" s="358">
        <f t="shared" si="17"/>
        <v>0</v>
      </c>
      <c r="K172" s="267" t="s">
        <v>192</v>
      </c>
      <c r="L172" s="267"/>
      <c r="M172" s="267"/>
      <c r="N172" s="267"/>
      <c r="O172" s="267"/>
      <c r="P172" s="267"/>
      <c r="Q172" s="266">
        <f>IF(K172="nio",0,IF(K172&gt;0,K172*I172/W172,0))*VLOOKUP(B172,'2-Kosten per locatie'!$A$14:$C$31,3,FALSE)</f>
        <v>0</v>
      </c>
      <c r="R172" s="266">
        <f>IF(L172&gt;0,L172*I172/X172,0)*VLOOKUP(B172,'2-Kosten per locatie'!$A$14:$C$31,3,FALSE)</f>
        <v>0</v>
      </c>
      <c r="S172" s="266">
        <f>IF(M172&gt;0,M172*I172/Y172,0)*VLOOKUP(B172,'2-Kosten per locatie'!$A$14:$C$31,3,FALSE)</f>
        <v>0</v>
      </c>
      <c r="T172" s="266">
        <f>IF(N172&gt;0,N172*I172/Z172,0)*VLOOKUP(B172,'2-Kosten per locatie'!$A$14:$C$31,3,FALSE)</f>
        <v>0</v>
      </c>
      <c r="U172" s="266">
        <f>IF(O172&gt;0,O172*I172/Y172,0)*VLOOKUP(B172,'2-Kosten per locatie'!$A$14:$C$31,3,FALSE)</f>
        <v>0</v>
      </c>
      <c r="V172" s="266">
        <f>IF(P172&gt;0,P172*I172/Z172,0)*VLOOKUP(B172,'2-Kosten per locatie'!$A$14:$C$31,3,FALSE)</f>
        <v>0</v>
      </c>
      <c r="W172" s="359">
        <f>IF(K172="nio",0,IF(K172&gt;0,VLOOKUP(G172,'3-Productie normen'!A:L,VLOOKUP(K172,'3-Productie normen'!$B$32:$C$36,2,FALSE),FALSE)))</f>
        <v>0</v>
      </c>
      <c r="X172" s="359">
        <f t="shared" si="18"/>
        <v>0</v>
      </c>
      <c r="Y172" s="359">
        <f t="shared" si="19"/>
        <v>0</v>
      </c>
      <c r="Z172" s="359">
        <f t="shared" si="20"/>
        <v>0</v>
      </c>
      <c r="AA172" s="360"/>
      <c r="AC172" s="361">
        <f t="shared" si="16"/>
        <v>0</v>
      </c>
    </row>
    <row r="173" spans="1:29" ht="14.1" hidden="1" customHeight="1">
      <c r="A173" s="77">
        <v>173</v>
      </c>
      <c r="B173" s="323" t="s">
        <v>56</v>
      </c>
      <c r="C173" s="323" t="s">
        <v>303</v>
      </c>
      <c r="D173" s="517" t="s">
        <v>147</v>
      </c>
      <c r="E173" s="518"/>
      <c r="F173" s="517" t="s">
        <v>309</v>
      </c>
      <c r="G173" s="517" t="s">
        <v>99</v>
      </c>
      <c r="H173" s="517" t="s">
        <v>307</v>
      </c>
      <c r="I173" s="519">
        <v>31.92</v>
      </c>
      <c r="J173" s="358">
        <f t="shared" si="17"/>
        <v>0</v>
      </c>
      <c r="K173" s="267" t="s">
        <v>192</v>
      </c>
      <c r="L173" s="267"/>
      <c r="M173" s="267"/>
      <c r="N173" s="267"/>
      <c r="O173" s="267"/>
      <c r="P173" s="267"/>
      <c r="Q173" s="266">
        <f>IF(K173="nio",0,IF(K173&gt;0,K173*I173/W173,0))*VLOOKUP(B173,'2-Kosten per locatie'!$A$14:$C$31,3,FALSE)</f>
        <v>0</v>
      </c>
      <c r="R173" s="266">
        <f>IF(L173&gt;0,L173*I173/X173,0)*VLOOKUP(B173,'2-Kosten per locatie'!$A$14:$C$31,3,FALSE)</f>
        <v>0</v>
      </c>
      <c r="S173" s="266">
        <f>IF(M173&gt;0,M173*I173/Y173,0)*VLOOKUP(B173,'2-Kosten per locatie'!$A$14:$C$31,3,FALSE)</f>
        <v>0</v>
      </c>
      <c r="T173" s="266">
        <f>IF(N173&gt;0,N173*I173/Z173,0)*VLOOKUP(B173,'2-Kosten per locatie'!$A$14:$C$31,3,FALSE)</f>
        <v>0</v>
      </c>
      <c r="U173" s="266">
        <f>IF(O173&gt;0,O173*I173/Y173,0)*VLOOKUP(B173,'2-Kosten per locatie'!$A$14:$C$31,3,FALSE)</f>
        <v>0</v>
      </c>
      <c r="V173" s="266">
        <f>IF(P173&gt;0,P173*I173/Z173,0)*VLOOKUP(B173,'2-Kosten per locatie'!$A$14:$C$31,3,FALSE)</f>
        <v>0</v>
      </c>
      <c r="W173" s="359">
        <f>IF(K173="nio",0,IF(K173&gt;0,VLOOKUP(G173,'3-Productie normen'!A:L,VLOOKUP(K173,'3-Productie normen'!$B$32:$C$36,2,FALSE),FALSE)))</f>
        <v>0</v>
      </c>
      <c r="X173" s="359">
        <f t="shared" si="18"/>
        <v>0</v>
      </c>
      <c r="Y173" s="359">
        <f t="shared" si="19"/>
        <v>0</v>
      </c>
      <c r="Z173" s="359">
        <f t="shared" si="20"/>
        <v>0</v>
      </c>
      <c r="AA173" s="360"/>
      <c r="AC173" s="361">
        <f t="shared" si="16"/>
        <v>0</v>
      </c>
    </row>
    <row r="174" spans="1:29" ht="14.1" hidden="1" customHeight="1">
      <c r="A174" s="77">
        <v>174</v>
      </c>
      <c r="B174" s="323" t="s">
        <v>56</v>
      </c>
      <c r="C174" s="323" t="s">
        <v>303</v>
      </c>
      <c r="D174" s="517" t="s">
        <v>147</v>
      </c>
      <c r="E174" s="518">
        <v>11</v>
      </c>
      <c r="F174" s="517" t="s">
        <v>310</v>
      </c>
      <c r="G174" s="74" t="s">
        <v>97</v>
      </c>
      <c r="H174" s="517" t="s">
        <v>305</v>
      </c>
      <c r="I174" s="519">
        <v>42</v>
      </c>
      <c r="J174" s="358">
        <f t="shared" si="17"/>
        <v>0</v>
      </c>
      <c r="K174" s="267" t="s">
        <v>192</v>
      </c>
      <c r="L174" s="267"/>
      <c r="M174" s="267"/>
      <c r="N174" s="267"/>
      <c r="O174" s="267"/>
      <c r="P174" s="267"/>
      <c r="Q174" s="266">
        <f>IF(K174="nio",0,IF(K174&gt;0,K174*I174/W174,0))*VLOOKUP(B174,'2-Kosten per locatie'!$A$14:$C$31,3,FALSE)</f>
        <v>0</v>
      </c>
      <c r="R174" s="266">
        <f>IF(L174&gt;0,L174*I174/X174,0)*VLOOKUP(B174,'2-Kosten per locatie'!$A$14:$C$31,3,FALSE)</f>
        <v>0</v>
      </c>
      <c r="S174" s="266">
        <f>IF(M174&gt;0,M174*I174/Y174,0)*VLOOKUP(B174,'2-Kosten per locatie'!$A$14:$C$31,3,FALSE)</f>
        <v>0</v>
      </c>
      <c r="T174" s="266">
        <f>IF(N174&gt;0,N174*I174/Z174,0)*VLOOKUP(B174,'2-Kosten per locatie'!$A$14:$C$31,3,FALSE)</f>
        <v>0</v>
      </c>
      <c r="U174" s="266">
        <f>IF(O174&gt;0,O174*I174/Y174,0)*VLOOKUP(B174,'2-Kosten per locatie'!$A$14:$C$31,3,FALSE)</f>
        <v>0</v>
      </c>
      <c r="V174" s="266">
        <f>IF(P174&gt;0,P174*I174/Z174,0)*VLOOKUP(B174,'2-Kosten per locatie'!$A$14:$C$31,3,FALSE)</f>
        <v>0</v>
      </c>
      <c r="W174" s="359">
        <f>IF(K174="nio",0,IF(K174&gt;0,VLOOKUP(G174,'3-Productie normen'!A:L,VLOOKUP(K174,'3-Productie normen'!$B$32:$C$36,2,FALSE),FALSE)))</f>
        <v>0</v>
      </c>
      <c r="X174" s="359">
        <f t="shared" si="18"/>
        <v>0</v>
      </c>
      <c r="Y174" s="359">
        <f t="shared" si="19"/>
        <v>0</v>
      </c>
      <c r="Z174" s="359">
        <f t="shared" si="20"/>
        <v>0</v>
      </c>
      <c r="AA174" s="360"/>
      <c r="AC174" s="361">
        <f t="shared" si="16"/>
        <v>0</v>
      </c>
    </row>
    <row r="175" spans="1:29" ht="14.1" hidden="1" customHeight="1">
      <c r="A175" s="77">
        <v>175</v>
      </c>
      <c r="B175" s="323" t="s">
        <v>56</v>
      </c>
      <c r="C175" s="323" t="s">
        <v>303</v>
      </c>
      <c r="D175" s="517" t="s">
        <v>147</v>
      </c>
      <c r="E175" s="518">
        <v>2</v>
      </c>
      <c r="F175" s="517" t="s">
        <v>311</v>
      </c>
      <c r="G175" s="74" t="s">
        <v>97</v>
      </c>
      <c r="H175" s="517" t="s">
        <v>305</v>
      </c>
      <c r="I175" s="519">
        <v>34</v>
      </c>
      <c r="J175" s="358">
        <f t="shared" si="17"/>
        <v>0</v>
      </c>
      <c r="K175" s="267" t="s">
        <v>192</v>
      </c>
      <c r="L175" s="267"/>
      <c r="M175" s="267"/>
      <c r="N175" s="267"/>
      <c r="O175" s="267"/>
      <c r="P175" s="267"/>
      <c r="Q175" s="266">
        <f>IF(K175="nio",0,IF(K175&gt;0,K175*I175/W175,0))*VLOOKUP(B175,'2-Kosten per locatie'!$A$14:$C$31,3,FALSE)</f>
        <v>0</v>
      </c>
      <c r="R175" s="266">
        <f>IF(L175&gt;0,L175*I175/X175,0)*VLOOKUP(B175,'2-Kosten per locatie'!$A$14:$C$31,3,FALSE)</f>
        <v>0</v>
      </c>
      <c r="S175" s="266">
        <f>IF(M175&gt;0,M175*I175/Y175,0)*VLOOKUP(B175,'2-Kosten per locatie'!$A$14:$C$31,3,FALSE)</f>
        <v>0</v>
      </c>
      <c r="T175" s="266">
        <f>IF(N175&gt;0,N175*I175/Z175,0)*VLOOKUP(B175,'2-Kosten per locatie'!$A$14:$C$31,3,FALSE)</f>
        <v>0</v>
      </c>
      <c r="U175" s="266">
        <f>IF(O175&gt;0,O175*I175/Y175,0)*VLOOKUP(B175,'2-Kosten per locatie'!$A$14:$C$31,3,FALSE)</f>
        <v>0</v>
      </c>
      <c r="V175" s="266">
        <f>IF(P175&gt;0,P175*I175/Z175,0)*VLOOKUP(B175,'2-Kosten per locatie'!$A$14:$C$31,3,FALSE)</f>
        <v>0</v>
      </c>
      <c r="W175" s="359">
        <f>IF(K175="nio",0,IF(K175&gt;0,VLOOKUP(G175,'3-Productie normen'!A:L,VLOOKUP(K175,'3-Productie normen'!$B$32:$C$36,2,FALSE),FALSE)))</f>
        <v>0</v>
      </c>
      <c r="X175" s="359">
        <f t="shared" si="18"/>
        <v>0</v>
      </c>
      <c r="Y175" s="359">
        <f t="shared" si="19"/>
        <v>0</v>
      </c>
      <c r="Z175" s="359">
        <f t="shared" si="20"/>
        <v>0</v>
      </c>
      <c r="AA175" s="360"/>
      <c r="AC175" s="361">
        <f t="shared" si="16"/>
        <v>0</v>
      </c>
    </row>
    <row r="176" spans="1:29" ht="14.1" hidden="1" customHeight="1">
      <c r="A176" s="77">
        <v>176</v>
      </c>
      <c r="B176" s="323" t="s">
        <v>56</v>
      </c>
      <c r="C176" s="323" t="s">
        <v>303</v>
      </c>
      <c r="D176" s="517" t="s">
        <v>147</v>
      </c>
      <c r="E176" s="518">
        <v>42</v>
      </c>
      <c r="F176" s="517" t="s">
        <v>312</v>
      </c>
      <c r="G176" s="517" t="s">
        <v>98</v>
      </c>
      <c r="H176" s="517" t="s">
        <v>307</v>
      </c>
      <c r="I176" s="519">
        <v>4</v>
      </c>
      <c r="J176" s="358">
        <f t="shared" si="17"/>
        <v>0</v>
      </c>
      <c r="K176" s="267" t="s">
        <v>192</v>
      </c>
      <c r="L176" s="267"/>
      <c r="M176" s="267"/>
      <c r="N176" s="267"/>
      <c r="O176" s="267"/>
      <c r="P176" s="267"/>
      <c r="Q176" s="266">
        <f>IF(K176="nio",0,IF(K176&gt;0,K176*I176/W176,0))*VLOOKUP(B176,'2-Kosten per locatie'!$A$14:$C$31,3,FALSE)</f>
        <v>0</v>
      </c>
      <c r="R176" s="266">
        <f>IF(L176&gt;0,L176*I176/X176,0)*VLOOKUP(B176,'2-Kosten per locatie'!$A$14:$C$31,3,FALSE)</f>
        <v>0</v>
      </c>
      <c r="S176" s="266">
        <f>IF(M176&gt;0,M176*I176/Y176,0)*VLOOKUP(B176,'2-Kosten per locatie'!$A$14:$C$31,3,FALSE)</f>
        <v>0</v>
      </c>
      <c r="T176" s="266">
        <f>IF(N176&gt;0,N176*I176/Z176,0)*VLOOKUP(B176,'2-Kosten per locatie'!$A$14:$C$31,3,FALSE)</f>
        <v>0</v>
      </c>
      <c r="U176" s="266">
        <f>IF(O176&gt;0,O176*I176/Y176,0)*VLOOKUP(B176,'2-Kosten per locatie'!$A$14:$C$31,3,FALSE)</f>
        <v>0</v>
      </c>
      <c r="V176" s="266">
        <f>IF(P176&gt;0,P176*I176/Z176,0)*VLOOKUP(B176,'2-Kosten per locatie'!$A$14:$C$31,3,FALSE)</f>
        <v>0</v>
      </c>
      <c r="W176" s="359">
        <f>IF(K176="nio",0,IF(K176&gt;0,VLOOKUP(G176,'3-Productie normen'!A:L,VLOOKUP(K176,'3-Productie normen'!$B$32:$C$36,2,FALSE),FALSE)))</f>
        <v>0</v>
      </c>
      <c r="X176" s="359">
        <f t="shared" si="18"/>
        <v>0</v>
      </c>
      <c r="Y176" s="359">
        <f t="shared" si="19"/>
        <v>0</v>
      </c>
      <c r="Z176" s="359">
        <f t="shared" si="20"/>
        <v>0</v>
      </c>
      <c r="AA176" s="360"/>
      <c r="AC176" s="361">
        <f t="shared" si="16"/>
        <v>0</v>
      </c>
    </row>
    <row r="177" spans="1:29" ht="14.1" hidden="1" customHeight="1">
      <c r="A177" s="77">
        <v>177</v>
      </c>
      <c r="B177" s="323" t="s">
        <v>56</v>
      </c>
      <c r="C177" s="323" t="s">
        <v>303</v>
      </c>
      <c r="D177" s="517" t="s">
        <v>147</v>
      </c>
      <c r="E177" s="518">
        <v>43</v>
      </c>
      <c r="F177" s="517" t="s">
        <v>313</v>
      </c>
      <c r="G177" s="517" t="s">
        <v>99</v>
      </c>
      <c r="H177" s="517" t="s">
        <v>307</v>
      </c>
      <c r="I177" s="519">
        <v>3.5</v>
      </c>
      <c r="J177" s="358">
        <f t="shared" si="17"/>
        <v>0</v>
      </c>
      <c r="K177" s="267" t="s">
        <v>192</v>
      </c>
      <c r="L177" s="267"/>
      <c r="M177" s="267"/>
      <c r="N177" s="267"/>
      <c r="O177" s="267"/>
      <c r="P177" s="267"/>
      <c r="Q177" s="266">
        <f>IF(K177="nio",0,IF(K177&gt;0,K177*I177/W177,0))*VLOOKUP(B177,'2-Kosten per locatie'!$A$14:$C$31,3,FALSE)</f>
        <v>0</v>
      </c>
      <c r="R177" s="266">
        <f>IF(L177&gt;0,L177*I177/X177,0)*VLOOKUP(B177,'2-Kosten per locatie'!$A$14:$C$31,3,FALSE)</f>
        <v>0</v>
      </c>
      <c r="S177" s="266">
        <f>IF(M177&gt;0,M177*I177/Y177,0)*VLOOKUP(B177,'2-Kosten per locatie'!$A$14:$C$31,3,FALSE)</f>
        <v>0</v>
      </c>
      <c r="T177" s="266">
        <f>IF(N177&gt;0,N177*I177/Z177,0)*VLOOKUP(B177,'2-Kosten per locatie'!$A$14:$C$31,3,FALSE)</f>
        <v>0</v>
      </c>
      <c r="U177" s="266">
        <f>IF(O177&gt;0,O177*I177/Y177,0)*VLOOKUP(B177,'2-Kosten per locatie'!$A$14:$C$31,3,FALSE)</f>
        <v>0</v>
      </c>
      <c r="V177" s="266">
        <f>IF(P177&gt;0,P177*I177/Z177,0)*VLOOKUP(B177,'2-Kosten per locatie'!$A$14:$C$31,3,FALSE)</f>
        <v>0</v>
      </c>
      <c r="W177" s="359">
        <f>IF(K177="nio",0,IF(K177&gt;0,VLOOKUP(G177,'3-Productie normen'!A:L,VLOOKUP(K177,'3-Productie normen'!$B$32:$C$36,2,FALSE),FALSE)))</f>
        <v>0</v>
      </c>
      <c r="X177" s="359">
        <f t="shared" si="18"/>
        <v>0</v>
      </c>
      <c r="Y177" s="359">
        <f t="shared" si="19"/>
        <v>0</v>
      </c>
      <c r="Z177" s="359">
        <f t="shared" si="20"/>
        <v>0</v>
      </c>
      <c r="AA177" s="360"/>
      <c r="AC177" s="361">
        <f t="shared" si="16"/>
        <v>0</v>
      </c>
    </row>
    <row r="178" spans="1:29" ht="14.1" hidden="1" customHeight="1">
      <c r="A178" s="77">
        <v>178</v>
      </c>
      <c r="B178" s="323" t="s">
        <v>56</v>
      </c>
      <c r="C178" s="323" t="s">
        <v>303</v>
      </c>
      <c r="D178" s="517" t="s">
        <v>147</v>
      </c>
      <c r="E178" s="518">
        <v>44</v>
      </c>
      <c r="F178" s="517" t="s">
        <v>314</v>
      </c>
      <c r="G178" s="74" t="s">
        <v>111</v>
      </c>
      <c r="H178" s="517" t="s">
        <v>307</v>
      </c>
      <c r="I178" s="519">
        <v>3.5</v>
      </c>
      <c r="J178" s="358">
        <f t="shared" si="17"/>
        <v>0</v>
      </c>
      <c r="K178" s="267" t="s">
        <v>192</v>
      </c>
      <c r="L178" s="267"/>
      <c r="M178" s="267"/>
      <c r="N178" s="267"/>
      <c r="O178" s="267"/>
      <c r="P178" s="267"/>
      <c r="Q178" s="266">
        <f>IF(K178="nio",0,IF(K178&gt;0,K178*I178/W178,0))*VLOOKUP(B178,'2-Kosten per locatie'!$A$14:$C$31,3,FALSE)</f>
        <v>0</v>
      </c>
      <c r="R178" s="266">
        <f>IF(L178&gt;0,L178*I178/X178,0)*VLOOKUP(B178,'2-Kosten per locatie'!$A$14:$C$31,3,FALSE)</f>
        <v>0</v>
      </c>
      <c r="S178" s="266">
        <f>IF(M178&gt;0,M178*I178/Y178,0)*VLOOKUP(B178,'2-Kosten per locatie'!$A$14:$C$31,3,FALSE)</f>
        <v>0</v>
      </c>
      <c r="T178" s="266">
        <f>IF(N178&gt;0,N178*I178/Z178,0)*VLOOKUP(B178,'2-Kosten per locatie'!$A$14:$C$31,3,FALSE)</f>
        <v>0</v>
      </c>
      <c r="U178" s="266">
        <f>IF(O178&gt;0,O178*I178/Y178,0)*VLOOKUP(B178,'2-Kosten per locatie'!$A$14:$C$31,3,FALSE)</f>
        <v>0</v>
      </c>
      <c r="V178" s="266">
        <f>IF(P178&gt;0,P178*I178/Z178,0)*VLOOKUP(B178,'2-Kosten per locatie'!$A$14:$C$31,3,FALSE)</f>
        <v>0</v>
      </c>
      <c r="W178" s="359">
        <f>IF(K178="nio",0,IF(K178&gt;0,VLOOKUP(G178,'3-Productie normen'!A:L,VLOOKUP(K178,'3-Productie normen'!$B$32:$C$36,2,FALSE),FALSE)))</f>
        <v>0</v>
      </c>
      <c r="X178" s="359">
        <f t="shared" si="18"/>
        <v>0</v>
      </c>
      <c r="Y178" s="359">
        <f t="shared" si="19"/>
        <v>0</v>
      </c>
      <c r="Z178" s="359">
        <f t="shared" si="20"/>
        <v>0</v>
      </c>
      <c r="AA178" s="360"/>
      <c r="AC178" s="361">
        <f t="shared" si="16"/>
        <v>0</v>
      </c>
    </row>
    <row r="179" spans="1:29" ht="14.1" hidden="1" customHeight="1">
      <c r="A179" s="77">
        <v>179</v>
      </c>
      <c r="B179" s="323" t="s">
        <v>56</v>
      </c>
      <c r="C179" s="323" t="s">
        <v>303</v>
      </c>
      <c r="D179" s="517" t="s">
        <v>147</v>
      </c>
      <c r="E179" s="518"/>
      <c r="F179" s="517" t="s">
        <v>315</v>
      </c>
      <c r="G179" s="517" t="s">
        <v>99</v>
      </c>
      <c r="H179" s="517" t="s">
        <v>316</v>
      </c>
      <c r="I179" s="519">
        <v>84.59</v>
      </c>
      <c r="J179" s="358">
        <f t="shared" si="17"/>
        <v>0</v>
      </c>
      <c r="K179" s="267" t="s">
        <v>192</v>
      </c>
      <c r="L179" s="267"/>
      <c r="M179" s="267"/>
      <c r="N179" s="267"/>
      <c r="O179" s="267"/>
      <c r="P179" s="267"/>
      <c r="Q179" s="266">
        <f>IF(K179="nio",0,IF(K179&gt;0,K179*I179/W179,0))*VLOOKUP(B179,'2-Kosten per locatie'!$A$14:$C$31,3,FALSE)</f>
        <v>0</v>
      </c>
      <c r="R179" s="266">
        <f>IF(L179&gt;0,L179*I179/X179,0)*VLOOKUP(B179,'2-Kosten per locatie'!$A$14:$C$31,3,FALSE)</f>
        <v>0</v>
      </c>
      <c r="S179" s="266">
        <f>IF(M179&gt;0,M179*I179/Y179,0)*VLOOKUP(B179,'2-Kosten per locatie'!$A$14:$C$31,3,FALSE)</f>
        <v>0</v>
      </c>
      <c r="T179" s="266">
        <f>IF(N179&gt;0,N179*I179/Z179,0)*VLOOKUP(B179,'2-Kosten per locatie'!$A$14:$C$31,3,FALSE)</f>
        <v>0</v>
      </c>
      <c r="U179" s="266">
        <f>IF(O179&gt;0,O179*I179/Y179,0)*VLOOKUP(B179,'2-Kosten per locatie'!$A$14:$C$31,3,FALSE)</f>
        <v>0</v>
      </c>
      <c r="V179" s="266">
        <f>IF(P179&gt;0,P179*I179/Z179,0)*VLOOKUP(B179,'2-Kosten per locatie'!$A$14:$C$31,3,FALSE)</f>
        <v>0</v>
      </c>
      <c r="W179" s="359">
        <f>IF(K179="nio",0,IF(K179&gt;0,VLOOKUP(G179,'3-Productie normen'!A:L,VLOOKUP(K179,'3-Productie normen'!$B$32:$C$36,2,FALSE),FALSE)))</f>
        <v>0</v>
      </c>
      <c r="X179" s="359">
        <f t="shared" si="18"/>
        <v>0</v>
      </c>
      <c r="Y179" s="359">
        <f t="shared" si="19"/>
        <v>0</v>
      </c>
      <c r="Z179" s="359">
        <f t="shared" si="20"/>
        <v>0</v>
      </c>
      <c r="AA179" s="360"/>
      <c r="AC179" s="361">
        <f t="shared" si="16"/>
        <v>0</v>
      </c>
    </row>
    <row r="180" spans="1:29" ht="14.1" hidden="1" customHeight="1">
      <c r="A180" s="77">
        <v>180</v>
      </c>
      <c r="B180" s="323" t="s">
        <v>56</v>
      </c>
      <c r="C180" s="323" t="s">
        <v>303</v>
      </c>
      <c r="D180" s="517" t="s">
        <v>147</v>
      </c>
      <c r="E180" s="518">
        <v>1</v>
      </c>
      <c r="F180" s="517" t="s">
        <v>256</v>
      </c>
      <c r="G180" s="74" t="s">
        <v>97</v>
      </c>
      <c r="H180" s="517" t="s">
        <v>305</v>
      </c>
      <c r="I180" s="519">
        <v>30</v>
      </c>
      <c r="J180" s="358">
        <f t="shared" si="17"/>
        <v>0</v>
      </c>
      <c r="K180" s="267" t="s">
        <v>192</v>
      </c>
      <c r="L180" s="267"/>
      <c r="M180" s="267"/>
      <c r="N180" s="267"/>
      <c r="O180" s="267"/>
      <c r="P180" s="267"/>
      <c r="Q180" s="266">
        <f>IF(K180="nio",0,IF(K180&gt;0,K180*I180/W180,0))*VLOOKUP(B180,'2-Kosten per locatie'!$A$14:$C$31,3,FALSE)</f>
        <v>0</v>
      </c>
      <c r="R180" s="266">
        <f>IF(L180&gt;0,L180*I180/X180,0)*VLOOKUP(B180,'2-Kosten per locatie'!$A$14:$C$31,3,FALSE)</f>
        <v>0</v>
      </c>
      <c r="S180" s="266">
        <f>IF(M180&gt;0,M180*I180/Y180,0)*VLOOKUP(B180,'2-Kosten per locatie'!$A$14:$C$31,3,FALSE)</f>
        <v>0</v>
      </c>
      <c r="T180" s="266">
        <f>IF(N180&gt;0,N180*I180/Z180,0)*VLOOKUP(B180,'2-Kosten per locatie'!$A$14:$C$31,3,FALSE)</f>
        <v>0</v>
      </c>
      <c r="U180" s="266">
        <f>IF(O180&gt;0,O180*I180/Y180,0)*VLOOKUP(B180,'2-Kosten per locatie'!$A$14:$C$31,3,FALSE)</f>
        <v>0</v>
      </c>
      <c r="V180" s="266">
        <f>IF(P180&gt;0,P180*I180/Z180,0)*VLOOKUP(B180,'2-Kosten per locatie'!$A$14:$C$31,3,FALSE)</f>
        <v>0</v>
      </c>
      <c r="W180" s="359">
        <f>IF(K180="nio",0,IF(K180&gt;0,VLOOKUP(G180,'3-Productie normen'!A:L,VLOOKUP(K180,'3-Productie normen'!$B$32:$C$36,2,FALSE),FALSE)))</f>
        <v>0</v>
      </c>
      <c r="X180" s="359">
        <f t="shared" si="18"/>
        <v>0</v>
      </c>
      <c r="Y180" s="359">
        <f t="shared" si="19"/>
        <v>0</v>
      </c>
      <c r="Z180" s="359">
        <f t="shared" si="20"/>
        <v>0</v>
      </c>
      <c r="AA180" s="360"/>
      <c r="AC180" s="361">
        <f t="shared" si="16"/>
        <v>0</v>
      </c>
    </row>
    <row r="181" spans="1:29" ht="14.1" hidden="1" customHeight="1">
      <c r="A181" s="77">
        <v>181</v>
      </c>
      <c r="B181" s="323" t="s">
        <v>56</v>
      </c>
      <c r="C181" s="323" t="s">
        <v>303</v>
      </c>
      <c r="D181" s="517" t="s">
        <v>147</v>
      </c>
      <c r="E181" s="518"/>
      <c r="F181" s="517" t="s">
        <v>308</v>
      </c>
      <c r="G181" s="517" t="s">
        <v>107</v>
      </c>
      <c r="H181" s="517" t="s">
        <v>307</v>
      </c>
      <c r="I181" s="519">
        <v>6.3</v>
      </c>
      <c r="J181" s="358">
        <f t="shared" si="17"/>
        <v>0</v>
      </c>
      <c r="K181" s="267" t="s">
        <v>192</v>
      </c>
      <c r="L181" s="267"/>
      <c r="M181" s="267"/>
      <c r="N181" s="267"/>
      <c r="O181" s="267"/>
      <c r="P181" s="267"/>
      <c r="Q181" s="266">
        <f>IF(K181="nio",0,IF(K181&gt;0,K181*I181/W181,0))*VLOOKUP(B181,'2-Kosten per locatie'!$A$14:$C$31,3,FALSE)</f>
        <v>0</v>
      </c>
      <c r="R181" s="266">
        <f>IF(L181&gt;0,L181*I181/X181,0)*VLOOKUP(B181,'2-Kosten per locatie'!$A$14:$C$31,3,FALSE)</f>
        <v>0</v>
      </c>
      <c r="S181" s="266">
        <f>IF(M181&gt;0,M181*I181/Y181,0)*VLOOKUP(B181,'2-Kosten per locatie'!$A$14:$C$31,3,FALSE)</f>
        <v>0</v>
      </c>
      <c r="T181" s="266">
        <f>IF(N181&gt;0,N181*I181/Z181,0)*VLOOKUP(B181,'2-Kosten per locatie'!$A$14:$C$31,3,FALSE)</f>
        <v>0</v>
      </c>
      <c r="U181" s="266">
        <f>IF(O181&gt;0,O181*I181/Y181,0)*VLOOKUP(B181,'2-Kosten per locatie'!$A$14:$C$31,3,FALSE)</f>
        <v>0</v>
      </c>
      <c r="V181" s="266">
        <f>IF(P181&gt;0,P181*I181/Z181,0)*VLOOKUP(B181,'2-Kosten per locatie'!$A$14:$C$31,3,FALSE)</f>
        <v>0</v>
      </c>
      <c r="W181" s="359">
        <f>IF(K181="nio",0,IF(K181&gt;0,VLOOKUP(G181,'3-Productie normen'!A:L,VLOOKUP(K181,'3-Productie normen'!$B$32:$C$36,2,FALSE),FALSE)))</f>
        <v>0</v>
      </c>
      <c r="X181" s="359">
        <f t="shared" si="18"/>
        <v>0</v>
      </c>
      <c r="Y181" s="359">
        <f t="shared" si="19"/>
        <v>0</v>
      </c>
      <c r="Z181" s="359">
        <f t="shared" si="20"/>
        <v>0</v>
      </c>
      <c r="AA181" s="360"/>
      <c r="AC181" s="361">
        <f t="shared" si="16"/>
        <v>0</v>
      </c>
    </row>
    <row r="182" spans="1:29" ht="14.1" hidden="1" customHeight="1">
      <c r="A182" s="77">
        <v>182</v>
      </c>
      <c r="B182" s="323" t="s">
        <v>56</v>
      </c>
      <c r="C182" s="323" t="s">
        <v>303</v>
      </c>
      <c r="D182" s="517" t="s">
        <v>147</v>
      </c>
      <c r="E182" s="518"/>
      <c r="F182" s="517" t="s">
        <v>317</v>
      </c>
      <c r="G182" s="517" t="s">
        <v>102</v>
      </c>
      <c r="H182" s="517" t="s">
        <v>307</v>
      </c>
      <c r="I182" s="519">
        <v>5.5</v>
      </c>
      <c r="J182" s="358">
        <f t="shared" si="17"/>
        <v>0</v>
      </c>
      <c r="K182" s="267" t="s">
        <v>192</v>
      </c>
      <c r="L182" s="267"/>
      <c r="M182" s="267"/>
      <c r="N182" s="267"/>
      <c r="O182" s="267"/>
      <c r="P182" s="267"/>
      <c r="Q182" s="266">
        <f>IF(K182="nio",0,IF(K182&gt;0,K182*I182/W182,0))*VLOOKUP(B182,'2-Kosten per locatie'!$A$14:$C$31,3,FALSE)</f>
        <v>0</v>
      </c>
      <c r="R182" s="266">
        <f>IF(L182&gt;0,L182*I182/X182,0)*VLOOKUP(B182,'2-Kosten per locatie'!$A$14:$C$31,3,FALSE)</f>
        <v>0</v>
      </c>
      <c r="S182" s="266">
        <f>IF(M182&gt;0,M182*I182/Y182,0)*VLOOKUP(B182,'2-Kosten per locatie'!$A$14:$C$31,3,FALSE)</f>
        <v>0</v>
      </c>
      <c r="T182" s="266">
        <f>IF(N182&gt;0,N182*I182/Z182,0)*VLOOKUP(B182,'2-Kosten per locatie'!$A$14:$C$31,3,FALSE)</f>
        <v>0</v>
      </c>
      <c r="U182" s="266">
        <f>IF(O182&gt;0,O182*I182/Y182,0)*VLOOKUP(B182,'2-Kosten per locatie'!$A$14:$C$31,3,FALSE)</f>
        <v>0</v>
      </c>
      <c r="V182" s="266">
        <f>IF(P182&gt;0,P182*I182/Z182,0)*VLOOKUP(B182,'2-Kosten per locatie'!$A$14:$C$31,3,FALSE)</f>
        <v>0</v>
      </c>
      <c r="W182" s="359">
        <f>IF(K182="nio",0,IF(K182&gt;0,VLOOKUP(G182,'3-Productie normen'!A:L,VLOOKUP(K182,'3-Productie normen'!$B$32:$C$36,2,FALSE),FALSE)))</f>
        <v>0</v>
      </c>
      <c r="X182" s="359">
        <f t="shared" si="18"/>
        <v>0</v>
      </c>
      <c r="Y182" s="359">
        <f t="shared" si="19"/>
        <v>0</v>
      </c>
      <c r="Z182" s="359">
        <f t="shared" si="20"/>
        <v>0</v>
      </c>
      <c r="AA182" s="360"/>
      <c r="AC182" s="361">
        <f t="shared" si="16"/>
        <v>0</v>
      </c>
    </row>
    <row r="183" spans="1:29" ht="14.1" hidden="1" customHeight="1">
      <c r="A183" s="77">
        <v>183</v>
      </c>
      <c r="B183" s="323" t="s">
        <v>56</v>
      </c>
      <c r="C183" s="323" t="s">
        <v>303</v>
      </c>
      <c r="D183" s="517" t="s">
        <v>147</v>
      </c>
      <c r="E183" s="518"/>
      <c r="F183" s="517" t="s">
        <v>318</v>
      </c>
      <c r="G183" s="74" t="s">
        <v>111</v>
      </c>
      <c r="H183" s="517" t="s">
        <v>307</v>
      </c>
      <c r="I183" s="519">
        <v>4</v>
      </c>
      <c r="J183" s="358">
        <f t="shared" si="17"/>
        <v>0</v>
      </c>
      <c r="K183" s="267" t="s">
        <v>192</v>
      </c>
      <c r="L183" s="267"/>
      <c r="M183" s="267"/>
      <c r="N183" s="267"/>
      <c r="O183" s="267"/>
      <c r="P183" s="267"/>
      <c r="Q183" s="266">
        <f>IF(K183="nio",0,IF(K183&gt;0,K183*I183/W183,0))*VLOOKUP(B183,'2-Kosten per locatie'!$A$14:$C$31,3,FALSE)</f>
        <v>0</v>
      </c>
      <c r="R183" s="266">
        <f>IF(L183&gt;0,L183*I183/X183,0)*VLOOKUP(B183,'2-Kosten per locatie'!$A$14:$C$31,3,FALSE)</f>
        <v>0</v>
      </c>
      <c r="S183" s="266">
        <f>IF(M183&gt;0,M183*I183/Y183,0)*VLOOKUP(B183,'2-Kosten per locatie'!$A$14:$C$31,3,FALSE)</f>
        <v>0</v>
      </c>
      <c r="T183" s="266">
        <f>IF(N183&gt;0,N183*I183/Z183,0)*VLOOKUP(B183,'2-Kosten per locatie'!$A$14:$C$31,3,FALSE)</f>
        <v>0</v>
      </c>
      <c r="U183" s="266">
        <f>IF(O183&gt;0,O183*I183/Y183,0)*VLOOKUP(B183,'2-Kosten per locatie'!$A$14:$C$31,3,FALSE)</f>
        <v>0</v>
      </c>
      <c r="V183" s="266">
        <f>IF(P183&gt;0,P183*I183/Z183,0)*VLOOKUP(B183,'2-Kosten per locatie'!$A$14:$C$31,3,FALSE)</f>
        <v>0</v>
      </c>
      <c r="W183" s="359">
        <f>IF(K183="nio",0,IF(K183&gt;0,VLOOKUP(G183,'3-Productie normen'!A:L,VLOOKUP(K183,'3-Productie normen'!$B$32:$C$36,2,FALSE),FALSE)))</f>
        <v>0</v>
      </c>
      <c r="X183" s="359">
        <f t="shared" si="18"/>
        <v>0</v>
      </c>
      <c r="Y183" s="359">
        <f t="shared" si="19"/>
        <v>0</v>
      </c>
      <c r="Z183" s="359">
        <f t="shared" si="20"/>
        <v>0</v>
      </c>
      <c r="AA183" s="360"/>
      <c r="AC183" s="361">
        <f t="shared" si="16"/>
        <v>0</v>
      </c>
    </row>
    <row r="184" spans="1:29" ht="14.1" hidden="1" customHeight="1">
      <c r="A184" s="77">
        <v>184</v>
      </c>
      <c r="B184" s="323" t="s">
        <v>56</v>
      </c>
      <c r="C184" s="323" t="s">
        <v>303</v>
      </c>
      <c r="D184" s="517" t="s">
        <v>147</v>
      </c>
      <c r="E184" s="518"/>
      <c r="F184" s="517" t="s">
        <v>319</v>
      </c>
      <c r="G184" s="517" t="s">
        <v>98</v>
      </c>
      <c r="H184" s="517" t="s">
        <v>307</v>
      </c>
      <c r="I184" s="519">
        <v>2.85</v>
      </c>
      <c r="J184" s="358">
        <f t="shared" si="17"/>
        <v>0</v>
      </c>
      <c r="K184" s="267" t="s">
        <v>192</v>
      </c>
      <c r="L184" s="267"/>
      <c r="M184" s="267"/>
      <c r="N184" s="267"/>
      <c r="O184" s="267"/>
      <c r="P184" s="267"/>
      <c r="Q184" s="266">
        <f>IF(K184="nio",0,IF(K184&gt;0,K184*I184/W184,0))*VLOOKUP(B184,'2-Kosten per locatie'!$A$14:$C$31,3,FALSE)</f>
        <v>0</v>
      </c>
      <c r="R184" s="266">
        <f>IF(L184&gt;0,L184*I184/X184,0)*VLOOKUP(B184,'2-Kosten per locatie'!$A$14:$C$31,3,FALSE)</f>
        <v>0</v>
      </c>
      <c r="S184" s="266">
        <f>IF(M184&gt;0,M184*I184/Y184,0)*VLOOKUP(B184,'2-Kosten per locatie'!$A$14:$C$31,3,FALSE)</f>
        <v>0</v>
      </c>
      <c r="T184" s="266">
        <f>IF(N184&gt;0,N184*I184/Z184,0)*VLOOKUP(B184,'2-Kosten per locatie'!$A$14:$C$31,3,FALSE)</f>
        <v>0</v>
      </c>
      <c r="U184" s="266">
        <f>IF(O184&gt;0,O184*I184/Y184,0)*VLOOKUP(B184,'2-Kosten per locatie'!$A$14:$C$31,3,FALSE)</f>
        <v>0</v>
      </c>
      <c r="V184" s="266">
        <f>IF(P184&gt;0,P184*I184/Z184,0)*VLOOKUP(B184,'2-Kosten per locatie'!$A$14:$C$31,3,FALSE)</f>
        <v>0</v>
      </c>
      <c r="W184" s="359">
        <f>IF(K184="nio",0,IF(K184&gt;0,VLOOKUP(G184,'3-Productie normen'!A:L,VLOOKUP(K184,'3-Productie normen'!$B$32:$C$36,2,FALSE),FALSE)))</f>
        <v>0</v>
      </c>
      <c r="X184" s="359">
        <f t="shared" si="18"/>
        <v>0</v>
      </c>
      <c r="Y184" s="359">
        <f t="shared" si="19"/>
        <v>0</v>
      </c>
      <c r="Z184" s="359">
        <f t="shared" si="20"/>
        <v>0</v>
      </c>
      <c r="AA184" s="360"/>
      <c r="AC184" s="361">
        <f t="shared" si="16"/>
        <v>0</v>
      </c>
    </row>
    <row r="185" spans="1:29" ht="14.1" hidden="1" customHeight="1">
      <c r="A185" s="77">
        <v>185</v>
      </c>
      <c r="B185" s="323" t="s">
        <v>56</v>
      </c>
      <c r="C185" s="323" t="s">
        <v>303</v>
      </c>
      <c r="D185" s="517" t="s">
        <v>147</v>
      </c>
      <c r="E185" s="518"/>
      <c r="F185" s="517" t="s">
        <v>319</v>
      </c>
      <c r="G185" s="517" t="s">
        <v>98</v>
      </c>
      <c r="H185" s="517" t="s">
        <v>307</v>
      </c>
      <c r="I185" s="519">
        <v>2.85</v>
      </c>
      <c r="J185" s="358">
        <f t="shared" si="17"/>
        <v>0</v>
      </c>
      <c r="K185" s="267" t="s">
        <v>192</v>
      </c>
      <c r="L185" s="267"/>
      <c r="M185" s="267"/>
      <c r="N185" s="267"/>
      <c r="O185" s="267"/>
      <c r="P185" s="267"/>
      <c r="Q185" s="266">
        <f>IF(K185="nio",0,IF(K185&gt;0,K185*I185/W185,0))*VLOOKUP(B185,'2-Kosten per locatie'!$A$14:$C$31,3,FALSE)</f>
        <v>0</v>
      </c>
      <c r="R185" s="266">
        <f>IF(L185&gt;0,L185*I185/X185,0)*VLOOKUP(B185,'2-Kosten per locatie'!$A$14:$C$31,3,FALSE)</f>
        <v>0</v>
      </c>
      <c r="S185" s="266">
        <f>IF(M185&gt;0,M185*I185/Y185,0)*VLOOKUP(B185,'2-Kosten per locatie'!$A$14:$C$31,3,FALSE)</f>
        <v>0</v>
      </c>
      <c r="T185" s="266">
        <f>IF(N185&gt;0,N185*I185/Z185,0)*VLOOKUP(B185,'2-Kosten per locatie'!$A$14:$C$31,3,FALSE)</f>
        <v>0</v>
      </c>
      <c r="U185" s="266">
        <f>IF(O185&gt;0,O185*I185/Y185,0)*VLOOKUP(B185,'2-Kosten per locatie'!$A$14:$C$31,3,FALSE)</f>
        <v>0</v>
      </c>
      <c r="V185" s="266">
        <f>IF(P185&gt;0,P185*I185/Z185,0)*VLOOKUP(B185,'2-Kosten per locatie'!$A$14:$C$31,3,FALSE)</f>
        <v>0</v>
      </c>
      <c r="W185" s="359">
        <f>IF(K185="nio",0,IF(K185&gt;0,VLOOKUP(G185,'3-Productie normen'!A:L,VLOOKUP(K185,'3-Productie normen'!$B$32:$C$36,2,FALSE),FALSE)))</f>
        <v>0</v>
      </c>
      <c r="X185" s="359">
        <f t="shared" si="18"/>
        <v>0</v>
      </c>
      <c r="Y185" s="359">
        <f t="shared" si="19"/>
        <v>0</v>
      </c>
      <c r="Z185" s="359">
        <f t="shared" si="20"/>
        <v>0</v>
      </c>
      <c r="AA185" s="360"/>
      <c r="AC185" s="361">
        <f t="shared" si="16"/>
        <v>0</v>
      </c>
    </row>
    <row r="186" spans="1:29" ht="14.1" hidden="1" customHeight="1">
      <c r="A186" s="77">
        <v>186</v>
      </c>
      <c r="B186" s="323" t="s">
        <v>56</v>
      </c>
      <c r="C186" s="323" t="s">
        <v>303</v>
      </c>
      <c r="D186" s="517" t="s">
        <v>147</v>
      </c>
      <c r="E186" s="518"/>
      <c r="F186" s="517" t="s">
        <v>320</v>
      </c>
      <c r="G186" s="517" t="s">
        <v>98</v>
      </c>
      <c r="H186" s="517" t="s">
        <v>307</v>
      </c>
      <c r="I186" s="519">
        <v>1.08</v>
      </c>
      <c r="J186" s="358">
        <f t="shared" si="17"/>
        <v>0</v>
      </c>
      <c r="K186" s="267" t="s">
        <v>192</v>
      </c>
      <c r="L186" s="267"/>
      <c r="M186" s="267"/>
      <c r="N186" s="267"/>
      <c r="O186" s="267"/>
      <c r="P186" s="267"/>
      <c r="Q186" s="266">
        <f>IF(K186="nio",0,IF(K186&gt;0,K186*I186/W186,0))*VLOOKUP(B186,'2-Kosten per locatie'!$A$14:$C$31,3,FALSE)</f>
        <v>0</v>
      </c>
      <c r="R186" s="266">
        <f>IF(L186&gt;0,L186*I186/X186,0)*VLOOKUP(B186,'2-Kosten per locatie'!$A$14:$C$31,3,FALSE)</f>
        <v>0</v>
      </c>
      <c r="S186" s="266">
        <f>IF(M186&gt;0,M186*I186/Y186,0)*VLOOKUP(B186,'2-Kosten per locatie'!$A$14:$C$31,3,FALSE)</f>
        <v>0</v>
      </c>
      <c r="T186" s="266">
        <f>IF(N186&gt;0,N186*I186/Z186,0)*VLOOKUP(B186,'2-Kosten per locatie'!$A$14:$C$31,3,FALSE)</f>
        <v>0</v>
      </c>
      <c r="U186" s="266">
        <f>IF(O186&gt;0,O186*I186/Y186,0)*VLOOKUP(B186,'2-Kosten per locatie'!$A$14:$C$31,3,FALSE)</f>
        <v>0</v>
      </c>
      <c r="V186" s="266">
        <f>IF(P186&gt;0,P186*I186/Z186,0)*VLOOKUP(B186,'2-Kosten per locatie'!$A$14:$C$31,3,FALSE)</f>
        <v>0</v>
      </c>
      <c r="W186" s="359">
        <f>IF(K186="nio",0,IF(K186&gt;0,VLOOKUP(G186,'3-Productie normen'!A:L,VLOOKUP(K186,'3-Productie normen'!$B$32:$C$36,2,FALSE),FALSE)))</f>
        <v>0</v>
      </c>
      <c r="X186" s="359">
        <f t="shared" si="18"/>
        <v>0</v>
      </c>
      <c r="Y186" s="359">
        <f t="shared" si="19"/>
        <v>0</v>
      </c>
      <c r="Z186" s="359">
        <f t="shared" si="20"/>
        <v>0</v>
      </c>
      <c r="AA186" s="360"/>
      <c r="AC186" s="361">
        <f t="shared" si="16"/>
        <v>0</v>
      </c>
    </row>
    <row r="187" spans="1:29" ht="14.1" hidden="1" customHeight="1">
      <c r="A187" s="77">
        <v>187</v>
      </c>
      <c r="B187" s="323" t="s">
        <v>56</v>
      </c>
      <c r="C187" s="323" t="s">
        <v>303</v>
      </c>
      <c r="D187" s="517" t="s">
        <v>147</v>
      </c>
      <c r="E187" s="518"/>
      <c r="F187" s="517" t="s">
        <v>320</v>
      </c>
      <c r="G187" s="517" t="s">
        <v>98</v>
      </c>
      <c r="H187" s="517" t="s">
        <v>307</v>
      </c>
      <c r="I187" s="519">
        <v>1.08</v>
      </c>
      <c r="J187" s="358">
        <f t="shared" si="17"/>
        <v>0</v>
      </c>
      <c r="K187" s="267" t="s">
        <v>192</v>
      </c>
      <c r="L187" s="267"/>
      <c r="M187" s="267"/>
      <c r="N187" s="267"/>
      <c r="O187" s="267"/>
      <c r="P187" s="267"/>
      <c r="Q187" s="266">
        <f>IF(K187="nio",0,IF(K187&gt;0,K187*I187/W187,0))*VLOOKUP(B187,'2-Kosten per locatie'!$A$14:$C$31,3,FALSE)</f>
        <v>0</v>
      </c>
      <c r="R187" s="266">
        <f>IF(L187&gt;0,L187*I187/X187,0)*VLOOKUP(B187,'2-Kosten per locatie'!$A$14:$C$31,3,FALSE)</f>
        <v>0</v>
      </c>
      <c r="S187" s="266">
        <f>IF(M187&gt;0,M187*I187/Y187,0)*VLOOKUP(B187,'2-Kosten per locatie'!$A$14:$C$31,3,FALSE)</f>
        <v>0</v>
      </c>
      <c r="T187" s="266">
        <f>IF(N187&gt;0,N187*I187/Z187,0)*VLOOKUP(B187,'2-Kosten per locatie'!$A$14:$C$31,3,FALSE)</f>
        <v>0</v>
      </c>
      <c r="U187" s="266">
        <f>IF(O187&gt;0,O187*I187/Y187,0)*VLOOKUP(B187,'2-Kosten per locatie'!$A$14:$C$31,3,FALSE)</f>
        <v>0</v>
      </c>
      <c r="V187" s="266">
        <f>IF(P187&gt;0,P187*I187/Z187,0)*VLOOKUP(B187,'2-Kosten per locatie'!$A$14:$C$31,3,FALSE)</f>
        <v>0</v>
      </c>
      <c r="W187" s="359">
        <f>IF(K187="nio",0,IF(K187&gt;0,VLOOKUP(G187,'3-Productie normen'!A:L,VLOOKUP(K187,'3-Productie normen'!$B$32:$C$36,2,FALSE),FALSE)))</f>
        <v>0</v>
      </c>
      <c r="X187" s="359">
        <f t="shared" si="18"/>
        <v>0</v>
      </c>
      <c r="Y187" s="359">
        <f t="shared" si="19"/>
        <v>0</v>
      </c>
      <c r="Z187" s="359">
        <f t="shared" si="20"/>
        <v>0</v>
      </c>
      <c r="AA187" s="360"/>
      <c r="AC187" s="361">
        <f t="shared" si="16"/>
        <v>0</v>
      </c>
    </row>
    <row r="188" spans="1:29" ht="14.1" hidden="1" customHeight="1">
      <c r="A188" s="77">
        <v>188</v>
      </c>
      <c r="B188" s="323" t="s">
        <v>56</v>
      </c>
      <c r="C188" s="323" t="s">
        <v>303</v>
      </c>
      <c r="D188" s="517" t="s">
        <v>147</v>
      </c>
      <c r="E188" s="518"/>
      <c r="F188" s="517" t="s">
        <v>320</v>
      </c>
      <c r="G188" s="517" t="s">
        <v>98</v>
      </c>
      <c r="H188" s="517" t="s">
        <v>307</v>
      </c>
      <c r="I188" s="519">
        <v>1.08</v>
      </c>
      <c r="J188" s="358">
        <f t="shared" si="17"/>
        <v>0</v>
      </c>
      <c r="K188" s="267" t="s">
        <v>192</v>
      </c>
      <c r="L188" s="267"/>
      <c r="M188" s="267"/>
      <c r="N188" s="267"/>
      <c r="O188" s="267"/>
      <c r="P188" s="267"/>
      <c r="Q188" s="266">
        <f>IF(K188="nio",0,IF(K188&gt;0,K188*I188/W188,0))*VLOOKUP(B188,'2-Kosten per locatie'!$A$14:$C$31,3,FALSE)</f>
        <v>0</v>
      </c>
      <c r="R188" s="266">
        <f>IF(L188&gt;0,L188*I188/X188,0)*VLOOKUP(B188,'2-Kosten per locatie'!$A$14:$C$31,3,FALSE)</f>
        <v>0</v>
      </c>
      <c r="S188" s="266">
        <f>IF(M188&gt;0,M188*I188/Y188,0)*VLOOKUP(B188,'2-Kosten per locatie'!$A$14:$C$31,3,FALSE)</f>
        <v>0</v>
      </c>
      <c r="T188" s="266">
        <f>IF(N188&gt;0,N188*I188/Z188,0)*VLOOKUP(B188,'2-Kosten per locatie'!$A$14:$C$31,3,FALSE)</f>
        <v>0</v>
      </c>
      <c r="U188" s="266">
        <f>IF(O188&gt;0,O188*I188/Y188,0)*VLOOKUP(B188,'2-Kosten per locatie'!$A$14:$C$31,3,FALSE)</f>
        <v>0</v>
      </c>
      <c r="V188" s="266">
        <f>IF(P188&gt;0,P188*I188/Z188,0)*VLOOKUP(B188,'2-Kosten per locatie'!$A$14:$C$31,3,FALSE)</f>
        <v>0</v>
      </c>
      <c r="W188" s="359">
        <f>IF(K188="nio",0,IF(K188&gt;0,VLOOKUP(G188,'3-Productie normen'!A:L,VLOOKUP(K188,'3-Productie normen'!$B$32:$C$36,2,FALSE),FALSE)))</f>
        <v>0</v>
      </c>
      <c r="X188" s="359">
        <f t="shared" si="18"/>
        <v>0</v>
      </c>
      <c r="Y188" s="359">
        <f t="shared" si="19"/>
        <v>0</v>
      </c>
      <c r="Z188" s="359">
        <f t="shared" si="20"/>
        <v>0</v>
      </c>
      <c r="AA188" s="360"/>
      <c r="AC188" s="361">
        <f t="shared" si="16"/>
        <v>0</v>
      </c>
    </row>
    <row r="189" spans="1:29" ht="14.1" hidden="1" customHeight="1">
      <c r="A189" s="77">
        <v>189</v>
      </c>
      <c r="B189" s="323" t="s">
        <v>56</v>
      </c>
      <c r="C189" s="323" t="s">
        <v>303</v>
      </c>
      <c r="D189" s="517" t="s">
        <v>147</v>
      </c>
      <c r="E189" s="518"/>
      <c r="F189" s="517" t="s">
        <v>320</v>
      </c>
      <c r="G189" s="517" t="s">
        <v>98</v>
      </c>
      <c r="H189" s="517" t="s">
        <v>307</v>
      </c>
      <c r="I189" s="519">
        <v>1.08</v>
      </c>
      <c r="J189" s="358">
        <f t="shared" si="17"/>
        <v>0</v>
      </c>
      <c r="K189" s="267" t="s">
        <v>192</v>
      </c>
      <c r="L189" s="267"/>
      <c r="M189" s="267"/>
      <c r="N189" s="267"/>
      <c r="O189" s="267"/>
      <c r="P189" s="267"/>
      <c r="Q189" s="266">
        <f>IF(K189="nio",0,IF(K189&gt;0,K189*I189/W189,0))*VLOOKUP(B189,'2-Kosten per locatie'!$A$14:$C$31,3,FALSE)</f>
        <v>0</v>
      </c>
      <c r="R189" s="266">
        <f>IF(L189&gt;0,L189*I189/X189,0)*VLOOKUP(B189,'2-Kosten per locatie'!$A$14:$C$31,3,FALSE)</f>
        <v>0</v>
      </c>
      <c r="S189" s="266">
        <f>IF(M189&gt;0,M189*I189/Y189,0)*VLOOKUP(B189,'2-Kosten per locatie'!$A$14:$C$31,3,FALSE)</f>
        <v>0</v>
      </c>
      <c r="T189" s="266">
        <f>IF(N189&gt;0,N189*I189/Z189,0)*VLOOKUP(B189,'2-Kosten per locatie'!$A$14:$C$31,3,FALSE)</f>
        <v>0</v>
      </c>
      <c r="U189" s="266">
        <f>IF(O189&gt;0,O189*I189/Y189,0)*VLOOKUP(B189,'2-Kosten per locatie'!$A$14:$C$31,3,FALSE)</f>
        <v>0</v>
      </c>
      <c r="V189" s="266">
        <f>IF(P189&gt;0,P189*I189/Z189,0)*VLOOKUP(B189,'2-Kosten per locatie'!$A$14:$C$31,3,FALSE)</f>
        <v>0</v>
      </c>
      <c r="W189" s="359">
        <f>IF(K189="nio",0,IF(K189&gt;0,VLOOKUP(G189,'3-Productie normen'!A:L,VLOOKUP(K189,'3-Productie normen'!$B$32:$C$36,2,FALSE),FALSE)))</f>
        <v>0</v>
      </c>
      <c r="X189" s="359">
        <f t="shared" si="18"/>
        <v>0</v>
      </c>
      <c r="Y189" s="359">
        <f t="shared" si="19"/>
        <v>0</v>
      </c>
      <c r="Z189" s="359">
        <f t="shared" si="20"/>
        <v>0</v>
      </c>
      <c r="AA189" s="360"/>
      <c r="AC189" s="361">
        <f t="shared" si="16"/>
        <v>0</v>
      </c>
    </row>
    <row r="190" spans="1:29" ht="14.1" hidden="1" customHeight="1">
      <c r="A190" s="77">
        <v>190</v>
      </c>
      <c r="B190" s="323" t="s">
        <v>56</v>
      </c>
      <c r="C190" s="323" t="s">
        <v>303</v>
      </c>
      <c r="D190" s="517" t="s">
        <v>147</v>
      </c>
      <c r="E190" s="518"/>
      <c r="F190" s="517" t="s">
        <v>321</v>
      </c>
      <c r="G190" s="340" t="s">
        <v>104</v>
      </c>
      <c r="H190" s="517" t="s">
        <v>307</v>
      </c>
      <c r="I190" s="519">
        <v>1.08</v>
      </c>
      <c r="J190" s="358">
        <f t="shared" si="17"/>
        <v>0</v>
      </c>
      <c r="K190" s="267" t="s">
        <v>192</v>
      </c>
      <c r="L190" s="267"/>
      <c r="M190" s="267"/>
      <c r="N190" s="267"/>
      <c r="O190" s="267"/>
      <c r="P190" s="267"/>
      <c r="Q190" s="266">
        <f>IF(K190="nio",0,IF(K190&gt;0,K190*I190/W190,0))*VLOOKUP(B190,'2-Kosten per locatie'!$A$14:$C$31,3,FALSE)</f>
        <v>0</v>
      </c>
      <c r="R190" s="266">
        <f>IF(L190&gt;0,L190*I190/X190,0)*VLOOKUP(B190,'2-Kosten per locatie'!$A$14:$C$31,3,FALSE)</f>
        <v>0</v>
      </c>
      <c r="S190" s="266">
        <f>IF(M190&gt;0,M190*I190/Y190,0)*VLOOKUP(B190,'2-Kosten per locatie'!$A$14:$C$31,3,FALSE)</f>
        <v>0</v>
      </c>
      <c r="T190" s="266">
        <f>IF(N190&gt;0,N190*I190/Z190,0)*VLOOKUP(B190,'2-Kosten per locatie'!$A$14:$C$31,3,FALSE)</f>
        <v>0</v>
      </c>
      <c r="U190" s="266">
        <f>IF(O190&gt;0,O190*I190/Y190,0)*VLOOKUP(B190,'2-Kosten per locatie'!$A$14:$C$31,3,FALSE)</f>
        <v>0</v>
      </c>
      <c r="V190" s="266">
        <f>IF(P190&gt;0,P190*I190/Z190,0)*VLOOKUP(B190,'2-Kosten per locatie'!$A$14:$C$31,3,FALSE)</f>
        <v>0</v>
      </c>
      <c r="W190" s="359">
        <f>IF(K190="nio",0,IF(K190&gt;0,VLOOKUP(G190,'3-Productie normen'!A:L,VLOOKUP(K190,'3-Productie normen'!$B$32:$C$36,2,FALSE),FALSE)))</f>
        <v>0</v>
      </c>
      <c r="X190" s="359">
        <f t="shared" si="18"/>
        <v>0</v>
      </c>
      <c r="Y190" s="359">
        <f t="shared" si="19"/>
        <v>0</v>
      </c>
      <c r="Z190" s="359">
        <f t="shared" si="20"/>
        <v>0</v>
      </c>
      <c r="AA190" s="360"/>
      <c r="AC190" s="361">
        <f t="shared" si="16"/>
        <v>0</v>
      </c>
    </row>
    <row r="191" spans="1:29" ht="14.1" hidden="1" customHeight="1">
      <c r="A191" s="77">
        <v>191</v>
      </c>
      <c r="B191" s="323" t="s">
        <v>56</v>
      </c>
      <c r="C191" s="323" t="s">
        <v>303</v>
      </c>
      <c r="D191" s="517" t="s">
        <v>147</v>
      </c>
      <c r="E191" s="518"/>
      <c r="F191" s="517" t="s">
        <v>322</v>
      </c>
      <c r="G191" s="517" t="s">
        <v>99</v>
      </c>
      <c r="H191" s="517" t="s">
        <v>307</v>
      </c>
      <c r="I191" s="519">
        <v>32.520000000000003</v>
      </c>
      <c r="J191" s="358">
        <f t="shared" si="17"/>
        <v>0</v>
      </c>
      <c r="K191" s="267" t="s">
        <v>192</v>
      </c>
      <c r="L191" s="267"/>
      <c r="M191" s="267"/>
      <c r="N191" s="267"/>
      <c r="O191" s="267"/>
      <c r="P191" s="267"/>
      <c r="Q191" s="266">
        <f>IF(K191="nio",0,IF(K191&gt;0,K191*I191/W191,0))*VLOOKUP(B191,'2-Kosten per locatie'!$A$14:$C$31,3,FALSE)</f>
        <v>0</v>
      </c>
      <c r="R191" s="266">
        <f>IF(L191&gt;0,L191*I191/X191,0)*VLOOKUP(B191,'2-Kosten per locatie'!$A$14:$C$31,3,FALSE)</f>
        <v>0</v>
      </c>
      <c r="S191" s="266">
        <f>IF(M191&gt;0,M191*I191/Y191,0)*VLOOKUP(B191,'2-Kosten per locatie'!$A$14:$C$31,3,FALSE)</f>
        <v>0</v>
      </c>
      <c r="T191" s="266">
        <f>IF(N191&gt;0,N191*I191/Z191,0)*VLOOKUP(B191,'2-Kosten per locatie'!$A$14:$C$31,3,FALSE)</f>
        <v>0</v>
      </c>
      <c r="U191" s="266">
        <f>IF(O191&gt;0,O191*I191/Y191,0)*VLOOKUP(B191,'2-Kosten per locatie'!$A$14:$C$31,3,FALSE)</f>
        <v>0</v>
      </c>
      <c r="V191" s="266">
        <f>IF(P191&gt;0,P191*I191/Z191,0)*VLOOKUP(B191,'2-Kosten per locatie'!$A$14:$C$31,3,FALSE)</f>
        <v>0</v>
      </c>
      <c r="W191" s="359">
        <f>IF(K191="nio",0,IF(K191&gt;0,VLOOKUP(G191,'3-Productie normen'!A:L,VLOOKUP(K191,'3-Productie normen'!$B$32:$C$36,2,FALSE),FALSE)))</f>
        <v>0</v>
      </c>
      <c r="X191" s="359">
        <f t="shared" si="18"/>
        <v>0</v>
      </c>
      <c r="Y191" s="359">
        <f t="shared" si="19"/>
        <v>0</v>
      </c>
      <c r="Z191" s="359">
        <f t="shared" si="20"/>
        <v>0</v>
      </c>
      <c r="AA191" s="360"/>
      <c r="AC191" s="361">
        <f t="shared" si="16"/>
        <v>0</v>
      </c>
    </row>
    <row r="192" spans="1:29" ht="14.1" hidden="1" customHeight="1">
      <c r="A192" s="77">
        <v>192</v>
      </c>
      <c r="B192" s="323" t="s">
        <v>56</v>
      </c>
      <c r="C192" s="323" t="s">
        <v>303</v>
      </c>
      <c r="D192" s="517" t="s">
        <v>147</v>
      </c>
      <c r="E192" s="518"/>
      <c r="F192" s="517" t="s">
        <v>322</v>
      </c>
      <c r="G192" s="517" t="s">
        <v>99</v>
      </c>
      <c r="H192" s="517" t="s">
        <v>307</v>
      </c>
      <c r="I192" s="519">
        <v>27.5</v>
      </c>
      <c r="J192" s="358">
        <f t="shared" si="17"/>
        <v>0</v>
      </c>
      <c r="K192" s="267" t="s">
        <v>192</v>
      </c>
      <c r="L192" s="267"/>
      <c r="M192" s="267"/>
      <c r="N192" s="267"/>
      <c r="O192" s="267"/>
      <c r="P192" s="267"/>
      <c r="Q192" s="266">
        <f>IF(K192="nio",0,IF(K192&gt;0,K192*I192/W192,0))*VLOOKUP(B192,'2-Kosten per locatie'!$A$14:$C$31,3,FALSE)</f>
        <v>0</v>
      </c>
      <c r="R192" s="266">
        <f>IF(L192&gt;0,L192*I192/X192,0)*VLOOKUP(B192,'2-Kosten per locatie'!$A$14:$C$31,3,FALSE)</f>
        <v>0</v>
      </c>
      <c r="S192" s="266">
        <f>IF(M192&gt;0,M192*I192/Y192,0)*VLOOKUP(B192,'2-Kosten per locatie'!$A$14:$C$31,3,FALSE)</f>
        <v>0</v>
      </c>
      <c r="T192" s="266">
        <f>IF(N192&gt;0,N192*I192/Z192,0)*VLOOKUP(B192,'2-Kosten per locatie'!$A$14:$C$31,3,FALSE)</f>
        <v>0</v>
      </c>
      <c r="U192" s="266">
        <f>IF(O192&gt;0,O192*I192/Y192,0)*VLOOKUP(B192,'2-Kosten per locatie'!$A$14:$C$31,3,FALSE)</f>
        <v>0</v>
      </c>
      <c r="V192" s="266">
        <f>IF(P192&gt;0,P192*I192/Z192,0)*VLOOKUP(B192,'2-Kosten per locatie'!$A$14:$C$31,3,FALSE)</f>
        <v>0</v>
      </c>
      <c r="W192" s="359">
        <f>IF(K192="nio",0,IF(K192&gt;0,VLOOKUP(G192,'3-Productie normen'!A:L,VLOOKUP(K192,'3-Productie normen'!$B$32:$C$36,2,FALSE),FALSE)))</f>
        <v>0</v>
      </c>
      <c r="X192" s="359">
        <f t="shared" si="18"/>
        <v>0</v>
      </c>
      <c r="Y192" s="359">
        <f t="shared" si="19"/>
        <v>0</v>
      </c>
      <c r="Z192" s="359">
        <f t="shared" si="20"/>
        <v>0</v>
      </c>
      <c r="AA192" s="360"/>
      <c r="AC192" s="361">
        <f t="shared" si="16"/>
        <v>0</v>
      </c>
    </row>
    <row r="193" spans="1:29" ht="14.1" hidden="1" customHeight="1">
      <c r="A193" s="77">
        <v>193</v>
      </c>
      <c r="B193" s="323" t="s">
        <v>56</v>
      </c>
      <c r="C193" s="323" t="s">
        <v>303</v>
      </c>
      <c r="D193" s="517" t="s">
        <v>147</v>
      </c>
      <c r="E193" s="518"/>
      <c r="F193" s="517" t="s">
        <v>308</v>
      </c>
      <c r="G193" s="517" t="s">
        <v>107</v>
      </c>
      <c r="H193" s="517" t="s">
        <v>307</v>
      </c>
      <c r="I193" s="519">
        <v>3.6</v>
      </c>
      <c r="J193" s="358">
        <f t="shared" si="17"/>
        <v>0</v>
      </c>
      <c r="K193" s="267" t="s">
        <v>192</v>
      </c>
      <c r="L193" s="267"/>
      <c r="M193" s="267"/>
      <c r="N193" s="267"/>
      <c r="O193" s="267"/>
      <c r="P193" s="267"/>
      <c r="Q193" s="266">
        <f>IF(K193="nio",0,IF(K193&gt;0,K193*I193/W193,0))*VLOOKUP(B193,'2-Kosten per locatie'!$A$14:$C$31,3,FALSE)</f>
        <v>0</v>
      </c>
      <c r="R193" s="266">
        <f>IF(L193&gt;0,L193*I193/X193,0)*VLOOKUP(B193,'2-Kosten per locatie'!$A$14:$C$31,3,FALSE)</f>
        <v>0</v>
      </c>
      <c r="S193" s="266">
        <f>IF(M193&gt;0,M193*I193/Y193,0)*VLOOKUP(B193,'2-Kosten per locatie'!$A$14:$C$31,3,FALSE)</f>
        <v>0</v>
      </c>
      <c r="T193" s="266">
        <f>IF(N193&gt;0,N193*I193/Z193,0)*VLOOKUP(B193,'2-Kosten per locatie'!$A$14:$C$31,3,FALSE)</f>
        <v>0</v>
      </c>
      <c r="U193" s="266">
        <f>IF(O193&gt;0,O193*I193/Y193,0)*VLOOKUP(B193,'2-Kosten per locatie'!$A$14:$C$31,3,FALSE)</f>
        <v>0</v>
      </c>
      <c r="V193" s="266">
        <f>IF(P193&gt;0,P193*I193/Z193,0)*VLOOKUP(B193,'2-Kosten per locatie'!$A$14:$C$31,3,FALSE)</f>
        <v>0</v>
      </c>
      <c r="W193" s="359">
        <f>IF(K193="nio",0,IF(K193&gt;0,VLOOKUP(G193,'3-Productie normen'!A:L,VLOOKUP(K193,'3-Productie normen'!$B$32:$C$36,2,FALSE),FALSE)))</f>
        <v>0</v>
      </c>
      <c r="X193" s="359">
        <f t="shared" si="18"/>
        <v>0</v>
      </c>
      <c r="Y193" s="359">
        <f t="shared" si="19"/>
        <v>0</v>
      </c>
      <c r="Z193" s="359">
        <f t="shared" si="20"/>
        <v>0</v>
      </c>
      <c r="AA193" s="360"/>
      <c r="AC193" s="361">
        <f t="shared" si="16"/>
        <v>0</v>
      </c>
    </row>
    <row r="194" spans="1:29" ht="14.1" hidden="1" customHeight="1">
      <c r="A194" s="77">
        <v>194</v>
      </c>
      <c r="B194" s="323" t="s">
        <v>56</v>
      </c>
      <c r="C194" s="323" t="s">
        <v>303</v>
      </c>
      <c r="D194" s="517" t="s">
        <v>147</v>
      </c>
      <c r="E194" s="518"/>
      <c r="F194" s="517" t="s">
        <v>304</v>
      </c>
      <c r="G194" s="517" t="s">
        <v>99</v>
      </c>
      <c r="H194" s="517" t="s">
        <v>305</v>
      </c>
      <c r="I194" s="519">
        <v>17.12</v>
      </c>
      <c r="J194" s="358">
        <f t="shared" si="17"/>
        <v>0</v>
      </c>
      <c r="K194" s="267" t="s">
        <v>192</v>
      </c>
      <c r="L194" s="267"/>
      <c r="M194" s="267"/>
      <c r="N194" s="267"/>
      <c r="O194" s="267"/>
      <c r="P194" s="267"/>
      <c r="Q194" s="266">
        <f>IF(K194="nio",0,IF(K194&gt;0,K194*I194/W194,0))*VLOOKUP(B194,'2-Kosten per locatie'!$A$14:$C$31,3,FALSE)</f>
        <v>0</v>
      </c>
      <c r="R194" s="266">
        <f>IF(L194&gt;0,L194*I194/X194,0)*VLOOKUP(B194,'2-Kosten per locatie'!$A$14:$C$31,3,FALSE)</f>
        <v>0</v>
      </c>
      <c r="S194" s="266">
        <f>IF(M194&gt;0,M194*I194/Y194,0)*VLOOKUP(B194,'2-Kosten per locatie'!$A$14:$C$31,3,FALSE)</f>
        <v>0</v>
      </c>
      <c r="T194" s="266">
        <f>IF(N194&gt;0,N194*I194/Z194,0)*VLOOKUP(B194,'2-Kosten per locatie'!$A$14:$C$31,3,FALSE)</f>
        <v>0</v>
      </c>
      <c r="U194" s="266">
        <f>IF(O194&gt;0,O194*I194/Y194,0)*VLOOKUP(B194,'2-Kosten per locatie'!$A$14:$C$31,3,FALSE)</f>
        <v>0</v>
      </c>
      <c r="V194" s="266">
        <f>IF(P194&gt;0,P194*I194/Z194,0)*VLOOKUP(B194,'2-Kosten per locatie'!$A$14:$C$31,3,FALSE)</f>
        <v>0</v>
      </c>
      <c r="W194" s="359">
        <f>IF(K194="nio",0,IF(K194&gt;0,VLOOKUP(G194,'3-Productie normen'!A:L,VLOOKUP(K194,'3-Productie normen'!$B$32:$C$36,2,FALSE),FALSE)))</f>
        <v>0</v>
      </c>
      <c r="X194" s="359">
        <f t="shared" si="18"/>
        <v>0</v>
      </c>
      <c r="Y194" s="359">
        <f t="shared" si="19"/>
        <v>0</v>
      </c>
      <c r="Z194" s="359">
        <f t="shared" si="20"/>
        <v>0</v>
      </c>
      <c r="AA194" s="360"/>
      <c r="AC194" s="361">
        <f t="shared" si="16"/>
        <v>0</v>
      </c>
    </row>
    <row r="195" spans="1:29" ht="14.1" hidden="1" customHeight="1">
      <c r="A195" s="77">
        <v>195</v>
      </c>
      <c r="B195" s="323" t="s">
        <v>56</v>
      </c>
      <c r="C195" s="323" t="s">
        <v>303</v>
      </c>
      <c r="D195" s="517" t="s">
        <v>147</v>
      </c>
      <c r="E195" s="518">
        <v>45</v>
      </c>
      <c r="F195" s="517" t="s">
        <v>323</v>
      </c>
      <c r="G195" s="517" t="s">
        <v>103</v>
      </c>
      <c r="H195" s="517" t="s">
        <v>305</v>
      </c>
      <c r="I195" s="519">
        <v>46</v>
      </c>
      <c r="J195" s="358">
        <f t="shared" si="17"/>
        <v>0</v>
      </c>
      <c r="K195" s="267" t="s">
        <v>192</v>
      </c>
      <c r="L195" s="267"/>
      <c r="M195" s="267"/>
      <c r="N195" s="267"/>
      <c r="O195" s="267"/>
      <c r="P195" s="267"/>
      <c r="Q195" s="266">
        <f>IF(K195="nio",0,IF(K195&gt;0,K195*I195/W195,0))*VLOOKUP(B195,'2-Kosten per locatie'!$A$14:$C$31,3,FALSE)</f>
        <v>0</v>
      </c>
      <c r="R195" s="266">
        <f>IF(L195&gt;0,L195*I195/X195,0)*VLOOKUP(B195,'2-Kosten per locatie'!$A$14:$C$31,3,FALSE)</f>
        <v>0</v>
      </c>
      <c r="S195" s="266">
        <f>IF(M195&gt;0,M195*I195/Y195,0)*VLOOKUP(B195,'2-Kosten per locatie'!$A$14:$C$31,3,FALSE)</f>
        <v>0</v>
      </c>
      <c r="T195" s="266">
        <f>IF(N195&gt;0,N195*I195/Z195,0)*VLOOKUP(B195,'2-Kosten per locatie'!$A$14:$C$31,3,FALSE)</f>
        <v>0</v>
      </c>
      <c r="U195" s="266">
        <f>IF(O195&gt;0,O195*I195/Y195,0)*VLOOKUP(B195,'2-Kosten per locatie'!$A$14:$C$31,3,FALSE)</f>
        <v>0</v>
      </c>
      <c r="V195" s="266">
        <f>IF(P195&gt;0,P195*I195/Z195,0)*VLOOKUP(B195,'2-Kosten per locatie'!$A$14:$C$31,3,FALSE)</f>
        <v>0</v>
      </c>
      <c r="W195" s="359">
        <f>IF(K195="nio",0,IF(K195&gt;0,VLOOKUP(G195,'3-Productie normen'!A:L,VLOOKUP(K195,'3-Productie normen'!$B$32:$C$36,2,FALSE),FALSE)))</f>
        <v>0</v>
      </c>
      <c r="X195" s="359">
        <f t="shared" si="18"/>
        <v>0</v>
      </c>
      <c r="Y195" s="359">
        <f t="shared" si="19"/>
        <v>0</v>
      </c>
      <c r="Z195" s="359">
        <f t="shared" si="20"/>
        <v>0</v>
      </c>
      <c r="AA195" s="360"/>
      <c r="AC195" s="361">
        <f t="shared" si="16"/>
        <v>0</v>
      </c>
    </row>
    <row r="196" spans="1:29" ht="14.1" hidden="1" customHeight="1">
      <c r="A196" s="77">
        <v>196</v>
      </c>
      <c r="B196" s="323" t="s">
        <v>56</v>
      </c>
      <c r="C196" s="323" t="s">
        <v>303</v>
      </c>
      <c r="D196" s="517" t="s">
        <v>147</v>
      </c>
      <c r="E196" s="518">
        <v>47</v>
      </c>
      <c r="F196" s="517" t="s">
        <v>324</v>
      </c>
      <c r="G196" s="517" t="s">
        <v>103</v>
      </c>
      <c r="H196" s="517" t="s">
        <v>305</v>
      </c>
      <c r="I196" s="519">
        <v>13</v>
      </c>
      <c r="J196" s="358">
        <f t="shared" si="17"/>
        <v>0</v>
      </c>
      <c r="K196" s="267" t="s">
        <v>192</v>
      </c>
      <c r="L196" s="267"/>
      <c r="M196" s="267"/>
      <c r="N196" s="267"/>
      <c r="O196" s="267"/>
      <c r="P196" s="267"/>
      <c r="Q196" s="266">
        <f>IF(K196="nio",0,IF(K196&gt;0,K196*I196/W196,0))*VLOOKUP(B196,'2-Kosten per locatie'!$A$14:$C$31,3,FALSE)</f>
        <v>0</v>
      </c>
      <c r="R196" s="266">
        <f>IF(L196&gt;0,L196*I196/X196,0)*VLOOKUP(B196,'2-Kosten per locatie'!$A$14:$C$31,3,FALSE)</f>
        <v>0</v>
      </c>
      <c r="S196" s="266">
        <f>IF(M196&gt;0,M196*I196/Y196,0)*VLOOKUP(B196,'2-Kosten per locatie'!$A$14:$C$31,3,FALSE)</f>
        <v>0</v>
      </c>
      <c r="T196" s="266">
        <f>IF(N196&gt;0,N196*I196/Z196,0)*VLOOKUP(B196,'2-Kosten per locatie'!$A$14:$C$31,3,FALSE)</f>
        <v>0</v>
      </c>
      <c r="U196" s="266">
        <f>IF(O196&gt;0,O196*I196/Y196,0)*VLOOKUP(B196,'2-Kosten per locatie'!$A$14:$C$31,3,FALSE)</f>
        <v>0</v>
      </c>
      <c r="V196" s="266">
        <f>IF(P196&gt;0,P196*I196/Z196,0)*VLOOKUP(B196,'2-Kosten per locatie'!$A$14:$C$31,3,FALSE)</f>
        <v>0</v>
      </c>
      <c r="W196" s="359">
        <f>IF(K196="nio",0,IF(K196&gt;0,VLOOKUP(G196,'3-Productie normen'!A:L,VLOOKUP(K196,'3-Productie normen'!$B$32:$C$36,2,FALSE),FALSE)))</f>
        <v>0</v>
      </c>
      <c r="X196" s="359">
        <f t="shared" si="18"/>
        <v>0</v>
      </c>
      <c r="Y196" s="359">
        <f t="shared" si="19"/>
        <v>0</v>
      </c>
      <c r="Z196" s="359">
        <f t="shared" si="20"/>
        <v>0</v>
      </c>
      <c r="AA196" s="360"/>
      <c r="AC196" s="361">
        <f t="shared" ref="AC196:AC216" si="21">J196*I196</f>
        <v>0</v>
      </c>
    </row>
    <row r="197" spans="1:29" ht="14.1" hidden="1" customHeight="1">
      <c r="A197" s="77">
        <v>197</v>
      </c>
      <c r="B197" s="323" t="s">
        <v>56</v>
      </c>
      <c r="C197" s="323" t="s">
        <v>303</v>
      </c>
      <c r="D197" s="517" t="s">
        <v>147</v>
      </c>
      <c r="E197" s="518">
        <v>48</v>
      </c>
      <c r="F197" s="517" t="s">
        <v>325</v>
      </c>
      <c r="G197" s="517" t="s">
        <v>97</v>
      </c>
      <c r="H197" s="517" t="s">
        <v>305</v>
      </c>
      <c r="I197" s="519">
        <v>14</v>
      </c>
      <c r="J197" s="358">
        <f t="shared" si="17"/>
        <v>0</v>
      </c>
      <c r="K197" s="267" t="s">
        <v>192</v>
      </c>
      <c r="L197" s="267"/>
      <c r="M197" s="267"/>
      <c r="N197" s="267"/>
      <c r="O197" s="267"/>
      <c r="P197" s="267"/>
      <c r="Q197" s="266">
        <f>IF(K197="nio",0,IF(K197&gt;0,K197*I197/W197,0))*VLOOKUP(B197,'2-Kosten per locatie'!$A$14:$C$31,3,FALSE)</f>
        <v>0</v>
      </c>
      <c r="R197" s="266">
        <f>IF(L197&gt;0,L197*I197/X197,0)*VLOOKUP(B197,'2-Kosten per locatie'!$A$14:$C$31,3,FALSE)</f>
        <v>0</v>
      </c>
      <c r="S197" s="266">
        <f>IF(M197&gt;0,M197*I197/Y197,0)*VLOOKUP(B197,'2-Kosten per locatie'!$A$14:$C$31,3,FALSE)</f>
        <v>0</v>
      </c>
      <c r="T197" s="266">
        <f>IF(N197&gt;0,N197*I197/Z197,0)*VLOOKUP(B197,'2-Kosten per locatie'!$A$14:$C$31,3,FALSE)</f>
        <v>0</v>
      </c>
      <c r="U197" s="266">
        <f>IF(O197&gt;0,O197*I197/Y197,0)*VLOOKUP(B197,'2-Kosten per locatie'!$A$14:$C$31,3,FALSE)</f>
        <v>0</v>
      </c>
      <c r="V197" s="266">
        <f>IF(P197&gt;0,P197*I197/Z197,0)*VLOOKUP(B197,'2-Kosten per locatie'!$A$14:$C$31,3,FALSE)</f>
        <v>0</v>
      </c>
      <c r="W197" s="359">
        <f>IF(K197="nio",0,IF(K197&gt;0,VLOOKUP(G197,'3-Productie normen'!A:L,VLOOKUP(K197,'3-Productie normen'!$B$32:$C$36,2,FALSE),FALSE)))</f>
        <v>0</v>
      </c>
      <c r="X197" s="359">
        <f t="shared" si="18"/>
        <v>0</v>
      </c>
      <c r="Y197" s="359">
        <f t="shared" si="19"/>
        <v>0</v>
      </c>
      <c r="Z197" s="359">
        <f t="shared" si="20"/>
        <v>0</v>
      </c>
      <c r="AA197" s="360"/>
      <c r="AC197" s="361">
        <f t="shared" si="21"/>
        <v>0</v>
      </c>
    </row>
    <row r="198" spans="1:29" ht="14.1" hidden="1" customHeight="1">
      <c r="A198" s="77">
        <v>198</v>
      </c>
      <c r="B198" s="323" t="s">
        <v>56</v>
      </c>
      <c r="C198" s="323" t="s">
        <v>303</v>
      </c>
      <c r="D198" s="517" t="s">
        <v>147</v>
      </c>
      <c r="E198" s="518">
        <v>49</v>
      </c>
      <c r="F198" s="517" t="s">
        <v>326</v>
      </c>
      <c r="G198" s="517" t="s">
        <v>97</v>
      </c>
      <c r="H198" s="517" t="s">
        <v>305</v>
      </c>
      <c r="I198" s="519">
        <v>36</v>
      </c>
      <c r="J198" s="358">
        <f t="shared" si="17"/>
        <v>0</v>
      </c>
      <c r="K198" s="267" t="s">
        <v>192</v>
      </c>
      <c r="L198" s="267"/>
      <c r="M198" s="267"/>
      <c r="N198" s="267"/>
      <c r="O198" s="267"/>
      <c r="P198" s="267"/>
      <c r="Q198" s="266">
        <f>IF(K198="nio",0,IF(K198&gt;0,K198*I198/W198,0))*VLOOKUP(B198,'2-Kosten per locatie'!$A$14:$C$31,3,FALSE)</f>
        <v>0</v>
      </c>
      <c r="R198" s="266">
        <f>IF(L198&gt;0,L198*I198/X198,0)*VLOOKUP(B198,'2-Kosten per locatie'!$A$14:$C$31,3,FALSE)</f>
        <v>0</v>
      </c>
      <c r="S198" s="266">
        <f>IF(M198&gt;0,M198*I198/Y198,0)*VLOOKUP(B198,'2-Kosten per locatie'!$A$14:$C$31,3,FALSE)</f>
        <v>0</v>
      </c>
      <c r="T198" s="266">
        <f>IF(N198&gt;0,N198*I198/Z198,0)*VLOOKUP(B198,'2-Kosten per locatie'!$A$14:$C$31,3,FALSE)</f>
        <v>0</v>
      </c>
      <c r="U198" s="266">
        <f>IF(O198&gt;0,O198*I198/Y198,0)*VLOOKUP(B198,'2-Kosten per locatie'!$A$14:$C$31,3,FALSE)</f>
        <v>0</v>
      </c>
      <c r="V198" s="266">
        <f>IF(P198&gt;0,P198*I198/Z198,0)*VLOOKUP(B198,'2-Kosten per locatie'!$A$14:$C$31,3,FALSE)</f>
        <v>0</v>
      </c>
      <c r="W198" s="359">
        <f>IF(K198="nio",0,IF(K198&gt;0,VLOOKUP(G198,'3-Productie normen'!A:L,VLOOKUP(K198,'3-Productie normen'!$B$32:$C$36,2,FALSE),FALSE)))</f>
        <v>0</v>
      </c>
      <c r="X198" s="359">
        <f t="shared" si="18"/>
        <v>0</v>
      </c>
      <c r="Y198" s="359">
        <f t="shared" si="19"/>
        <v>0</v>
      </c>
      <c r="Z198" s="359">
        <f t="shared" si="20"/>
        <v>0</v>
      </c>
      <c r="AA198" s="360"/>
      <c r="AC198" s="361">
        <f t="shared" si="21"/>
        <v>0</v>
      </c>
    </row>
    <row r="199" spans="1:29" ht="14.1" hidden="1" customHeight="1">
      <c r="A199" s="77">
        <v>199</v>
      </c>
      <c r="B199" s="323" t="s">
        <v>56</v>
      </c>
      <c r="C199" s="323" t="s">
        <v>303</v>
      </c>
      <c r="D199" s="517" t="s">
        <v>147</v>
      </c>
      <c r="E199" s="518"/>
      <c r="F199" s="517" t="s">
        <v>322</v>
      </c>
      <c r="G199" s="517" t="s">
        <v>99</v>
      </c>
      <c r="H199" s="517" t="s">
        <v>305</v>
      </c>
      <c r="I199" s="519">
        <v>5.4</v>
      </c>
      <c r="J199" s="358">
        <f t="shared" si="17"/>
        <v>0</v>
      </c>
      <c r="K199" s="267" t="s">
        <v>192</v>
      </c>
      <c r="L199" s="267"/>
      <c r="M199" s="267"/>
      <c r="N199" s="267"/>
      <c r="O199" s="267"/>
      <c r="P199" s="267"/>
      <c r="Q199" s="266">
        <f>IF(K199="nio",0,IF(K199&gt;0,K199*I199/W199,0))*VLOOKUP(B199,'2-Kosten per locatie'!$A$14:$C$31,3,FALSE)</f>
        <v>0</v>
      </c>
      <c r="R199" s="266">
        <f>IF(L199&gt;0,L199*I199/X199,0)*VLOOKUP(B199,'2-Kosten per locatie'!$A$14:$C$31,3,FALSE)</f>
        <v>0</v>
      </c>
      <c r="S199" s="266">
        <f>IF(M199&gt;0,M199*I199/Y199,0)*VLOOKUP(B199,'2-Kosten per locatie'!$A$14:$C$31,3,FALSE)</f>
        <v>0</v>
      </c>
      <c r="T199" s="266">
        <f>IF(N199&gt;0,N199*I199/Z199,0)*VLOOKUP(B199,'2-Kosten per locatie'!$A$14:$C$31,3,FALSE)</f>
        <v>0</v>
      </c>
      <c r="U199" s="266">
        <f>IF(O199&gt;0,O199*I199/Y199,0)*VLOOKUP(B199,'2-Kosten per locatie'!$A$14:$C$31,3,FALSE)</f>
        <v>0</v>
      </c>
      <c r="V199" s="266">
        <f>IF(P199&gt;0,P199*I199/Z199,0)*VLOOKUP(B199,'2-Kosten per locatie'!$A$14:$C$31,3,FALSE)</f>
        <v>0</v>
      </c>
      <c r="W199" s="359">
        <f>IF(K199="nio",0,IF(K199&gt;0,VLOOKUP(G199,'3-Productie normen'!A:L,VLOOKUP(K199,'3-Productie normen'!$B$32:$C$36,2,FALSE),FALSE)))</f>
        <v>0</v>
      </c>
      <c r="X199" s="359">
        <f t="shared" si="18"/>
        <v>0</v>
      </c>
      <c r="Y199" s="359">
        <f t="shared" si="19"/>
        <v>0</v>
      </c>
      <c r="Z199" s="359">
        <f t="shared" si="20"/>
        <v>0</v>
      </c>
      <c r="AA199" s="360"/>
      <c r="AC199" s="361">
        <f t="shared" si="21"/>
        <v>0</v>
      </c>
    </row>
    <row r="200" spans="1:29" ht="14.1" hidden="1" customHeight="1">
      <c r="A200" s="77">
        <v>200</v>
      </c>
      <c r="B200" s="323" t="s">
        <v>56</v>
      </c>
      <c r="C200" s="323" t="s">
        <v>303</v>
      </c>
      <c r="D200" s="517" t="s">
        <v>147</v>
      </c>
      <c r="E200" s="518"/>
      <c r="F200" s="517" t="s">
        <v>308</v>
      </c>
      <c r="G200" s="517" t="s">
        <v>107</v>
      </c>
      <c r="H200" s="517" t="s">
        <v>307</v>
      </c>
      <c r="I200" s="519">
        <v>3</v>
      </c>
      <c r="J200" s="358">
        <f t="shared" si="17"/>
        <v>0</v>
      </c>
      <c r="K200" s="267" t="s">
        <v>192</v>
      </c>
      <c r="L200" s="267"/>
      <c r="M200" s="267"/>
      <c r="N200" s="267"/>
      <c r="O200" s="267"/>
      <c r="P200" s="267"/>
      <c r="Q200" s="266">
        <f>IF(K200="nio",0,IF(K200&gt;0,K200*I200/W200,0))*VLOOKUP(B200,'2-Kosten per locatie'!$A$14:$C$31,3,FALSE)</f>
        <v>0</v>
      </c>
      <c r="R200" s="266">
        <f>IF(L200&gt;0,L200*I200/X200,0)*VLOOKUP(B200,'2-Kosten per locatie'!$A$14:$C$31,3,FALSE)</f>
        <v>0</v>
      </c>
      <c r="S200" s="266">
        <f>IF(M200&gt;0,M200*I200/Y200,0)*VLOOKUP(B200,'2-Kosten per locatie'!$A$14:$C$31,3,FALSE)</f>
        <v>0</v>
      </c>
      <c r="T200" s="266">
        <f>IF(N200&gt;0,N200*I200/Z200,0)*VLOOKUP(B200,'2-Kosten per locatie'!$A$14:$C$31,3,FALSE)</f>
        <v>0</v>
      </c>
      <c r="U200" s="266">
        <f>IF(O200&gt;0,O200*I200/Y200,0)*VLOOKUP(B200,'2-Kosten per locatie'!$A$14:$C$31,3,FALSE)</f>
        <v>0</v>
      </c>
      <c r="V200" s="266">
        <f>IF(P200&gt;0,P200*I200/Z200,0)*VLOOKUP(B200,'2-Kosten per locatie'!$A$14:$C$31,3,FALSE)</f>
        <v>0</v>
      </c>
      <c r="W200" s="359">
        <f>IF(K200="nio",0,IF(K200&gt;0,VLOOKUP(G200,'3-Productie normen'!A:L,VLOOKUP(K200,'3-Productie normen'!$B$32:$C$36,2,FALSE),FALSE)))</f>
        <v>0</v>
      </c>
      <c r="X200" s="359">
        <f t="shared" si="18"/>
        <v>0</v>
      </c>
      <c r="Y200" s="359">
        <f t="shared" si="19"/>
        <v>0</v>
      </c>
      <c r="Z200" s="359">
        <f t="shared" si="20"/>
        <v>0</v>
      </c>
      <c r="AA200" s="360"/>
      <c r="AC200" s="361">
        <f t="shared" si="21"/>
        <v>0</v>
      </c>
    </row>
    <row r="201" spans="1:29" ht="14.1" hidden="1" customHeight="1">
      <c r="A201" s="77">
        <v>201</v>
      </c>
      <c r="B201" s="323" t="s">
        <v>56</v>
      </c>
      <c r="C201" s="323" t="s">
        <v>303</v>
      </c>
      <c r="D201" s="517" t="s">
        <v>147</v>
      </c>
      <c r="E201" s="518"/>
      <c r="F201" s="517" t="s">
        <v>327</v>
      </c>
      <c r="G201" s="340" t="s">
        <v>104</v>
      </c>
      <c r="H201" s="517" t="s">
        <v>307</v>
      </c>
      <c r="I201" s="519">
        <v>1</v>
      </c>
      <c r="J201" s="358">
        <f t="shared" si="17"/>
        <v>0</v>
      </c>
      <c r="K201" s="267" t="s">
        <v>192</v>
      </c>
      <c r="L201" s="267"/>
      <c r="M201" s="267"/>
      <c r="N201" s="267"/>
      <c r="O201" s="267"/>
      <c r="P201" s="267"/>
      <c r="Q201" s="266">
        <f>IF(K201="nio",0,IF(K201&gt;0,K201*I201/W201,0))*VLOOKUP(B201,'2-Kosten per locatie'!$A$14:$C$31,3,FALSE)</f>
        <v>0</v>
      </c>
      <c r="R201" s="266">
        <f>IF(L201&gt;0,L201*I201/X201,0)*VLOOKUP(B201,'2-Kosten per locatie'!$A$14:$C$31,3,FALSE)</f>
        <v>0</v>
      </c>
      <c r="S201" s="266">
        <f>IF(M201&gt;0,M201*I201/Y201,0)*VLOOKUP(B201,'2-Kosten per locatie'!$A$14:$C$31,3,FALSE)</f>
        <v>0</v>
      </c>
      <c r="T201" s="266">
        <f>IF(N201&gt;0,N201*I201/Z201,0)*VLOOKUP(B201,'2-Kosten per locatie'!$A$14:$C$31,3,FALSE)</f>
        <v>0</v>
      </c>
      <c r="U201" s="266">
        <f>IF(O201&gt;0,O201*I201/Y201,0)*VLOOKUP(B201,'2-Kosten per locatie'!$A$14:$C$31,3,FALSE)</f>
        <v>0</v>
      </c>
      <c r="V201" s="266">
        <f>IF(P201&gt;0,P201*I201/Z201,0)*VLOOKUP(B201,'2-Kosten per locatie'!$A$14:$C$31,3,FALSE)</f>
        <v>0</v>
      </c>
      <c r="W201" s="359">
        <f>IF(K201="nio",0,IF(K201&gt;0,VLOOKUP(G201,'3-Productie normen'!A:L,VLOOKUP(K201,'3-Productie normen'!$B$32:$C$36,2,FALSE),FALSE)))</f>
        <v>0</v>
      </c>
      <c r="X201" s="359">
        <f t="shared" si="18"/>
        <v>0</v>
      </c>
      <c r="Y201" s="359">
        <f t="shared" si="19"/>
        <v>0</v>
      </c>
      <c r="Z201" s="359">
        <f t="shared" si="20"/>
        <v>0</v>
      </c>
      <c r="AA201" s="360"/>
      <c r="AC201" s="361">
        <f t="shared" si="21"/>
        <v>0</v>
      </c>
    </row>
    <row r="202" spans="1:29" ht="14.1" hidden="1" customHeight="1">
      <c r="A202" s="77">
        <v>202</v>
      </c>
      <c r="B202" s="323" t="s">
        <v>56</v>
      </c>
      <c r="C202" s="323" t="s">
        <v>303</v>
      </c>
      <c r="D202" s="517" t="s">
        <v>147</v>
      </c>
      <c r="E202" s="518"/>
      <c r="F202" s="517" t="s">
        <v>328</v>
      </c>
      <c r="G202" s="74" t="s">
        <v>111</v>
      </c>
      <c r="H202" s="517" t="s">
        <v>307</v>
      </c>
      <c r="I202" s="519">
        <v>9</v>
      </c>
      <c r="J202" s="358">
        <f t="shared" si="17"/>
        <v>0</v>
      </c>
      <c r="K202" s="267" t="s">
        <v>192</v>
      </c>
      <c r="L202" s="267"/>
      <c r="M202" s="267"/>
      <c r="N202" s="267"/>
      <c r="O202" s="267"/>
      <c r="P202" s="267"/>
      <c r="Q202" s="266">
        <f>IF(K202="nio",0,IF(K202&gt;0,K202*I202/W202,0))*VLOOKUP(B202,'2-Kosten per locatie'!$A$14:$C$31,3,FALSE)</f>
        <v>0</v>
      </c>
      <c r="R202" s="266">
        <f>IF(L202&gt;0,L202*I202/X202,0)*VLOOKUP(B202,'2-Kosten per locatie'!$A$14:$C$31,3,FALSE)</f>
        <v>0</v>
      </c>
      <c r="S202" s="266">
        <f>IF(M202&gt;0,M202*I202/Y202,0)*VLOOKUP(B202,'2-Kosten per locatie'!$A$14:$C$31,3,FALSE)</f>
        <v>0</v>
      </c>
      <c r="T202" s="266">
        <f>IF(N202&gt;0,N202*I202/Z202,0)*VLOOKUP(B202,'2-Kosten per locatie'!$A$14:$C$31,3,FALSE)</f>
        <v>0</v>
      </c>
      <c r="U202" s="266">
        <f>IF(O202&gt;0,O202*I202/Y202,0)*VLOOKUP(B202,'2-Kosten per locatie'!$A$14:$C$31,3,FALSE)</f>
        <v>0</v>
      </c>
      <c r="V202" s="266">
        <f>IF(P202&gt;0,P202*I202/Z202,0)*VLOOKUP(B202,'2-Kosten per locatie'!$A$14:$C$31,3,FALSE)</f>
        <v>0</v>
      </c>
      <c r="W202" s="359">
        <f>IF(K202="nio",0,IF(K202&gt;0,VLOOKUP(G202,'3-Productie normen'!A:L,VLOOKUP(K202,'3-Productie normen'!$B$32:$C$36,2,FALSE),FALSE)))</f>
        <v>0</v>
      </c>
      <c r="X202" s="359">
        <f t="shared" si="18"/>
        <v>0</v>
      </c>
      <c r="Y202" s="359">
        <f t="shared" si="19"/>
        <v>0</v>
      </c>
      <c r="Z202" s="359">
        <f t="shared" si="20"/>
        <v>0</v>
      </c>
      <c r="AA202" s="360"/>
      <c r="AC202" s="361">
        <f t="shared" si="21"/>
        <v>0</v>
      </c>
    </row>
    <row r="203" spans="1:29" ht="14.1" hidden="1" customHeight="1">
      <c r="A203" s="77">
        <v>203</v>
      </c>
      <c r="B203" s="323" t="s">
        <v>56</v>
      </c>
      <c r="C203" s="323" t="s">
        <v>303</v>
      </c>
      <c r="D203" s="517" t="s">
        <v>147</v>
      </c>
      <c r="E203" s="518"/>
      <c r="F203" s="517" t="s">
        <v>329</v>
      </c>
      <c r="G203" s="74" t="s">
        <v>111</v>
      </c>
      <c r="H203" s="517" t="s">
        <v>307</v>
      </c>
      <c r="I203" s="519">
        <v>31.25</v>
      </c>
      <c r="J203" s="358">
        <f t="shared" si="17"/>
        <v>0</v>
      </c>
      <c r="K203" s="267" t="s">
        <v>192</v>
      </c>
      <c r="L203" s="267"/>
      <c r="M203" s="267"/>
      <c r="N203" s="267"/>
      <c r="O203" s="267"/>
      <c r="P203" s="267"/>
      <c r="Q203" s="266">
        <f>IF(K203="nio",0,IF(K203&gt;0,K203*I203/W203,0))*VLOOKUP(B203,'2-Kosten per locatie'!$A$14:$C$31,3,FALSE)</f>
        <v>0</v>
      </c>
      <c r="R203" s="266">
        <f>IF(L203&gt;0,L203*I203/X203,0)*VLOOKUP(B203,'2-Kosten per locatie'!$A$14:$C$31,3,FALSE)</f>
        <v>0</v>
      </c>
      <c r="S203" s="266">
        <f>IF(M203&gt;0,M203*I203/Y203,0)*VLOOKUP(B203,'2-Kosten per locatie'!$A$14:$C$31,3,FALSE)</f>
        <v>0</v>
      </c>
      <c r="T203" s="266">
        <f>IF(N203&gt;0,N203*I203/Z203,0)*VLOOKUP(B203,'2-Kosten per locatie'!$A$14:$C$31,3,FALSE)</f>
        <v>0</v>
      </c>
      <c r="U203" s="266">
        <f>IF(O203&gt;0,O203*I203/Y203,0)*VLOOKUP(B203,'2-Kosten per locatie'!$A$14:$C$31,3,FALSE)</f>
        <v>0</v>
      </c>
      <c r="V203" s="266">
        <f>IF(P203&gt;0,P203*I203/Z203,0)*VLOOKUP(B203,'2-Kosten per locatie'!$A$14:$C$31,3,FALSE)</f>
        <v>0</v>
      </c>
      <c r="W203" s="359">
        <f>IF(K203="nio",0,IF(K203&gt;0,VLOOKUP(G203,'3-Productie normen'!A:L,VLOOKUP(K203,'3-Productie normen'!$B$32:$C$36,2,FALSE),FALSE)))</f>
        <v>0</v>
      </c>
      <c r="X203" s="359">
        <f t="shared" si="18"/>
        <v>0</v>
      </c>
      <c r="Y203" s="359">
        <f t="shared" si="19"/>
        <v>0</v>
      </c>
      <c r="Z203" s="359">
        <f t="shared" si="20"/>
        <v>0</v>
      </c>
      <c r="AA203" s="360"/>
      <c r="AC203" s="361">
        <f t="shared" si="21"/>
        <v>0</v>
      </c>
    </row>
    <row r="204" spans="1:29" ht="14.1" hidden="1" customHeight="1">
      <c r="A204" s="77">
        <v>204</v>
      </c>
      <c r="B204" s="323" t="s">
        <v>56</v>
      </c>
      <c r="C204" s="323" t="s">
        <v>303</v>
      </c>
      <c r="D204" s="517" t="s">
        <v>147</v>
      </c>
      <c r="E204" s="518">
        <v>37</v>
      </c>
      <c r="F204" s="517" t="s">
        <v>330</v>
      </c>
      <c r="G204" s="74" t="s">
        <v>111</v>
      </c>
      <c r="H204" s="517" t="s">
        <v>307</v>
      </c>
      <c r="I204" s="519">
        <v>13</v>
      </c>
      <c r="J204" s="358">
        <f t="shared" si="17"/>
        <v>0</v>
      </c>
      <c r="K204" s="267" t="s">
        <v>192</v>
      </c>
      <c r="L204" s="267"/>
      <c r="M204" s="267"/>
      <c r="N204" s="267"/>
      <c r="O204" s="267"/>
      <c r="P204" s="267"/>
      <c r="Q204" s="266">
        <f>IF(K204="nio",0,IF(K204&gt;0,K204*I204/W204,0))*VLOOKUP(B204,'2-Kosten per locatie'!$A$14:$C$31,3,FALSE)</f>
        <v>0</v>
      </c>
      <c r="R204" s="266">
        <f>IF(L204&gt;0,L204*I204/X204,0)*VLOOKUP(B204,'2-Kosten per locatie'!$A$14:$C$31,3,FALSE)</f>
        <v>0</v>
      </c>
      <c r="S204" s="266">
        <f>IF(M204&gt;0,M204*I204/Y204,0)*VLOOKUP(B204,'2-Kosten per locatie'!$A$14:$C$31,3,FALSE)</f>
        <v>0</v>
      </c>
      <c r="T204" s="266">
        <f>IF(N204&gt;0,N204*I204/Z204,0)*VLOOKUP(B204,'2-Kosten per locatie'!$A$14:$C$31,3,FALSE)</f>
        <v>0</v>
      </c>
      <c r="U204" s="266">
        <f>IF(O204&gt;0,O204*I204/Y204,0)*VLOOKUP(B204,'2-Kosten per locatie'!$A$14:$C$31,3,FALSE)</f>
        <v>0</v>
      </c>
      <c r="V204" s="266">
        <f>IF(P204&gt;0,P204*I204/Z204,0)*VLOOKUP(B204,'2-Kosten per locatie'!$A$14:$C$31,3,FALSE)</f>
        <v>0</v>
      </c>
      <c r="W204" s="359">
        <f>IF(K204="nio",0,IF(K204&gt;0,VLOOKUP(G204,'3-Productie normen'!A:L,VLOOKUP(K204,'3-Productie normen'!$B$32:$C$36,2,FALSE),FALSE)))</f>
        <v>0</v>
      </c>
      <c r="X204" s="359">
        <f t="shared" si="18"/>
        <v>0</v>
      </c>
      <c r="Y204" s="359">
        <f t="shared" si="19"/>
        <v>0</v>
      </c>
      <c r="Z204" s="359">
        <f t="shared" si="20"/>
        <v>0</v>
      </c>
      <c r="AA204" s="360"/>
      <c r="AC204" s="361">
        <f t="shared" si="21"/>
        <v>0</v>
      </c>
    </row>
    <row r="205" spans="1:29" ht="14.1" hidden="1" customHeight="1">
      <c r="A205" s="77">
        <v>205</v>
      </c>
      <c r="B205" s="323" t="s">
        <v>56</v>
      </c>
      <c r="C205" s="323" t="s">
        <v>303</v>
      </c>
      <c r="D205" s="517" t="s">
        <v>147</v>
      </c>
      <c r="E205" s="518">
        <v>36</v>
      </c>
      <c r="F205" s="517" t="s">
        <v>331</v>
      </c>
      <c r="G205" s="517" t="s">
        <v>97</v>
      </c>
      <c r="H205" s="517" t="s">
        <v>305</v>
      </c>
      <c r="I205" s="519">
        <v>50</v>
      </c>
      <c r="J205" s="358">
        <f t="shared" si="17"/>
        <v>0</v>
      </c>
      <c r="K205" s="267" t="s">
        <v>192</v>
      </c>
      <c r="L205" s="267"/>
      <c r="M205" s="267"/>
      <c r="N205" s="267"/>
      <c r="O205" s="267"/>
      <c r="P205" s="267"/>
      <c r="Q205" s="266">
        <f>IF(K205="nio",0,IF(K205&gt;0,K205*I205/W205,0))*VLOOKUP(B205,'2-Kosten per locatie'!$A$14:$C$31,3,FALSE)</f>
        <v>0</v>
      </c>
      <c r="R205" s="266">
        <f>IF(L205&gt;0,L205*I205/X205,0)*VLOOKUP(B205,'2-Kosten per locatie'!$A$14:$C$31,3,FALSE)</f>
        <v>0</v>
      </c>
      <c r="S205" s="266">
        <f>IF(M205&gt;0,M205*I205/Y205,0)*VLOOKUP(B205,'2-Kosten per locatie'!$A$14:$C$31,3,FALSE)</f>
        <v>0</v>
      </c>
      <c r="T205" s="266">
        <f>IF(N205&gt;0,N205*I205/Z205,0)*VLOOKUP(B205,'2-Kosten per locatie'!$A$14:$C$31,3,FALSE)</f>
        <v>0</v>
      </c>
      <c r="U205" s="266">
        <f>IF(O205&gt;0,O205*I205/Y205,0)*VLOOKUP(B205,'2-Kosten per locatie'!$A$14:$C$31,3,FALSE)</f>
        <v>0</v>
      </c>
      <c r="V205" s="266">
        <f>IF(P205&gt;0,P205*I205/Z205,0)*VLOOKUP(B205,'2-Kosten per locatie'!$A$14:$C$31,3,FALSE)</f>
        <v>0</v>
      </c>
      <c r="W205" s="359">
        <f>IF(K205="nio",0,IF(K205&gt;0,VLOOKUP(G205,'3-Productie normen'!A:L,VLOOKUP(K205,'3-Productie normen'!$B$32:$C$36,2,FALSE),FALSE)))</f>
        <v>0</v>
      </c>
      <c r="X205" s="359">
        <f t="shared" si="18"/>
        <v>0</v>
      </c>
      <c r="Y205" s="359">
        <f t="shared" si="19"/>
        <v>0</v>
      </c>
      <c r="Z205" s="359">
        <f t="shared" si="20"/>
        <v>0</v>
      </c>
      <c r="AA205" s="360"/>
      <c r="AC205" s="361">
        <f t="shared" si="21"/>
        <v>0</v>
      </c>
    </row>
    <row r="206" spans="1:29" ht="14.1" hidden="1" customHeight="1">
      <c r="A206" s="77">
        <v>206</v>
      </c>
      <c r="B206" s="323" t="s">
        <v>56</v>
      </c>
      <c r="C206" s="323" t="s">
        <v>303</v>
      </c>
      <c r="D206" s="517" t="s">
        <v>147</v>
      </c>
      <c r="E206" s="518"/>
      <c r="F206" s="517" t="s">
        <v>332</v>
      </c>
      <c r="G206" s="517" t="s">
        <v>97</v>
      </c>
      <c r="H206" s="517" t="s">
        <v>307</v>
      </c>
      <c r="I206" s="519">
        <v>12</v>
      </c>
      <c r="J206" s="358">
        <f t="shared" si="17"/>
        <v>0</v>
      </c>
      <c r="K206" s="267" t="s">
        <v>192</v>
      </c>
      <c r="L206" s="267"/>
      <c r="M206" s="267"/>
      <c r="N206" s="267"/>
      <c r="O206" s="267"/>
      <c r="P206" s="267"/>
      <c r="Q206" s="266">
        <f>IF(K206="nio",0,IF(K206&gt;0,K206*I206/W206,0))*VLOOKUP(B206,'2-Kosten per locatie'!$A$14:$C$31,3,FALSE)</f>
        <v>0</v>
      </c>
      <c r="R206" s="266">
        <f>IF(L206&gt;0,L206*I206/X206,0)*VLOOKUP(B206,'2-Kosten per locatie'!$A$14:$C$31,3,FALSE)</f>
        <v>0</v>
      </c>
      <c r="S206" s="266">
        <f>IF(M206&gt;0,M206*I206/Y206,0)*VLOOKUP(B206,'2-Kosten per locatie'!$A$14:$C$31,3,FALSE)</f>
        <v>0</v>
      </c>
      <c r="T206" s="266">
        <f>IF(N206&gt;0,N206*I206/Z206,0)*VLOOKUP(B206,'2-Kosten per locatie'!$A$14:$C$31,3,FALSE)</f>
        <v>0</v>
      </c>
      <c r="U206" s="266">
        <f>IF(O206&gt;0,O206*I206/Y206,0)*VLOOKUP(B206,'2-Kosten per locatie'!$A$14:$C$31,3,FALSE)</f>
        <v>0</v>
      </c>
      <c r="V206" s="266">
        <f>IF(P206&gt;0,P206*I206/Z206,0)*VLOOKUP(B206,'2-Kosten per locatie'!$A$14:$C$31,3,FALSE)</f>
        <v>0</v>
      </c>
      <c r="W206" s="359">
        <f>IF(K206="nio",0,IF(K206&gt;0,VLOOKUP(G206,'3-Productie normen'!A:L,VLOOKUP(K206,'3-Productie normen'!$B$32:$C$36,2,FALSE),FALSE)))</f>
        <v>0</v>
      </c>
      <c r="X206" s="359">
        <f t="shared" si="18"/>
        <v>0</v>
      </c>
      <c r="Y206" s="359">
        <f t="shared" si="19"/>
        <v>0</v>
      </c>
      <c r="Z206" s="359">
        <f t="shared" si="20"/>
        <v>0</v>
      </c>
      <c r="AA206" s="360"/>
      <c r="AC206" s="361">
        <f t="shared" si="21"/>
        <v>0</v>
      </c>
    </row>
    <row r="207" spans="1:29" ht="14.1" hidden="1" customHeight="1">
      <c r="A207" s="77">
        <v>207</v>
      </c>
      <c r="B207" s="323" t="s">
        <v>56</v>
      </c>
      <c r="C207" s="323" t="s">
        <v>303</v>
      </c>
      <c r="D207" s="517" t="s">
        <v>147</v>
      </c>
      <c r="E207" s="518">
        <v>35</v>
      </c>
      <c r="F207" s="517" t="s">
        <v>333</v>
      </c>
      <c r="G207" s="517" t="s">
        <v>97</v>
      </c>
      <c r="H207" s="517" t="s">
        <v>159</v>
      </c>
      <c r="I207" s="519">
        <v>19</v>
      </c>
      <c r="J207" s="358">
        <f t="shared" si="17"/>
        <v>0</v>
      </c>
      <c r="K207" s="267" t="s">
        <v>192</v>
      </c>
      <c r="L207" s="267"/>
      <c r="M207" s="267"/>
      <c r="N207" s="267"/>
      <c r="O207" s="267"/>
      <c r="P207" s="267"/>
      <c r="Q207" s="266">
        <f>IF(K207="nio",0,IF(K207&gt;0,K207*I207/W207,0))*VLOOKUP(B207,'2-Kosten per locatie'!$A$14:$C$31,3,FALSE)</f>
        <v>0</v>
      </c>
      <c r="R207" s="266">
        <f>IF(L207&gt;0,L207*I207/X207,0)*VLOOKUP(B207,'2-Kosten per locatie'!$A$14:$C$31,3,FALSE)</f>
        <v>0</v>
      </c>
      <c r="S207" s="266">
        <f>IF(M207&gt;0,M207*I207/Y207,0)*VLOOKUP(B207,'2-Kosten per locatie'!$A$14:$C$31,3,FALSE)</f>
        <v>0</v>
      </c>
      <c r="T207" s="266">
        <f>IF(N207&gt;0,N207*I207/Z207,0)*VLOOKUP(B207,'2-Kosten per locatie'!$A$14:$C$31,3,FALSE)</f>
        <v>0</v>
      </c>
      <c r="U207" s="266">
        <f>IF(O207&gt;0,O207*I207/Y207,0)*VLOOKUP(B207,'2-Kosten per locatie'!$A$14:$C$31,3,FALSE)</f>
        <v>0</v>
      </c>
      <c r="V207" s="266">
        <f>IF(P207&gt;0,P207*I207/Z207,0)*VLOOKUP(B207,'2-Kosten per locatie'!$A$14:$C$31,3,FALSE)</f>
        <v>0</v>
      </c>
      <c r="W207" s="359">
        <f>IF(K207="nio",0,IF(K207&gt;0,VLOOKUP(G207,'3-Productie normen'!A:L,VLOOKUP(K207,'3-Productie normen'!$B$32:$C$36,2,FALSE),FALSE)))</f>
        <v>0</v>
      </c>
      <c r="X207" s="359">
        <f t="shared" si="18"/>
        <v>0</v>
      </c>
      <c r="Y207" s="359">
        <f t="shared" si="19"/>
        <v>0</v>
      </c>
      <c r="Z207" s="359">
        <f t="shared" si="20"/>
        <v>0</v>
      </c>
      <c r="AA207" s="360"/>
      <c r="AC207" s="361">
        <f t="shared" si="21"/>
        <v>0</v>
      </c>
    </row>
    <row r="208" spans="1:29" ht="14.1" hidden="1" customHeight="1">
      <c r="A208" s="77">
        <v>208</v>
      </c>
      <c r="B208" s="323" t="s">
        <v>56</v>
      </c>
      <c r="C208" s="323" t="s">
        <v>303</v>
      </c>
      <c r="D208" s="517" t="s">
        <v>147</v>
      </c>
      <c r="E208" s="518"/>
      <c r="F208" s="517" t="s">
        <v>322</v>
      </c>
      <c r="G208" s="517" t="s">
        <v>99</v>
      </c>
      <c r="H208" s="517" t="s">
        <v>307</v>
      </c>
      <c r="I208" s="519">
        <v>7.2</v>
      </c>
      <c r="J208" s="358">
        <f t="shared" si="17"/>
        <v>0</v>
      </c>
      <c r="K208" s="267" t="s">
        <v>192</v>
      </c>
      <c r="L208" s="267"/>
      <c r="M208" s="267"/>
      <c r="N208" s="267"/>
      <c r="O208" s="267"/>
      <c r="P208" s="267"/>
      <c r="Q208" s="266">
        <f>IF(K208="nio",0,IF(K208&gt;0,K208*I208/W208,0))*VLOOKUP(B208,'2-Kosten per locatie'!$A$14:$C$31,3,FALSE)</f>
        <v>0</v>
      </c>
      <c r="R208" s="266">
        <f>IF(L208&gt;0,L208*I208/X208,0)*VLOOKUP(B208,'2-Kosten per locatie'!$A$14:$C$31,3,FALSE)</f>
        <v>0</v>
      </c>
      <c r="S208" s="266">
        <f>IF(M208&gt;0,M208*I208/Y208,0)*VLOOKUP(B208,'2-Kosten per locatie'!$A$14:$C$31,3,FALSE)</f>
        <v>0</v>
      </c>
      <c r="T208" s="266">
        <f>IF(N208&gt;0,N208*I208/Z208,0)*VLOOKUP(B208,'2-Kosten per locatie'!$A$14:$C$31,3,FALSE)</f>
        <v>0</v>
      </c>
      <c r="U208" s="266">
        <f>IF(O208&gt;0,O208*I208/Y208,0)*VLOOKUP(B208,'2-Kosten per locatie'!$A$14:$C$31,3,FALSE)</f>
        <v>0</v>
      </c>
      <c r="V208" s="266">
        <f>IF(P208&gt;0,P208*I208/Z208,0)*VLOOKUP(B208,'2-Kosten per locatie'!$A$14:$C$31,3,FALSE)</f>
        <v>0</v>
      </c>
      <c r="W208" s="359">
        <f>IF(K208="nio",0,IF(K208&gt;0,VLOOKUP(G208,'3-Productie normen'!A:L,VLOOKUP(K208,'3-Productie normen'!$B$32:$C$36,2,FALSE),FALSE)))</f>
        <v>0</v>
      </c>
      <c r="X208" s="359">
        <f t="shared" si="18"/>
        <v>0</v>
      </c>
      <c r="Y208" s="359">
        <f t="shared" si="19"/>
        <v>0</v>
      </c>
      <c r="Z208" s="359">
        <f t="shared" si="20"/>
        <v>0</v>
      </c>
      <c r="AA208" s="360"/>
      <c r="AC208" s="361">
        <f t="shared" si="21"/>
        <v>0</v>
      </c>
    </row>
    <row r="209" spans="1:29" ht="14.1" hidden="1" customHeight="1">
      <c r="A209" s="77">
        <v>209</v>
      </c>
      <c r="B209" s="323" t="s">
        <v>56</v>
      </c>
      <c r="C209" s="323" t="s">
        <v>303</v>
      </c>
      <c r="D209" s="517" t="s">
        <v>147</v>
      </c>
      <c r="E209" s="518"/>
      <c r="F209" s="517" t="s">
        <v>308</v>
      </c>
      <c r="G209" s="517" t="s">
        <v>107</v>
      </c>
      <c r="H209" s="517" t="s">
        <v>307</v>
      </c>
      <c r="I209" s="519">
        <v>4.2</v>
      </c>
      <c r="J209" s="358">
        <f t="shared" si="17"/>
        <v>0</v>
      </c>
      <c r="K209" s="267" t="s">
        <v>192</v>
      </c>
      <c r="L209" s="267"/>
      <c r="M209" s="267"/>
      <c r="N209" s="267"/>
      <c r="O209" s="267"/>
      <c r="P209" s="267"/>
      <c r="Q209" s="266">
        <f>IF(K209="nio",0,IF(K209&gt;0,K209*I209/W209,0))*VLOOKUP(B209,'2-Kosten per locatie'!$A$14:$C$31,3,FALSE)</f>
        <v>0</v>
      </c>
      <c r="R209" s="266">
        <f>IF(L209&gt;0,L209*I209/X209,0)*VLOOKUP(B209,'2-Kosten per locatie'!$A$14:$C$31,3,FALSE)</f>
        <v>0</v>
      </c>
      <c r="S209" s="266">
        <f>IF(M209&gt;0,M209*I209/Y209,0)*VLOOKUP(B209,'2-Kosten per locatie'!$A$14:$C$31,3,FALSE)</f>
        <v>0</v>
      </c>
      <c r="T209" s="266">
        <f>IF(N209&gt;0,N209*I209/Z209,0)*VLOOKUP(B209,'2-Kosten per locatie'!$A$14:$C$31,3,FALSE)</f>
        <v>0</v>
      </c>
      <c r="U209" s="266">
        <f>IF(O209&gt;0,O209*I209/Y209,0)*VLOOKUP(B209,'2-Kosten per locatie'!$A$14:$C$31,3,FALSE)</f>
        <v>0</v>
      </c>
      <c r="V209" s="266">
        <f>IF(P209&gt;0,P209*I209/Z209,0)*VLOOKUP(B209,'2-Kosten per locatie'!$A$14:$C$31,3,FALSE)</f>
        <v>0</v>
      </c>
      <c r="W209" s="359">
        <f>IF(K209="nio",0,IF(K209&gt;0,VLOOKUP(G209,'3-Productie normen'!A:L,VLOOKUP(K209,'3-Productie normen'!$B$32:$C$36,2,FALSE),FALSE)))</f>
        <v>0</v>
      </c>
      <c r="X209" s="359">
        <f t="shared" si="18"/>
        <v>0</v>
      </c>
      <c r="Y209" s="359">
        <f t="shared" si="19"/>
        <v>0</v>
      </c>
      <c r="Z209" s="359">
        <f t="shared" si="20"/>
        <v>0</v>
      </c>
      <c r="AA209" s="360"/>
      <c r="AC209" s="361">
        <f t="shared" si="21"/>
        <v>0</v>
      </c>
    </row>
    <row r="210" spans="1:29" ht="14.1" hidden="1" customHeight="1">
      <c r="A210" s="77">
        <v>210</v>
      </c>
      <c r="B210" s="323" t="s">
        <v>56</v>
      </c>
      <c r="C210" s="323" t="s">
        <v>303</v>
      </c>
      <c r="D210" s="517" t="s">
        <v>147</v>
      </c>
      <c r="E210" s="518">
        <v>34</v>
      </c>
      <c r="F210" s="517" t="s">
        <v>334</v>
      </c>
      <c r="G210" s="517" t="s">
        <v>97</v>
      </c>
      <c r="H210" s="517" t="s">
        <v>305</v>
      </c>
      <c r="I210" s="519">
        <v>9</v>
      </c>
      <c r="J210" s="358">
        <f t="shared" si="17"/>
        <v>0</v>
      </c>
      <c r="K210" s="267" t="s">
        <v>192</v>
      </c>
      <c r="L210" s="267"/>
      <c r="M210" s="267"/>
      <c r="N210" s="267"/>
      <c r="O210" s="267"/>
      <c r="P210" s="267"/>
      <c r="Q210" s="266">
        <f>IF(K210="nio",0,IF(K210&gt;0,K210*I210/W210,0))*VLOOKUP(B210,'2-Kosten per locatie'!$A$14:$C$31,3,FALSE)</f>
        <v>0</v>
      </c>
      <c r="R210" s="266">
        <f>IF(L210&gt;0,L210*I210/X210,0)*VLOOKUP(B210,'2-Kosten per locatie'!$A$14:$C$31,3,FALSE)</f>
        <v>0</v>
      </c>
      <c r="S210" s="266">
        <f>IF(M210&gt;0,M210*I210/Y210,0)*VLOOKUP(B210,'2-Kosten per locatie'!$A$14:$C$31,3,FALSE)</f>
        <v>0</v>
      </c>
      <c r="T210" s="266">
        <f>IF(N210&gt;0,N210*I210/Z210,0)*VLOOKUP(B210,'2-Kosten per locatie'!$A$14:$C$31,3,FALSE)</f>
        <v>0</v>
      </c>
      <c r="U210" s="266">
        <f>IF(O210&gt;0,O210*I210/Y210,0)*VLOOKUP(B210,'2-Kosten per locatie'!$A$14:$C$31,3,FALSE)</f>
        <v>0</v>
      </c>
      <c r="V210" s="266">
        <f>IF(P210&gt;0,P210*I210/Z210,0)*VLOOKUP(B210,'2-Kosten per locatie'!$A$14:$C$31,3,FALSE)</f>
        <v>0</v>
      </c>
      <c r="W210" s="359">
        <f>IF(K210="nio",0,IF(K210&gt;0,VLOOKUP(G210,'3-Productie normen'!A:L,VLOOKUP(K210,'3-Productie normen'!$B$32:$C$36,2,FALSE),FALSE)))</f>
        <v>0</v>
      </c>
      <c r="X210" s="359">
        <f t="shared" si="18"/>
        <v>0</v>
      </c>
      <c r="Y210" s="359">
        <f t="shared" si="19"/>
        <v>0</v>
      </c>
      <c r="Z210" s="359">
        <f t="shared" si="20"/>
        <v>0</v>
      </c>
      <c r="AA210" s="360"/>
      <c r="AC210" s="361">
        <f t="shared" si="21"/>
        <v>0</v>
      </c>
    </row>
    <row r="211" spans="1:29" ht="14.1" hidden="1" customHeight="1">
      <c r="A211" s="77">
        <v>211</v>
      </c>
      <c r="B211" s="323" t="s">
        <v>56</v>
      </c>
      <c r="C211" s="323" t="s">
        <v>303</v>
      </c>
      <c r="D211" s="517" t="s">
        <v>147</v>
      </c>
      <c r="E211" s="518">
        <v>33</v>
      </c>
      <c r="F211" s="517" t="s">
        <v>335</v>
      </c>
      <c r="G211" s="340" t="s">
        <v>103</v>
      </c>
      <c r="H211" s="517" t="s">
        <v>305</v>
      </c>
      <c r="I211" s="519">
        <v>14</v>
      </c>
      <c r="J211" s="358">
        <f t="shared" si="17"/>
        <v>0</v>
      </c>
      <c r="K211" s="267" t="s">
        <v>192</v>
      </c>
      <c r="L211" s="267"/>
      <c r="M211" s="267"/>
      <c r="N211" s="267"/>
      <c r="O211" s="267"/>
      <c r="P211" s="267"/>
      <c r="Q211" s="266">
        <f>IF(K211="nio",0,IF(K211&gt;0,K211*I211/W211,0))*VLOOKUP(B211,'2-Kosten per locatie'!$A$14:$C$31,3,FALSE)</f>
        <v>0</v>
      </c>
      <c r="R211" s="266">
        <f>IF(L211&gt;0,L211*I211/X211,0)*VLOOKUP(B211,'2-Kosten per locatie'!$A$14:$C$31,3,FALSE)</f>
        <v>0</v>
      </c>
      <c r="S211" s="266">
        <f>IF(M211&gt;0,M211*I211/Y211,0)*VLOOKUP(B211,'2-Kosten per locatie'!$A$14:$C$31,3,FALSE)</f>
        <v>0</v>
      </c>
      <c r="T211" s="266">
        <f>IF(N211&gt;0,N211*I211/Z211,0)*VLOOKUP(B211,'2-Kosten per locatie'!$A$14:$C$31,3,FALSE)</f>
        <v>0</v>
      </c>
      <c r="U211" s="266">
        <f>IF(O211&gt;0,O211*I211/Y211,0)*VLOOKUP(B211,'2-Kosten per locatie'!$A$14:$C$31,3,FALSE)</f>
        <v>0</v>
      </c>
      <c r="V211" s="266">
        <f>IF(P211&gt;0,P211*I211/Z211,0)*VLOOKUP(B211,'2-Kosten per locatie'!$A$14:$C$31,3,FALSE)</f>
        <v>0</v>
      </c>
      <c r="W211" s="359">
        <f>IF(K211="nio",0,IF(K211&gt;0,VLOOKUP(G211,'3-Productie normen'!A:L,VLOOKUP(K211,'3-Productie normen'!$B$32:$C$36,2,FALSE),FALSE)))</f>
        <v>0</v>
      </c>
      <c r="X211" s="359">
        <f t="shared" si="18"/>
        <v>0</v>
      </c>
      <c r="Y211" s="359">
        <f t="shared" si="19"/>
        <v>0</v>
      </c>
      <c r="Z211" s="359">
        <f t="shared" si="20"/>
        <v>0</v>
      </c>
      <c r="AA211" s="360"/>
      <c r="AC211" s="361">
        <f t="shared" si="21"/>
        <v>0</v>
      </c>
    </row>
    <row r="212" spans="1:29" ht="14.1" hidden="1" customHeight="1">
      <c r="A212" s="77">
        <v>212</v>
      </c>
      <c r="B212" s="323" t="s">
        <v>56</v>
      </c>
      <c r="C212" s="323" t="s">
        <v>303</v>
      </c>
      <c r="D212" s="517" t="s">
        <v>147</v>
      </c>
      <c r="E212" s="518">
        <v>32</v>
      </c>
      <c r="F212" s="517" t="s">
        <v>336</v>
      </c>
      <c r="G212" s="340" t="s">
        <v>97</v>
      </c>
      <c r="H212" s="517" t="s">
        <v>305</v>
      </c>
      <c r="I212" s="519">
        <v>23</v>
      </c>
      <c r="J212" s="358">
        <f t="shared" si="17"/>
        <v>0</v>
      </c>
      <c r="K212" s="267" t="s">
        <v>192</v>
      </c>
      <c r="L212" s="267"/>
      <c r="M212" s="267"/>
      <c r="N212" s="267"/>
      <c r="O212" s="267"/>
      <c r="P212" s="267"/>
      <c r="Q212" s="266">
        <f>IF(K212="nio",0,IF(K212&gt;0,K212*I212/W212,0))*VLOOKUP(B212,'2-Kosten per locatie'!$A$14:$C$31,3,FALSE)</f>
        <v>0</v>
      </c>
      <c r="R212" s="266">
        <f>IF(L212&gt;0,L212*I212/X212,0)*VLOOKUP(B212,'2-Kosten per locatie'!$A$14:$C$31,3,FALSE)</f>
        <v>0</v>
      </c>
      <c r="S212" s="266">
        <f>IF(M212&gt;0,M212*I212/Y212,0)*VLOOKUP(B212,'2-Kosten per locatie'!$A$14:$C$31,3,FALSE)</f>
        <v>0</v>
      </c>
      <c r="T212" s="266">
        <f>IF(N212&gt;0,N212*I212/Z212,0)*VLOOKUP(B212,'2-Kosten per locatie'!$A$14:$C$31,3,FALSE)</f>
        <v>0</v>
      </c>
      <c r="U212" s="266">
        <f>IF(O212&gt;0,O212*I212/Y212,0)*VLOOKUP(B212,'2-Kosten per locatie'!$A$14:$C$31,3,FALSE)</f>
        <v>0</v>
      </c>
      <c r="V212" s="266">
        <f>IF(P212&gt;0,P212*I212/Z212,0)*VLOOKUP(B212,'2-Kosten per locatie'!$A$14:$C$31,3,FALSE)</f>
        <v>0</v>
      </c>
      <c r="W212" s="359">
        <f>IF(K212="nio",0,IF(K212&gt;0,VLOOKUP(G212,'3-Productie normen'!A:L,VLOOKUP(K212,'3-Productie normen'!$B$32:$C$36,2,FALSE),FALSE)))</f>
        <v>0</v>
      </c>
      <c r="X212" s="359">
        <f t="shared" si="18"/>
        <v>0</v>
      </c>
      <c r="Y212" s="359">
        <f t="shared" si="19"/>
        <v>0</v>
      </c>
      <c r="Z212" s="359">
        <f t="shared" si="20"/>
        <v>0</v>
      </c>
      <c r="AA212" s="360"/>
      <c r="AC212" s="361">
        <f t="shared" si="21"/>
        <v>0</v>
      </c>
    </row>
    <row r="213" spans="1:29" ht="14.1" hidden="1" customHeight="1">
      <c r="A213" s="77">
        <v>213</v>
      </c>
      <c r="B213" s="323" t="s">
        <v>56</v>
      </c>
      <c r="C213" s="323" t="s">
        <v>303</v>
      </c>
      <c r="D213" s="517" t="s">
        <v>147</v>
      </c>
      <c r="E213" s="518">
        <v>31</v>
      </c>
      <c r="F213" s="517" t="s">
        <v>336</v>
      </c>
      <c r="G213" s="340" t="s">
        <v>97</v>
      </c>
      <c r="H213" s="517" t="s">
        <v>305</v>
      </c>
      <c r="I213" s="519">
        <v>27</v>
      </c>
      <c r="J213" s="358">
        <f t="shared" si="17"/>
        <v>0</v>
      </c>
      <c r="K213" s="267" t="s">
        <v>192</v>
      </c>
      <c r="L213" s="267"/>
      <c r="M213" s="267"/>
      <c r="N213" s="267"/>
      <c r="O213" s="267"/>
      <c r="P213" s="267"/>
      <c r="Q213" s="266">
        <f>IF(K213="nio",0,IF(K213&gt;0,K213*I213/W213,0))*VLOOKUP(B213,'2-Kosten per locatie'!$A$14:$C$31,3,FALSE)</f>
        <v>0</v>
      </c>
      <c r="R213" s="266">
        <f>IF(L213&gt;0,L213*I213/X213,0)*VLOOKUP(B213,'2-Kosten per locatie'!$A$14:$C$31,3,FALSE)</f>
        <v>0</v>
      </c>
      <c r="S213" s="266">
        <f>IF(M213&gt;0,M213*I213/Y213,0)*VLOOKUP(B213,'2-Kosten per locatie'!$A$14:$C$31,3,FALSE)</f>
        <v>0</v>
      </c>
      <c r="T213" s="266">
        <f>IF(N213&gt;0,N213*I213/Z213,0)*VLOOKUP(B213,'2-Kosten per locatie'!$A$14:$C$31,3,FALSE)</f>
        <v>0</v>
      </c>
      <c r="U213" s="266">
        <f>IF(O213&gt;0,O213*I213/Y213,0)*VLOOKUP(B213,'2-Kosten per locatie'!$A$14:$C$31,3,FALSE)</f>
        <v>0</v>
      </c>
      <c r="V213" s="266">
        <f>IF(P213&gt;0,P213*I213/Z213,0)*VLOOKUP(B213,'2-Kosten per locatie'!$A$14:$C$31,3,FALSE)</f>
        <v>0</v>
      </c>
      <c r="W213" s="359">
        <f>IF(K213="nio",0,IF(K213&gt;0,VLOOKUP(G213,'3-Productie normen'!A:L,VLOOKUP(K213,'3-Productie normen'!$B$32:$C$36,2,FALSE),FALSE)))</f>
        <v>0</v>
      </c>
      <c r="X213" s="359">
        <f t="shared" si="18"/>
        <v>0</v>
      </c>
      <c r="Y213" s="359">
        <f t="shared" si="19"/>
        <v>0</v>
      </c>
      <c r="Z213" s="359">
        <f t="shared" si="20"/>
        <v>0</v>
      </c>
      <c r="AA213" s="360"/>
      <c r="AC213" s="361">
        <f t="shared" si="21"/>
        <v>0</v>
      </c>
    </row>
    <row r="214" spans="1:29" ht="14.1" hidden="1" customHeight="1">
      <c r="A214" s="77">
        <v>214</v>
      </c>
      <c r="B214" s="323" t="s">
        <v>56</v>
      </c>
      <c r="C214" s="323" t="s">
        <v>303</v>
      </c>
      <c r="D214" s="517" t="s">
        <v>147</v>
      </c>
      <c r="E214" s="518">
        <v>30</v>
      </c>
      <c r="F214" s="517" t="s">
        <v>336</v>
      </c>
      <c r="G214" s="340" t="s">
        <v>97</v>
      </c>
      <c r="H214" s="517" t="s">
        <v>305</v>
      </c>
      <c r="I214" s="519">
        <v>41</v>
      </c>
      <c r="J214" s="358">
        <f t="shared" si="17"/>
        <v>0</v>
      </c>
      <c r="K214" s="267" t="s">
        <v>192</v>
      </c>
      <c r="L214" s="267"/>
      <c r="M214" s="267"/>
      <c r="N214" s="267"/>
      <c r="O214" s="267"/>
      <c r="P214" s="267"/>
      <c r="Q214" s="266">
        <f>IF(K214="nio",0,IF(K214&gt;0,K214*I214/W214,0))*VLOOKUP(B214,'2-Kosten per locatie'!$A$14:$C$31,3,FALSE)</f>
        <v>0</v>
      </c>
      <c r="R214" s="266">
        <f>IF(L214&gt;0,L214*I214/X214,0)*VLOOKUP(B214,'2-Kosten per locatie'!$A$14:$C$31,3,FALSE)</f>
        <v>0</v>
      </c>
      <c r="S214" s="266">
        <f>IF(M214&gt;0,M214*I214/Y214,0)*VLOOKUP(B214,'2-Kosten per locatie'!$A$14:$C$31,3,FALSE)</f>
        <v>0</v>
      </c>
      <c r="T214" s="266">
        <f>IF(N214&gt;0,N214*I214/Z214,0)*VLOOKUP(B214,'2-Kosten per locatie'!$A$14:$C$31,3,FALSE)</f>
        <v>0</v>
      </c>
      <c r="U214" s="266">
        <f>IF(O214&gt;0,O214*I214/Y214,0)*VLOOKUP(B214,'2-Kosten per locatie'!$A$14:$C$31,3,FALSE)</f>
        <v>0</v>
      </c>
      <c r="V214" s="266">
        <f>IF(P214&gt;0,P214*I214/Z214,0)*VLOOKUP(B214,'2-Kosten per locatie'!$A$14:$C$31,3,FALSE)</f>
        <v>0</v>
      </c>
      <c r="W214" s="359">
        <f>IF(K214="nio",0,IF(K214&gt;0,VLOOKUP(G214,'3-Productie normen'!A:L,VLOOKUP(K214,'3-Productie normen'!$B$32:$C$36,2,FALSE),FALSE)))</f>
        <v>0</v>
      </c>
      <c r="X214" s="359">
        <f t="shared" si="18"/>
        <v>0</v>
      </c>
      <c r="Y214" s="359">
        <f t="shared" si="19"/>
        <v>0</v>
      </c>
      <c r="Z214" s="359">
        <f t="shared" si="20"/>
        <v>0</v>
      </c>
      <c r="AA214" s="360"/>
      <c r="AC214" s="361">
        <f t="shared" si="21"/>
        <v>0</v>
      </c>
    </row>
    <row r="215" spans="1:29" ht="14.1" hidden="1" customHeight="1">
      <c r="A215" s="77">
        <v>215</v>
      </c>
      <c r="B215" s="323" t="s">
        <v>56</v>
      </c>
      <c r="C215" s="323" t="s">
        <v>303</v>
      </c>
      <c r="D215" s="517" t="s">
        <v>147</v>
      </c>
      <c r="E215" s="518">
        <v>29</v>
      </c>
      <c r="F215" s="517" t="s">
        <v>337</v>
      </c>
      <c r="G215" s="517" t="s">
        <v>97</v>
      </c>
      <c r="H215" s="517" t="s">
        <v>159</v>
      </c>
      <c r="I215" s="519">
        <v>18</v>
      </c>
      <c r="J215" s="358">
        <f t="shared" si="17"/>
        <v>0</v>
      </c>
      <c r="K215" s="267" t="s">
        <v>192</v>
      </c>
      <c r="L215" s="267"/>
      <c r="M215" s="267"/>
      <c r="N215" s="267"/>
      <c r="O215" s="267"/>
      <c r="P215" s="267"/>
      <c r="Q215" s="266">
        <f>IF(K215="nio",0,IF(K215&gt;0,K215*I215/W215,0))*VLOOKUP(B215,'2-Kosten per locatie'!$A$14:$C$31,3,FALSE)</f>
        <v>0</v>
      </c>
      <c r="R215" s="266">
        <f>IF(L215&gt;0,L215*I215/X215,0)*VLOOKUP(B215,'2-Kosten per locatie'!$A$14:$C$31,3,FALSE)</f>
        <v>0</v>
      </c>
      <c r="S215" s="266">
        <f>IF(M215&gt;0,M215*I215/Y215,0)*VLOOKUP(B215,'2-Kosten per locatie'!$A$14:$C$31,3,FALSE)</f>
        <v>0</v>
      </c>
      <c r="T215" s="266">
        <f>IF(N215&gt;0,N215*I215/Z215,0)*VLOOKUP(B215,'2-Kosten per locatie'!$A$14:$C$31,3,FALSE)</f>
        <v>0</v>
      </c>
      <c r="U215" s="266">
        <f>IF(O215&gt;0,O215*I215/Y215,0)*VLOOKUP(B215,'2-Kosten per locatie'!$A$14:$C$31,3,FALSE)</f>
        <v>0</v>
      </c>
      <c r="V215" s="266">
        <f>IF(P215&gt;0,P215*I215/Z215,0)*VLOOKUP(B215,'2-Kosten per locatie'!$A$14:$C$31,3,FALSE)</f>
        <v>0</v>
      </c>
      <c r="W215" s="359">
        <f>IF(K215="nio",0,IF(K215&gt;0,VLOOKUP(G215,'3-Productie normen'!A:L,VLOOKUP(K215,'3-Productie normen'!$B$32:$C$36,2,FALSE),FALSE)))</f>
        <v>0</v>
      </c>
      <c r="X215" s="359">
        <f t="shared" si="18"/>
        <v>0</v>
      </c>
      <c r="Y215" s="359">
        <f t="shared" si="19"/>
        <v>0</v>
      </c>
      <c r="Z215" s="359">
        <f t="shared" si="20"/>
        <v>0</v>
      </c>
      <c r="AA215" s="360"/>
      <c r="AC215" s="361">
        <f t="shared" si="21"/>
        <v>0</v>
      </c>
    </row>
    <row r="216" spans="1:29" ht="14.1" hidden="1" customHeight="1">
      <c r="A216" s="77">
        <v>216</v>
      </c>
      <c r="B216" s="323" t="s">
        <v>56</v>
      </c>
      <c r="C216" s="323" t="s">
        <v>303</v>
      </c>
      <c r="D216" s="517" t="s">
        <v>147</v>
      </c>
      <c r="E216" s="518">
        <v>28</v>
      </c>
      <c r="F216" s="517" t="s">
        <v>336</v>
      </c>
      <c r="G216" s="340" t="s">
        <v>97</v>
      </c>
      <c r="H216" s="517" t="s">
        <v>305</v>
      </c>
      <c r="I216" s="519">
        <v>37</v>
      </c>
      <c r="J216" s="358">
        <f t="shared" si="17"/>
        <v>0</v>
      </c>
      <c r="K216" s="267" t="s">
        <v>192</v>
      </c>
      <c r="L216" s="267"/>
      <c r="M216" s="267"/>
      <c r="N216" s="267"/>
      <c r="O216" s="267"/>
      <c r="P216" s="267"/>
      <c r="Q216" s="266">
        <f>IF(K216="nio",0,IF(K216&gt;0,K216*I216/W216,0))*VLOOKUP(B216,'2-Kosten per locatie'!$A$14:$C$31,3,FALSE)</f>
        <v>0</v>
      </c>
      <c r="R216" s="266">
        <f>IF(L216&gt;0,L216*I216/X216,0)*VLOOKUP(B216,'2-Kosten per locatie'!$A$14:$C$31,3,FALSE)</f>
        <v>0</v>
      </c>
      <c r="S216" s="266">
        <f>IF(M216&gt;0,M216*I216/Y216,0)*VLOOKUP(B216,'2-Kosten per locatie'!$A$14:$C$31,3,FALSE)</f>
        <v>0</v>
      </c>
      <c r="T216" s="266">
        <f>IF(N216&gt;0,N216*I216/Z216,0)*VLOOKUP(B216,'2-Kosten per locatie'!$A$14:$C$31,3,FALSE)</f>
        <v>0</v>
      </c>
      <c r="U216" s="266">
        <f>IF(O216&gt;0,O216*I216/Y216,0)*VLOOKUP(B216,'2-Kosten per locatie'!$A$14:$C$31,3,FALSE)</f>
        <v>0</v>
      </c>
      <c r="V216" s="266">
        <f>IF(P216&gt;0,P216*I216/Z216,0)*VLOOKUP(B216,'2-Kosten per locatie'!$A$14:$C$31,3,FALSE)</f>
        <v>0</v>
      </c>
      <c r="W216" s="359">
        <f>IF(K216="nio",0,IF(K216&gt;0,VLOOKUP(G216,'3-Productie normen'!A:L,VLOOKUP(K216,'3-Productie normen'!$B$32:$C$36,2,FALSE),FALSE)))</f>
        <v>0</v>
      </c>
      <c r="X216" s="359">
        <f t="shared" si="18"/>
        <v>0</v>
      </c>
      <c r="Y216" s="359">
        <f t="shared" si="19"/>
        <v>0</v>
      </c>
      <c r="Z216" s="359">
        <f t="shared" si="20"/>
        <v>0</v>
      </c>
      <c r="AA216" s="360"/>
      <c r="AC216" s="361">
        <f t="shared" si="21"/>
        <v>0</v>
      </c>
    </row>
    <row r="217" spans="1:29" ht="14.1" hidden="1" customHeight="1">
      <c r="A217" s="77">
        <v>217</v>
      </c>
      <c r="B217" s="323" t="s">
        <v>56</v>
      </c>
      <c r="C217" s="323" t="s">
        <v>303</v>
      </c>
      <c r="D217" s="517" t="s">
        <v>147</v>
      </c>
      <c r="E217" s="518">
        <v>27</v>
      </c>
      <c r="F217" s="517" t="s">
        <v>336</v>
      </c>
      <c r="G217" s="340" t="s">
        <v>97</v>
      </c>
      <c r="H217" s="517" t="s">
        <v>305</v>
      </c>
      <c r="I217" s="519">
        <v>9</v>
      </c>
      <c r="J217" s="358">
        <f t="shared" ref="J217:J243" si="22">SUM(K217:P217)</f>
        <v>0</v>
      </c>
      <c r="K217" s="267" t="s">
        <v>192</v>
      </c>
      <c r="L217" s="267"/>
      <c r="M217" s="267"/>
      <c r="N217" s="267"/>
      <c r="O217" s="267"/>
      <c r="P217" s="267"/>
      <c r="Q217" s="266">
        <f>IF(K217="nio",0,IF(K217&gt;0,K217*I217/W217,0))*VLOOKUP(B217,'2-Kosten per locatie'!$A$14:$C$31,3,FALSE)</f>
        <v>0</v>
      </c>
      <c r="R217" s="266">
        <f>IF(L217&gt;0,L217*I217/X217,0)*VLOOKUP(B217,'2-Kosten per locatie'!$A$14:$C$31,3,FALSE)</f>
        <v>0</v>
      </c>
      <c r="S217" s="266">
        <f>IF(M217&gt;0,M217*I217/Y217,0)*VLOOKUP(B217,'2-Kosten per locatie'!$A$14:$C$31,3,FALSE)</f>
        <v>0</v>
      </c>
      <c r="T217" s="266">
        <f>IF(N217&gt;0,N217*I217/Z217,0)*VLOOKUP(B217,'2-Kosten per locatie'!$A$14:$C$31,3,FALSE)</f>
        <v>0</v>
      </c>
      <c r="U217" s="266">
        <f>IF(O217&gt;0,O217*I217/Y217,0)*VLOOKUP(B217,'2-Kosten per locatie'!$A$14:$C$31,3,FALSE)</f>
        <v>0</v>
      </c>
      <c r="V217" s="266">
        <f>IF(P217&gt;0,P217*I217/Z217,0)*VLOOKUP(B217,'2-Kosten per locatie'!$A$14:$C$31,3,FALSE)</f>
        <v>0</v>
      </c>
      <c r="W217" s="359">
        <f>IF(K217="nio",0,IF(K217&gt;0,VLOOKUP(G217,'3-Productie normen'!A:L,VLOOKUP(K217,'3-Productie normen'!$B$32:$C$36,2,FALSE),FALSE)))</f>
        <v>0</v>
      </c>
      <c r="X217" s="359">
        <f t="shared" ref="X217:X243" si="23">IF(L217&gt;0,W217*$X$8,0)</f>
        <v>0</v>
      </c>
      <c r="Y217" s="359">
        <f t="shared" ref="Y217:Y243" si="24">IF((OR(M217&gt;0,O217&gt;0)),W217*$Y$8,0)</f>
        <v>0</v>
      </c>
      <c r="Z217" s="359">
        <f t="shared" ref="Z217:Z243" si="25">IF((OR(N217&gt;0,P217&gt;0)),W217*$Z$8,0)</f>
        <v>0</v>
      </c>
      <c r="AA217" s="360"/>
      <c r="AC217" s="361">
        <f t="shared" ref="AC217:AC243" si="26">J217*I217</f>
        <v>0</v>
      </c>
    </row>
    <row r="218" spans="1:29" ht="14.1" hidden="1" customHeight="1">
      <c r="A218" s="77">
        <v>218</v>
      </c>
      <c r="B218" s="323" t="s">
        <v>56</v>
      </c>
      <c r="C218" s="323" t="s">
        <v>303</v>
      </c>
      <c r="D218" s="517" t="s">
        <v>147</v>
      </c>
      <c r="E218" s="518">
        <v>26</v>
      </c>
      <c r="F218" s="517" t="s">
        <v>336</v>
      </c>
      <c r="G218" s="340" t="s">
        <v>97</v>
      </c>
      <c r="H218" s="517" t="s">
        <v>305</v>
      </c>
      <c r="I218" s="519">
        <v>18</v>
      </c>
      <c r="J218" s="358">
        <f t="shared" si="22"/>
        <v>0</v>
      </c>
      <c r="K218" s="267" t="s">
        <v>192</v>
      </c>
      <c r="L218" s="267"/>
      <c r="M218" s="267"/>
      <c r="N218" s="267"/>
      <c r="O218" s="267"/>
      <c r="P218" s="267"/>
      <c r="Q218" s="266">
        <f>IF(K218="nio",0,IF(K218&gt;0,K218*I218/W218,0))*VLOOKUP(B218,'2-Kosten per locatie'!$A$14:$C$31,3,FALSE)</f>
        <v>0</v>
      </c>
      <c r="R218" s="266">
        <f>IF(L218&gt;0,L218*I218/X218,0)*VLOOKUP(B218,'2-Kosten per locatie'!$A$14:$C$31,3,FALSE)</f>
        <v>0</v>
      </c>
      <c r="S218" s="266">
        <f>IF(M218&gt;0,M218*I218/Y218,0)*VLOOKUP(B218,'2-Kosten per locatie'!$A$14:$C$31,3,FALSE)</f>
        <v>0</v>
      </c>
      <c r="T218" s="266">
        <f>IF(N218&gt;0,N218*I218/Z218,0)*VLOOKUP(B218,'2-Kosten per locatie'!$A$14:$C$31,3,FALSE)</f>
        <v>0</v>
      </c>
      <c r="U218" s="266">
        <f>IF(O218&gt;0,O218*I218/Y218,0)*VLOOKUP(B218,'2-Kosten per locatie'!$A$14:$C$31,3,FALSE)</f>
        <v>0</v>
      </c>
      <c r="V218" s="266">
        <f>IF(P218&gt;0,P218*I218/Z218,0)*VLOOKUP(B218,'2-Kosten per locatie'!$A$14:$C$31,3,FALSE)</f>
        <v>0</v>
      </c>
      <c r="W218" s="359">
        <f>IF(K218="nio",0,IF(K218&gt;0,VLOOKUP(G218,'3-Productie normen'!A:L,VLOOKUP(K218,'3-Productie normen'!$B$32:$C$36,2,FALSE),FALSE)))</f>
        <v>0</v>
      </c>
      <c r="X218" s="359">
        <f t="shared" si="23"/>
        <v>0</v>
      </c>
      <c r="Y218" s="359">
        <f t="shared" si="24"/>
        <v>0</v>
      </c>
      <c r="Z218" s="359">
        <f t="shared" si="25"/>
        <v>0</v>
      </c>
      <c r="AA218" s="360"/>
      <c r="AC218" s="361">
        <f t="shared" si="26"/>
        <v>0</v>
      </c>
    </row>
    <row r="219" spans="1:29" ht="14.1" hidden="1" customHeight="1">
      <c r="A219" s="77">
        <v>219</v>
      </c>
      <c r="B219" s="323" t="s">
        <v>56</v>
      </c>
      <c r="C219" s="323" t="s">
        <v>303</v>
      </c>
      <c r="D219" s="517" t="s">
        <v>147</v>
      </c>
      <c r="E219" s="518">
        <v>25</v>
      </c>
      <c r="F219" s="517" t="s">
        <v>336</v>
      </c>
      <c r="G219" s="340" t="s">
        <v>97</v>
      </c>
      <c r="H219" s="517" t="s">
        <v>305</v>
      </c>
      <c r="I219" s="519">
        <v>20</v>
      </c>
      <c r="J219" s="358">
        <f t="shared" si="22"/>
        <v>0</v>
      </c>
      <c r="K219" s="267" t="s">
        <v>192</v>
      </c>
      <c r="L219" s="267"/>
      <c r="M219" s="267"/>
      <c r="N219" s="267"/>
      <c r="O219" s="267"/>
      <c r="P219" s="267"/>
      <c r="Q219" s="266">
        <f>IF(K219="nio",0,IF(K219&gt;0,K219*I219/W219,0))*VLOOKUP(B219,'2-Kosten per locatie'!$A$14:$C$31,3,FALSE)</f>
        <v>0</v>
      </c>
      <c r="R219" s="266">
        <f>IF(L219&gt;0,L219*I219/X219,0)*VLOOKUP(B219,'2-Kosten per locatie'!$A$14:$C$31,3,FALSE)</f>
        <v>0</v>
      </c>
      <c r="S219" s="266">
        <f>IF(M219&gt;0,M219*I219/Y219,0)*VLOOKUP(B219,'2-Kosten per locatie'!$A$14:$C$31,3,FALSE)</f>
        <v>0</v>
      </c>
      <c r="T219" s="266">
        <f>IF(N219&gt;0,N219*I219/Z219,0)*VLOOKUP(B219,'2-Kosten per locatie'!$A$14:$C$31,3,FALSE)</f>
        <v>0</v>
      </c>
      <c r="U219" s="266">
        <f>IF(O219&gt;0,O219*I219/Y219,0)*VLOOKUP(B219,'2-Kosten per locatie'!$A$14:$C$31,3,FALSE)</f>
        <v>0</v>
      </c>
      <c r="V219" s="266">
        <f>IF(P219&gt;0,P219*I219/Z219,0)*VLOOKUP(B219,'2-Kosten per locatie'!$A$14:$C$31,3,FALSE)</f>
        <v>0</v>
      </c>
      <c r="W219" s="359">
        <f>IF(K219="nio",0,IF(K219&gt;0,VLOOKUP(G219,'3-Productie normen'!A:L,VLOOKUP(K219,'3-Productie normen'!$B$32:$C$36,2,FALSE),FALSE)))</f>
        <v>0</v>
      </c>
      <c r="X219" s="359">
        <f t="shared" si="23"/>
        <v>0</v>
      </c>
      <c r="Y219" s="359">
        <f t="shared" si="24"/>
        <v>0</v>
      </c>
      <c r="Z219" s="359">
        <f t="shared" si="25"/>
        <v>0</v>
      </c>
      <c r="AA219" s="360"/>
      <c r="AC219" s="361">
        <f t="shared" si="26"/>
        <v>0</v>
      </c>
    </row>
    <row r="220" spans="1:29" ht="14.1" hidden="1" customHeight="1">
      <c r="A220" s="77">
        <v>220</v>
      </c>
      <c r="B220" s="323" t="s">
        <v>56</v>
      </c>
      <c r="C220" s="323" t="s">
        <v>303</v>
      </c>
      <c r="D220" s="517" t="s">
        <v>147</v>
      </c>
      <c r="E220" s="518"/>
      <c r="F220" s="517" t="s">
        <v>322</v>
      </c>
      <c r="G220" s="517" t="s">
        <v>99</v>
      </c>
      <c r="H220" s="517" t="s">
        <v>307</v>
      </c>
      <c r="I220" s="519">
        <v>45.7</v>
      </c>
      <c r="J220" s="358">
        <f t="shared" si="22"/>
        <v>0</v>
      </c>
      <c r="K220" s="267" t="s">
        <v>192</v>
      </c>
      <c r="L220" s="267"/>
      <c r="M220" s="267"/>
      <c r="N220" s="267"/>
      <c r="O220" s="267"/>
      <c r="P220" s="267"/>
      <c r="Q220" s="266">
        <f>IF(K220="nio",0,IF(K220&gt;0,K220*I220/W220,0))*VLOOKUP(B220,'2-Kosten per locatie'!$A$14:$C$31,3,FALSE)</f>
        <v>0</v>
      </c>
      <c r="R220" s="266">
        <f>IF(L220&gt;0,L220*I220/X220,0)*VLOOKUP(B220,'2-Kosten per locatie'!$A$14:$C$31,3,FALSE)</f>
        <v>0</v>
      </c>
      <c r="S220" s="266">
        <f>IF(M220&gt;0,M220*I220/Y220,0)*VLOOKUP(B220,'2-Kosten per locatie'!$A$14:$C$31,3,FALSE)</f>
        <v>0</v>
      </c>
      <c r="T220" s="266">
        <f>IF(N220&gt;0,N220*I220/Z220,0)*VLOOKUP(B220,'2-Kosten per locatie'!$A$14:$C$31,3,FALSE)</f>
        <v>0</v>
      </c>
      <c r="U220" s="266">
        <f>IF(O220&gt;0,O220*I220/Y220,0)*VLOOKUP(B220,'2-Kosten per locatie'!$A$14:$C$31,3,FALSE)</f>
        <v>0</v>
      </c>
      <c r="V220" s="266">
        <f>IF(P220&gt;0,P220*I220/Z220,0)*VLOOKUP(B220,'2-Kosten per locatie'!$A$14:$C$31,3,FALSE)</f>
        <v>0</v>
      </c>
      <c r="W220" s="359">
        <f>IF(K220="nio",0,IF(K220&gt;0,VLOOKUP(G220,'3-Productie normen'!A:L,VLOOKUP(K220,'3-Productie normen'!$B$32:$C$36,2,FALSE),FALSE)))</f>
        <v>0</v>
      </c>
      <c r="X220" s="359">
        <f t="shared" si="23"/>
        <v>0</v>
      </c>
      <c r="Y220" s="359">
        <f t="shared" si="24"/>
        <v>0</v>
      </c>
      <c r="Z220" s="359">
        <f t="shared" si="25"/>
        <v>0</v>
      </c>
      <c r="AA220" s="360"/>
      <c r="AC220" s="361">
        <f t="shared" si="26"/>
        <v>0</v>
      </c>
    </row>
    <row r="221" spans="1:29" ht="14.1" hidden="1" customHeight="1">
      <c r="A221" s="77">
        <v>221</v>
      </c>
      <c r="B221" s="323" t="s">
        <v>56</v>
      </c>
      <c r="C221" s="323" t="s">
        <v>303</v>
      </c>
      <c r="D221" s="517" t="s">
        <v>147</v>
      </c>
      <c r="E221" s="518"/>
      <c r="F221" s="517" t="s">
        <v>319</v>
      </c>
      <c r="G221" s="517" t="s">
        <v>98</v>
      </c>
      <c r="H221" s="517" t="s">
        <v>307</v>
      </c>
      <c r="I221" s="519">
        <v>3.8</v>
      </c>
      <c r="J221" s="358">
        <f t="shared" si="22"/>
        <v>0</v>
      </c>
      <c r="K221" s="267" t="s">
        <v>192</v>
      </c>
      <c r="L221" s="267"/>
      <c r="M221" s="267"/>
      <c r="N221" s="267"/>
      <c r="O221" s="267"/>
      <c r="P221" s="267"/>
      <c r="Q221" s="266">
        <f>IF(K221="nio",0,IF(K221&gt;0,K221*I221/W221,0))*VLOOKUP(B221,'2-Kosten per locatie'!$A$14:$C$31,3,FALSE)</f>
        <v>0</v>
      </c>
      <c r="R221" s="266">
        <f>IF(L221&gt;0,L221*I221/X221,0)*VLOOKUP(B221,'2-Kosten per locatie'!$A$14:$C$31,3,FALSE)</f>
        <v>0</v>
      </c>
      <c r="S221" s="266">
        <f>IF(M221&gt;0,M221*I221/Y221,0)*VLOOKUP(B221,'2-Kosten per locatie'!$A$14:$C$31,3,FALSE)</f>
        <v>0</v>
      </c>
      <c r="T221" s="266">
        <f>IF(N221&gt;0,N221*I221/Z221,0)*VLOOKUP(B221,'2-Kosten per locatie'!$A$14:$C$31,3,FALSE)</f>
        <v>0</v>
      </c>
      <c r="U221" s="266">
        <f>IF(O221&gt;0,O221*I221/Y221,0)*VLOOKUP(B221,'2-Kosten per locatie'!$A$14:$C$31,3,FALSE)</f>
        <v>0</v>
      </c>
      <c r="V221" s="266">
        <f>IF(P221&gt;0,P221*I221/Z221,0)*VLOOKUP(B221,'2-Kosten per locatie'!$A$14:$C$31,3,FALSE)</f>
        <v>0</v>
      </c>
      <c r="W221" s="359">
        <f>IF(K221="nio",0,IF(K221&gt;0,VLOOKUP(G221,'3-Productie normen'!A:L,VLOOKUP(K221,'3-Productie normen'!$B$32:$C$36,2,FALSE),FALSE)))</f>
        <v>0</v>
      </c>
      <c r="X221" s="359">
        <f t="shared" si="23"/>
        <v>0</v>
      </c>
      <c r="Y221" s="359">
        <f t="shared" si="24"/>
        <v>0</v>
      </c>
      <c r="Z221" s="359">
        <f t="shared" si="25"/>
        <v>0</v>
      </c>
      <c r="AA221" s="360"/>
      <c r="AC221" s="361">
        <f t="shared" si="26"/>
        <v>0</v>
      </c>
    </row>
    <row r="222" spans="1:29" ht="14.1" hidden="1" customHeight="1">
      <c r="A222" s="77">
        <v>222</v>
      </c>
      <c r="B222" s="323" t="s">
        <v>56</v>
      </c>
      <c r="C222" s="323" t="s">
        <v>303</v>
      </c>
      <c r="D222" s="517" t="s">
        <v>147</v>
      </c>
      <c r="E222" s="518"/>
      <c r="F222" s="517" t="s">
        <v>320</v>
      </c>
      <c r="G222" s="517" t="s">
        <v>98</v>
      </c>
      <c r="H222" s="517" t="s">
        <v>307</v>
      </c>
      <c r="I222" s="519">
        <v>1.08</v>
      </c>
      <c r="J222" s="358">
        <f t="shared" si="22"/>
        <v>0</v>
      </c>
      <c r="K222" s="267" t="s">
        <v>192</v>
      </c>
      <c r="L222" s="267"/>
      <c r="M222" s="267"/>
      <c r="N222" s="267"/>
      <c r="O222" s="267"/>
      <c r="P222" s="267"/>
      <c r="Q222" s="266">
        <f>IF(K222="nio",0,IF(K222&gt;0,K222*I222/W222,0))*VLOOKUP(B222,'2-Kosten per locatie'!$A$14:$C$31,3,FALSE)</f>
        <v>0</v>
      </c>
      <c r="R222" s="266">
        <f>IF(L222&gt;0,L222*I222/X222,0)*VLOOKUP(B222,'2-Kosten per locatie'!$A$14:$C$31,3,FALSE)</f>
        <v>0</v>
      </c>
      <c r="S222" s="266">
        <f>IF(M222&gt;0,M222*I222/Y222,0)*VLOOKUP(B222,'2-Kosten per locatie'!$A$14:$C$31,3,FALSE)</f>
        <v>0</v>
      </c>
      <c r="T222" s="266">
        <f>IF(N222&gt;0,N222*I222/Z222,0)*VLOOKUP(B222,'2-Kosten per locatie'!$A$14:$C$31,3,FALSE)</f>
        <v>0</v>
      </c>
      <c r="U222" s="266">
        <f>IF(O222&gt;0,O222*I222/Y222,0)*VLOOKUP(B222,'2-Kosten per locatie'!$A$14:$C$31,3,FALSE)</f>
        <v>0</v>
      </c>
      <c r="V222" s="266">
        <f>IF(P222&gt;0,P222*I222/Z222,0)*VLOOKUP(B222,'2-Kosten per locatie'!$A$14:$C$31,3,FALSE)</f>
        <v>0</v>
      </c>
      <c r="W222" s="359">
        <f>IF(K222="nio",0,IF(K222&gt;0,VLOOKUP(G222,'3-Productie normen'!A:L,VLOOKUP(K222,'3-Productie normen'!$B$32:$C$36,2,FALSE),FALSE)))</f>
        <v>0</v>
      </c>
      <c r="X222" s="359">
        <f t="shared" si="23"/>
        <v>0</v>
      </c>
      <c r="Y222" s="359">
        <f t="shared" si="24"/>
        <v>0</v>
      </c>
      <c r="Z222" s="359">
        <f t="shared" si="25"/>
        <v>0</v>
      </c>
      <c r="AA222" s="360"/>
      <c r="AC222" s="361">
        <f t="shared" si="26"/>
        <v>0</v>
      </c>
    </row>
    <row r="223" spans="1:29" ht="14.1" hidden="1" customHeight="1">
      <c r="A223" s="77">
        <v>223</v>
      </c>
      <c r="B223" s="323" t="s">
        <v>56</v>
      </c>
      <c r="C223" s="323" t="s">
        <v>303</v>
      </c>
      <c r="D223" s="517" t="s">
        <v>147</v>
      </c>
      <c r="E223" s="518">
        <v>23</v>
      </c>
      <c r="F223" s="517" t="s">
        <v>314</v>
      </c>
      <c r="G223" s="74" t="s">
        <v>111</v>
      </c>
      <c r="H223" s="517" t="s">
        <v>307</v>
      </c>
      <c r="I223" s="519">
        <v>1</v>
      </c>
      <c r="J223" s="358">
        <f t="shared" si="22"/>
        <v>0</v>
      </c>
      <c r="K223" s="267" t="s">
        <v>192</v>
      </c>
      <c r="L223" s="267"/>
      <c r="M223" s="267"/>
      <c r="N223" s="267"/>
      <c r="O223" s="267"/>
      <c r="P223" s="267"/>
      <c r="Q223" s="266">
        <f>IF(K223="nio",0,IF(K223&gt;0,K223*I223/W223,0))*VLOOKUP(B223,'2-Kosten per locatie'!$A$14:$C$31,3,FALSE)</f>
        <v>0</v>
      </c>
      <c r="R223" s="266">
        <f>IF(L223&gt;0,L223*I223/X223,0)*VLOOKUP(B223,'2-Kosten per locatie'!$A$14:$C$31,3,FALSE)</f>
        <v>0</v>
      </c>
      <c r="S223" s="266">
        <f>IF(M223&gt;0,M223*I223/Y223,0)*VLOOKUP(B223,'2-Kosten per locatie'!$A$14:$C$31,3,FALSE)</f>
        <v>0</v>
      </c>
      <c r="T223" s="266">
        <f>IF(N223&gt;0,N223*I223/Z223,0)*VLOOKUP(B223,'2-Kosten per locatie'!$A$14:$C$31,3,FALSE)</f>
        <v>0</v>
      </c>
      <c r="U223" s="266">
        <f>IF(O223&gt;0,O223*I223/Y223,0)*VLOOKUP(B223,'2-Kosten per locatie'!$A$14:$C$31,3,FALSE)</f>
        <v>0</v>
      </c>
      <c r="V223" s="266">
        <f>IF(P223&gt;0,P223*I223/Z223,0)*VLOOKUP(B223,'2-Kosten per locatie'!$A$14:$C$31,3,FALSE)</f>
        <v>0</v>
      </c>
      <c r="W223" s="359">
        <f>IF(K223="nio",0,IF(K223&gt;0,VLOOKUP(G223,'3-Productie normen'!A:L,VLOOKUP(K223,'3-Productie normen'!$B$32:$C$36,2,FALSE),FALSE)))</f>
        <v>0</v>
      </c>
      <c r="X223" s="359">
        <f t="shared" si="23"/>
        <v>0</v>
      </c>
      <c r="Y223" s="359">
        <f t="shared" si="24"/>
        <v>0</v>
      </c>
      <c r="Z223" s="359">
        <f t="shared" si="25"/>
        <v>0</v>
      </c>
      <c r="AA223" s="360"/>
      <c r="AC223" s="361">
        <f t="shared" si="26"/>
        <v>0</v>
      </c>
    </row>
    <row r="224" spans="1:29" ht="14.1" hidden="1" customHeight="1">
      <c r="A224" s="77">
        <v>224</v>
      </c>
      <c r="B224" s="323" t="s">
        <v>56</v>
      </c>
      <c r="C224" s="323" t="s">
        <v>303</v>
      </c>
      <c r="D224" s="517" t="s">
        <v>147</v>
      </c>
      <c r="E224" s="518"/>
      <c r="F224" s="517" t="s">
        <v>319</v>
      </c>
      <c r="G224" s="517" t="s">
        <v>98</v>
      </c>
      <c r="H224" s="517" t="s">
        <v>307</v>
      </c>
      <c r="I224" s="519">
        <v>2</v>
      </c>
      <c r="J224" s="358">
        <f t="shared" si="22"/>
        <v>0</v>
      </c>
      <c r="K224" s="267" t="s">
        <v>192</v>
      </c>
      <c r="L224" s="267"/>
      <c r="M224" s="267"/>
      <c r="N224" s="267"/>
      <c r="O224" s="267"/>
      <c r="P224" s="267"/>
      <c r="Q224" s="266">
        <f>IF(K224="nio",0,IF(K224&gt;0,K224*I224/W224,0))*VLOOKUP(B224,'2-Kosten per locatie'!$A$14:$C$31,3,FALSE)</f>
        <v>0</v>
      </c>
      <c r="R224" s="266">
        <f>IF(L224&gt;0,L224*I224/X224,0)*VLOOKUP(B224,'2-Kosten per locatie'!$A$14:$C$31,3,FALSE)</f>
        <v>0</v>
      </c>
      <c r="S224" s="266">
        <f>IF(M224&gt;0,M224*I224/Y224,0)*VLOOKUP(B224,'2-Kosten per locatie'!$A$14:$C$31,3,FALSE)</f>
        <v>0</v>
      </c>
      <c r="T224" s="266">
        <f>IF(N224&gt;0,N224*I224/Z224,0)*VLOOKUP(B224,'2-Kosten per locatie'!$A$14:$C$31,3,FALSE)</f>
        <v>0</v>
      </c>
      <c r="U224" s="266">
        <f>IF(O224&gt;0,O224*I224/Y224,0)*VLOOKUP(B224,'2-Kosten per locatie'!$A$14:$C$31,3,FALSE)</f>
        <v>0</v>
      </c>
      <c r="V224" s="266">
        <f>IF(P224&gt;0,P224*I224/Z224,0)*VLOOKUP(B224,'2-Kosten per locatie'!$A$14:$C$31,3,FALSE)</f>
        <v>0</v>
      </c>
      <c r="W224" s="359">
        <f>IF(K224="nio",0,IF(K224&gt;0,VLOOKUP(G224,'3-Productie normen'!A:L,VLOOKUP(K224,'3-Productie normen'!$B$32:$C$36,2,FALSE),FALSE)))</f>
        <v>0</v>
      </c>
      <c r="X224" s="359">
        <f t="shared" si="23"/>
        <v>0</v>
      </c>
      <c r="Y224" s="359">
        <f t="shared" si="24"/>
        <v>0</v>
      </c>
      <c r="Z224" s="359">
        <f t="shared" si="25"/>
        <v>0</v>
      </c>
      <c r="AA224" s="360"/>
      <c r="AC224" s="361">
        <f t="shared" si="26"/>
        <v>0</v>
      </c>
    </row>
    <row r="225" spans="1:29" ht="14.1" hidden="1" customHeight="1">
      <c r="A225" s="77">
        <v>225</v>
      </c>
      <c r="B225" s="323" t="s">
        <v>56</v>
      </c>
      <c r="C225" s="323" t="s">
        <v>303</v>
      </c>
      <c r="D225" s="517" t="s">
        <v>147</v>
      </c>
      <c r="E225" s="518"/>
      <c r="F225" s="517" t="s">
        <v>320</v>
      </c>
      <c r="G225" s="517" t="s">
        <v>98</v>
      </c>
      <c r="H225" s="517" t="s">
        <v>307</v>
      </c>
      <c r="I225" s="519">
        <v>1.08</v>
      </c>
      <c r="J225" s="358">
        <f t="shared" si="22"/>
        <v>0</v>
      </c>
      <c r="K225" s="267" t="s">
        <v>192</v>
      </c>
      <c r="L225" s="267"/>
      <c r="M225" s="267"/>
      <c r="N225" s="267"/>
      <c r="O225" s="267"/>
      <c r="P225" s="267"/>
      <c r="Q225" s="266">
        <f>IF(K225="nio",0,IF(K225&gt;0,K225*I225/W225,0))*VLOOKUP(B225,'2-Kosten per locatie'!$A$14:$C$31,3,FALSE)</f>
        <v>0</v>
      </c>
      <c r="R225" s="266">
        <f>IF(L225&gt;0,L225*I225/X225,0)*VLOOKUP(B225,'2-Kosten per locatie'!$A$14:$C$31,3,FALSE)</f>
        <v>0</v>
      </c>
      <c r="S225" s="266">
        <f>IF(M225&gt;0,M225*I225/Y225,0)*VLOOKUP(B225,'2-Kosten per locatie'!$A$14:$C$31,3,FALSE)</f>
        <v>0</v>
      </c>
      <c r="T225" s="266">
        <f>IF(N225&gt;0,N225*I225/Z225,0)*VLOOKUP(B225,'2-Kosten per locatie'!$A$14:$C$31,3,FALSE)</f>
        <v>0</v>
      </c>
      <c r="U225" s="266">
        <f>IF(O225&gt;0,O225*I225/Y225,0)*VLOOKUP(B225,'2-Kosten per locatie'!$A$14:$C$31,3,FALSE)</f>
        <v>0</v>
      </c>
      <c r="V225" s="266">
        <f>IF(P225&gt;0,P225*I225/Z225,0)*VLOOKUP(B225,'2-Kosten per locatie'!$A$14:$C$31,3,FALSE)</f>
        <v>0</v>
      </c>
      <c r="W225" s="359">
        <f>IF(K225="nio",0,IF(K225&gt;0,VLOOKUP(G225,'3-Productie normen'!A:L,VLOOKUP(K225,'3-Productie normen'!$B$32:$C$36,2,FALSE),FALSE)))</f>
        <v>0</v>
      </c>
      <c r="X225" s="359">
        <f t="shared" si="23"/>
        <v>0</v>
      </c>
      <c r="Y225" s="359">
        <f t="shared" si="24"/>
        <v>0</v>
      </c>
      <c r="Z225" s="359">
        <f t="shared" si="25"/>
        <v>0</v>
      </c>
      <c r="AA225" s="360"/>
      <c r="AC225" s="361">
        <f t="shared" si="26"/>
        <v>0</v>
      </c>
    </row>
    <row r="226" spans="1:29" ht="14.1" hidden="1" customHeight="1">
      <c r="A226" s="77">
        <v>226</v>
      </c>
      <c r="B226" s="323" t="s">
        <v>56</v>
      </c>
      <c r="C226" s="323" t="s">
        <v>303</v>
      </c>
      <c r="D226" s="517" t="s">
        <v>147</v>
      </c>
      <c r="E226" s="518"/>
      <c r="F226" s="517" t="s">
        <v>304</v>
      </c>
      <c r="G226" s="517" t="s">
        <v>99</v>
      </c>
      <c r="H226" s="517" t="s">
        <v>305</v>
      </c>
      <c r="I226" s="519">
        <v>5.4</v>
      </c>
      <c r="J226" s="358">
        <f t="shared" si="22"/>
        <v>0</v>
      </c>
      <c r="K226" s="267" t="s">
        <v>192</v>
      </c>
      <c r="L226" s="267"/>
      <c r="M226" s="267"/>
      <c r="N226" s="267"/>
      <c r="O226" s="267"/>
      <c r="P226" s="267"/>
      <c r="Q226" s="266">
        <f>IF(K226="nio",0,IF(K226&gt;0,K226*I226/W226,0))*VLOOKUP(B226,'2-Kosten per locatie'!$A$14:$C$31,3,FALSE)</f>
        <v>0</v>
      </c>
      <c r="R226" s="266">
        <f>IF(L226&gt;0,L226*I226/X226,0)*VLOOKUP(B226,'2-Kosten per locatie'!$A$14:$C$31,3,FALSE)</f>
        <v>0</v>
      </c>
      <c r="S226" s="266">
        <f>IF(M226&gt;0,M226*I226/Y226,0)*VLOOKUP(B226,'2-Kosten per locatie'!$A$14:$C$31,3,FALSE)</f>
        <v>0</v>
      </c>
      <c r="T226" s="266">
        <f>IF(N226&gt;0,N226*I226/Z226,0)*VLOOKUP(B226,'2-Kosten per locatie'!$A$14:$C$31,3,FALSE)</f>
        <v>0</v>
      </c>
      <c r="U226" s="266">
        <f>IF(O226&gt;0,O226*I226/Y226,0)*VLOOKUP(B226,'2-Kosten per locatie'!$A$14:$C$31,3,FALSE)</f>
        <v>0</v>
      </c>
      <c r="V226" s="266">
        <f>IF(P226&gt;0,P226*I226/Z226,0)*VLOOKUP(B226,'2-Kosten per locatie'!$A$14:$C$31,3,FALSE)</f>
        <v>0</v>
      </c>
      <c r="W226" s="359">
        <f>IF(K226="nio",0,IF(K226&gt;0,VLOOKUP(G226,'3-Productie normen'!A:L,VLOOKUP(K226,'3-Productie normen'!$B$32:$C$36,2,FALSE),FALSE)))</f>
        <v>0</v>
      </c>
      <c r="X226" s="359">
        <f t="shared" si="23"/>
        <v>0</v>
      </c>
      <c r="Y226" s="359">
        <f t="shared" si="24"/>
        <v>0</v>
      </c>
      <c r="Z226" s="359">
        <f t="shared" si="25"/>
        <v>0</v>
      </c>
      <c r="AA226" s="360"/>
      <c r="AC226" s="361">
        <f t="shared" si="26"/>
        <v>0</v>
      </c>
    </row>
    <row r="227" spans="1:29" ht="14.1" hidden="1" customHeight="1">
      <c r="A227" s="77">
        <v>227</v>
      </c>
      <c r="B227" s="323" t="s">
        <v>56</v>
      </c>
      <c r="C227" s="323" t="s">
        <v>303</v>
      </c>
      <c r="D227" s="517" t="s">
        <v>147</v>
      </c>
      <c r="E227" s="518">
        <v>21</v>
      </c>
      <c r="F227" s="517" t="s">
        <v>336</v>
      </c>
      <c r="G227" s="340" t="s">
        <v>97</v>
      </c>
      <c r="H227" s="517" t="s">
        <v>305</v>
      </c>
      <c r="I227" s="519">
        <v>16</v>
      </c>
      <c r="J227" s="358">
        <f t="shared" si="22"/>
        <v>0</v>
      </c>
      <c r="K227" s="267" t="s">
        <v>192</v>
      </c>
      <c r="L227" s="267"/>
      <c r="M227" s="267"/>
      <c r="N227" s="267"/>
      <c r="O227" s="267"/>
      <c r="P227" s="267"/>
      <c r="Q227" s="266">
        <f>IF(K227="nio",0,IF(K227&gt;0,K227*I227/W227,0))*VLOOKUP(B227,'2-Kosten per locatie'!$A$14:$C$31,3,FALSE)</f>
        <v>0</v>
      </c>
      <c r="R227" s="266">
        <f>IF(L227&gt;0,L227*I227/X227,0)*VLOOKUP(B227,'2-Kosten per locatie'!$A$14:$C$31,3,FALSE)</f>
        <v>0</v>
      </c>
      <c r="S227" s="266">
        <f>IF(M227&gt;0,M227*I227/Y227,0)*VLOOKUP(B227,'2-Kosten per locatie'!$A$14:$C$31,3,FALSE)</f>
        <v>0</v>
      </c>
      <c r="T227" s="266">
        <f>IF(N227&gt;0,N227*I227/Z227,0)*VLOOKUP(B227,'2-Kosten per locatie'!$A$14:$C$31,3,FALSE)</f>
        <v>0</v>
      </c>
      <c r="U227" s="266">
        <f>IF(O227&gt;0,O227*I227/Y227,0)*VLOOKUP(B227,'2-Kosten per locatie'!$A$14:$C$31,3,FALSE)</f>
        <v>0</v>
      </c>
      <c r="V227" s="266">
        <f>IF(P227&gt;0,P227*I227/Z227,0)*VLOOKUP(B227,'2-Kosten per locatie'!$A$14:$C$31,3,FALSE)</f>
        <v>0</v>
      </c>
      <c r="W227" s="359">
        <f>IF(K227="nio",0,IF(K227&gt;0,VLOOKUP(G227,'3-Productie normen'!A:L,VLOOKUP(K227,'3-Productie normen'!$B$32:$C$36,2,FALSE),FALSE)))</f>
        <v>0</v>
      </c>
      <c r="X227" s="359">
        <f t="shared" si="23"/>
        <v>0</v>
      </c>
      <c r="Y227" s="359">
        <f t="shared" si="24"/>
        <v>0</v>
      </c>
      <c r="Z227" s="359">
        <f t="shared" si="25"/>
        <v>0</v>
      </c>
      <c r="AA227" s="360"/>
      <c r="AC227" s="361">
        <f t="shared" si="26"/>
        <v>0</v>
      </c>
    </row>
    <row r="228" spans="1:29" ht="14.1" hidden="1" customHeight="1">
      <c r="A228" s="77">
        <v>228</v>
      </c>
      <c r="B228" s="323" t="s">
        <v>56</v>
      </c>
      <c r="C228" s="323" t="s">
        <v>303</v>
      </c>
      <c r="D228" s="517" t="s">
        <v>147</v>
      </c>
      <c r="E228" s="518"/>
      <c r="F228" s="517" t="s">
        <v>335</v>
      </c>
      <c r="G228" s="340" t="s">
        <v>103</v>
      </c>
      <c r="H228" s="517" t="s">
        <v>305</v>
      </c>
      <c r="I228" s="519">
        <v>8</v>
      </c>
      <c r="J228" s="358">
        <f t="shared" si="22"/>
        <v>0</v>
      </c>
      <c r="K228" s="267" t="s">
        <v>192</v>
      </c>
      <c r="L228" s="267"/>
      <c r="M228" s="267"/>
      <c r="N228" s="267"/>
      <c r="O228" s="267"/>
      <c r="P228" s="267"/>
      <c r="Q228" s="266">
        <f>IF(K228="nio",0,IF(K228&gt;0,K228*I228/W228,0))*VLOOKUP(B228,'2-Kosten per locatie'!$A$14:$C$31,3,FALSE)</f>
        <v>0</v>
      </c>
      <c r="R228" s="266">
        <f>IF(L228&gt;0,L228*I228/X228,0)*VLOOKUP(B228,'2-Kosten per locatie'!$A$14:$C$31,3,FALSE)</f>
        <v>0</v>
      </c>
      <c r="S228" s="266">
        <f>IF(M228&gt;0,M228*I228/Y228,0)*VLOOKUP(B228,'2-Kosten per locatie'!$A$14:$C$31,3,FALSE)</f>
        <v>0</v>
      </c>
      <c r="T228" s="266">
        <f>IF(N228&gt;0,N228*I228/Z228,0)*VLOOKUP(B228,'2-Kosten per locatie'!$A$14:$C$31,3,FALSE)</f>
        <v>0</v>
      </c>
      <c r="U228" s="266">
        <f>IF(O228&gt;0,O228*I228/Y228,0)*VLOOKUP(B228,'2-Kosten per locatie'!$A$14:$C$31,3,FALSE)</f>
        <v>0</v>
      </c>
      <c r="V228" s="266">
        <f>IF(P228&gt;0,P228*I228/Z228,0)*VLOOKUP(B228,'2-Kosten per locatie'!$A$14:$C$31,3,FALSE)</f>
        <v>0</v>
      </c>
      <c r="W228" s="359">
        <f>IF(K228="nio",0,IF(K228&gt;0,VLOOKUP(G228,'3-Productie normen'!A:L,VLOOKUP(K228,'3-Productie normen'!$B$32:$C$36,2,FALSE),FALSE)))</f>
        <v>0</v>
      </c>
      <c r="X228" s="359">
        <f t="shared" si="23"/>
        <v>0</v>
      </c>
      <c r="Y228" s="359">
        <f t="shared" si="24"/>
        <v>0</v>
      </c>
      <c r="Z228" s="359">
        <f t="shared" si="25"/>
        <v>0</v>
      </c>
      <c r="AA228" s="360"/>
      <c r="AC228" s="361">
        <f t="shared" si="26"/>
        <v>0</v>
      </c>
    </row>
    <row r="229" spans="1:29" ht="14.1" hidden="1" customHeight="1">
      <c r="A229" s="77">
        <v>229</v>
      </c>
      <c r="B229" s="323" t="s">
        <v>56</v>
      </c>
      <c r="C229" s="323" t="s">
        <v>303</v>
      </c>
      <c r="D229" s="517" t="s">
        <v>147</v>
      </c>
      <c r="E229" s="518"/>
      <c r="F229" s="517" t="s">
        <v>338</v>
      </c>
      <c r="G229" s="517" t="s">
        <v>97</v>
      </c>
      <c r="H229" s="517" t="s">
        <v>305</v>
      </c>
      <c r="I229" s="519">
        <v>9</v>
      </c>
      <c r="J229" s="358">
        <f t="shared" si="22"/>
        <v>0</v>
      </c>
      <c r="K229" s="267" t="s">
        <v>192</v>
      </c>
      <c r="L229" s="267"/>
      <c r="M229" s="267"/>
      <c r="N229" s="267"/>
      <c r="O229" s="267"/>
      <c r="P229" s="267"/>
      <c r="Q229" s="266">
        <f>IF(K229="nio",0,IF(K229&gt;0,K229*I229/W229,0))*VLOOKUP(B229,'2-Kosten per locatie'!$A$14:$C$31,3,FALSE)</f>
        <v>0</v>
      </c>
      <c r="R229" s="266">
        <f>IF(L229&gt;0,L229*I229/X229,0)*VLOOKUP(B229,'2-Kosten per locatie'!$A$14:$C$31,3,FALSE)</f>
        <v>0</v>
      </c>
      <c r="S229" s="266">
        <f>IF(M229&gt;0,M229*I229/Y229,0)*VLOOKUP(B229,'2-Kosten per locatie'!$A$14:$C$31,3,FALSE)</f>
        <v>0</v>
      </c>
      <c r="T229" s="266">
        <f>IF(N229&gt;0,N229*I229/Z229,0)*VLOOKUP(B229,'2-Kosten per locatie'!$A$14:$C$31,3,FALSE)</f>
        <v>0</v>
      </c>
      <c r="U229" s="266">
        <f>IF(O229&gt;0,O229*I229/Y229,0)*VLOOKUP(B229,'2-Kosten per locatie'!$A$14:$C$31,3,FALSE)</f>
        <v>0</v>
      </c>
      <c r="V229" s="266">
        <f>IF(P229&gt;0,P229*I229/Z229,0)*VLOOKUP(B229,'2-Kosten per locatie'!$A$14:$C$31,3,FALSE)</f>
        <v>0</v>
      </c>
      <c r="W229" s="359">
        <f>IF(K229="nio",0,IF(K229&gt;0,VLOOKUP(G229,'3-Productie normen'!A:L,VLOOKUP(K229,'3-Productie normen'!$B$32:$C$36,2,FALSE),FALSE)))</f>
        <v>0</v>
      </c>
      <c r="X229" s="359">
        <f t="shared" si="23"/>
        <v>0</v>
      </c>
      <c r="Y229" s="359">
        <f t="shared" si="24"/>
        <v>0</v>
      </c>
      <c r="Z229" s="359">
        <f t="shared" si="25"/>
        <v>0</v>
      </c>
      <c r="AA229" s="360"/>
      <c r="AC229" s="361">
        <f t="shared" si="26"/>
        <v>0</v>
      </c>
    </row>
    <row r="230" spans="1:29" ht="14.1" hidden="1" customHeight="1">
      <c r="A230" s="77">
        <v>230</v>
      </c>
      <c r="B230" s="323" t="s">
        <v>56</v>
      </c>
      <c r="C230" s="323" t="s">
        <v>303</v>
      </c>
      <c r="D230" s="517" t="s">
        <v>147</v>
      </c>
      <c r="E230" s="518">
        <v>18</v>
      </c>
      <c r="F230" s="517" t="s">
        <v>336</v>
      </c>
      <c r="G230" s="340" t="s">
        <v>97</v>
      </c>
      <c r="H230" s="517" t="s">
        <v>305</v>
      </c>
      <c r="I230" s="519">
        <v>18</v>
      </c>
      <c r="J230" s="358">
        <f t="shared" si="22"/>
        <v>0</v>
      </c>
      <c r="K230" s="267" t="s">
        <v>192</v>
      </c>
      <c r="L230" s="267"/>
      <c r="M230" s="267"/>
      <c r="N230" s="267"/>
      <c r="O230" s="267"/>
      <c r="P230" s="267"/>
      <c r="Q230" s="266">
        <f>IF(K230="nio",0,IF(K230&gt;0,K230*I230/W230,0))*VLOOKUP(B230,'2-Kosten per locatie'!$A$14:$C$31,3,FALSE)</f>
        <v>0</v>
      </c>
      <c r="R230" s="266">
        <f>IF(L230&gt;0,L230*I230/X230,0)*VLOOKUP(B230,'2-Kosten per locatie'!$A$14:$C$31,3,FALSE)</f>
        <v>0</v>
      </c>
      <c r="S230" s="266">
        <f>IF(M230&gt;0,M230*I230/Y230,0)*VLOOKUP(B230,'2-Kosten per locatie'!$A$14:$C$31,3,FALSE)</f>
        <v>0</v>
      </c>
      <c r="T230" s="266">
        <f>IF(N230&gt;0,N230*I230/Z230,0)*VLOOKUP(B230,'2-Kosten per locatie'!$A$14:$C$31,3,FALSE)</f>
        <v>0</v>
      </c>
      <c r="U230" s="266">
        <f>IF(O230&gt;0,O230*I230/Y230,0)*VLOOKUP(B230,'2-Kosten per locatie'!$A$14:$C$31,3,FALSE)</f>
        <v>0</v>
      </c>
      <c r="V230" s="266">
        <f>IF(P230&gt;0,P230*I230/Z230,0)*VLOOKUP(B230,'2-Kosten per locatie'!$A$14:$C$31,3,FALSE)</f>
        <v>0</v>
      </c>
      <c r="W230" s="359">
        <f>IF(K230="nio",0,IF(K230&gt;0,VLOOKUP(G230,'3-Productie normen'!A:L,VLOOKUP(K230,'3-Productie normen'!$B$32:$C$36,2,FALSE),FALSE)))</f>
        <v>0</v>
      </c>
      <c r="X230" s="359">
        <f t="shared" si="23"/>
        <v>0</v>
      </c>
      <c r="Y230" s="359">
        <f t="shared" si="24"/>
        <v>0</v>
      </c>
      <c r="Z230" s="359">
        <f t="shared" si="25"/>
        <v>0</v>
      </c>
      <c r="AA230" s="360"/>
      <c r="AC230" s="361">
        <f t="shared" si="26"/>
        <v>0</v>
      </c>
    </row>
    <row r="231" spans="1:29" ht="14.1" hidden="1" customHeight="1">
      <c r="A231" s="77">
        <v>231</v>
      </c>
      <c r="B231" s="323" t="s">
        <v>56</v>
      </c>
      <c r="C231" s="323" t="s">
        <v>303</v>
      </c>
      <c r="D231" s="517" t="s">
        <v>147</v>
      </c>
      <c r="E231" s="518"/>
      <c r="F231" s="517" t="s">
        <v>335</v>
      </c>
      <c r="G231" s="340" t="s">
        <v>103</v>
      </c>
      <c r="H231" s="517" t="s">
        <v>305</v>
      </c>
      <c r="I231" s="519">
        <v>8</v>
      </c>
      <c r="J231" s="358">
        <f t="shared" si="22"/>
        <v>0</v>
      </c>
      <c r="K231" s="267" t="s">
        <v>192</v>
      </c>
      <c r="L231" s="267"/>
      <c r="M231" s="267"/>
      <c r="N231" s="267"/>
      <c r="O231" s="267"/>
      <c r="P231" s="267"/>
      <c r="Q231" s="266">
        <f>IF(K231="nio",0,IF(K231&gt;0,K231*I231/W231,0))*VLOOKUP(B231,'2-Kosten per locatie'!$A$14:$C$31,3,FALSE)</f>
        <v>0</v>
      </c>
      <c r="R231" s="266">
        <f>IF(L231&gt;0,L231*I231/X231,0)*VLOOKUP(B231,'2-Kosten per locatie'!$A$14:$C$31,3,FALSE)</f>
        <v>0</v>
      </c>
      <c r="S231" s="266">
        <f>IF(M231&gt;0,M231*I231/Y231,0)*VLOOKUP(B231,'2-Kosten per locatie'!$A$14:$C$31,3,FALSE)</f>
        <v>0</v>
      </c>
      <c r="T231" s="266">
        <f>IF(N231&gt;0,N231*I231/Z231,0)*VLOOKUP(B231,'2-Kosten per locatie'!$A$14:$C$31,3,FALSE)</f>
        <v>0</v>
      </c>
      <c r="U231" s="266">
        <f>IF(O231&gt;0,O231*I231/Y231,0)*VLOOKUP(B231,'2-Kosten per locatie'!$A$14:$C$31,3,FALSE)</f>
        <v>0</v>
      </c>
      <c r="V231" s="266">
        <f>IF(P231&gt;0,P231*I231/Z231,0)*VLOOKUP(B231,'2-Kosten per locatie'!$A$14:$C$31,3,FALSE)</f>
        <v>0</v>
      </c>
      <c r="W231" s="359">
        <f>IF(K231="nio",0,IF(K231&gt;0,VLOOKUP(G231,'3-Productie normen'!A:L,VLOOKUP(K231,'3-Productie normen'!$B$32:$C$36,2,FALSE),FALSE)))</f>
        <v>0</v>
      </c>
      <c r="X231" s="359">
        <f t="shared" si="23"/>
        <v>0</v>
      </c>
      <c r="Y231" s="359">
        <f t="shared" si="24"/>
        <v>0</v>
      </c>
      <c r="Z231" s="359">
        <f t="shared" si="25"/>
        <v>0</v>
      </c>
      <c r="AA231" s="360"/>
      <c r="AC231" s="361">
        <f t="shared" si="26"/>
        <v>0</v>
      </c>
    </row>
    <row r="232" spans="1:29" ht="14.1" hidden="1" customHeight="1">
      <c r="A232" s="77">
        <v>232</v>
      </c>
      <c r="B232" s="323" t="s">
        <v>56</v>
      </c>
      <c r="C232" s="323" t="s">
        <v>303</v>
      </c>
      <c r="D232" s="517" t="s">
        <v>147</v>
      </c>
      <c r="E232" s="518">
        <v>17</v>
      </c>
      <c r="F232" s="517" t="s">
        <v>336</v>
      </c>
      <c r="G232" s="340" t="s">
        <v>97</v>
      </c>
      <c r="H232" s="517" t="s">
        <v>305</v>
      </c>
      <c r="I232" s="519">
        <v>20</v>
      </c>
      <c r="J232" s="358">
        <f t="shared" si="22"/>
        <v>0</v>
      </c>
      <c r="K232" s="267" t="s">
        <v>192</v>
      </c>
      <c r="L232" s="267"/>
      <c r="M232" s="267"/>
      <c r="N232" s="267"/>
      <c r="O232" s="267"/>
      <c r="P232" s="267"/>
      <c r="Q232" s="266">
        <f>IF(K232="nio",0,IF(K232&gt;0,K232*I232/W232,0))*VLOOKUP(B232,'2-Kosten per locatie'!$A$14:$C$31,3,FALSE)</f>
        <v>0</v>
      </c>
      <c r="R232" s="266">
        <f>IF(L232&gt;0,L232*I232/X232,0)*VLOOKUP(B232,'2-Kosten per locatie'!$A$14:$C$31,3,FALSE)</f>
        <v>0</v>
      </c>
      <c r="S232" s="266">
        <f>IF(M232&gt;0,M232*I232/Y232,0)*VLOOKUP(B232,'2-Kosten per locatie'!$A$14:$C$31,3,FALSE)</f>
        <v>0</v>
      </c>
      <c r="T232" s="266">
        <f>IF(N232&gt;0,N232*I232/Z232,0)*VLOOKUP(B232,'2-Kosten per locatie'!$A$14:$C$31,3,FALSE)</f>
        <v>0</v>
      </c>
      <c r="U232" s="266">
        <f>IF(O232&gt;0,O232*I232/Y232,0)*VLOOKUP(B232,'2-Kosten per locatie'!$A$14:$C$31,3,FALSE)</f>
        <v>0</v>
      </c>
      <c r="V232" s="266">
        <f>IF(P232&gt;0,P232*I232/Z232,0)*VLOOKUP(B232,'2-Kosten per locatie'!$A$14:$C$31,3,FALSE)</f>
        <v>0</v>
      </c>
      <c r="W232" s="359">
        <f>IF(K232="nio",0,IF(K232&gt;0,VLOOKUP(G232,'3-Productie normen'!A:L,VLOOKUP(K232,'3-Productie normen'!$B$32:$C$36,2,FALSE),FALSE)))</f>
        <v>0</v>
      </c>
      <c r="X232" s="359">
        <f t="shared" si="23"/>
        <v>0</v>
      </c>
      <c r="Y232" s="359">
        <f t="shared" si="24"/>
        <v>0</v>
      </c>
      <c r="Z232" s="359">
        <f t="shared" si="25"/>
        <v>0</v>
      </c>
      <c r="AA232" s="360"/>
      <c r="AC232" s="361">
        <f t="shared" si="26"/>
        <v>0</v>
      </c>
    </row>
    <row r="233" spans="1:29" ht="14.1" hidden="1" customHeight="1">
      <c r="A233" s="77">
        <v>233</v>
      </c>
      <c r="B233" s="323" t="s">
        <v>56</v>
      </c>
      <c r="C233" s="323" t="s">
        <v>303</v>
      </c>
      <c r="D233" s="517" t="s">
        <v>147</v>
      </c>
      <c r="E233" s="518">
        <v>16</v>
      </c>
      <c r="F233" s="517" t="s">
        <v>336</v>
      </c>
      <c r="G233" s="340" t="s">
        <v>97</v>
      </c>
      <c r="H233" s="517" t="s">
        <v>305</v>
      </c>
      <c r="I233" s="519">
        <v>13</v>
      </c>
      <c r="J233" s="358">
        <f t="shared" si="22"/>
        <v>0</v>
      </c>
      <c r="K233" s="267" t="s">
        <v>192</v>
      </c>
      <c r="L233" s="267"/>
      <c r="M233" s="267"/>
      <c r="N233" s="267"/>
      <c r="O233" s="267"/>
      <c r="P233" s="267"/>
      <c r="Q233" s="266">
        <f>IF(K233="nio",0,IF(K233&gt;0,K233*I233/W233,0))*VLOOKUP(B233,'2-Kosten per locatie'!$A$14:$C$31,3,FALSE)</f>
        <v>0</v>
      </c>
      <c r="R233" s="266">
        <f>IF(L233&gt;0,L233*I233/X233,0)*VLOOKUP(B233,'2-Kosten per locatie'!$A$14:$C$31,3,FALSE)</f>
        <v>0</v>
      </c>
      <c r="S233" s="266">
        <f>IF(M233&gt;0,M233*I233/Y233,0)*VLOOKUP(B233,'2-Kosten per locatie'!$A$14:$C$31,3,FALSE)</f>
        <v>0</v>
      </c>
      <c r="T233" s="266">
        <f>IF(N233&gt;0,N233*I233/Z233,0)*VLOOKUP(B233,'2-Kosten per locatie'!$A$14:$C$31,3,FALSE)</f>
        <v>0</v>
      </c>
      <c r="U233" s="266">
        <f>IF(O233&gt;0,O233*I233/Y233,0)*VLOOKUP(B233,'2-Kosten per locatie'!$A$14:$C$31,3,FALSE)</f>
        <v>0</v>
      </c>
      <c r="V233" s="266">
        <f>IF(P233&gt;0,P233*I233/Z233,0)*VLOOKUP(B233,'2-Kosten per locatie'!$A$14:$C$31,3,FALSE)</f>
        <v>0</v>
      </c>
      <c r="W233" s="359">
        <f>IF(K233="nio",0,IF(K233&gt;0,VLOOKUP(G233,'3-Productie normen'!A:L,VLOOKUP(K233,'3-Productie normen'!$B$32:$C$36,2,FALSE),FALSE)))</f>
        <v>0</v>
      </c>
      <c r="X233" s="359">
        <f t="shared" si="23"/>
        <v>0</v>
      </c>
      <c r="Y233" s="359">
        <f t="shared" si="24"/>
        <v>0</v>
      </c>
      <c r="Z233" s="359">
        <f t="shared" si="25"/>
        <v>0</v>
      </c>
      <c r="AA233" s="360"/>
      <c r="AC233" s="361">
        <f t="shared" si="26"/>
        <v>0</v>
      </c>
    </row>
    <row r="234" spans="1:29" ht="14.1" hidden="1" customHeight="1">
      <c r="A234" s="77">
        <v>234</v>
      </c>
      <c r="B234" s="323" t="s">
        <v>56</v>
      </c>
      <c r="C234" s="323" t="s">
        <v>303</v>
      </c>
      <c r="D234" s="517" t="s">
        <v>147</v>
      </c>
      <c r="E234" s="518">
        <v>15</v>
      </c>
      <c r="F234" s="517" t="s">
        <v>336</v>
      </c>
      <c r="G234" s="340" t="s">
        <v>97</v>
      </c>
      <c r="H234" s="517" t="s">
        <v>305</v>
      </c>
      <c r="I234" s="519">
        <v>23</v>
      </c>
      <c r="J234" s="358">
        <f t="shared" si="22"/>
        <v>0</v>
      </c>
      <c r="K234" s="267" t="s">
        <v>192</v>
      </c>
      <c r="L234" s="267"/>
      <c r="M234" s="267"/>
      <c r="N234" s="267"/>
      <c r="O234" s="267"/>
      <c r="P234" s="267"/>
      <c r="Q234" s="266">
        <f>IF(K234="nio",0,IF(K234&gt;0,K234*I234/W234,0))*VLOOKUP(B234,'2-Kosten per locatie'!$A$14:$C$31,3,FALSE)</f>
        <v>0</v>
      </c>
      <c r="R234" s="266">
        <f>IF(L234&gt;0,L234*I234/X234,0)*VLOOKUP(B234,'2-Kosten per locatie'!$A$14:$C$31,3,FALSE)</f>
        <v>0</v>
      </c>
      <c r="S234" s="266">
        <f>IF(M234&gt;0,M234*I234/Y234,0)*VLOOKUP(B234,'2-Kosten per locatie'!$A$14:$C$31,3,FALSE)</f>
        <v>0</v>
      </c>
      <c r="T234" s="266">
        <f>IF(N234&gt;0,N234*I234/Z234,0)*VLOOKUP(B234,'2-Kosten per locatie'!$A$14:$C$31,3,FALSE)</f>
        <v>0</v>
      </c>
      <c r="U234" s="266">
        <f>IF(O234&gt;0,O234*I234/Y234,0)*VLOOKUP(B234,'2-Kosten per locatie'!$A$14:$C$31,3,FALSE)</f>
        <v>0</v>
      </c>
      <c r="V234" s="266">
        <f>IF(P234&gt;0,P234*I234/Z234,0)*VLOOKUP(B234,'2-Kosten per locatie'!$A$14:$C$31,3,FALSE)</f>
        <v>0</v>
      </c>
      <c r="W234" s="359">
        <f>IF(K234="nio",0,IF(K234&gt;0,VLOOKUP(G234,'3-Productie normen'!A:L,VLOOKUP(K234,'3-Productie normen'!$B$32:$C$36,2,FALSE),FALSE)))</f>
        <v>0</v>
      </c>
      <c r="X234" s="359">
        <f t="shared" si="23"/>
        <v>0</v>
      </c>
      <c r="Y234" s="359">
        <f t="shared" si="24"/>
        <v>0</v>
      </c>
      <c r="Z234" s="359">
        <f t="shared" si="25"/>
        <v>0</v>
      </c>
      <c r="AA234" s="360"/>
      <c r="AC234" s="361">
        <f t="shared" si="26"/>
        <v>0</v>
      </c>
    </row>
    <row r="235" spans="1:29" ht="14.1" hidden="1" customHeight="1">
      <c r="A235" s="77">
        <v>235</v>
      </c>
      <c r="B235" s="323" t="s">
        <v>56</v>
      </c>
      <c r="C235" s="323" t="s">
        <v>303</v>
      </c>
      <c r="D235" s="517" t="s">
        <v>147</v>
      </c>
      <c r="E235" s="518">
        <v>14</v>
      </c>
      <c r="F235" s="517" t="s">
        <v>336</v>
      </c>
      <c r="G235" s="340" t="s">
        <v>97</v>
      </c>
      <c r="H235" s="517" t="s">
        <v>305</v>
      </c>
      <c r="I235" s="519">
        <v>16</v>
      </c>
      <c r="J235" s="358">
        <f t="shared" si="22"/>
        <v>0</v>
      </c>
      <c r="K235" s="267" t="s">
        <v>192</v>
      </c>
      <c r="L235" s="267"/>
      <c r="M235" s="267"/>
      <c r="N235" s="267"/>
      <c r="O235" s="267"/>
      <c r="P235" s="267"/>
      <c r="Q235" s="266">
        <f>IF(K235="nio",0,IF(K235&gt;0,K235*I235/W235,0))*VLOOKUP(B235,'2-Kosten per locatie'!$A$14:$C$31,3,FALSE)</f>
        <v>0</v>
      </c>
      <c r="R235" s="266">
        <f>IF(L235&gt;0,L235*I235/X235,0)*VLOOKUP(B235,'2-Kosten per locatie'!$A$14:$C$31,3,FALSE)</f>
        <v>0</v>
      </c>
      <c r="S235" s="266">
        <f>IF(M235&gt;0,M235*I235/Y235,0)*VLOOKUP(B235,'2-Kosten per locatie'!$A$14:$C$31,3,FALSE)</f>
        <v>0</v>
      </c>
      <c r="T235" s="266">
        <f>IF(N235&gt;0,N235*I235/Z235,0)*VLOOKUP(B235,'2-Kosten per locatie'!$A$14:$C$31,3,FALSE)</f>
        <v>0</v>
      </c>
      <c r="U235" s="266">
        <f>IF(O235&gt;0,O235*I235/Y235,0)*VLOOKUP(B235,'2-Kosten per locatie'!$A$14:$C$31,3,FALSE)</f>
        <v>0</v>
      </c>
      <c r="V235" s="266">
        <f>IF(P235&gt;0,P235*I235/Z235,0)*VLOOKUP(B235,'2-Kosten per locatie'!$A$14:$C$31,3,FALSE)</f>
        <v>0</v>
      </c>
      <c r="W235" s="359">
        <f>IF(K235="nio",0,IF(K235&gt;0,VLOOKUP(G235,'3-Productie normen'!A:L,VLOOKUP(K235,'3-Productie normen'!$B$32:$C$36,2,FALSE),FALSE)))</f>
        <v>0</v>
      </c>
      <c r="X235" s="359">
        <f t="shared" si="23"/>
        <v>0</v>
      </c>
      <c r="Y235" s="359">
        <f t="shared" si="24"/>
        <v>0</v>
      </c>
      <c r="Z235" s="359">
        <f t="shared" si="25"/>
        <v>0</v>
      </c>
      <c r="AA235" s="360"/>
      <c r="AC235" s="361">
        <f t="shared" si="26"/>
        <v>0</v>
      </c>
    </row>
    <row r="236" spans="1:29" ht="14.1" hidden="1" customHeight="1">
      <c r="A236" s="77">
        <v>236</v>
      </c>
      <c r="B236" s="323" t="s">
        <v>56</v>
      </c>
      <c r="C236" s="323" t="s">
        <v>303</v>
      </c>
      <c r="D236" s="517" t="s">
        <v>147</v>
      </c>
      <c r="E236" s="518"/>
      <c r="F236" s="517" t="s">
        <v>322</v>
      </c>
      <c r="G236" s="517" t="s">
        <v>99</v>
      </c>
      <c r="H236" s="517" t="s">
        <v>307</v>
      </c>
      <c r="I236" s="519">
        <v>6.36</v>
      </c>
      <c r="J236" s="358">
        <f t="shared" si="22"/>
        <v>0</v>
      </c>
      <c r="K236" s="267" t="s">
        <v>192</v>
      </c>
      <c r="L236" s="267"/>
      <c r="M236" s="267"/>
      <c r="N236" s="267"/>
      <c r="O236" s="267"/>
      <c r="P236" s="267"/>
      <c r="Q236" s="266">
        <f>IF(K236="nio",0,IF(K236&gt;0,K236*I236/W236,0))*VLOOKUP(B236,'2-Kosten per locatie'!$A$14:$C$31,3,FALSE)</f>
        <v>0</v>
      </c>
      <c r="R236" s="266">
        <f>IF(L236&gt;0,L236*I236/X236,0)*VLOOKUP(B236,'2-Kosten per locatie'!$A$14:$C$31,3,FALSE)</f>
        <v>0</v>
      </c>
      <c r="S236" s="266">
        <f>IF(M236&gt;0,M236*I236/Y236,0)*VLOOKUP(B236,'2-Kosten per locatie'!$A$14:$C$31,3,FALSE)</f>
        <v>0</v>
      </c>
      <c r="T236" s="266">
        <f>IF(N236&gt;0,N236*I236/Z236,0)*VLOOKUP(B236,'2-Kosten per locatie'!$A$14:$C$31,3,FALSE)</f>
        <v>0</v>
      </c>
      <c r="U236" s="266">
        <f>IF(O236&gt;0,O236*I236/Y236,0)*VLOOKUP(B236,'2-Kosten per locatie'!$A$14:$C$31,3,FALSE)</f>
        <v>0</v>
      </c>
      <c r="V236" s="266">
        <f>IF(P236&gt;0,P236*I236/Z236,0)*VLOOKUP(B236,'2-Kosten per locatie'!$A$14:$C$31,3,FALSE)</f>
        <v>0</v>
      </c>
      <c r="W236" s="359">
        <f>IF(K236="nio",0,IF(K236&gt;0,VLOOKUP(G236,'3-Productie normen'!A:L,VLOOKUP(K236,'3-Productie normen'!$B$32:$C$36,2,FALSE),FALSE)))</f>
        <v>0</v>
      </c>
      <c r="X236" s="359">
        <f t="shared" si="23"/>
        <v>0</v>
      </c>
      <c r="Y236" s="359">
        <f t="shared" si="24"/>
        <v>0</v>
      </c>
      <c r="Z236" s="359">
        <f t="shared" si="25"/>
        <v>0</v>
      </c>
      <c r="AA236" s="360"/>
      <c r="AC236" s="361">
        <f t="shared" si="26"/>
        <v>0</v>
      </c>
    </row>
    <row r="237" spans="1:29" ht="14.1" hidden="1" customHeight="1">
      <c r="A237" s="77">
        <v>237</v>
      </c>
      <c r="B237" s="323" t="s">
        <v>56</v>
      </c>
      <c r="C237" s="323" t="s">
        <v>303</v>
      </c>
      <c r="D237" s="517" t="s">
        <v>147</v>
      </c>
      <c r="E237" s="518">
        <v>13</v>
      </c>
      <c r="F237" s="517" t="s">
        <v>336</v>
      </c>
      <c r="G237" s="340" t="s">
        <v>97</v>
      </c>
      <c r="H237" s="517" t="s">
        <v>305</v>
      </c>
      <c r="I237" s="519">
        <v>13</v>
      </c>
      <c r="J237" s="358">
        <f t="shared" si="22"/>
        <v>0</v>
      </c>
      <c r="K237" s="267" t="s">
        <v>192</v>
      </c>
      <c r="L237" s="267"/>
      <c r="M237" s="267"/>
      <c r="N237" s="267"/>
      <c r="O237" s="267"/>
      <c r="P237" s="267"/>
      <c r="Q237" s="266">
        <f>IF(K237="nio",0,IF(K237&gt;0,K237*I237/W237,0))*VLOOKUP(B237,'2-Kosten per locatie'!$A$14:$C$31,3,FALSE)</f>
        <v>0</v>
      </c>
      <c r="R237" s="266">
        <f>IF(L237&gt;0,L237*I237/X237,0)*VLOOKUP(B237,'2-Kosten per locatie'!$A$14:$C$31,3,FALSE)</f>
        <v>0</v>
      </c>
      <c r="S237" s="266">
        <f>IF(M237&gt;0,M237*I237/Y237,0)*VLOOKUP(B237,'2-Kosten per locatie'!$A$14:$C$31,3,FALSE)</f>
        <v>0</v>
      </c>
      <c r="T237" s="266">
        <f>IF(N237&gt;0,N237*I237/Z237,0)*VLOOKUP(B237,'2-Kosten per locatie'!$A$14:$C$31,3,FALSE)</f>
        <v>0</v>
      </c>
      <c r="U237" s="266">
        <f>IF(O237&gt;0,O237*I237/Y237,0)*VLOOKUP(B237,'2-Kosten per locatie'!$A$14:$C$31,3,FALSE)</f>
        <v>0</v>
      </c>
      <c r="V237" s="266">
        <f>IF(P237&gt;0,P237*I237/Z237,0)*VLOOKUP(B237,'2-Kosten per locatie'!$A$14:$C$31,3,FALSE)</f>
        <v>0</v>
      </c>
      <c r="W237" s="359">
        <f>IF(K237="nio",0,IF(K237&gt;0,VLOOKUP(G237,'3-Productie normen'!A:L,VLOOKUP(K237,'3-Productie normen'!$B$32:$C$36,2,FALSE),FALSE)))</f>
        <v>0</v>
      </c>
      <c r="X237" s="359">
        <f t="shared" si="23"/>
        <v>0</v>
      </c>
      <c r="Y237" s="359">
        <f t="shared" si="24"/>
        <v>0</v>
      </c>
      <c r="Z237" s="359">
        <f t="shared" si="25"/>
        <v>0</v>
      </c>
      <c r="AA237" s="360"/>
      <c r="AC237" s="361">
        <f t="shared" si="26"/>
        <v>0</v>
      </c>
    </row>
    <row r="238" spans="1:29" ht="14.1" hidden="1" customHeight="1">
      <c r="A238" s="77">
        <v>238</v>
      </c>
      <c r="B238" s="323" t="s">
        <v>56</v>
      </c>
      <c r="C238" s="323" t="s">
        <v>303</v>
      </c>
      <c r="D238" s="517" t="s">
        <v>147</v>
      </c>
      <c r="E238" s="518">
        <v>12</v>
      </c>
      <c r="F238" s="517" t="s">
        <v>336</v>
      </c>
      <c r="G238" s="340" t="s">
        <v>97</v>
      </c>
      <c r="H238" s="517" t="s">
        <v>305</v>
      </c>
      <c r="I238" s="519">
        <v>12</v>
      </c>
      <c r="J238" s="358">
        <f t="shared" si="22"/>
        <v>0</v>
      </c>
      <c r="K238" s="267" t="s">
        <v>192</v>
      </c>
      <c r="L238" s="267"/>
      <c r="M238" s="267"/>
      <c r="N238" s="267"/>
      <c r="O238" s="267"/>
      <c r="P238" s="267"/>
      <c r="Q238" s="266">
        <f>IF(K238="nio",0,IF(K238&gt;0,K238*I238/W238,0))*VLOOKUP(B238,'2-Kosten per locatie'!$A$14:$C$31,3,FALSE)</f>
        <v>0</v>
      </c>
      <c r="R238" s="266">
        <f>IF(L238&gt;0,L238*I238/X238,0)*VLOOKUP(B238,'2-Kosten per locatie'!$A$14:$C$31,3,FALSE)</f>
        <v>0</v>
      </c>
      <c r="S238" s="266">
        <f>IF(M238&gt;0,M238*I238/Y238,0)*VLOOKUP(B238,'2-Kosten per locatie'!$A$14:$C$31,3,FALSE)</f>
        <v>0</v>
      </c>
      <c r="T238" s="266">
        <f>IF(N238&gt;0,N238*I238/Z238,0)*VLOOKUP(B238,'2-Kosten per locatie'!$A$14:$C$31,3,FALSE)</f>
        <v>0</v>
      </c>
      <c r="U238" s="266">
        <f>IF(O238&gt;0,O238*I238/Y238,0)*VLOOKUP(B238,'2-Kosten per locatie'!$A$14:$C$31,3,FALSE)</f>
        <v>0</v>
      </c>
      <c r="V238" s="266">
        <f>IF(P238&gt;0,P238*I238/Z238,0)*VLOOKUP(B238,'2-Kosten per locatie'!$A$14:$C$31,3,FALSE)</f>
        <v>0</v>
      </c>
      <c r="W238" s="359">
        <f>IF(K238="nio",0,IF(K238&gt;0,VLOOKUP(G238,'3-Productie normen'!A:L,VLOOKUP(K238,'3-Productie normen'!$B$32:$C$36,2,FALSE),FALSE)))</f>
        <v>0</v>
      </c>
      <c r="X238" s="359">
        <f t="shared" si="23"/>
        <v>0</v>
      </c>
      <c r="Y238" s="359">
        <f t="shared" si="24"/>
        <v>0</v>
      </c>
      <c r="Z238" s="359">
        <f t="shared" si="25"/>
        <v>0</v>
      </c>
      <c r="AA238" s="360"/>
      <c r="AC238" s="361">
        <f t="shared" si="26"/>
        <v>0</v>
      </c>
    </row>
    <row r="239" spans="1:29" ht="14.1" hidden="1" customHeight="1">
      <c r="A239" s="77">
        <v>239</v>
      </c>
      <c r="B239" s="323" t="s">
        <v>56</v>
      </c>
      <c r="C239" s="323" t="s">
        <v>303</v>
      </c>
      <c r="D239" s="517">
        <v>1</v>
      </c>
      <c r="E239" s="518">
        <v>10</v>
      </c>
      <c r="F239" s="517" t="s">
        <v>339</v>
      </c>
      <c r="G239" s="517" t="s">
        <v>103</v>
      </c>
      <c r="H239" s="517" t="s">
        <v>305</v>
      </c>
      <c r="I239" s="519">
        <v>60</v>
      </c>
      <c r="J239" s="358">
        <f t="shared" si="22"/>
        <v>0</v>
      </c>
      <c r="K239" s="267" t="s">
        <v>192</v>
      </c>
      <c r="L239" s="267"/>
      <c r="M239" s="267"/>
      <c r="N239" s="267"/>
      <c r="O239" s="267"/>
      <c r="P239" s="267"/>
      <c r="Q239" s="266">
        <f>IF(K239="nio",0,IF(K239&gt;0,K239*I239/W239,0))*VLOOKUP(B239,'2-Kosten per locatie'!$A$14:$C$31,3,FALSE)</f>
        <v>0</v>
      </c>
      <c r="R239" s="266">
        <f>IF(L239&gt;0,L239*I239/X239,0)*VLOOKUP(B239,'2-Kosten per locatie'!$A$14:$C$31,3,FALSE)</f>
        <v>0</v>
      </c>
      <c r="S239" s="266">
        <f>IF(M239&gt;0,M239*I239/Y239,0)*VLOOKUP(B239,'2-Kosten per locatie'!$A$14:$C$31,3,FALSE)</f>
        <v>0</v>
      </c>
      <c r="T239" s="266">
        <f>IF(N239&gt;0,N239*I239/Z239,0)*VLOOKUP(B239,'2-Kosten per locatie'!$A$14:$C$31,3,FALSE)</f>
        <v>0</v>
      </c>
      <c r="U239" s="266">
        <f>IF(O239&gt;0,O239*I239/Y239,0)*VLOOKUP(B239,'2-Kosten per locatie'!$A$14:$C$31,3,FALSE)</f>
        <v>0</v>
      </c>
      <c r="V239" s="266">
        <f>IF(P239&gt;0,P239*I239/Z239,0)*VLOOKUP(B239,'2-Kosten per locatie'!$A$14:$C$31,3,FALSE)</f>
        <v>0</v>
      </c>
      <c r="W239" s="359">
        <f>IF(K239="nio",0,IF(K239&gt;0,VLOOKUP(G239,'3-Productie normen'!A:L,VLOOKUP(K239,'3-Productie normen'!$B$32:$C$36,2,FALSE),FALSE)))</f>
        <v>0</v>
      </c>
      <c r="X239" s="359">
        <f t="shared" si="23"/>
        <v>0</v>
      </c>
      <c r="Y239" s="359">
        <f t="shared" si="24"/>
        <v>0</v>
      </c>
      <c r="Z239" s="359">
        <f t="shared" si="25"/>
        <v>0</v>
      </c>
      <c r="AA239" s="360"/>
      <c r="AC239" s="361">
        <f t="shared" si="26"/>
        <v>0</v>
      </c>
    </row>
    <row r="240" spans="1:29" ht="14.1" hidden="1" customHeight="1">
      <c r="A240" s="77">
        <v>240</v>
      </c>
      <c r="B240" s="323" t="s">
        <v>56</v>
      </c>
      <c r="C240" s="323" t="s">
        <v>303</v>
      </c>
      <c r="D240" s="517">
        <v>1</v>
      </c>
      <c r="E240" s="518">
        <v>9</v>
      </c>
      <c r="F240" s="517" t="s">
        <v>336</v>
      </c>
      <c r="G240" s="340" t="s">
        <v>97</v>
      </c>
      <c r="H240" s="517" t="s">
        <v>305</v>
      </c>
      <c r="I240" s="519">
        <v>79</v>
      </c>
      <c r="J240" s="358">
        <f t="shared" si="22"/>
        <v>0</v>
      </c>
      <c r="K240" s="267" t="s">
        <v>192</v>
      </c>
      <c r="L240" s="267"/>
      <c r="M240" s="267"/>
      <c r="N240" s="267"/>
      <c r="O240" s="267"/>
      <c r="P240" s="267"/>
      <c r="Q240" s="266">
        <f>IF(K240="nio",0,IF(K240&gt;0,K240*I240/W240,0))*VLOOKUP(B240,'2-Kosten per locatie'!$A$14:$C$31,3,FALSE)</f>
        <v>0</v>
      </c>
      <c r="R240" s="266">
        <f>IF(L240&gt;0,L240*I240/X240,0)*VLOOKUP(B240,'2-Kosten per locatie'!$A$14:$C$31,3,FALSE)</f>
        <v>0</v>
      </c>
      <c r="S240" s="266">
        <f>IF(M240&gt;0,M240*I240/Y240,0)*VLOOKUP(B240,'2-Kosten per locatie'!$A$14:$C$31,3,FALSE)</f>
        <v>0</v>
      </c>
      <c r="T240" s="266">
        <f>IF(N240&gt;0,N240*I240/Z240,0)*VLOOKUP(B240,'2-Kosten per locatie'!$A$14:$C$31,3,FALSE)</f>
        <v>0</v>
      </c>
      <c r="U240" s="266">
        <f>IF(O240&gt;0,O240*I240/Y240,0)*VLOOKUP(B240,'2-Kosten per locatie'!$A$14:$C$31,3,FALSE)</f>
        <v>0</v>
      </c>
      <c r="V240" s="266">
        <f>IF(P240&gt;0,P240*I240/Z240,0)*VLOOKUP(B240,'2-Kosten per locatie'!$A$14:$C$31,3,FALSE)</f>
        <v>0</v>
      </c>
      <c r="W240" s="359">
        <f>IF(K240="nio",0,IF(K240&gt;0,VLOOKUP(G240,'3-Productie normen'!A:L,VLOOKUP(K240,'3-Productie normen'!$B$32:$C$36,2,FALSE),FALSE)))</f>
        <v>0</v>
      </c>
      <c r="X240" s="359">
        <f t="shared" si="23"/>
        <v>0</v>
      </c>
      <c r="Y240" s="359">
        <f t="shared" si="24"/>
        <v>0</v>
      </c>
      <c r="Z240" s="359">
        <f t="shared" si="25"/>
        <v>0</v>
      </c>
      <c r="AA240" s="360"/>
      <c r="AC240" s="361">
        <f t="shared" si="26"/>
        <v>0</v>
      </c>
    </row>
    <row r="241" spans="1:30" ht="14.1" hidden="1" customHeight="1">
      <c r="A241" s="77">
        <v>241</v>
      </c>
      <c r="B241" s="323" t="s">
        <v>56</v>
      </c>
      <c r="C241" s="323" t="s">
        <v>303</v>
      </c>
      <c r="D241" s="517">
        <v>1</v>
      </c>
      <c r="E241" s="518"/>
      <c r="F241" s="517" t="s">
        <v>336</v>
      </c>
      <c r="G241" s="340" t="s">
        <v>97</v>
      </c>
      <c r="H241" s="517" t="s">
        <v>305</v>
      </c>
      <c r="I241" s="519">
        <v>15.75</v>
      </c>
      <c r="J241" s="358">
        <f t="shared" si="22"/>
        <v>0</v>
      </c>
      <c r="K241" s="267" t="s">
        <v>192</v>
      </c>
      <c r="L241" s="267"/>
      <c r="M241" s="267"/>
      <c r="N241" s="267"/>
      <c r="O241" s="267"/>
      <c r="P241" s="267"/>
      <c r="Q241" s="266">
        <f>IF(K241="nio",0,IF(K241&gt;0,K241*I241/W241,0))*VLOOKUP(B241,'2-Kosten per locatie'!$A$14:$C$31,3,FALSE)</f>
        <v>0</v>
      </c>
      <c r="R241" s="266">
        <f>IF(L241&gt;0,L241*I241/X241,0)*VLOOKUP(B241,'2-Kosten per locatie'!$A$14:$C$31,3,FALSE)</f>
        <v>0</v>
      </c>
      <c r="S241" s="266">
        <f>IF(M241&gt;0,M241*I241/Y241,0)*VLOOKUP(B241,'2-Kosten per locatie'!$A$14:$C$31,3,FALSE)</f>
        <v>0</v>
      </c>
      <c r="T241" s="266">
        <f>IF(N241&gt;0,N241*I241/Z241,0)*VLOOKUP(B241,'2-Kosten per locatie'!$A$14:$C$31,3,FALSE)</f>
        <v>0</v>
      </c>
      <c r="U241" s="266">
        <f>IF(O241&gt;0,O241*I241/Y241,0)*VLOOKUP(B241,'2-Kosten per locatie'!$A$14:$C$31,3,FALSE)</f>
        <v>0</v>
      </c>
      <c r="V241" s="266">
        <f>IF(P241&gt;0,P241*I241/Z241,0)*VLOOKUP(B241,'2-Kosten per locatie'!$A$14:$C$31,3,FALSE)</f>
        <v>0</v>
      </c>
      <c r="W241" s="359">
        <f>IF(K241="nio",0,IF(K241&gt;0,VLOOKUP(G241,'3-Productie normen'!A:L,VLOOKUP(K241,'3-Productie normen'!$B$32:$C$36,2,FALSE),FALSE)))</f>
        <v>0</v>
      </c>
      <c r="X241" s="359">
        <f t="shared" si="23"/>
        <v>0</v>
      </c>
      <c r="Y241" s="359">
        <f t="shared" si="24"/>
        <v>0</v>
      </c>
      <c r="Z241" s="359">
        <f t="shared" si="25"/>
        <v>0</v>
      </c>
      <c r="AA241" s="360"/>
      <c r="AC241" s="361">
        <f t="shared" si="26"/>
        <v>0</v>
      </c>
    </row>
    <row r="242" spans="1:30" ht="14.1" hidden="1" customHeight="1">
      <c r="A242" s="77">
        <v>242</v>
      </c>
      <c r="B242" s="323" t="s">
        <v>56</v>
      </c>
      <c r="C242" s="323" t="s">
        <v>303</v>
      </c>
      <c r="D242" s="517">
        <v>1</v>
      </c>
      <c r="E242" s="518">
        <v>8</v>
      </c>
      <c r="F242" s="517" t="s">
        <v>336</v>
      </c>
      <c r="G242" s="340" t="s">
        <v>97</v>
      </c>
      <c r="H242" s="517" t="s">
        <v>159</v>
      </c>
      <c r="I242" s="519">
        <v>15</v>
      </c>
      <c r="J242" s="358">
        <f t="shared" si="22"/>
        <v>0</v>
      </c>
      <c r="K242" s="267" t="s">
        <v>192</v>
      </c>
      <c r="L242" s="267"/>
      <c r="M242" s="267"/>
      <c r="N242" s="267"/>
      <c r="O242" s="267"/>
      <c r="P242" s="267"/>
      <c r="Q242" s="266">
        <f>IF(K242="nio",0,IF(K242&gt;0,K242*I242/W242,0))*VLOOKUP(B242,'2-Kosten per locatie'!$A$14:$C$31,3,FALSE)</f>
        <v>0</v>
      </c>
      <c r="R242" s="266">
        <f>IF(L242&gt;0,L242*I242/X242,0)*VLOOKUP(B242,'2-Kosten per locatie'!$A$14:$C$31,3,FALSE)</f>
        <v>0</v>
      </c>
      <c r="S242" s="266">
        <f>IF(M242&gt;0,M242*I242/Y242,0)*VLOOKUP(B242,'2-Kosten per locatie'!$A$14:$C$31,3,FALSE)</f>
        <v>0</v>
      </c>
      <c r="T242" s="266">
        <f>IF(N242&gt;0,N242*I242/Z242,0)*VLOOKUP(B242,'2-Kosten per locatie'!$A$14:$C$31,3,FALSE)</f>
        <v>0</v>
      </c>
      <c r="U242" s="266">
        <f>IF(O242&gt;0,O242*I242/Y242,0)*VLOOKUP(B242,'2-Kosten per locatie'!$A$14:$C$31,3,FALSE)</f>
        <v>0</v>
      </c>
      <c r="V242" s="266">
        <f>IF(P242&gt;0,P242*I242/Z242,0)*VLOOKUP(B242,'2-Kosten per locatie'!$A$14:$C$31,3,FALSE)</f>
        <v>0</v>
      </c>
      <c r="W242" s="359">
        <f>IF(K242="nio",0,IF(K242&gt;0,VLOOKUP(G242,'3-Productie normen'!A:L,VLOOKUP(K242,'3-Productie normen'!$B$32:$C$36,2,FALSE),FALSE)))</f>
        <v>0</v>
      </c>
      <c r="X242" s="359">
        <f t="shared" si="23"/>
        <v>0</v>
      </c>
      <c r="Y242" s="359">
        <f t="shared" si="24"/>
        <v>0</v>
      </c>
      <c r="Z242" s="359">
        <f t="shared" si="25"/>
        <v>0</v>
      </c>
      <c r="AA242" s="360"/>
      <c r="AC242" s="361">
        <f t="shared" si="26"/>
        <v>0</v>
      </c>
    </row>
    <row r="243" spans="1:30" ht="14.1" hidden="1" customHeight="1">
      <c r="A243" s="77">
        <v>243</v>
      </c>
      <c r="B243" s="323" t="s">
        <v>56</v>
      </c>
      <c r="C243" s="323" t="s">
        <v>303</v>
      </c>
      <c r="D243" s="517">
        <v>1</v>
      </c>
      <c r="E243" s="518">
        <v>7</v>
      </c>
      <c r="F243" s="517" t="s">
        <v>336</v>
      </c>
      <c r="G243" s="340" t="s">
        <v>97</v>
      </c>
      <c r="H243" s="517" t="s">
        <v>159</v>
      </c>
      <c r="I243" s="519">
        <v>15</v>
      </c>
      <c r="J243" s="358">
        <f t="shared" si="22"/>
        <v>0</v>
      </c>
      <c r="K243" s="267" t="s">
        <v>192</v>
      </c>
      <c r="L243" s="267"/>
      <c r="M243" s="267"/>
      <c r="N243" s="267"/>
      <c r="O243" s="267"/>
      <c r="P243" s="267"/>
      <c r="Q243" s="266">
        <f>IF(K243="nio",0,IF(K243&gt;0,K243*I243/W243,0))*VLOOKUP(B243,'2-Kosten per locatie'!$A$14:$C$31,3,FALSE)</f>
        <v>0</v>
      </c>
      <c r="R243" s="266">
        <f>IF(L243&gt;0,L243*I243/X243,0)*VLOOKUP(B243,'2-Kosten per locatie'!$A$14:$C$31,3,FALSE)</f>
        <v>0</v>
      </c>
      <c r="S243" s="266">
        <f>IF(M243&gt;0,M243*I243/Y243,0)*VLOOKUP(B243,'2-Kosten per locatie'!$A$14:$C$31,3,FALSE)</f>
        <v>0</v>
      </c>
      <c r="T243" s="266">
        <f>IF(N243&gt;0,N243*I243/Z243,0)*VLOOKUP(B243,'2-Kosten per locatie'!$A$14:$C$31,3,FALSE)</f>
        <v>0</v>
      </c>
      <c r="U243" s="266">
        <f>IF(O243&gt;0,O243*I243/Y243,0)*VLOOKUP(B243,'2-Kosten per locatie'!$A$14:$C$31,3,FALSE)</f>
        <v>0</v>
      </c>
      <c r="V243" s="266">
        <f>IF(P243&gt;0,P243*I243/Z243,0)*VLOOKUP(B243,'2-Kosten per locatie'!$A$14:$C$31,3,FALSE)</f>
        <v>0</v>
      </c>
      <c r="W243" s="359">
        <f>IF(K243="nio",0,IF(K243&gt;0,VLOOKUP(G243,'3-Productie normen'!A:L,VLOOKUP(K243,'3-Productie normen'!$B$32:$C$36,2,FALSE),FALSE)))</f>
        <v>0</v>
      </c>
      <c r="X243" s="359">
        <f t="shared" si="23"/>
        <v>0</v>
      </c>
      <c r="Y243" s="359">
        <f t="shared" si="24"/>
        <v>0</v>
      </c>
      <c r="Z243" s="359">
        <f t="shared" si="25"/>
        <v>0</v>
      </c>
      <c r="AA243" s="360"/>
      <c r="AC243" s="361">
        <f t="shared" si="26"/>
        <v>0</v>
      </c>
    </row>
    <row r="244" spans="1:30" ht="14.1" hidden="1" customHeight="1">
      <c r="A244" s="77">
        <v>244</v>
      </c>
      <c r="B244" s="323" t="s">
        <v>56</v>
      </c>
      <c r="C244" s="323" t="s">
        <v>303</v>
      </c>
      <c r="D244" s="355">
        <v>1</v>
      </c>
      <c r="E244" s="356"/>
      <c r="F244" s="520" t="s">
        <v>322</v>
      </c>
      <c r="G244" s="520" t="s">
        <v>99</v>
      </c>
      <c r="H244" s="74" t="s">
        <v>307</v>
      </c>
      <c r="I244" s="521">
        <v>34.65</v>
      </c>
      <c r="J244" s="358">
        <f t="shared" ref="J244:J284" si="27">SUM(K244:P244)</f>
        <v>0</v>
      </c>
      <c r="K244" s="267" t="s">
        <v>192</v>
      </c>
      <c r="L244" s="267"/>
      <c r="M244" s="267"/>
      <c r="N244" s="267"/>
      <c r="O244" s="267"/>
      <c r="P244" s="267"/>
      <c r="Q244" s="266">
        <f>IF(K244="nio",0,IF(K244&gt;0,K244*I244/W244,0))*VLOOKUP(B244,'2-Kosten per locatie'!$A$14:$C$31,3,FALSE)</f>
        <v>0</v>
      </c>
      <c r="R244" s="266">
        <f>IF(L244&gt;0,L244*I244/X244,0)*VLOOKUP(B244,'2-Kosten per locatie'!$A$14:$C$31,3,FALSE)</f>
        <v>0</v>
      </c>
      <c r="S244" s="266">
        <f>IF(M244&gt;0,M244*I244/Y244,0)*VLOOKUP(B244,'2-Kosten per locatie'!$A$14:$C$31,3,FALSE)</f>
        <v>0</v>
      </c>
      <c r="T244" s="266">
        <f>IF(N244&gt;0,N244*I244/Z244,0)*VLOOKUP(B244,'2-Kosten per locatie'!$A$14:$C$31,3,FALSE)</f>
        <v>0</v>
      </c>
      <c r="U244" s="266">
        <f>IF(O244&gt;0,O244*I244/Y244,0)*VLOOKUP(B244,'2-Kosten per locatie'!$A$14:$C$31,3,FALSE)</f>
        <v>0</v>
      </c>
      <c r="V244" s="266">
        <f>IF(P244&gt;0,P244*I244/Z244,0)*VLOOKUP(B244,'2-Kosten per locatie'!$A$14:$C$31,3,FALSE)</f>
        <v>0</v>
      </c>
      <c r="W244" s="359">
        <f>IF(K244="nio",0,IF(K244&gt;0,VLOOKUP(G244,'3-Productie normen'!A:L,VLOOKUP(K244,'3-Productie normen'!$B$32:$C$36,2,FALSE),FALSE)))</f>
        <v>0</v>
      </c>
      <c r="X244" s="359">
        <f t="shared" ref="X244:X284" si="28">IF(L244&gt;0,W244*$X$8,0)</f>
        <v>0</v>
      </c>
      <c r="Y244" s="359">
        <f t="shared" ref="Y244:Y284" si="29">IF((OR(M244&gt;0,O244&gt;0)),W244*$Y$8,0)</f>
        <v>0</v>
      </c>
      <c r="Z244" s="359">
        <f t="shared" ref="Z244:Z284" si="30">IF((OR(N244&gt;0,P244&gt;0)),W244*$Z$8,0)</f>
        <v>0</v>
      </c>
      <c r="AA244" s="360"/>
      <c r="AC244" s="361">
        <f t="shared" ref="AC244:AC284" si="31">J244*I244</f>
        <v>0</v>
      </c>
      <c r="AD244" s="15"/>
    </row>
    <row r="245" spans="1:30" ht="14.1" hidden="1" customHeight="1">
      <c r="A245" s="77">
        <v>245</v>
      </c>
      <c r="B245" s="323" t="s">
        <v>56</v>
      </c>
      <c r="C245" s="323" t="s">
        <v>303</v>
      </c>
      <c r="D245" s="355">
        <v>1</v>
      </c>
      <c r="E245" s="356">
        <v>6</v>
      </c>
      <c r="F245" s="520" t="s">
        <v>336</v>
      </c>
      <c r="G245" s="340" t="s">
        <v>97</v>
      </c>
      <c r="H245" s="74" t="s">
        <v>305</v>
      </c>
      <c r="I245" s="521">
        <v>23</v>
      </c>
      <c r="J245" s="358">
        <f t="shared" si="27"/>
        <v>0</v>
      </c>
      <c r="K245" s="267" t="s">
        <v>192</v>
      </c>
      <c r="L245" s="267"/>
      <c r="M245" s="267"/>
      <c r="N245" s="267"/>
      <c r="O245" s="267"/>
      <c r="P245" s="267"/>
      <c r="Q245" s="266">
        <f>IF(K245="nio",0,IF(K245&gt;0,K245*I245/W245,0))*VLOOKUP(B245,'2-Kosten per locatie'!$A$14:$C$31,3,FALSE)</f>
        <v>0</v>
      </c>
      <c r="R245" s="266">
        <f>IF(L245&gt;0,L245*I245/X245,0)*VLOOKUP(B245,'2-Kosten per locatie'!$A$14:$C$31,3,FALSE)</f>
        <v>0</v>
      </c>
      <c r="S245" s="266">
        <f>IF(M245&gt;0,M245*I245/Y245,0)*VLOOKUP(B245,'2-Kosten per locatie'!$A$14:$C$31,3,FALSE)</f>
        <v>0</v>
      </c>
      <c r="T245" s="266">
        <f>IF(N245&gt;0,N245*I245/Z245,0)*VLOOKUP(B245,'2-Kosten per locatie'!$A$14:$C$31,3,FALSE)</f>
        <v>0</v>
      </c>
      <c r="U245" s="266">
        <f>IF(O245&gt;0,O245*I245/Y245,0)*VLOOKUP(B245,'2-Kosten per locatie'!$A$14:$C$31,3,FALSE)</f>
        <v>0</v>
      </c>
      <c r="V245" s="266">
        <f>IF(P245&gt;0,P245*I245/Z245,0)*VLOOKUP(B245,'2-Kosten per locatie'!$A$14:$C$31,3,FALSE)</f>
        <v>0</v>
      </c>
      <c r="W245" s="359">
        <f>IF(K245="nio",0,IF(K245&gt;0,VLOOKUP(G245,'3-Productie normen'!A:L,VLOOKUP(K245,'3-Productie normen'!$B$32:$C$36,2,FALSE),FALSE)))</f>
        <v>0</v>
      </c>
      <c r="X245" s="359">
        <f t="shared" si="28"/>
        <v>0</v>
      </c>
      <c r="Y245" s="359">
        <f t="shared" si="29"/>
        <v>0</v>
      </c>
      <c r="Z245" s="359">
        <f t="shared" si="30"/>
        <v>0</v>
      </c>
      <c r="AA245" s="360"/>
      <c r="AC245" s="361">
        <f t="shared" si="31"/>
        <v>0</v>
      </c>
      <c r="AD245" s="15"/>
    </row>
    <row r="246" spans="1:30" ht="14.1" hidden="1" customHeight="1">
      <c r="A246" s="77">
        <v>246</v>
      </c>
      <c r="B246" s="323" t="s">
        <v>56</v>
      </c>
      <c r="C246" s="323" t="s">
        <v>303</v>
      </c>
      <c r="D246" s="355">
        <v>1</v>
      </c>
      <c r="E246" s="356">
        <v>5</v>
      </c>
      <c r="F246" s="520" t="s">
        <v>336</v>
      </c>
      <c r="G246" s="340" t="s">
        <v>97</v>
      </c>
      <c r="H246" s="74" t="s">
        <v>305</v>
      </c>
      <c r="I246" s="521">
        <v>21</v>
      </c>
      <c r="J246" s="358">
        <f t="shared" si="27"/>
        <v>0</v>
      </c>
      <c r="K246" s="267" t="s">
        <v>192</v>
      </c>
      <c r="L246" s="267"/>
      <c r="M246" s="267"/>
      <c r="N246" s="267"/>
      <c r="O246" s="267"/>
      <c r="P246" s="267"/>
      <c r="Q246" s="266">
        <f>IF(K246="nio",0,IF(K246&gt;0,K246*I246/W246,0))*VLOOKUP(B246,'2-Kosten per locatie'!$A$14:$C$31,3,FALSE)</f>
        <v>0</v>
      </c>
      <c r="R246" s="266">
        <f>IF(L246&gt;0,L246*I246/X246,0)*VLOOKUP(B246,'2-Kosten per locatie'!$A$14:$C$31,3,FALSE)</f>
        <v>0</v>
      </c>
      <c r="S246" s="266">
        <f>IF(M246&gt;0,M246*I246/Y246,0)*VLOOKUP(B246,'2-Kosten per locatie'!$A$14:$C$31,3,FALSE)</f>
        <v>0</v>
      </c>
      <c r="T246" s="266">
        <f>IF(N246&gt;0,N246*I246/Z246,0)*VLOOKUP(B246,'2-Kosten per locatie'!$A$14:$C$31,3,FALSE)</f>
        <v>0</v>
      </c>
      <c r="U246" s="266">
        <f>IF(O246&gt;0,O246*I246/Y246,0)*VLOOKUP(B246,'2-Kosten per locatie'!$A$14:$C$31,3,FALSE)</f>
        <v>0</v>
      </c>
      <c r="V246" s="266">
        <f>IF(P246&gt;0,P246*I246/Z246,0)*VLOOKUP(B246,'2-Kosten per locatie'!$A$14:$C$31,3,FALSE)</f>
        <v>0</v>
      </c>
      <c r="W246" s="359">
        <f>IF(K246="nio",0,IF(K246&gt;0,VLOOKUP(G246,'3-Productie normen'!A:L,VLOOKUP(K246,'3-Productie normen'!$B$32:$C$36,2,FALSE),FALSE)))</f>
        <v>0</v>
      </c>
      <c r="X246" s="359">
        <f t="shared" si="28"/>
        <v>0</v>
      </c>
      <c r="Y246" s="359">
        <f t="shared" si="29"/>
        <v>0</v>
      </c>
      <c r="Z246" s="359">
        <f t="shared" si="30"/>
        <v>0</v>
      </c>
      <c r="AA246" s="360"/>
      <c r="AC246" s="361">
        <f t="shared" si="31"/>
        <v>0</v>
      </c>
      <c r="AD246" s="15"/>
    </row>
    <row r="247" spans="1:30" ht="14.1" hidden="1" customHeight="1">
      <c r="A247" s="77">
        <v>247</v>
      </c>
      <c r="B247" s="323" t="s">
        <v>56</v>
      </c>
      <c r="C247" s="323" t="s">
        <v>303</v>
      </c>
      <c r="D247" s="355">
        <v>1</v>
      </c>
      <c r="E247" s="356"/>
      <c r="F247" s="520" t="s">
        <v>322</v>
      </c>
      <c r="G247" s="520" t="s">
        <v>99</v>
      </c>
      <c r="H247" s="74" t="s">
        <v>307</v>
      </c>
      <c r="I247" s="521">
        <v>17.5</v>
      </c>
      <c r="J247" s="358">
        <f t="shared" si="27"/>
        <v>0</v>
      </c>
      <c r="K247" s="267" t="s">
        <v>192</v>
      </c>
      <c r="L247" s="267"/>
      <c r="M247" s="267"/>
      <c r="N247" s="267"/>
      <c r="O247" s="267"/>
      <c r="P247" s="267"/>
      <c r="Q247" s="266">
        <f>IF(K247="nio",0,IF(K247&gt;0,K247*I247/W247,0))*VLOOKUP(B247,'2-Kosten per locatie'!$A$14:$C$31,3,FALSE)</f>
        <v>0</v>
      </c>
      <c r="R247" s="266">
        <f>IF(L247&gt;0,L247*I247/X247,0)*VLOOKUP(B247,'2-Kosten per locatie'!$A$14:$C$31,3,FALSE)</f>
        <v>0</v>
      </c>
      <c r="S247" s="266">
        <f>IF(M247&gt;0,M247*I247/Y247,0)*VLOOKUP(B247,'2-Kosten per locatie'!$A$14:$C$31,3,FALSE)</f>
        <v>0</v>
      </c>
      <c r="T247" s="266">
        <f>IF(N247&gt;0,N247*I247/Z247,0)*VLOOKUP(B247,'2-Kosten per locatie'!$A$14:$C$31,3,FALSE)</f>
        <v>0</v>
      </c>
      <c r="U247" s="266">
        <f>IF(O247&gt;0,O247*I247/Y247,0)*VLOOKUP(B247,'2-Kosten per locatie'!$A$14:$C$31,3,FALSE)</f>
        <v>0</v>
      </c>
      <c r="V247" s="266">
        <f>IF(P247&gt;0,P247*I247/Z247,0)*VLOOKUP(B247,'2-Kosten per locatie'!$A$14:$C$31,3,FALSE)</f>
        <v>0</v>
      </c>
      <c r="W247" s="359">
        <f>IF(K247="nio",0,IF(K247&gt;0,VLOOKUP(G247,'3-Productie normen'!A:L,VLOOKUP(K247,'3-Productie normen'!$B$32:$C$36,2,FALSE),FALSE)))</f>
        <v>0</v>
      </c>
      <c r="X247" s="359">
        <f t="shared" si="28"/>
        <v>0</v>
      </c>
      <c r="Y247" s="359">
        <f t="shared" si="29"/>
        <v>0</v>
      </c>
      <c r="Z247" s="359">
        <f t="shared" si="30"/>
        <v>0</v>
      </c>
      <c r="AA247" s="360"/>
      <c r="AC247" s="361">
        <f t="shared" si="31"/>
        <v>0</v>
      </c>
      <c r="AD247" s="15"/>
    </row>
    <row r="248" spans="1:30" ht="14.1" hidden="1" customHeight="1">
      <c r="A248" s="77">
        <v>248</v>
      </c>
      <c r="B248" s="323" t="s">
        <v>56</v>
      </c>
      <c r="C248" s="323" t="s">
        <v>303</v>
      </c>
      <c r="D248" s="355">
        <v>1</v>
      </c>
      <c r="E248" s="356"/>
      <c r="F248" s="520" t="s">
        <v>322</v>
      </c>
      <c r="G248" s="520" t="s">
        <v>99</v>
      </c>
      <c r="H248" s="74" t="s">
        <v>307</v>
      </c>
      <c r="I248" s="521">
        <v>31.25</v>
      </c>
      <c r="J248" s="358">
        <f t="shared" si="27"/>
        <v>0</v>
      </c>
      <c r="K248" s="267" t="s">
        <v>192</v>
      </c>
      <c r="L248" s="267"/>
      <c r="M248" s="267"/>
      <c r="N248" s="267"/>
      <c r="O248" s="267"/>
      <c r="P248" s="267"/>
      <c r="Q248" s="266">
        <f>IF(K248="nio",0,IF(K248&gt;0,K248*I248/W248,0))*VLOOKUP(B248,'2-Kosten per locatie'!$A$14:$C$31,3,FALSE)</f>
        <v>0</v>
      </c>
      <c r="R248" s="266">
        <f>IF(L248&gt;0,L248*I248/X248,0)*VLOOKUP(B248,'2-Kosten per locatie'!$A$14:$C$31,3,FALSE)</f>
        <v>0</v>
      </c>
      <c r="S248" s="266">
        <f>IF(M248&gt;0,M248*I248/Y248,0)*VLOOKUP(B248,'2-Kosten per locatie'!$A$14:$C$31,3,FALSE)</f>
        <v>0</v>
      </c>
      <c r="T248" s="266">
        <f>IF(N248&gt;0,N248*I248/Z248,0)*VLOOKUP(B248,'2-Kosten per locatie'!$A$14:$C$31,3,FALSE)</f>
        <v>0</v>
      </c>
      <c r="U248" s="266">
        <f>IF(O248&gt;0,O248*I248/Y248,0)*VLOOKUP(B248,'2-Kosten per locatie'!$A$14:$C$31,3,FALSE)</f>
        <v>0</v>
      </c>
      <c r="V248" s="266">
        <f>IF(P248&gt;0,P248*I248/Z248,0)*VLOOKUP(B248,'2-Kosten per locatie'!$A$14:$C$31,3,FALSE)</f>
        <v>0</v>
      </c>
      <c r="W248" s="359">
        <f>IF(K248="nio",0,IF(K248&gt;0,VLOOKUP(G248,'3-Productie normen'!A:L,VLOOKUP(K248,'3-Productie normen'!$B$32:$C$36,2,FALSE),FALSE)))</f>
        <v>0</v>
      </c>
      <c r="X248" s="359">
        <f t="shared" si="28"/>
        <v>0</v>
      </c>
      <c r="Y248" s="359">
        <f t="shared" si="29"/>
        <v>0</v>
      </c>
      <c r="Z248" s="359">
        <f t="shared" si="30"/>
        <v>0</v>
      </c>
      <c r="AA248" s="360"/>
      <c r="AC248" s="361">
        <f t="shared" si="31"/>
        <v>0</v>
      </c>
      <c r="AD248" s="15"/>
    </row>
    <row r="249" spans="1:30" ht="14.1" hidden="1" customHeight="1">
      <c r="A249" s="77">
        <v>249</v>
      </c>
      <c r="B249" s="323" t="s">
        <v>56</v>
      </c>
      <c r="C249" s="323" t="s">
        <v>303</v>
      </c>
      <c r="D249" s="355">
        <v>1</v>
      </c>
      <c r="E249" s="356"/>
      <c r="F249" s="520" t="s">
        <v>340</v>
      </c>
      <c r="G249" s="520" t="s">
        <v>99</v>
      </c>
      <c r="H249" s="74" t="s">
        <v>307</v>
      </c>
      <c r="I249" s="521">
        <v>20.5</v>
      </c>
      <c r="J249" s="358">
        <f t="shared" si="27"/>
        <v>0</v>
      </c>
      <c r="K249" s="267" t="s">
        <v>192</v>
      </c>
      <c r="L249" s="267"/>
      <c r="M249" s="267"/>
      <c r="N249" s="267"/>
      <c r="O249" s="267"/>
      <c r="P249" s="267"/>
      <c r="Q249" s="266">
        <f>IF(K249="nio",0,IF(K249&gt;0,K249*I249/W249,0))*VLOOKUP(B249,'2-Kosten per locatie'!$A$14:$C$31,3,FALSE)</f>
        <v>0</v>
      </c>
      <c r="R249" s="266">
        <f>IF(L249&gt;0,L249*I249/X249,0)*VLOOKUP(B249,'2-Kosten per locatie'!$A$14:$C$31,3,FALSE)</f>
        <v>0</v>
      </c>
      <c r="S249" s="266">
        <f>IF(M249&gt;0,M249*I249/Y249,0)*VLOOKUP(B249,'2-Kosten per locatie'!$A$14:$C$31,3,FALSE)</f>
        <v>0</v>
      </c>
      <c r="T249" s="266">
        <f>IF(N249&gt;0,N249*I249/Z249,0)*VLOOKUP(B249,'2-Kosten per locatie'!$A$14:$C$31,3,FALSE)</f>
        <v>0</v>
      </c>
      <c r="U249" s="266">
        <f>IF(O249&gt;0,O249*I249/Y249,0)*VLOOKUP(B249,'2-Kosten per locatie'!$A$14:$C$31,3,FALSE)</f>
        <v>0</v>
      </c>
      <c r="V249" s="266">
        <f>IF(P249&gt;0,P249*I249/Z249,0)*VLOOKUP(B249,'2-Kosten per locatie'!$A$14:$C$31,3,FALSE)</f>
        <v>0</v>
      </c>
      <c r="W249" s="359">
        <f>IF(K249="nio",0,IF(K249&gt;0,VLOOKUP(G249,'3-Productie normen'!A:L,VLOOKUP(K249,'3-Productie normen'!$B$32:$C$36,2,FALSE),FALSE)))</f>
        <v>0</v>
      </c>
      <c r="X249" s="359">
        <f t="shared" si="28"/>
        <v>0</v>
      </c>
      <c r="Y249" s="359">
        <f t="shared" si="29"/>
        <v>0</v>
      </c>
      <c r="Z249" s="359">
        <f t="shared" si="30"/>
        <v>0</v>
      </c>
      <c r="AA249" s="360"/>
      <c r="AC249" s="361">
        <f t="shared" si="31"/>
        <v>0</v>
      </c>
    </row>
    <row r="250" spans="1:30" ht="14.1" hidden="1" customHeight="1">
      <c r="A250" s="77">
        <v>250</v>
      </c>
      <c r="B250" s="323" t="s">
        <v>56</v>
      </c>
      <c r="C250" s="323" t="s">
        <v>303</v>
      </c>
      <c r="D250" s="355">
        <v>1</v>
      </c>
      <c r="E250" s="356"/>
      <c r="F250" s="520" t="s">
        <v>308</v>
      </c>
      <c r="G250" s="520" t="s">
        <v>107</v>
      </c>
      <c r="H250" s="74" t="s">
        <v>307</v>
      </c>
      <c r="I250" s="521">
        <v>10</v>
      </c>
      <c r="J250" s="358">
        <f t="shared" si="27"/>
        <v>0</v>
      </c>
      <c r="K250" s="267" t="s">
        <v>192</v>
      </c>
      <c r="L250" s="267"/>
      <c r="M250" s="267"/>
      <c r="N250" s="267"/>
      <c r="O250" s="267"/>
      <c r="P250" s="267"/>
      <c r="Q250" s="266">
        <f>IF(K250="nio",0,IF(K250&gt;0,K250*I250/W250,0))*VLOOKUP(B250,'2-Kosten per locatie'!$A$14:$C$31,3,FALSE)</f>
        <v>0</v>
      </c>
      <c r="R250" s="266">
        <f>IF(L250&gt;0,L250*I250/X250,0)*VLOOKUP(B250,'2-Kosten per locatie'!$A$14:$C$31,3,FALSE)</f>
        <v>0</v>
      </c>
      <c r="S250" s="266">
        <f>IF(M250&gt;0,M250*I250/Y250,0)*VLOOKUP(B250,'2-Kosten per locatie'!$A$14:$C$31,3,FALSE)</f>
        <v>0</v>
      </c>
      <c r="T250" s="266">
        <f>IF(N250&gt;0,N250*I250/Z250,0)*VLOOKUP(B250,'2-Kosten per locatie'!$A$14:$C$31,3,FALSE)</f>
        <v>0</v>
      </c>
      <c r="U250" s="266">
        <f>IF(O250&gt;0,O250*I250/Y250,0)*VLOOKUP(B250,'2-Kosten per locatie'!$A$14:$C$31,3,FALSE)</f>
        <v>0</v>
      </c>
      <c r="V250" s="266">
        <f>IF(P250&gt;0,P250*I250/Z250,0)*VLOOKUP(B250,'2-Kosten per locatie'!$A$14:$C$31,3,FALSE)</f>
        <v>0</v>
      </c>
      <c r="W250" s="359">
        <f>IF(K250="nio",0,IF(K250&gt;0,VLOOKUP(G250,'3-Productie normen'!A:L,VLOOKUP(K250,'3-Productie normen'!$B$32:$C$36,2,FALSE),FALSE)))</f>
        <v>0</v>
      </c>
      <c r="X250" s="359">
        <f t="shared" si="28"/>
        <v>0</v>
      </c>
      <c r="Y250" s="359">
        <f t="shared" si="29"/>
        <v>0</v>
      </c>
      <c r="Z250" s="359">
        <f t="shared" si="30"/>
        <v>0</v>
      </c>
      <c r="AA250" s="360"/>
      <c r="AC250" s="361">
        <f t="shared" si="31"/>
        <v>0</v>
      </c>
    </row>
    <row r="251" spans="1:30" ht="14.1" hidden="1" customHeight="1">
      <c r="A251" s="77">
        <v>251</v>
      </c>
      <c r="B251" s="323" t="s">
        <v>56</v>
      </c>
      <c r="C251" s="323" t="s">
        <v>303</v>
      </c>
      <c r="D251" s="355">
        <v>1</v>
      </c>
      <c r="E251" s="356">
        <v>3</v>
      </c>
      <c r="F251" s="520" t="s">
        <v>341</v>
      </c>
      <c r="G251" s="520" t="s">
        <v>103</v>
      </c>
      <c r="H251" s="74" t="s">
        <v>305</v>
      </c>
      <c r="I251" s="521">
        <v>120</v>
      </c>
      <c r="J251" s="358">
        <f t="shared" si="27"/>
        <v>0</v>
      </c>
      <c r="K251" s="267" t="s">
        <v>192</v>
      </c>
      <c r="L251" s="267"/>
      <c r="M251" s="267"/>
      <c r="N251" s="267"/>
      <c r="O251" s="267"/>
      <c r="P251" s="267"/>
      <c r="Q251" s="266">
        <f>IF(K251="nio",0,IF(K251&gt;0,K251*I251/W251,0))*VLOOKUP(B251,'2-Kosten per locatie'!$A$14:$C$31,3,FALSE)</f>
        <v>0</v>
      </c>
      <c r="R251" s="266">
        <f>IF(L251&gt;0,L251*I251/X251,0)*VLOOKUP(B251,'2-Kosten per locatie'!$A$14:$C$31,3,FALSE)</f>
        <v>0</v>
      </c>
      <c r="S251" s="266">
        <f>IF(M251&gt;0,M251*I251/Y251,0)*VLOOKUP(B251,'2-Kosten per locatie'!$A$14:$C$31,3,FALSE)</f>
        <v>0</v>
      </c>
      <c r="T251" s="266">
        <f>IF(N251&gt;0,N251*I251/Z251,0)*VLOOKUP(B251,'2-Kosten per locatie'!$A$14:$C$31,3,FALSE)</f>
        <v>0</v>
      </c>
      <c r="U251" s="266">
        <f>IF(O251&gt;0,O251*I251/Y251,0)*VLOOKUP(B251,'2-Kosten per locatie'!$A$14:$C$31,3,FALSE)</f>
        <v>0</v>
      </c>
      <c r="V251" s="266">
        <f>IF(P251&gt;0,P251*I251/Z251,0)*VLOOKUP(B251,'2-Kosten per locatie'!$A$14:$C$31,3,FALSE)</f>
        <v>0</v>
      </c>
      <c r="W251" s="359">
        <f>IF(K251="nio",0,IF(K251&gt;0,VLOOKUP(G251,'3-Productie normen'!A:L,VLOOKUP(K251,'3-Productie normen'!$B$32:$C$36,2,FALSE),FALSE)))</f>
        <v>0</v>
      </c>
      <c r="X251" s="359">
        <f t="shared" si="28"/>
        <v>0</v>
      </c>
      <c r="Y251" s="359">
        <f t="shared" si="29"/>
        <v>0</v>
      </c>
      <c r="Z251" s="359">
        <f t="shared" si="30"/>
        <v>0</v>
      </c>
      <c r="AA251" s="360"/>
      <c r="AC251" s="361">
        <f t="shared" si="31"/>
        <v>0</v>
      </c>
    </row>
    <row r="252" spans="1:30" ht="14.1" hidden="1" customHeight="1">
      <c r="A252" s="77">
        <v>252</v>
      </c>
      <c r="B252" s="323" t="s">
        <v>56</v>
      </c>
      <c r="C252" s="323" t="s">
        <v>303</v>
      </c>
      <c r="D252" s="355">
        <v>1</v>
      </c>
      <c r="E252" s="356"/>
      <c r="F252" s="520" t="s">
        <v>308</v>
      </c>
      <c r="G252" s="520" t="s">
        <v>107</v>
      </c>
      <c r="H252" s="74" t="s">
        <v>305</v>
      </c>
      <c r="I252" s="521">
        <v>4</v>
      </c>
      <c r="J252" s="358">
        <f t="shared" si="27"/>
        <v>0</v>
      </c>
      <c r="K252" s="267" t="s">
        <v>192</v>
      </c>
      <c r="L252" s="267"/>
      <c r="M252" s="267"/>
      <c r="N252" s="267"/>
      <c r="O252" s="267"/>
      <c r="P252" s="267"/>
      <c r="Q252" s="266">
        <f>IF(K252="nio",0,IF(K252&gt;0,K252*I252/W252,0))*VLOOKUP(B252,'2-Kosten per locatie'!$A$14:$C$31,3,FALSE)</f>
        <v>0</v>
      </c>
      <c r="R252" s="266">
        <f>IF(L252&gt;0,L252*I252/X252,0)*VLOOKUP(B252,'2-Kosten per locatie'!$A$14:$C$31,3,FALSE)</f>
        <v>0</v>
      </c>
      <c r="S252" s="266">
        <f>IF(M252&gt;0,M252*I252/Y252,0)*VLOOKUP(B252,'2-Kosten per locatie'!$A$14:$C$31,3,FALSE)</f>
        <v>0</v>
      </c>
      <c r="T252" s="266">
        <f>IF(N252&gt;0,N252*I252/Z252,0)*VLOOKUP(B252,'2-Kosten per locatie'!$A$14:$C$31,3,FALSE)</f>
        <v>0</v>
      </c>
      <c r="U252" s="266">
        <f>IF(O252&gt;0,O252*I252/Y252,0)*VLOOKUP(B252,'2-Kosten per locatie'!$A$14:$C$31,3,FALSE)</f>
        <v>0</v>
      </c>
      <c r="V252" s="266">
        <f>IF(P252&gt;0,P252*I252/Z252,0)*VLOOKUP(B252,'2-Kosten per locatie'!$A$14:$C$31,3,FALSE)</f>
        <v>0</v>
      </c>
      <c r="W252" s="359">
        <f>IF(K252="nio",0,IF(K252&gt;0,VLOOKUP(G252,'3-Productie normen'!A:L,VLOOKUP(K252,'3-Productie normen'!$B$32:$C$36,2,FALSE),FALSE)))</f>
        <v>0</v>
      </c>
      <c r="X252" s="359">
        <f t="shared" si="28"/>
        <v>0</v>
      </c>
      <c r="Y252" s="359">
        <f t="shared" si="29"/>
        <v>0</v>
      </c>
      <c r="Z252" s="359">
        <f t="shared" si="30"/>
        <v>0</v>
      </c>
      <c r="AA252" s="360"/>
      <c r="AC252" s="361">
        <f t="shared" si="31"/>
        <v>0</v>
      </c>
    </row>
    <row r="253" spans="1:30" ht="14.1" hidden="1" customHeight="1">
      <c r="A253" s="77">
        <v>253</v>
      </c>
      <c r="B253" s="323" t="s">
        <v>56</v>
      </c>
      <c r="C253" s="323" t="s">
        <v>303</v>
      </c>
      <c r="D253" s="355">
        <v>1</v>
      </c>
      <c r="E253" s="356">
        <v>4</v>
      </c>
      <c r="F253" s="520" t="s">
        <v>336</v>
      </c>
      <c r="G253" s="340" t="s">
        <v>97</v>
      </c>
      <c r="H253" s="74" t="s">
        <v>305</v>
      </c>
      <c r="I253" s="521">
        <v>21</v>
      </c>
      <c r="J253" s="358">
        <f t="shared" si="27"/>
        <v>0</v>
      </c>
      <c r="K253" s="267" t="s">
        <v>192</v>
      </c>
      <c r="L253" s="267"/>
      <c r="M253" s="267"/>
      <c r="N253" s="267"/>
      <c r="O253" s="267"/>
      <c r="P253" s="267"/>
      <c r="Q253" s="266">
        <f>IF(K253="nio",0,IF(K253&gt;0,K253*I253/W253,0))*VLOOKUP(B253,'2-Kosten per locatie'!$A$14:$C$31,3,FALSE)</f>
        <v>0</v>
      </c>
      <c r="R253" s="266">
        <f>IF(L253&gt;0,L253*I253/X253,0)*VLOOKUP(B253,'2-Kosten per locatie'!$A$14:$C$31,3,FALSE)</f>
        <v>0</v>
      </c>
      <c r="S253" s="266">
        <f>IF(M253&gt;0,M253*I253/Y253,0)*VLOOKUP(B253,'2-Kosten per locatie'!$A$14:$C$31,3,FALSE)</f>
        <v>0</v>
      </c>
      <c r="T253" s="266">
        <f>IF(N253&gt;0,N253*I253/Z253,0)*VLOOKUP(B253,'2-Kosten per locatie'!$A$14:$C$31,3,FALSE)</f>
        <v>0</v>
      </c>
      <c r="U253" s="266">
        <f>IF(O253&gt;0,O253*I253/Y253,0)*VLOOKUP(B253,'2-Kosten per locatie'!$A$14:$C$31,3,FALSE)</f>
        <v>0</v>
      </c>
      <c r="V253" s="266">
        <f>IF(P253&gt;0,P253*I253/Z253,0)*VLOOKUP(B253,'2-Kosten per locatie'!$A$14:$C$31,3,FALSE)</f>
        <v>0</v>
      </c>
      <c r="W253" s="359">
        <f>IF(K253="nio",0,IF(K253&gt;0,VLOOKUP(G253,'3-Productie normen'!A:L,VLOOKUP(K253,'3-Productie normen'!$B$32:$C$36,2,FALSE),FALSE)))</f>
        <v>0</v>
      </c>
      <c r="X253" s="359">
        <f t="shared" si="28"/>
        <v>0</v>
      </c>
      <c r="Y253" s="359">
        <f t="shared" si="29"/>
        <v>0</v>
      </c>
      <c r="Z253" s="359">
        <f t="shared" si="30"/>
        <v>0</v>
      </c>
      <c r="AA253" s="360"/>
      <c r="AC253" s="361">
        <f t="shared" si="31"/>
        <v>0</v>
      </c>
    </row>
    <row r="254" spans="1:30" ht="14.1" hidden="1" customHeight="1">
      <c r="A254" s="77">
        <v>254</v>
      </c>
      <c r="B254" s="323" t="s">
        <v>56</v>
      </c>
      <c r="C254" s="323" t="s">
        <v>303</v>
      </c>
      <c r="D254" s="355">
        <v>1</v>
      </c>
      <c r="E254" s="356"/>
      <c r="F254" s="520" t="s">
        <v>342</v>
      </c>
      <c r="G254" s="520" t="s">
        <v>99</v>
      </c>
      <c r="H254" s="74" t="s">
        <v>159</v>
      </c>
      <c r="I254" s="521">
        <v>2.1</v>
      </c>
      <c r="J254" s="358">
        <f t="shared" si="27"/>
        <v>0</v>
      </c>
      <c r="K254" s="267" t="s">
        <v>192</v>
      </c>
      <c r="L254" s="267"/>
      <c r="M254" s="267"/>
      <c r="N254" s="267"/>
      <c r="O254" s="267"/>
      <c r="P254" s="267"/>
      <c r="Q254" s="266">
        <f>IF(K254="nio",0,IF(K254&gt;0,K254*I254/W254,0))*VLOOKUP(B254,'2-Kosten per locatie'!$A$14:$C$31,3,FALSE)</f>
        <v>0</v>
      </c>
      <c r="R254" s="266">
        <f>IF(L254&gt;0,L254*I254/X254,0)*VLOOKUP(B254,'2-Kosten per locatie'!$A$14:$C$31,3,FALSE)</f>
        <v>0</v>
      </c>
      <c r="S254" s="266">
        <f>IF(M254&gt;0,M254*I254/Y254,0)*VLOOKUP(B254,'2-Kosten per locatie'!$A$14:$C$31,3,FALSE)</f>
        <v>0</v>
      </c>
      <c r="T254" s="266">
        <f>IF(N254&gt;0,N254*I254/Z254,0)*VLOOKUP(B254,'2-Kosten per locatie'!$A$14:$C$31,3,FALSE)</f>
        <v>0</v>
      </c>
      <c r="U254" s="266">
        <f>IF(O254&gt;0,O254*I254/Y254,0)*VLOOKUP(B254,'2-Kosten per locatie'!$A$14:$C$31,3,FALSE)</f>
        <v>0</v>
      </c>
      <c r="V254" s="266">
        <f>IF(P254&gt;0,P254*I254/Z254,0)*VLOOKUP(B254,'2-Kosten per locatie'!$A$14:$C$31,3,FALSE)</f>
        <v>0</v>
      </c>
      <c r="W254" s="359">
        <f>IF(K254="nio",0,IF(K254&gt;0,VLOOKUP(G254,'3-Productie normen'!A:L,VLOOKUP(K254,'3-Productie normen'!$B$32:$C$36,2,FALSE),FALSE)))</f>
        <v>0</v>
      </c>
      <c r="X254" s="359">
        <f t="shared" si="28"/>
        <v>0</v>
      </c>
      <c r="Y254" s="359">
        <f t="shared" si="29"/>
        <v>0</v>
      </c>
      <c r="Z254" s="359">
        <f t="shared" si="30"/>
        <v>0</v>
      </c>
      <c r="AA254" s="360"/>
      <c r="AC254" s="361">
        <f t="shared" si="31"/>
        <v>0</v>
      </c>
    </row>
    <row r="255" spans="1:30" ht="14.1" hidden="1" customHeight="1">
      <c r="A255" s="77">
        <v>255</v>
      </c>
      <c r="B255" s="323" t="s">
        <v>56</v>
      </c>
      <c r="C255" s="323" t="s">
        <v>303</v>
      </c>
      <c r="D255" s="355">
        <v>1</v>
      </c>
      <c r="E255" s="356">
        <v>53</v>
      </c>
      <c r="F255" s="520" t="s">
        <v>343</v>
      </c>
      <c r="G255" s="520" t="s">
        <v>105</v>
      </c>
      <c r="H255" s="74" t="s">
        <v>159</v>
      </c>
      <c r="I255" s="521">
        <v>7.5</v>
      </c>
      <c r="J255" s="358">
        <f t="shared" si="27"/>
        <v>0</v>
      </c>
      <c r="K255" s="267" t="s">
        <v>192</v>
      </c>
      <c r="L255" s="267"/>
      <c r="M255" s="267"/>
      <c r="N255" s="267"/>
      <c r="O255" s="267"/>
      <c r="P255" s="267"/>
      <c r="Q255" s="266">
        <f>IF(K255="nio",0,IF(K255&gt;0,K255*I255/W255,0))*VLOOKUP(B255,'2-Kosten per locatie'!$A$14:$C$31,3,FALSE)</f>
        <v>0</v>
      </c>
      <c r="R255" s="266">
        <f>IF(L255&gt;0,L255*I255/X255,0)*VLOOKUP(B255,'2-Kosten per locatie'!$A$14:$C$31,3,FALSE)</f>
        <v>0</v>
      </c>
      <c r="S255" s="266">
        <f>IF(M255&gt;0,M255*I255/Y255,0)*VLOOKUP(B255,'2-Kosten per locatie'!$A$14:$C$31,3,FALSE)</f>
        <v>0</v>
      </c>
      <c r="T255" s="266">
        <f>IF(N255&gt;0,N255*I255/Z255,0)*VLOOKUP(B255,'2-Kosten per locatie'!$A$14:$C$31,3,FALSE)</f>
        <v>0</v>
      </c>
      <c r="U255" s="266">
        <f>IF(O255&gt;0,O255*I255/Y255,0)*VLOOKUP(B255,'2-Kosten per locatie'!$A$14:$C$31,3,FALSE)</f>
        <v>0</v>
      </c>
      <c r="V255" s="266">
        <f>IF(P255&gt;0,P255*I255/Z255,0)*VLOOKUP(B255,'2-Kosten per locatie'!$A$14:$C$31,3,FALSE)</f>
        <v>0</v>
      </c>
      <c r="W255" s="359">
        <f>IF(K255="nio",0,IF(K255&gt;0,VLOOKUP(G255,'3-Productie normen'!A:L,VLOOKUP(K255,'3-Productie normen'!$B$32:$C$36,2,FALSE),FALSE)))</f>
        <v>0</v>
      </c>
      <c r="X255" s="359">
        <f t="shared" si="28"/>
        <v>0</v>
      </c>
      <c r="Y255" s="359">
        <f t="shared" si="29"/>
        <v>0</v>
      </c>
      <c r="Z255" s="359">
        <f t="shared" si="30"/>
        <v>0</v>
      </c>
      <c r="AA255" s="360"/>
      <c r="AC255" s="361">
        <f t="shared" si="31"/>
        <v>0</v>
      </c>
    </row>
    <row r="256" spans="1:30" ht="14.1" hidden="1" customHeight="1">
      <c r="A256" s="77">
        <v>256</v>
      </c>
      <c r="B256" s="323" t="s">
        <v>56</v>
      </c>
      <c r="C256" s="323" t="s">
        <v>303</v>
      </c>
      <c r="D256" s="355">
        <v>1</v>
      </c>
      <c r="E256" s="356">
        <v>54</v>
      </c>
      <c r="F256" s="520" t="s">
        <v>319</v>
      </c>
      <c r="G256" s="520" t="s">
        <v>98</v>
      </c>
      <c r="H256" s="74" t="s">
        <v>307</v>
      </c>
      <c r="I256" s="521">
        <v>2.88</v>
      </c>
      <c r="J256" s="358">
        <f t="shared" si="27"/>
        <v>0</v>
      </c>
      <c r="K256" s="267" t="s">
        <v>192</v>
      </c>
      <c r="L256" s="267"/>
      <c r="M256" s="267"/>
      <c r="N256" s="267"/>
      <c r="O256" s="267"/>
      <c r="P256" s="267"/>
      <c r="Q256" s="266">
        <f>IF(K256="nio",0,IF(K256&gt;0,K256*I256/W256,0))*VLOOKUP(B256,'2-Kosten per locatie'!$A$14:$C$31,3,FALSE)</f>
        <v>0</v>
      </c>
      <c r="R256" s="266">
        <f>IF(L256&gt;0,L256*I256/X256,0)*VLOOKUP(B256,'2-Kosten per locatie'!$A$14:$C$31,3,FALSE)</f>
        <v>0</v>
      </c>
      <c r="S256" s="266">
        <f>IF(M256&gt;0,M256*I256/Y256,0)*VLOOKUP(B256,'2-Kosten per locatie'!$A$14:$C$31,3,FALSE)</f>
        <v>0</v>
      </c>
      <c r="T256" s="266">
        <f>IF(N256&gt;0,N256*I256/Z256,0)*VLOOKUP(B256,'2-Kosten per locatie'!$A$14:$C$31,3,FALSE)</f>
        <v>0</v>
      </c>
      <c r="U256" s="266">
        <f>IF(O256&gt;0,O256*I256/Y256,0)*VLOOKUP(B256,'2-Kosten per locatie'!$A$14:$C$31,3,FALSE)</f>
        <v>0</v>
      </c>
      <c r="V256" s="266">
        <f>IF(P256&gt;0,P256*I256/Z256,0)*VLOOKUP(B256,'2-Kosten per locatie'!$A$14:$C$31,3,FALSE)</f>
        <v>0</v>
      </c>
      <c r="W256" s="359">
        <f>IF(K256="nio",0,IF(K256&gt;0,VLOOKUP(G256,'3-Productie normen'!A:L,VLOOKUP(K256,'3-Productie normen'!$B$32:$C$36,2,FALSE),FALSE)))</f>
        <v>0</v>
      </c>
      <c r="X256" s="359">
        <f t="shared" si="28"/>
        <v>0</v>
      </c>
      <c r="Y256" s="359">
        <f t="shared" si="29"/>
        <v>0</v>
      </c>
      <c r="Z256" s="359">
        <f t="shared" si="30"/>
        <v>0</v>
      </c>
      <c r="AA256" s="360"/>
      <c r="AC256" s="361">
        <f t="shared" si="31"/>
        <v>0</v>
      </c>
    </row>
    <row r="257" spans="1:29" ht="14.1" hidden="1" customHeight="1">
      <c r="A257" s="77">
        <v>257</v>
      </c>
      <c r="B257" s="323" t="s">
        <v>56</v>
      </c>
      <c r="C257" s="323" t="s">
        <v>303</v>
      </c>
      <c r="D257" s="355">
        <v>1</v>
      </c>
      <c r="E257" s="356">
        <v>55</v>
      </c>
      <c r="F257" s="520" t="s">
        <v>319</v>
      </c>
      <c r="G257" s="520" t="s">
        <v>98</v>
      </c>
      <c r="H257" s="74" t="s">
        <v>307</v>
      </c>
      <c r="I257" s="521">
        <v>2.88</v>
      </c>
      <c r="J257" s="358">
        <f t="shared" si="27"/>
        <v>0</v>
      </c>
      <c r="K257" s="267" t="s">
        <v>192</v>
      </c>
      <c r="L257" s="267"/>
      <c r="M257" s="267"/>
      <c r="N257" s="267"/>
      <c r="O257" s="267"/>
      <c r="P257" s="267"/>
      <c r="Q257" s="266">
        <f>IF(K257="nio",0,IF(K257&gt;0,K257*I257/W257,0))*VLOOKUP(B257,'2-Kosten per locatie'!$A$14:$C$31,3,FALSE)</f>
        <v>0</v>
      </c>
      <c r="R257" s="266">
        <f>IF(L257&gt;0,L257*I257/X257,0)*VLOOKUP(B257,'2-Kosten per locatie'!$A$14:$C$31,3,FALSE)</f>
        <v>0</v>
      </c>
      <c r="S257" s="266">
        <f>IF(M257&gt;0,M257*I257/Y257,0)*VLOOKUP(B257,'2-Kosten per locatie'!$A$14:$C$31,3,FALSE)</f>
        <v>0</v>
      </c>
      <c r="T257" s="266">
        <f>IF(N257&gt;0,N257*I257/Z257,0)*VLOOKUP(B257,'2-Kosten per locatie'!$A$14:$C$31,3,FALSE)</f>
        <v>0</v>
      </c>
      <c r="U257" s="266">
        <f>IF(O257&gt;0,O257*I257/Y257,0)*VLOOKUP(B257,'2-Kosten per locatie'!$A$14:$C$31,3,FALSE)</f>
        <v>0</v>
      </c>
      <c r="V257" s="266">
        <f>IF(P257&gt;0,P257*I257/Z257,0)*VLOOKUP(B257,'2-Kosten per locatie'!$A$14:$C$31,3,FALSE)</f>
        <v>0</v>
      </c>
      <c r="W257" s="359">
        <f>IF(K257="nio",0,IF(K257&gt;0,VLOOKUP(G257,'3-Productie normen'!A:L,VLOOKUP(K257,'3-Productie normen'!$B$32:$C$36,2,FALSE),FALSE)))</f>
        <v>0</v>
      </c>
      <c r="X257" s="359">
        <f t="shared" si="28"/>
        <v>0</v>
      </c>
      <c r="Y257" s="359">
        <f t="shared" si="29"/>
        <v>0</v>
      </c>
      <c r="Z257" s="359">
        <f t="shared" si="30"/>
        <v>0</v>
      </c>
      <c r="AA257" s="360"/>
      <c r="AC257" s="361">
        <f t="shared" si="31"/>
        <v>0</v>
      </c>
    </row>
    <row r="258" spans="1:29" ht="14.1" hidden="1" customHeight="1">
      <c r="A258" s="77">
        <v>258</v>
      </c>
      <c r="B258" s="323" t="s">
        <v>56</v>
      </c>
      <c r="C258" s="323" t="s">
        <v>303</v>
      </c>
      <c r="D258" s="355">
        <v>1</v>
      </c>
      <c r="E258" s="356"/>
      <c r="F258" s="520" t="s">
        <v>320</v>
      </c>
      <c r="G258" s="520" t="s">
        <v>98</v>
      </c>
      <c r="H258" s="74" t="s">
        <v>307</v>
      </c>
      <c r="I258" s="521">
        <v>1.08</v>
      </c>
      <c r="J258" s="358">
        <f t="shared" si="27"/>
        <v>0</v>
      </c>
      <c r="K258" s="267" t="s">
        <v>192</v>
      </c>
      <c r="L258" s="267"/>
      <c r="M258" s="267"/>
      <c r="N258" s="267"/>
      <c r="O258" s="267"/>
      <c r="P258" s="267"/>
      <c r="Q258" s="266">
        <f>IF(K258="nio",0,IF(K258&gt;0,K258*I258/W258,0))*VLOOKUP(B258,'2-Kosten per locatie'!$A$14:$C$31,3,FALSE)</f>
        <v>0</v>
      </c>
      <c r="R258" s="266">
        <f>IF(L258&gt;0,L258*I258/X258,0)*VLOOKUP(B258,'2-Kosten per locatie'!$A$14:$C$31,3,FALSE)</f>
        <v>0</v>
      </c>
      <c r="S258" s="266">
        <f>IF(M258&gt;0,M258*I258/Y258,0)*VLOOKUP(B258,'2-Kosten per locatie'!$A$14:$C$31,3,FALSE)</f>
        <v>0</v>
      </c>
      <c r="T258" s="266">
        <f>IF(N258&gt;0,N258*I258/Z258,0)*VLOOKUP(B258,'2-Kosten per locatie'!$A$14:$C$31,3,FALSE)</f>
        <v>0</v>
      </c>
      <c r="U258" s="266">
        <f>IF(O258&gt;0,O258*I258/Y258,0)*VLOOKUP(B258,'2-Kosten per locatie'!$A$14:$C$31,3,FALSE)</f>
        <v>0</v>
      </c>
      <c r="V258" s="266">
        <f>IF(P258&gt;0,P258*I258/Z258,0)*VLOOKUP(B258,'2-Kosten per locatie'!$A$14:$C$31,3,FALSE)</f>
        <v>0</v>
      </c>
      <c r="W258" s="359">
        <f>IF(K258="nio",0,IF(K258&gt;0,VLOOKUP(G258,'3-Productie normen'!A:L,VLOOKUP(K258,'3-Productie normen'!$B$32:$C$36,2,FALSE),FALSE)))</f>
        <v>0</v>
      </c>
      <c r="X258" s="359">
        <f t="shared" si="28"/>
        <v>0</v>
      </c>
      <c r="Y258" s="359">
        <f t="shared" si="29"/>
        <v>0</v>
      </c>
      <c r="Z258" s="359">
        <f t="shared" si="30"/>
        <v>0</v>
      </c>
      <c r="AA258" s="360"/>
      <c r="AC258" s="361">
        <f t="shared" si="31"/>
        <v>0</v>
      </c>
    </row>
    <row r="259" spans="1:29" ht="14.1" hidden="1" customHeight="1">
      <c r="A259" s="77">
        <v>259</v>
      </c>
      <c r="B259" s="323" t="s">
        <v>56</v>
      </c>
      <c r="C259" s="323" t="s">
        <v>303</v>
      </c>
      <c r="D259" s="355">
        <v>1</v>
      </c>
      <c r="E259" s="356"/>
      <c r="F259" s="520" t="s">
        <v>320</v>
      </c>
      <c r="G259" s="520" t="s">
        <v>98</v>
      </c>
      <c r="H259" s="74" t="s">
        <v>307</v>
      </c>
      <c r="I259" s="521">
        <v>1.08</v>
      </c>
      <c r="J259" s="358">
        <f t="shared" si="27"/>
        <v>0</v>
      </c>
      <c r="K259" s="267" t="s">
        <v>192</v>
      </c>
      <c r="L259" s="267"/>
      <c r="M259" s="267"/>
      <c r="N259" s="267"/>
      <c r="O259" s="267"/>
      <c r="P259" s="267"/>
      <c r="Q259" s="266">
        <f>IF(K259="nio",0,IF(K259&gt;0,K259*I259/W259,0))*VLOOKUP(B259,'2-Kosten per locatie'!$A$14:$C$31,3,FALSE)</f>
        <v>0</v>
      </c>
      <c r="R259" s="266">
        <f>IF(L259&gt;0,L259*I259/X259,0)*VLOOKUP(B259,'2-Kosten per locatie'!$A$14:$C$31,3,FALSE)</f>
        <v>0</v>
      </c>
      <c r="S259" s="266">
        <f>IF(M259&gt;0,M259*I259/Y259,0)*VLOOKUP(B259,'2-Kosten per locatie'!$A$14:$C$31,3,FALSE)</f>
        <v>0</v>
      </c>
      <c r="T259" s="266">
        <f>IF(N259&gt;0,N259*I259/Z259,0)*VLOOKUP(B259,'2-Kosten per locatie'!$A$14:$C$31,3,FALSE)</f>
        <v>0</v>
      </c>
      <c r="U259" s="266">
        <f>IF(O259&gt;0,O259*I259/Y259,0)*VLOOKUP(B259,'2-Kosten per locatie'!$A$14:$C$31,3,FALSE)</f>
        <v>0</v>
      </c>
      <c r="V259" s="266">
        <f>IF(P259&gt;0,P259*I259/Z259,0)*VLOOKUP(B259,'2-Kosten per locatie'!$A$14:$C$31,3,FALSE)</f>
        <v>0</v>
      </c>
      <c r="W259" s="359">
        <f>IF(K259="nio",0,IF(K259&gt;0,VLOOKUP(G259,'3-Productie normen'!A:L,VLOOKUP(K259,'3-Productie normen'!$B$32:$C$36,2,FALSE),FALSE)))</f>
        <v>0</v>
      </c>
      <c r="X259" s="359">
        <f t="shared" si="28"/>
        <v>0</v>
      </c>
      <c r="Y259" s="359">
        <f t="shared" si="29"/>
        <v>0</v>
      </c>
      <c r="Z259" s="359">
        <f t="shared" si="30"/>
        <v>0</v>
      </c>
      <c r="AA259" s="360"/>
      <c r="AC259" s="361">
        <f t="shared" si="31"/>
        <v>0</v>
      </c>
    </row>
    <row r="260" spans="1:29" ht="14.1" hidden="1" customHeight="1">
      <c r="A260" s="77">
        <v>260</v>
      </c>
      <c r="B260" s="323" t="s">
        <v>56</v>
      </c>
      <c r="C260" s="323" t="s">
        <v>303</v>
      </c>
      <c r="D260" s="355">
        <v>1</v>
      </c>
      <c r="E260" s="356"/>
      <c r="F260" s="520" t="s">
        <v>320</v>
      </c>
      <c r="G260" s="520" t="s">
        <v>98</v>
      </c>
      <c r="H260" s="74" t="s">
        <v>307</v>
      </c>
      <c r="I260" s="521">
        <v>1.08</v>
      </c>
      <c r="J260" s="358">
        <f t="shared" si="27"/>
        <v>0</v>
      </c>
      <c r="K260" s="267" t="s">
        <v>192</v>
      </c>
      <c r="L260" s="267"/>
      <c r="M260" s="267"/>
      <c r="N260" s="267"/>
      <c r="O260" s="267"/>
      <c r="P260" s="267"/>
      <c r="Q260" s="266">
        <f>IF(K260="nio",0,IF(K260&gt;0,K260*I260/W260,0))*VLOOKUP(B260,'2-Kosten per locatie'!$A$14:$C$31,3,FALSE)</f>
        <v>0</v>
      </c>
      <c r="R260" s="266">
        <f>IF(L260&gt;0,L260*I260/X260,0)*VLOOKUP(B260,'2-Kosten per locatie'!$A$14:$C$31,3,FALSE)</f>
        <v>0</v>
      </c>
      <c r="S260" s="266">
        <f>IF(M260&gt;0,M260*I260/Y260,0)*VLOOKUP(B260,'2-Kosten per locatie'!$A$14:$C$31,3,FALSE)</f>
        <v>0</v>
      </c>
      <c r="T260" s="266">
        <f>IF(N260&gt;0,N260*I260/Z260,0)*VLOOKUP(B260,'2-Kosten per locatie'!$A$14:$C$31,3,FALSE)</f>
        <v>0</v>
      </c>
      <c r="U260" s="266">
        <f>IF(O260&gt;0,O260*I260/Y260,0)*VLOOKUP(B260,'2-Kosten per locatie'!$A$14:$C$31,3,FALSE)</f>
        <v>0</v>
      </c>
      <c r="V260" s="266">
        <f>IF(P260&gt;0,P260*I260/Z260,0)*VLOOKUP(B260,'2-Kosten per locatie'!$A$14:$C$31,3,FALSE)</f>
        <v>0</v>
      </c>
      <c r="W260" s="359">
        <f>IF(K260="nio",0,IF(K260&gt;0,VLOOKUP(G260,'3-Productie normen'!A:L,VLOOKUP(K260,'3-Productie normen'!$B$32:$C$36,2,FALSE),FALSE)))</f>
        <v>0</v>
      </c>
      <c r="X260" s="359">
        <f t="shared" si="28"/>
        <v>0</v>
      </c>
      <c r="Y260" s="359">
        <f t="shared" si="29"/>
        <v>0</v>
      </c>
      <c r="Z260" s="359">
        <f t="shared" si="30"/>
        <v>0</v>
      </c>
      <c r="AA260" s="360"/>
      <c r="AC260" s="361">
        <f t="shared" si="31"/>
        <v>0</v>
      </c>
    </row>
    <row r="261" spans="1:29" ht="14.1" hidden="1" customHeight="1">
      <c r="A261" s="77">
        <v>261</v>
      </c>
      <c r="B261" s="323" t="s">
        <v>56</v>
      </c>
      <c r="C261" s="323" t="s">
        <v>303</v>
      </c>
      <c r="D261" s="355">
        <v>1</v>
      </c>
      <c r="E261" s="356"/>
      <c r="F261" s="520" t="s">
        <v>320</v>
      </c>
      <c r="G261" s="520" t="s">
        <v>98</v>
      </c>
      <c r="H261" s="74" t="s">
        <v>307</v>
      </c>
      <c r="I261" s="521">
        <v>1.08</v>
      </c>
      <c r="J261" s="358">
        <f t="shared" si="27"/>
        <v>0</v>
      </c>
      <c r="K261" s="267" t="s">
        <v>192</v>
      </c>
      <c r="L261" s="267"/>
      <c r="M261" s="267"/>
      <c r="N261" s="267"/>
      <c r="O261" s="267"/>
      <c r="P261" s="267"/>
      <c r="Q261" s="266">
        <f>IF(K261="nio",0,IF(K261&gt;0,K261*I261/W261,0))*VLOOKUP(B261,'2-Kosten per locatie'!$A$14:$C$31,3,FALSE)</f>
        <v>0</v>
      </c>
      <c r="R261" s="266">
        <f>IF(L261&gt;0,L261*I261/X261,0)*VLOOKUP(B261,'2-Kosten per locatie'!$A$14:$C$31,3,FALSE)</f>
        <v>0</v>
      </c>
      <c r="S261" s="266">
        <f>IF(M261&gt;0,M261*I261/Y261,0)*VLOOKUP(B261,'2-Kosten per locatie'!$A$14:$C$31,3,FALSE)</f>
        <v>0</v>
      </c>
      <c r="T261" s="266">
        <f>IF(N261&gt;0,N261*I261/Z261,0)*VLOOKUP(B261,'2-Kosten per locatie'!$A$14:$C$31,3,FALSE)</f>
        <v>0</v>
      </c>
      <c r="U261" s="266">
        <f>IF(O261&gt;0,O261*I261/Y261,0)*VLOOKUP(B261,'2-Kosten per locatie'!$A$14:$C$31,3,FALSE)</f>
        <v>0</v>
      </c>
      <c r="V261" s="266">
        <f>IF(P261&gt;0,P261*I261/Z261,0)*VLOOKUP(B261,'2-Kosten per locatie'!$A$14:$C$31,3,FALSE)</f>
        <v>0</v>
      </c>
      <c r="W261" s="359">
        <f>IF(K261="nio",0,IF(K261&gt;0,VLOOKUP(G261,'3-Productie normen'!A:L,VLOOKUP(K261,'3-Productie normen'!$B$32:$C$36,2,FALSE),FALSE)))</f>
        <v>0</v>
      </c>
      <c r="X261" s="359">
        <f t="shared" si="28"/>
        <v>0</v>
      </c>
      <c r="Y261" s="359">
        <f t="shared" si="29"/>
        <v>0</v>
      </c>
      <c r="Z261" s="359">
        <f t="shared" si="30"/>
        <v>0</v>
      </c>
      <c r="AA261" s="360"/>
      <c r="AC261" s="361">
        <f t="shared" si="31"/>
        <v>0</v>
      </c>
    </row>
    <row r="262" spans="1:29" ht="14.1" hidden="1" customHeight="1">
      <c r="A262" s="77">
        <v>262</v>
      </c>
      <c r="B262" s="323" t="s">
        <v>56</v>
      </c>
      <c r="C262" s="323" t="s">
        <v>303</v>
      </c>
      <c r="D262" s="355">
        <v>1</v>
      </c>
      <c r="E262" s="356"/>
      <c r="F262" s="520" t="s">
        <v>322</v>
      </c>
      <c r="G262" s="520" t="s">
        <v>98</v>
      </c>
      <c r="H262" s="74" t="s">
        <v>307</v>
      </c>
      <c r="I262" s="521">
        <v>15.64</v>
      </c>
      <c r="J262" s="358">
        <f t="shared" si="27"/>
        <v>0</v>
      </c>
      <c r="K262" s="267" t="s">
        <v>192</v>
      </c>
      <c r="L262" s="267"/>
      <c r="M262" s="267"/>
      <c r="N262" s="267"/>
      <c r="O262" s="267"/>
      <c r="P262" s="267"/>
      <c r="Q262" s="266">
        <f>IF(K262="nio",0,IF(K262&gt;0,K262*I262/W262,0))*VLOOKUP(B262,'2-Kosten per locatie'!$A$14:$C$31,3,FALSE)</f>
        <v>0</v>
      </c>
      <c r="R262" s="266">
        <f>IF(L262&gt;0,L262*I262/X262,0)*VLOOKUP(B262,'2-Kosten per locatie'!$A$14:$C$31,3,FALSE)</f>
        <v>0</v>
      </c>
      <c r="S262" s="266">
        <f>IF(M262&gt;0,M262*I262/Y262,0)*VLOOKUP(B262,'2-Kosten per locatie'!$A$14:$C$31,3,FALSE)</f>
        <v>0</v>
      </c>
      <c r="T262" s="266">
        <f>IF(N262&gt;0,N262*I262/Z262,0)*VLOOKUP(B262,'2-Kosten per locatie'!$A$14:$C$31,3,FALSE)</f>
        <v>0</v>
      </c>
      <c r="U262" s="266">
        <f>IF(O262&gt;0,O262*I262/Y262,0)*VLOOKUP(B262,'2-Kosten per locatie'!$A$14:$C$31,3,FALSE)</f>
        <v>0</v>
      </c>
      <c r="V262" s="266">
        <f>IF(P262&gt;0,P262*I262/Z262,0)*VLOOKUP(B262,'2-Kosten per locatie'!$A$14:$C$31,3,FALSE)</f>
        <v>0</v>
      </c>
      <c r="W262" s="359">
        <f>IF(K262="nio",0,IF(K262&gt;0,VLOOKUP(G262,'3-Productie normen'!A:L,VLOOKUP(K262,'3-Productie normen'!$B$32:$C$36,2,FALSE),FALSE)))</f>
        <v>0</v>
      </c>
      <c r="X262" s="359">
        <f t="shared" si="28"/>
        <v>0</v>
      </c>
      <c r="Y262" s="359">
        <f t="shared" si="29"/>
        <v>0</v>
      </c>
      <c r="Z262" s="359">
        <f t="shared" si="30"/>
        <v>0</v>
      </c>
      <c r="AA262" s="360"/>
      <c r="AC262" s="361">
        <f t="shared" si="31"/>
        <v>0</v>
      </c>
    </row>
    <row r="263" spans="1:29" ht="14.1" hidden="1" customHeight="1">
      <c r="A263" s="77">
        <v>263</v>
      </c>
      <c r="B263" s="323" t="s">
        <v>56</v>
      </c>
      <c r="C263" s="323" t="s">
        <v>303</v>
      </c>
      <c r="D263" s="355">
        <v>1</v>
      </c>
      <c r="E263" s="356"/>
      <c r="F263" s="520" t="s">
        <v>317</v>
      </c>
      <c r="G263" s="520" t="s">
        <v>102</v>
      </c>
      <c r="H263" s="74" t="s">
        <v>305</v>
      </c>
      <c r="I263" s="521">
        <v>2.75</v>
      </c>
      <c r="J263" s="358">
        <f t="shared" si="27"/>
        <v>0</v>
      </c>
      <c r="K263" s="267" t="s">
        <v>192</v>
      </c>
      <c r="L263" s="267"/>
      <c r="M263" s="267"/>
      <c r="N263" s="267"/>
      <c r="O263" s="267"/>
      <c r="P263" s="267"/>
      <c r="Q263" s="266">
        <f>IF(K263="nio",0,IF(K263&gt;0,K263*I263/W263,0))*VLOOKUP(B263,'2-Kosten per locatie'!$A$14:$C$31,3,FALSE)</f>
        <v>0</v>
      </c>
      <c r="R263" s="266">
        <f>IF(L263&gt;0,L263*I263/X263,0)*VLOOKUP(B263,'2-Kosten per locatie'!$A$14:$C$31,3,FALSE)</f>
        <v>0</v>
      </c>
      <c r="S263" s="266">
        <f>IF(M263&gt;0,M263*I263/Y263,0)*VLOOKUP(B263,'2-Kosten per locatie'!$A$14:$C$31,3,FALSE)</f>
        <v>0</v>
      </c>
      <c r="T263" s="266">
        <f>IF(N263&gt;0,N263*I263/Z263,0)*VLOOKUP(B263,'2-Kosten per locatie'!$A$14:$C$31,3,FALSE)</f>
        <v>0</v>
      </c>
      <c r="U263" s="266">
        <f>IF(O263&gt;0,O263*I263/Y263,0)*VLOOKUP(B263,'2-Kosten per locatie'!$A$14:$C$31,3,FALSE)</f>
        <v>0</v>
      </c>
      <c r="V263" s="266">
        <f>IF(P263&gt;0,P263*I263/Z263,0)*VLOOKUP(B263,'2-Kosten per locatie'!$A$14:$C$31,3,FALSE)</f>
        <v>0</v>
      </c>
      <c r="W263" s="359">
        <f>IF(K263="nio",0,IF(K263&gt;0,VLOOKUP(G263,'3-Productie normen'!A:L,VLOOKUP(K263,'3-Productie normen'!$B$32:$C$36,2,FALSE),FALSE)))</f>
        <v>0</v>
      </c>
      <c r="X263" s="359">
        <f t="shared" si="28"/>
        <v>0</v>
      </c>
      <c r="Y263" s="359">
        <f t="shared" si="29"/>
        <v>0</v>
      </c>
      <c r="Z263" s="359">
        <f t="shared" si="30"/>
        <v>0</v>
      </c>
      <c r="AA263" s="360"/>
      <c r="AC263" s="361">
        <f t="shared" si="31"/>
        <v>0</v>
      </c>
    </row>
    <row r="264" spans="1:29" ht="14.1" hidden="1" customHeight="1">
      <c r="A264" s="77">
        <v>264</v>
      </c>
      <c r="B264" s="323" t="s">
        <v>56</v>
      </c>
      <c r="C264" s="323" t="s">
        <v>303</v>
      </c>
      <c r="D264" s="355">
        <v>1</v>
      </c>
      <c r="E264" s="356"/>
      <c r="F264" s="520" t="s">
        <v>336</v>
      </c>
      <c r="G264" s="340" t="s">
        <v>97</v>
      </c>
      <c r="H264" s="74" t="s">
        <v>305</v>
      </c>
      <c r="I264" s="521">
        <v>10</v>
      </c>
      <c r="J264" s="358">
        <f t="shared" si="27"/>
        <v>0</v>
      </c>
      <c r="K264" s="267" t="s">
        <v>192</v>
      </c>
      <c r="L264" s="267"/>
      <c r="M264" s="267"/>
      <c r="N264" s="267"/>
      <c r="O264" s="267"/>
      <c r="P264" s="267"/>
      <c r="Q264" s="266">
        <f>IF(K264="nio",0,IF(K264&gt;0,K264*I264/W264,0))*VLOOKUP(B264,'2-Kosten per locatie'!$A$14:$C$31,3,FALSE)</f>
        <v>0</v>
      </c>
      <c r="R264" s="266">
        <f>IF(L264&gt;0,L264*I264/X264,0)*VLOOKUP(B264,'2-Kosten per locatie'!$A$14:$C$31,3,FALSE)</f>
        <v>0</v>
      </c>
      <c r="S264" s="266">
        <f>IF(M264&gt;0,M264*I264/Y264,0)*VLOOKUP(B264,'2-Kosten per locatie'!$A$14:$C$31,3,FALSE)</f>
        <v>0</v>
      </c>
      <c r="T264" s="266">
        <f>IF(N264&gt;0,N264*I264/Z264,0)*VLOOKUP(B264,'2-Kosten per locatie'!$A$14:$C$31,3,FALSE)</f>
        <v>0</v>
      </c>
      <c r="U264" s="266">
        <f>IF(O264&gt;0,O264*I264/Y264,0)*VLOOKUP(B264,'2-Kosten per locatie'!$A$14:$C$31,3,FALSE)</f>
        <v>0</v>
      </c>
      <c r="V264" s="266">
        <f>IF(P264&gt;0,P264*I264/Z264,0)*VLOOKUP(B264,'2-Kosten per locatie'!$A$14:$C$31,3,FALSE)</f>
        <v>0</v>
      </c>
      <c r="W264" s="359">
        <f>IF(K264="nio",0,IF(K264&gt;0,VLOOKUP(G264,'3-Productie normen'!A:L,VLOOKUP(K264,'3-Productie normen'!$B$32:$C$36,2,FALSE),FALSE)))</f>
        <v>0</v>
      </c>
      <c r="X264" s="359">
        <f t="shared" si="28"/>
        <v>0</v>
      </c>
      <c r="Y264" s="359">
        <f t="shared" si="29"/>
        <v>0</v>
      </c>
      <c r="Z264" s="359">
        <f t="shared" si="30"/>
        <v>0</v>
      </c>
      <c r="AA264" s="360"/>
      <c r="AC264" s="361">
        <f t="shared" si="31"/>
        <v>0</v>
      </c>
    </row>
    <row r="265" spans="1:29" ht="14.1" hidden="1" customHeight="1">
      <c r="A265" s="77">
        <v>265</v>
      </c>
      <c r="B265" s="323" t="s">
        <v>56</v>
      </c>
      <c r="C265" s="323" t="s">
        <v>303</v>
      </c>
      <c r="D265" s="355">
        <v>1</v>
      </c>
      <c r="E265" s="356">
        <v>61</v>
      </c>
      <c r="F265" s="520" t="s">
        <v>336</v>
      </c>
      <c r="G265" s="340" t="s">
        <v>97</v>
      </c>
      <c r="H265" s="74" t="s">
        <v>305</v>
      </c>
      <c r="I265" s="521">
        <v>18</v>
      </c>
      <c r="J265" s="358">
        <f t="shared" si="27"/>
        <v>0</v>
      </c>
      <c r="K265" s="267" t="s">
        <v>192</v>
      </c>
      <c r="L265" s="267"/>
      <c r="M265" s="267"/>
      <c r="N265" s="267"/>
      <c r="O265" s="267"/>
      <c r="P265" s="267"/>
      <c r="Q265" s="266">
        <f>IF(K265="nio",0,IF(K265&gt;0,K265*I265/W265,0))*VLOOKUP(B265,'2-Kosten per locatie'!$A$14:$C$31,3,FALSE)</f>
        <v>0</v>
      </c>
      <c r="R265" s="266">
        <f>IF(L265&gt;0,L265*I265/X265,0)*VLOOKUP(B265,'2-Kosten per locatie'!$A$14:$C$31,3,FALSE)</f>
        <v>0</v>
      </c>
      <c r="S265" s="266">
        <f>IF(M265&gt;0,M265*I265/Y265,0)*VLOOKUP(B265,'2-Kosten per locatie'!$A$14:$C$31,3,FALSE)</f>
        <v>0</v>
      </c>
      <c r="T265" s="266">
        <f>IF(N265&gt;0,N265*I265/Z265,0)*VLOOKUP(B265,'2-Kosten per locatie'!$A$14:$C$31,3,FALSE)</f>
        <v>0</v>
      </c>
      <c r="U265" s="266">
        <f>IF(O265&gt;0,O265*I265/Y265,0)*VLOOKUP(B265,'2-Kosten per locatie'!$A$14:$C$31,3,FALSE)</f>
        <v>0</v>
      </c>
      <c r="V265" s="266">
        <f>IF(P265&gt;0,P265*I265/Z265,0)*VLOOKUP(B265,'2-Kosten per locatie'!$A$14:$C$31,3,FALSE)</f>
        <v>0</v>
      </c>
      <c r="W265" s="359">
        <f>IF(K265="nio",0,IF(K265&gt;0,VLOOKUP(G265,'3-Productie normen'!A:L,VLOOKUP(K265,'3-Productie normen'!$B$32:$C$36,2,FALSE),FALSE)))</f>
        <v>0</v>
      </c>
      <c r="X265" s="359">
        <f t="shared" si="28"/>
        <v>0</v>
      </c>
      <c r="Y265" s="359">
        <f t="shared" si="29"/>
        <v>0</v>
      </c>
      <c r="Z265" s="359">
        <f t="shared" si="30"/>
        <v>0</v>
      </c>
      <c r="AA265" s="360"/>
      <c r="AC265" s="361">
        <f t="shared" si="31"/>
        <v>0</v>
      </c>
    </row>
    <row r="266" spans="1:29" ht="14.1" hidden="1" customHeight="1">
      <c r="A266" s="77">
        <v>266</v>
      </c>
      <c r="B266" s="323" t="s">
        <v>56</v>
      </c>
      <c r="C266" s="323" t="s">
        <v>303</v>
      </c>
      <c r="D266" s="355">
        <v>1</v>
      </c>
      <c r="E266" s="356">
        <v>60</v>
      </c>
      <c r="F266" s="520" t="s">
        <v>336</v>
      </c>
      <c r="G266" s="340" t="s">
        <v>97</v>
      </c>
      <c r="H266" s="74" t="s">
        <v>305</v>
      </c>
      <c r="I266" s="521">
        <v>10</v>
      </c>
      <c r="J266" s="358">
        <f t="shared" si="27"/>
        <v>0</v>
      </c>
      <c r="K266" s="267" t="s">
        <v>192</v>
      </c>
      <c r="L266" s="267"/>
      <c r="M266" s="267"/>
      <c r="N266" s="267"/>
      <c r="O266" s="267"/>
      <c r="P266" s="267"/>
      <c r="Q266" s="266">
        <f>IF(K266="nio",0,IF(K266&gt;0,K266*I266/W266,0))*VLOOKUP(B266,'2-Kosten per locatie'!$A$14:$C$31,3,FALSE)</f>
        <v>0</v>
      </c>
      <c r="R266" s="266">
        <f>IF(L266&gt;0,L266*I266/X266,0)*VLOOKUP(B266,'2-Kosten per locatie'!$A$14:$C$31,3,FALSE)</f>
        <v>0</v>
      </c>
      <c r="S266" s="266">
        <f>IF(M266&gt;0,M266*I266/Y266,0)*VLOOKUP(B266,'2-Kosten per locatie'!$A$14:$C$31,3,FALSE)</f>
        <v>0</v>
      </c>
      <c r="T266" s="266">
        <f>IF(N266&gt;0,N266*I266/Z266,0)*VLOOKUP(B266,'2-Kosten per locatie'!$A$14:$C$31,3,FALSE)</f>
        <v>0</v>
      </c>
      <c r="U266" s="266">
        <f>IF(O266&gt;0,O266*I266/Y266,0)*VLOOKUP(B266,'2-Kosten per locatie'!$A$14:$C$31,3,FALSE)</f>
        <v>0</v>
      </c>
      <c r="V266" s="266">
        <f>IF(P266&gt;0,P266*I266/Z266,0)*VLOOKUP(B266,'2-Kosten per locatie'!$A$14:$C$31,3,FALSE)</f>
        <v>0</v>
      </c>
      <c r="W266" s="359">
        <f>IF(K266="nio",0,IF(K266&gt;0,VLOOKUP(G266,'3-Productie normen'!A:L,VLOOKUP(K266,'3-Productie normen'!$B$32:$C$36,2,FALSE),FALSE)))</f>
        <v>0</v>
      </c>
      <c r="X266" s="359">
        <f t="shared" si="28"/>
        <v>0</v>
      </c>
      <c r="Y266" s="359">
        <f t="shared" si="29"/>
        <v>0</v>
      </c>
      <c r="Z266" s="359">
        <f t="shared" si="30"/>
        <v>0</v>
      </c>
      <c r="AA266" s="360"/>
      <c r="AC266" s="361">
        <f t="shared" si="31"/>
        <v>0</v>
      </c>
    </row>
    <row r="267" spans="1:29" ht="14.1" hidden="1" customHeight="1">
      <c r="A267" s="77">
        <v>267</v>
      </c>
      <c r="B267" s="323" t="s">
        <v>56</v>
      </c>
      <c r="C267" s="323" t="s">
        <v>303</v>
      </c>
      <c r="D267" s="355">
        <v>1</v>
      </c>
      <c r="E267" s="356">
        <v>59</v>
      </c>
      <c r="F267" s="520" t="s">
        <v>336</v>
      </c>
      <c r="G267" s="340" t="s">
        <v>97</v>
      </c>
      <c r="H267" s="74" t="s">
        <v>305</v>
      </c>
      <c r="I267" s="521">
        <v>20</v>
      </c>
      <c r="J267" s="358">
        <f t="shared" si="27"/>
        <v>0</v>
      </c>
      <c r="K267" s="267" t="s">
        <v>192</v>
      </c>
      <c r="L267" s="267"/>
      <c r="M267" s="267"/>
      <c r="N267" s="267"/>
      <c r="O267" s="267"/>
      <c r="P267" s="267"/>
      <c r="Q267" s="266">
        <f>IF(K267="nio",0,IF(K267&gt;0,K267*I267/W267,0))*VLOOKUP(B267,'2-Kosten per locatie'!$A$14:$C$31,3,FALSE)</f>
        <v>0</v>
      </c>
      <c r="R267" s="266">
        <f>IF(L267&gt;0,L267*I267/X267,0)*VLOOKUP(B267,'2-Kosten per locatie'!$A$14:$C$31,3,FALSE)</f>
        <v>0</v>
      </c>
      <c r="S267" s="266">
        <f>IF(M267&gt;0,M267*I267/Y267,0)*VLOOKUP(B267,'2-Kosten per locatie'!$A$14:$C$31,3,FALSE)</f>
        <v>0</v>
      </c>
      <c r="T267" s="266">
        <f>IF(N267&gt;0,N267*I267/Z267,0)*VLOOKUP(B267,'2-Kosten per locatie'!$A$14:$C$31,3,FALSE)</f>
        <v>0</v>
      </c>
      <c r="U267" s="266">
        <f>IF(O267&gt;0,O267*I267/Y267,0)*VLOOKUP(B267,'2-Kosten per locatie'!$A$14:$C$31,3,FALSE)</f>
        <v>0</v>
      </c>
      <c r="V267" s="266">
        <f>IF(P267&gt;0,P267*I267/Z267,0)*VLOOKUP(B267,'2-Kosten per locatie'!$A$14:$C$31,3,FALSE)</f>
        <v>0</v>
      </c>
      <c r="W267" s="359">
        <f>IF(K267="nio",0,IF(K267&gt;0,VLOOKUP(G267,'3-Productie normen'!A:L,VLOOKUP(K267,'3-Productie normen'!$B$32:$C$36,2,FALSE),FALSE)))</f>
        <v>0</v>
      </c>
      <c r="X267" s="359">
        <f t="shared" si="28"/>
        <v>0</v>
      </c>
      <c r="Y267" s="359">
        <f t="shared" si="29"/>
        <v>0</v>
      </c>
      <c r="Z267" s="359">
        <f t="shared" si="30"/>
        <v>0</v>
      </c>
      <c r="AA267" s="360"/>
      <c r="AC267" s="361">
        <f t="shared" si="31"/>
        <v>0</v>
      </c>
    </row>
    <row r="268" spans="1:29" ht="14.1" hidden="1" customHeight="1">
      <c r="A268" s="77">
        <v>268</v>
      </c>
      <c r="B268" s="323" t="s">
        <v>56</v>
      </c>
      <c r="C268" s="323" t="s">
        <v>303</v>
      </c>
      <c r="D268" s="355">
        <v>1</v>
      </c>
      <c r="E268" s="356">
        <v>58</v>
      </c>
      <c r="F268" s="520" t="s">
        <v>336</v>
      </c>
      <c r="G268" s="340" t="s">
        <v>97</v>
      </c>
      <c r="H268" s="74" t="s">
        <v>305</v>
      </c>
      <c r="I268" s="521">
        <v>21</v>
      </c>
      <c r="J268" s="358">
        <f t="shared" si="27"/>
        <v>0</v>
      </c>
      <c r="K268" s="267" t="s">
        <v>192</v>
      </c>
      <c r="L268" s="267"/>
      <c r="M268" s="267"/>
      <c r="N268" s="267"/>
      <c r="O268" s="267"/>
      <c r="P268" s="267"/>
      <c r="Q268" s="266">
        <f>IF(K268="nio",0,IF(K268&gt;0,K268*I268/W268,0))*VLOOKUP(B268,'2-Kosten per locatie'!$A$14:$C$31,3,FALSE)</f>
        <v>0</v>
      </c>
      <c r="R268" s="266">
        <f>IF(L268&gt;0,L268*I268/X268,0)*VLOOKUP(B268,'2-Kosten per locatie'!$A$14:$C$31,3,FALSE)</f>
        <v>0</v>
      </c>
      <c r="S268" s="266">
        <f>IF(M268&gt;0,M268*I268/Y268,0)*VLOOKUP(B268,'2-Kosten per locatie'!$A$14:$C$31,3,FALSE)</f>
        <v>0</v>
      </c>
      <c r="T268" s="266">
        <f>IF(N268&gt;0,N268*I268/Z268,0)*VLOOKUP(B268,'2-Kosten per locatie'!$A$14:$C$31,3,FALSE)</f>
        <v>0</v>
      </c>
      <c r="U268" s="266">
        <f>IF(O268&gt;0,O268*I268/Y268,0)*VLOOKUP(B268,'2-Kosten per locatie'!$A$14:$C$31,3,FALSE)</f>
        <v>0</v>
      </c>
      <c r="V268" s="266">
        <f>IF(P268&gt;0,P268*I268/Z268,0)*VLOOKUP(B268,'2-Kosten per locatie'!$A$14:$C$31,3,FALSE)</f>
        <v>0</v>
      </c>
      <c r="W268" s="359">
        <f>IF(K268="nio",0,IF(K268&gt;0,VLOOKUP(G268,'3-Productie normen'!A:L,VLOOKUP(K268,'3-Productie normen'!$B$32:$C$36,2,FALSE),FALSE)))</f>
        <v>0</v>
      </c>
      <c r="X268" s="359">
        <f t="shared" si="28"/>
        <v>0</v>
      </c>
      <c r="Y268" s="359">
        <f t="shared" si="29"/>
        <v>0</v>
      </c>
      <c r="Z268" s="359">
        <f t="shared" si="30"/>
        <v>0</v>
      </c>
      <c r="AA268" s="360"/>
      <c r="AC268" s="361">
        <f t="shared" si="31"/>
        <v>0</v>
      </c>
    </row>
    <row r="269" spans="1:29" ht="14.1" hidden="1" customHeight="1">
      <c r="A269" s="77">
        <v>269</v>
      </c>
      <c r="B269" s="323" t="s">
        <v>56</v>
      </c>
      <c r="C269" s="323" t="s">
        <v>303</v>
      </c>
      <c r="D269" s="355">
        <v>1</v>
      </c>
      <c r="E269" s="356">
        <v>57</v>
      </c>
      <c r="F269" s="520" t="s">
        <v>336</v>
      </c>
      <c r="G269" s="340" t="s">
        <v>97</v>
      </c>
      <c r="H269" s="74" t="s">
        <v>305</v>
      </c>
      <c r="I269" s="521">
        <v>21</v>
      </c>
      <c r="J269" s="358">
        <f t="shared" si="27"/>
        <v>0</v>
      </c>
      <c r="K269" s="267" t="s">
        <v>192</v>
      </c>
      <c r="L269" s="267"/>
      <c r="M269" s="267"/>
      <c r="N269" s="267"/>
      <c r="O269" s="267"/>
      <c r="P269" s="267"/>
      <c r="Q269" s="266">
        <f>IF(K269="nio",0,IF(K269&gt;0,K269*I269/W269,0))*VLOOKUP(B269,'2-Kosten per locatie'!$A$14:$C$31,3,FALSE)</f>
        <v>0</v>
      </c>
      <c r="R269" s="266">
        <f>IF(L269&gt;0,L269*I269/X269,0)*VLOOKUP(B269,'2-Kosten per locatie'!$A$14:$C$31,3,FALSE)</f>
        <v>0</v>
      </c>
      <c r="S269" s="266">
        <f>IF(M269&gt;0,M269*I269/Y269,0)*VLOOKUP(B269,'2-Kosten per locatie'!$A$14:$C$31,3,FALSE)</f>
        <v>0</v>
      </c>
      <c r="T269" s="266">
        <f>IF(N269&gt;0,N269*I269/Z269,0)*VLOOKUP(B269,'2-Kosten per locatie'!$A$14:$C$31,3,FALSE)</f>
        <v>0</v>
      </c>
      <c r="U269" s="266">
        <f>IF(O269&gt;0,O269*I269/Y269,0)*VLOOKUP(B269,'2-Kosten per locatie'!$A$14:$C$31,3,FALSE)</f>
        <v>0</v>
      </c>
      <c r="V269" s="266">
        <f>IF(P269&gt;0,P269*I269/Z269,0)*VLOOKUP(B269,'2-Kosten per locatie'!$A$14:$C$31,3,FALSE)</f>
        <v>0</v>
      </c>
      <c r="W269" s="359">
        <f>IF(K269="nio",0,IF(K269&gt;0,VLOOKUP(G269,'3-Productie normen'!A:L,VLOOKUP(K269,'3-Productie normen'!$B$32:$C$36,2,FALSE),FALSE)))</f>
        <v>0</v>
      </c>
      <c r="X269" s="359">
        <f t="shared" si="28"/>
        <v>0</v>
      </c>
      <c r="Y269" s="359">
        <f t="shared" si="29"/>
        <v>0</v>
      </c>
      <c r="Z269" s="359">
        <f t="shared" si="30"/>
        <v>0</v>
      </c>
      <c r="AA269" s="360"/>
      <c r="AC269" s="361">
        <f t="shared" si="31"/>
        <v>0</v>
      </c>
    </row>
    <row r="270" spans="1:29" ht="14.1" hidden="1" customHeight="1">
      <c r="A270" s="77">
        <v>270</v>
      </c>
      <c r="B270" s="323" t="s">
        <v>56</v>
      </c>
      <c r="C270" s="323" t="s">
        <v>303</v>
      </c>
      <c r="D270" s="355">
        <v>1</v>
      </c>
      <c r="E270" s="356">
        <v>56</v>
      </c>
      <c r="F270" s="520" t="s">
        <v>336</v>
      </c>
      <c r="G270" s="340" t="s">
        <v>97</v>
      </c>
      <c r="H270" s="74" t="s">
        <v>305</v>
      </c>
      <c r="I270" s="521">
        <v>24</v>
      </c>
      <c r="J270" s="358">
        <f t="shared" si="27"/>
        <v>0</v>
      </c>
      <c r="K270" s="267" t="s">
        <v>192</v>
      </c>
      <c r="L270" s="267"/>
      <c r="M270" s="267"/>
      <c r="N270" s="267"/>
      <c r="O270" s="267"/>
      <c r="P270" s="267"/>
      <c r="Q270" s="266">
        <f>IF(K270="nio",0,IF(K270&gt;0,K270*I270/W270,0))*VLOOKUP(B270,'2-Kosten per locatie'!$A$14:$C$31,3,FALSE)</f>
        <v>0</v>
      </c>
      <c r="R270" s="266">
        <f>IF(L270&gt;0,L270*I270/X270,0)*VLOOKUP(B270,'2-Kosten per locatie'!$A$14:$C$31,3,FALSE)</f>
        <v>0</v>
      </c>
      <c r="S270" s="266">
        <f>IF(M270&gt;0,M270*I270/Y270,0)*VLOOKUP(B270,'2-Kosten per locatie'!$A$14:$C$31,3,FALSE)</f>
        <v>0</v>
      </c>
      <c r="T270" s="266">
        <f>IF(N270&gt;0,N270*I270/Z270,0)*VLOOKUP(B270,'2-Kosten per locatie'!$A$14:$C$31,3,FALSE)</f>
        <v>0</v>
      </c>
      <c r="U270" s="266">
        <f>IF(O270&gt;0,O270*I270/Y270,0)*VLOOKUP(B270,'2-Kosten per locatie'!$A$14:$C$31,3,FALSE)</f>
        <v>0</v>
      </c>
      <c r="V270" s="266">
        <f>IF(P270&gt;0,P270*I270/Z270,0)*VLOOKUP(B270,'2-Kosten per locatie'!$A$14:$C$31,3,FALSE)</f>
        <v>0</v>
      </c>
      <c r="W270" s="359">
        <f>IF(K270="nio",0,IF(K270&gt;0,VLOOKUP(G270,'3-Productie normen'!A:L,VLOOKUP(K270,'3-Productie normen'!$B$32:$C$36,2,FALSE),FALSE)))</f>
        <v>0</v>
      </c>
      <c r="X270" s="359">
        <f t="shared" si="28"/>
        <v>0</v>
      </c>
      <c r="Y270" s="359">
        <f t="shared" si="29"/>
        <v>0</v>
      </c>
      <c r="Z270" s="359">
        <f t="shared" si="30"/>
        <v>0</v>
      </c>
      <c r="AA270" s="360"/>
      <c r="AC270" s="361">
        <f t="shared" si="31"/>
        <v>0</v>
      </c>
    </row>
    <row r="271" spans="1:29" ht="14.1" hidden="1" customHeight="1">
      <c r="A271" s="77">
        <v>271</v>
      </c>
      <c r="B271" s="323" t="s">
        <v>56</v>
      </c>
      <c r="C271" s="323" t="s">
        <v>303</v>
      </c>
      <c r="D271" s="355">
        <v>1</v>
      </c>
      <c r="E271" s="356"/>
      <c r="F271" s="520" t="s">
        <v>322</v>
      </c>
      <c r="G271" s="520" t="s">
        <v>99</v>
      </c>
      <c r="H271" s="74" t="s">
        <v>159</v>
      </c>
      <c r="I271" s="521">
        <v>18</v>
      </c>
      <c r="J271" s="358">
        <f t="shared" si="27"/>
        <v>0</v>
      </c>
      <c r="K271" s="267" t="s">
        <v>192</v>
      </c>
      <c r="L271" s="267"/>
      <c r="M271" s="267"/>
      <c r="N271" s="267"/>
      <c r="O271" s="267"/>
      <c r="P271" s="267"/>
      <c r="Q271" s="266">
        <f>IF(K271="nio",0,IF(K271&gt;0,K271*I271/W271,0))*VLOOKUP(B271,'2-Kosten per locatie'!$A$14:$C$31,3,FALSE)</f>
        <v>0</v>
      </c>
      <c r="R271" s="266">
        <f>IF(L271&gt;0,L271*I271/X271,0)*VLOOKUP(B271,'2-Kosten per locatie'!$A$14:$C$31,3,FALSE)</f>
        <v>0</v>
      </c>
      <c r="S271" s="266">
        <f>IF(M271&gt;0,M271*I271/Y271,0)*VLOOKUP(B271,'2-Kosten per locatie'!$A$14:$C$31,3,FALSE)</f>
        <v>0</v>
      </c>
      <c r="T271" s="266">
        <f>IF(N271&gt;0,N271*I271/Z271,0)*VLOOKUP(B271,'2-Kosten per locatie'!$A$14:$C$31,3,FALSE)</f>
        <v>0</v>
      </c>
      <c r="U271" s="266">
        <f>IF(O271&gt;0,O271*I271/Y271,0)*VLOOKUP(B271,'2-Kosten per locatie'!$A$14:$C$31,3,FALSE)</f>
        <v>0</v>
      </c>
      <c r="V271" s="266">
        <f>IF(P271&gt;0,P271*I271/Z271,0)*VLOOKUP(B271,'2-Kosten per locatie'!$A$14:$C$31,3,FALSE)</f>
        <v>0</v>
      </c>
      <c r="W271" s="359">
        <f>IF(K271="nio",0,IF(K271&gt;0,VLOOKUP(G271,'3-Productie normen'!A:L,VLOOKUP(K271,'3-Productie normen'!$B$32:$C$36,2,FALSE),FALSE)))</f>
        <v>0</v>
      </c>
      <c r="X271" s="359">
        <f t="shared" si="28"/>
        <v>0</v>
      </c>
      <c r="Y271" s="359">
        <f t="shared" si="29"/>
        <v>0</v>
      </c>
      <c r="Z271" s="359">
        <f t="shared" si="30"/>
        <v>0</v>
      </c>
      <c r="AA271" s="360"/>
      <c r="AC271" s="361">
        <f t="shared" si="31"/>
        <v>0</v>
      </c>
    </row>
    <row r="272" spans="1:29" ht="14.1" hidden="1" customHeight="1">
      <c r="A272" s="77">
        <v>272</v>
      </c>
      <c r="B272" s="323" t="s">
        <v>56</v>
      </c>
      <c r="C272" s="323" t="s">
        <v>303</v>
      </c>
      <c r="D272" s="355">
        <v>1</v>
      </c>
      <c r="E272" s="356"/>
      <c r="F272" s="520" t="s">
        <v>308</v>
      </c>
      <c r="G272" s="520" t="s">
        <v>107</v>
      </c>
      <c r="H272" s="74" t="s">
        <v>191</v>
      </c>
      <c r="I272" s="521">
        <v>1</v>
      </c>
      <c r="J272" s="358">
        <f t="shared" si="27"/>
        <v>0</v>
      </c>
      <c r="K272" s="267" t="s">
        <v>192</v>
      </c>
      <c r="L272" s="267"/>
      <c r="M272" s="267"/>
      <c r="N272" s="267"/>
      <c r="O272" s="267"/>
      <c r="P272" s="267"/>
      <c r="Q272" s="266">
        <f>IF(K272="nio",0,IF(K272&gt;0,K272*I272/W272,0))*VLOOKUP(B272,'2-Kosten per locatie'!$A$14:$C$31,3,FALSE)</f>
        <v>0</v>
      </c>
      <c r="R272" s="266">
        <f>IF(L272&gt;0,L272*I272/X272,0)*VLOOKUP(B272,'2-Kosten per locatie'!$A$14:$C$31,3,FALSE)</f>
        <v>0</v>
      </c>
      <c r="S272" s="266">
        <f>IF(M272&gt;0,M272*I272/Y272,0)*VLOOKUP(B272,'2-Kosten per locatie'!$A$14:$C$31,3,FALSE)</f>
        <v>0</v>
      </c>
      <c r="T272" s="266">
        <f>IF(N272&gt;0,N272*I272/Z272,0)*VLOOKUP(B272,'2-Kosten per locatie'!$A$14:$C$31,3,FALSE)</f>
        <v>0</v>
      </c>
      <c r="U272" s="266">
        <f>IF(O272&gt;0,O272*I272/Y272,0)*VLOOKUP(B272,'2-Kosten per locatie'!$A$14:$C$31,3,FALSE)</f>
        <v>0</v>
      </c>
      <c r="V272" s="266">
        <f>IF(P272&gt;0,P272*I272/Z272,0)*VLOOKUP(B272,'2-Kosten per locatie'!$A$14:$C$31,3,FALSE)</f>
        <v>0</v>
      </c>
      <c r="W272" s="359">
        <f>IF(K272="nio",0,IF(K272&gt;0,VLOOKUP(G272,'3-Productie normen'!A:L,VLOOKUP(K272,'3-Productie normen'!$B$32:$C$36,2,FALSE),FALSE)))</f>
        <v>0</v>
      </c>
      <c r="X272" s="359">
        <f t="shared" si="28"/>
        <v>0</v>
      </c>
      <c r="Y272" s="359">
        <f t="shared" si="29"/>
        <v>0</v>
      </c>
      <c r="Z272" s="359">
        <f t="shared" si="30"/>
        <v>0</v>
      </c>
      <c r="AA272" s="360"/>
      <c r="AC272" s="361">
        <f t="shared" si="31"/>
        <v>0</v>
      </c>
    </row>
    <row r="273" spans="1:29" ht="14.1" customHeight="1">
      <c r="A273" s="77">
        <v>273</v>
      </c>
      <c r="B273" s="323" t="s">
        <v>57</v>
      </c>
      <c r="C273" s="323" t="s">
        <v>344</v>
      </c>
      <c r="D273" s="355" t="s">
        <v>147</v>
      </c>
      <c r="E273" s="356" t="s">
        <v>345</v>
      </c>
      <c r="F273" s="520" t="s">
        <v>200</v>
      </c>
      <c r="G273" s="340" t="s">
        <v>97</v>
      </c>
      <c r="H273" s="74" t="s">
        <v>159</v>
      </c>
      <c r="I273" s="521">
        <v>11.3</v>
      </c>
      <c r="J273" s="358">
        <f t="shared" si="27"/>
        <v>104</v>
      </c>
      <c r="K273" s="267">
        <v>104</v>
      </c>
      <c r="L273" s="267"/>
      <c r="M273" s="267"/>
      <c r="N273" s="267"/>
      <c r="O273" s="267"/>
      <c r="P273" s="267"/>
      <c r="Q273" s="266" t="e">
        <f>IF(K273="nio",0,IF(K273&gt;0,K273*I273/W273,0))*VLOOKUP(B273,'2-Kosten per locatie'!$A$14:$C$31,3,FALSE)</f>
        <v>#DIV/0!</v>
      </c>
      <c r="R273" s="266">
        <f>IF(L273&gt;0,L273*I273/X273,0)*VLOOKUP(B273,'2-Kosten per locatie'!$A$14:$C$31,3,FALSE)</f>
        <v>0</v>
      </c>
      <c r="S273" s="266">
        <f>IF(M273&gt;0,M273*I273/Y273,0)*VLOOKUP(B273,'2-Kosten per locatie'!$A$14:$C$31,3,FALSE)</f>
        <v>0</v>
      </c>
      <c r="T273" s="266">
        <f>IF(N273&gt;0,N273*I273/Z273,0)*VLOOKUP(B273,'2-Kosten per locatie'!$A$14:$C$31,3,FALSE)</f>
        <v>0</v>
      </c>
      <c r="U273" s="266">
        <f>IF(O273&gt;0,O273*I273/Y273,0)*VLOOKUP(B273,'2-Kosten per locatie'!$A$14:$C$31,3,FALSE)</f>
        <v>0</v>
      </c>
      <c r="V273" s="266">
        <f>IF(P273&gt;0,P273*I273/Z273,0)*VLOOKUP(B273,'2-Kosten per locatie'!$A$14:$C$31,3,FALSE)</f>
        <v>0</v>
      </c>
      <c r="W273" s="359">
        <f>IF(K273="nio",0,IF(K273&gt;0,VLOOKUP(G273,'3-Productie normen'!A:L,VLOOKUP(K273,'3-Productie normen'!$B$32:$C$36,2,FALSE),FALSE)))</f>
        <v>0</v>
      </c>
      <c r="X273" s="359">
        <f t="shared" si="28"/>
        <v>0</v>
      </c>
      <c r="Y273" s="359">
        <f t="shared" si="29"/>
        <v>0</v>
      </c>
      <c r="Z273" s="359">
        <f t="shared" si="30"/>
        <v>0</v>
      </c>
      <c r="AA273" s="360"/>
      <c r="AC273" s="361">
        <f t="shared" si="31"/>
        <v>1175.2</v>
      </c>
    </row>
    <row r="274" spans="1:29" ht="14.1" customHeight="1">
      <c r="A274" s="77">
        <v>274</v>
      </c>
      <c r="B274" s="323" t="s">
        <v>57</v>
      </c>
      <c r="C274" s="323" t="s">
        <v>344</v>
      </c>
      <c r="D274" s="355" t="s">
        <v>147</v>
      </c>
      <c r="E274" s="356" t="s">
        <v>345</v>
      </c>
      <c r="F274" s="520" t="s">
        <v>346</v>
      </c>
      <c r="G274" s="520" t="s">
        <v>98</v>
      </c>
      <c r="H274" s="74" t="s">
        <v>307</v>
      </c>
      <c r="I274" s="521">
        <v>4.3</v>
      </c>
      <c r="J274" s="358">
        <v>104</v>
      </c>
      <c r="K274" s="267">
        <v>255</v>
      </c>
      <c r="L274" s="267"/>
      <c r="M274" s="267"/>
      <c r="N274" s="267"/>
      <c r="O274" s="267"/>
      <c r="P274" s="267"/>
      <c r="Q274" s="266" t="e">
        <f>IF(K274="nio",0,IF(K274&gt;0,K274*I274/W274,0))*VLOOKUP(B274,'2-Kosten per locatie'!$A$14:$C$31,3,FALSE)</f>
        <v>#DIV/0!</v>
      </c>
      <c r="R274" s="266">
        <f>IF(L274&gt;0,L274*I274/X274,0)*VLOOKUP(B274,'2-Kosten per locatie'!$A$14:$C$31,3,FALSE)</f>
        <v>0</v>
      </c>
      <c r="S274" s="266">
        <f>IF(M274&gt;0,M274*I274/Y274,0)*VLOOKUP(B274,'2-Kosten per locatie'!$A$14:$C$31,3,FALSE)</f>
        <v>0</v>
      </c>
      <c r="T274" s="266">
        <f>IF(N274&gt;0,N274*I274/Z274,0)*VLOOKUP(B274,'2-Kosten per locatie'!$A$14:$C$31,3,FALSE)</f>
        <v>0</v>
      </c>
      <c r="U274" s="266">
        <f>IF(O274&gt;0,O274*I274/Y274,0)*VLOOKUP(B274,'2-Kosten per locatie'!$A$14:$C$31,3,FALSE)</f>
        <v>0</v>
      </c>
      <c r="V274" s="266">
        <f>IF(P274&gt;0,P274*I274/Z274,0)*VLOOKUP(B274,'2-Kosten per locatie'!$A$14:$C$31,3,FALSE)</f>
        <v>0</v>
      </c>
      <c r="W274" s="359">
        <f>IF(K274="nio",0,IF(K274&gt;0,VLOOKUP(G274,'3-Productie normen'!A:L,VLOOKUP(K274,'3-Productie normen'!$B$32:$C$36,2,FALSE),FALSE)))</f>
        <v>0</v>
      </c>
      <c r="X274" s="359">
        <f t="shared" si="28"/>
        <v>0</v>
      </c>
      <c r="Y274" s="359">
        <f t="shared" si="29"/>
        <v>0</v>
      </c>
      <c r="Z274" s="359">
        <f t="shared" si="30"/>
        <v>0</v>
      </c>
      <c r="AA274" s="360"/>
      <c r="AC274" s="361">
        <f t="shared" si="31"/>
        <v>447.2</v>
      </c>
    </row>
    <row r="275" spans="1:29" ht="14.1" customHeight="1">
      <c r="A275" s="77">
        <v>275</v>
      </c>
      <c r="B275" s="323" t="s">
        <v>57</v>
      </c>
      <c r="C275" s="323" t="s">
        <v>344</v>
      </c>
      <c r="D275" s="355" t="s">
        <v>147</v>
      </c>
      <c r="E275" s="356" t="s">
        <v>345</v>
      </c>
      <c r="F275" s="520" t="s">
        <v>296</v>
      </c>
      <c r="G275" s="520" t="s">
        <v>98</v>
      </c>
      <c r="H275" s="74" t="s">
        <v>307</v>
      </c>
      <c r="I275" s="521">
        <v>3.2</v>
      </c>
      <c r="J275" s="358">
        <f t="shared" si="27"/>
        <v>255</v>
      </c>
      <c r="K275" s="267">
        <v>255</v>
      </c>
      <c r="L275" s="267"/>
      <c r="M275" s="267"/>
      <c r="N275" s="267"/>
      <c r="O275" s="267"/>
      <c r="P275" s="267"/>
      <c r="Q275" s="266" t="e">
        <f>IF(K275="nio",0,IF(K275&gt;0,K275*I275/W275,0))*VLOOKUP(B275,'2-Kosten per locatie'!$A$14:$C$31,3,FALSE)</f>
        <v>#DIV/0!</v>
      </c>
      <c r="R275" s="266">
        <f>IF(L275&gt;0,L275*I275/X275,0)*VLOOKUP(B275,'2-Kosten per locatie'!$A$14:$C$31,3,FALSE)</f>
        <v>0</v>
      </c>
      <c r="S275" s="266">
        <f>IF(M275&gt;0,M275*I275/Y275,0)*VLOOKUP(B275,'2-Kosten per locatie'!$A$14:$C$31,3,FALSE)</f>
        <v>0</v>
      </c>
      <c r="T275" s="266">
        <f>IF(N275&gt;0,N275*I275/Z275,0)*VLOOKUP(B275,'2-Kosten per locatie'!$A$14:$C$31,3,FALSE)</f>
        <v>0</v>
      </c>
      <c r="U275" s="266">
        <f>IF(O275&gt;0,O275*I275/Y275,0)*VLOOKUP(B275,'2-Kosten per locatie'!$A$14:$C$31,3,FALSE)</f>
        <v>0</v>
      </c>
      <c r="V275" s="266">
        <f>IF(P275&gt;0,P275*I275/Z275,0)*VLOOKUP(B275,'2-Kosten per locatie'!$A$14:$C$31,3,FALSE)</f>
        <v>0</v>
      </c>
      <c r="W275" s="359">
        <f>IF(K275="nio",0,IF(K275&gt;0,VLOOKUP(G275,'3-Productie normen'!A:L,VLOOKUP(K275,'3-Productie normen'!$B$32:$C$36,2,FALSE),FALSE)))</f>
        <v>0</v>
      </c>
      <c r="X275" s="359">
        <f t="shared" si="28"/>
        <v>0</v>
      </c>
      <c r="Y275" s="359">
        <f t="shared" si="29"/>
        <v>0</v>
      </c>
      <c r="Z275" s="359">
        <f t="shared" si="30"/>
        <v>0</v>
      </c>
      <c r="AA275" s="360"/>
      <c r="AC275" s="361">
        <f t="shared" si="31"/>
        <v>816</v>
      </c>
    </row>
    <row r="276" spans="1:29" ht="14.1" customHeight="1">
      <c r="A276" s="77">
        <v>276</v>
      </c>
      <c r="B276" s="323" t="s">
        <v>57</v>
      </c>
      <c r="C276" s="323" t="s">
        <v>344</v>
      </c>
      <c r="D276" s="355" t="s">
        <v>147</v>
      </c>
      <c r="E276" s="356" t="s">
        <v>345</v>
      </c>
      <c r="F276" s="520" t="s">
        <v>194</v>
      </c>
      <c r="G276" s="520" t="s">
        <v>99</v>
      </c>
      <c r="H276" s="74" t="s">
        <v>307</v>
      </c>
      <c r="I276" s="521">
        <v>14.7</v>
      </c>
      <c r="J276" s="358">
        <f t="shared" si="27"/>
        <v>104</v>
      </c>
      <c r="K276" s="267">
        <v>104</v>
      </c>
      <c r="L276" s="267"/>
      <c r="M276" s="267"/>
      <c r="N276" s="267"/>
      <c r="O276" s="267"/>
      <c r="P276" s="267"/>
      <c r="Q276" s="266" t="e">
        <f>IF(K276="nio",0,IF(K276&gt;0,K276*I276/W276,0))*VLOOKUP(B276,'2-Kosten per locatie'!$A$14:$C$31,3,FALSE)</f>
        <v>#DIV/0!</v>
      </c>
      <c r="R276" s="266">
        <f>IF(L276&gt;0,L276*I276/X276,0)*VLOOKUP(B276,'2-Kosten per locatie'!$A$14:$C$31,3,FALSE)</f>
        <v>0</v>
      </c>
      <c r="S276" s="266">
        <f>IF(M276&gt;0,M276*I276/Y276,0)*VLOOKUP(B276,'2-Kosten per locatie'!$A$14:$C$31,3,FALSE)</f>
        <v>0</v>
      </c>
      <c r="T276" s="266">
        <f>IF(N276&gt;0,N276*I276/Z276,0)*VLOOKUP(B276,'2-Kosten per locatie'!$A$14:$C$31,3,FALSE)</f>
        <v>0</v>
      </c>
      <c r="U276" s="266">
        <f>IF(O276&gt;0,O276*I276/Y276,0)*VLOOKUP(B276,'2-Kosten per locatie'!$A$14:$C$31,3,FALSE)</f>
        <v>0</v>
      </c>
      <c r="V276" s="266">
        <f>IF(P276&gt;0,P276*I276/Z276,0)*VLOOKUP(B276,'2-Kosten per locatie'!$A$14:$C$31,3,FALSE)</f>
        <v>0</v>
      </c>
      <c r="W276" s="359">
        <f>IF(K276="nio",0,IF(K276&gt;0,VLOOKUP(G276,'3-Productie normen'!A:L,VLOOKUP(K276,'3-Productie normen'!$B$32:$C$36,2,FALSE),FALSE)))</f>
        <v>0</v>
      </c>
      <c r="X276" s="359">
        <f t="shared" si="28"/>
        <v>0</v>
      </c>
      <c r="Y276" s="359">
        <f t="shared" si="29"/>
        <v>0</v>
      </c>
      <c r="Z276" s="359">
        <f t="shared" si="30"/>
        <v>0</v>
      </c>
      <c r="AA276" s="360"/>
      <c r="AC276" s="361">
        <f t="shared" si="31"/>
        <v>1528.8</v>
      </c>
    </row>
    <row r="277" spans="1:29" ht="14.1" customHeight="1">
      <c r="A277" s="77">
        <v>277</v>
      </c>
      <c r="B277" s="323" t="s">
        <v>57</v>
      </c>
      <c r="C277" s="323" t="s">
        <v>344</v>
      </c>
      <c r="D277" s="355" t="s">
        <v>147</v>
      </c>
      <c r="E277" s="356" t="s">
        <v>345</v>
      </c>
      <c r="F277" s="520" t="s">
        <v>196</v>
      </c>
      <c r="G277" s="520" t="s">
        <v>99</v>
      </c>
      <c r="H277" s="74" t="s">
        <v>307</v>
      </c>
      <c r="I277" s="521">
        <v>6.5</v>
      </c>
      <c r="J277" s="358">
        <f t="shared" si="27"/>
        <v>104</v>
      </c>
      <c r="K277" s="267">
        <v>104</v>
      </c>
      <c r="L277" s="267"/>
      <c r="M277" s="267"/>
      <c r="N277" s="267"/>
      <c r="O277" s="267"/>
      <c r="P277" s="267"/>
      <c r="Q277" s="266" t="e">
        <f>IF(K277="nio",0,IF(K277&gt;0,K277*I277/W277,0))*VLOOKUP(B277,'2-Kosten per locatie'!$A$14:$C$31,3,FALSE)</f>
        <v>#DIV/0!</v>
      </c>
      <c r="R277" s="266">
        <f>IF(L277&gt;0,L277*I277/X277,0)*VLOOKUP(B277,'2-Kosten per locatie'!$A$14:$C$31,3,FALSE)</f>
        <v>0</v>
      </c>
      <c r="S277" s="266">
        <f>IF(M277&gt;0,M277*I277/Y277,0)*VLOOKUP(B277,'2-Kosten per locatie'!$A$14:$C$31,3,FALSE)</f>
        <v>0</v>
      </c>
      <c r="T277" s="266">
        <f>IF(N277&gt;0,N277*I277/Z277,0)*VLOOKUP(B277,'2-Kosten per locatie'!$A$14:$C$31,3,FALSE)</f>
        <v>0</v>
      </c>
      <c r="U277" s="266">
        <f>IF(O277&gt;0,O277*I277/Y277,0)*VLOOKUP(B277,'2-Kosten per locatie'!$A$14:$C$31,3,FALSE)</f>
        <v>0</v>
      </c>
      <c r="V277" s="266">
        <f>IF(P277&gt;0,P277*I277/Z277,0)*VLOOKUP(B277,'2-Kosten per locatie'!$A$14:$C$31,3,FALSE)</f>
        <v>0</v>
      </c>
      <c r="W277" s="359">
        <f>IF(K277="nio",0,IF(K277&gt;0,VLOOKUP(G277,'3-Productie normen'!A:L,VLOOKUP(K277,'3-Productie normen'!$B$32:$C$36,2,FALSE),FALSE)))</f>
        <v>0</v>
      </c>
      <c r="X277" s="359">
        <f t="shared" si="28"/>
        <v>0</v>
      </c>
      <c r="Y277" s="359">
        <f t="shared" si="29"/>
        <v>0</v>
      </c>
      <c r="Z277" s="359">
        <f t="shared" si="30"/>
        <v>0</v>
      </c>
      <c r="AA277" s="360"/>
      <c r="AC277" s="361">
        <f t="shared" si="31"/>
        <v>676</v>
      </c>
    </row>
    <row r="278" spans="1:29" ht="14.1" customHeight="1">
      <c r="A278" s="77">
        <v>278</v>
      </c>
      <c r="B278" s="323" t="s">
        <v>57</v>
      </c>
      <c r="C278" s="323" t="s">
        <v>344</v>
      </c>
      <c r="D278" s="355" t="s">
        <v>147</v>
      </c>
      <c r="E278" s="356" t="s">
        <v>345</v>
      </c>
      <c r="F278" s="520" t="s">
        <v>347</v>
      </c>
      <c r="G278" s="520" t="s">
        <v>98</v>
      </c>
      <c r="H278" s="74" t="s">
        <v>307</v>
      </c>
      <c r="I278" s="521">
        <v>1.2</v>
      </c>
      <c r="J278" s="358">
        <f t="shared" si="27"/>
        <v>255</v>
      </c>
      <c r="K278" s="267">
        <v>255</v>
      </c>
      <c r="L278" s="267"/>
      <c r="M278" s="267"/>
      <c r="N278" s="267"/>
      <c r="O278" s="267"/>
      <c r="P278" s="267"/>
      <c r="Q278" s="266" t="e">
        <f>IF(K278="nio",0,IF(K278&gt;0,K278*I278/W278,0))*VLOOKUP(B278,'2-Kosten per locatie'!$A$14:$C$31,3,FALSE)</f>
        <v>#DIV/0!</v>
      </c>
      <c r="R278" s="266">
        <f>IF(L278&gt;0,L278*I278/X278,0)*VLOOKUP(B278,'2-Kosten per locatie'!$A$14:$C$31,3,FALSE)</f>
        <v>0</v>
      </c>
      <c r="S278" s="266">
        <f>IF(M278&gt;0,M278*I278/Y278,0)*VLOOKUP(B278,'2-Kosten per locatie'!$A$14:$C$31,3,FALSE)</f>
        <v>0</v>
      </c>
      <c r="T278" s="266">
        <f>IF(N278&gt;0,N278*I278/Z278,0)*VLOOKUP(B278,'2-Kosten per locatie'!$A$14:$C$31,3,FALSE)</f>
        <v>0</v>
      </c>
      <c r="U278" s="266">
        <f>IF(O278&gt;0,O278*I278/Y278,0)*VLOOKUP(B278,'2-Kosten per locatie'!$A$14:$C$31,3,FALSE)</f>
        <v>0</v>
      </c>
      <c r="V278" s="266">
        <f>IF(P278&gt;0,P278*I278/Z278,0)*VLOOKUP(B278,'2-Kosten per locatie'!$A$14:$C$31,3,FALSE)</f>
        <v>0</v>
      </c>
      <c r="W278" s="359">
        <f>IF(K278="nio",0,IF(K278&gt;0,VLOOKUP(G278,'3-Productie normen'!A:L,VLOOKUP(K278,'3-Productie normen'!$B$32:$C$36,2,FALSE),FALSE)))</f>
        <v>0</v>
      </c>
      <c r="X278" s="359">
        <f t="shared" si="28"/>
        <v>0</v>
      </c>
      <c r="Y278" s="359">
        <f t="shared" si="29"/>
        <v>0</v>
      </c>
      <c r="Z278" s="359">
        <f t="shared" si="30"/>
        <v>0</v>
      </c>
      <c r="AA278" s="360"/>
      <c r="AC278" s="361">
        <f t="shared" si="31"/>
        <v>306</v>
      </c>
    </row>
    <row r="279" spans="1:29" ht="14.1" customHeight="1">
      <c r="A279" s="77">
        <v>279</v>
      </c>
      <c r="B279" s="323" t="s">
        <v>57</v>
      </c>
      <c r="C279" s="323" t="s">
        <v>344</v>
      </c>
      <c r="D279" s="355" t="s">
        <v>147</v>
      </c>
      <c r="E279" s="356" t="s">
        <v>345</v>
      </c>
      <c r="F279" s="520" t="s">
        <v>174</v>
      </c>
      <c r="G279" s="520" t="s">
        <v>98</v>
      </c>
      <c r="H279" s="74" t="s">
        <v>307</v>
      </c>
      <c r="I279" s="521">
        <v>1.2</v>
      </c>
      <c r="J279" s="358">
        <f t="shared" si="27"/>
        <v>255</v>
      </c>
      <c r="K279" s="267">
        <v>255</v>
      </c>
      <c r="L279" s="267"/>
      <c r="M279" s="267"/>
      <c r="N279" s="267"/>
      <c r="O279" s="267"/>
      <c r="P279" s="267"/>
      <c r="Q279" s="266" t="e">
        <f>IF(K279="nio",0,IF(K279&gt;0,K279*I279/W279,0))*VLOOKUP(B279,'2-Kosten per locatie'!$A$14:$C$31,3,FALSE)</f>
        <v>#DIV/0!</v>
      </c>
      <c r="R279" s="266">
        <f>IF(L279&gt;0,L279*I279/X279,0)*VLOOKUP(B279,'2-Kosten per locatie'!$A$14:$C$31,3,FALSE)</f>
        <v>0</v>
      </c>
      <c r="S279" s="266">
        <f>IF(M279&gt;0,M279*I279/Y279,0)*VLOOKUP(B279,'2-Kosten per locatie'!$A$14:$C$31,3,FALSE)</f>
        <v>0</v>
      </c>
      <c r="T279" s="266">
        <f>IF(N279&gt;0,N279*I279/Z279,0)*VLOOKUP(B279,'2-Kosten per locatie'!$A$14:$C$31,3,FALSE)</f>
        <v>0</v>
      </c>
      <c r="U279" s="266">
        <f>IF(O279&gt;0,O279*I279/Y279,0)*VLOOKUP(B279,'2-Kosten per locatie'!$A$14:$C$31,3,FALSE)</f>
        <v>0</v>
      </c>
      <c r="V279" s="266">
        <f>IF(P279&gt;0,P279*I279/Z279,0)*VLOOKUP(B279,'2-Kosten per locatie'!$A$14:$C$31,3,FALSE)</f>
        <v>0</v>
      </c>
      <c r="W279" s="359">
        <f>IF(K279="nio",0,IF(K279&gt;0,VLOOKUP(G279,'3-Productie normen'!A:L,VLOOKUP(K279,'3-Productie normen'!$B$32:$C$36,2,FALSE),FALSE)))</f>
        <v>0</v>
      </c>
      <c r="X279" s="359">
        <f t="shared" si="28"/>
        <v>0</v>
      </c>
      <c r="Y279" s="359">
        <f t="shared" si="29"/>
        <v>0</v>
      </c>
      <c r="Z279" s="359">
        <f t="shared" si="30"/>
        <v>0</v>
      </c>
      <c r="AA279" s="360"/>
      <c r="AC279" s="361">
        <f t="shared" si="31"/>
        <v>306</v>
      </c>
    </row>
    <row r="280" spans="1:29" ht="14.1" customHeight="1">
      <c r="A280" s="77">
        <v>280</v>
      </c>
      <c r="B280" s="323" t="s">
        <v>57</v>
      </c>
      <c r="C280" s="323" t="s">
        <v>344</v>
      </c>
      <c r="D280" s="355" t="s">
        <v>147</v>
      </c>
      <c r="E280" s="356" t="s">
        <v>345</v>
      </c>
      <c r="F280" s="520" t="s">
        <v>210</v>
      </c>
      <c r="G280" s="520" t="s">
        <v>101</v>
      </c>
      <c r="H280" s="74" t="s">
        <v>307</v>
      </c>
      <c r="I280" s="521">
        <v>37.5</v>
      </c>
      <c r="J280" s="358">
        <f t="shared" si="27"/>
        <v>104</v>
      </c>
      <c r="K280" s="267">
        <v>104</v>
      </c>
      <c r="L280" s="267"/>
      <c r="M280" s="267"/>
      <c r="N280" s="267"/>
      <c r="O280" s="267"/>
      <c r="P280" s="267"/>
      <c r="Q280" s="266" t="e">
        <f>IF(K280="nio",0,IF(K280&gt;0,K280*I280/W280,0))*VLOOKUP(B280,'2-Kosten per locatie'!$A$14:$C$31,3,FALSE)</f>
        <v>#DIV/0!</v>
      </c>
      <c r="R280" s="266">
        <f>IF(L280&gt;0,L280*I280/X280,0)*VLOOKUP(B280,'2-Kosten per locatie'!$A$14:$C$31,3,FALSE)</f>
        <v>0</v>
      </c>
      <c r="S280" s="266">
        <f>IF(M280&gt;0,M280*I280/Y280,0)*VLOOKUP(B280,'2-Kosten per locatie'!$A$14:$C$31,3,FALSE)</f>
        <v>0</v>
      </c>
      <c r="T280" s="266">
        <f>IF(N280&gt;0,N280*I280/Z280,0)*VLOOKUP(B280,'2-Kosten per locatie'!$A$14:$C$31,3,FALSE)</f>
        <v>0</v>
      </c>
      <c r="U280" s="266">
        <f>IF(O280&gt;0,O280*I280/Y280,0)*VLOOKUP(B280,'2-Kosten per locatie'!$A$14:$C$31,3,FALSE)</f>
        <v>0</v>
      </c>
      <c r="V280" s="266">
        <f>IF(P280&gt;0,P280*I280/Z280,0)*VLOOKUP(B280,'2-Kosten per locatie'!$A$14:$C$31,3,FALSE)</f>
        <v>0</v>
      </c>
      <c r="W280" s="359">
        <f>IF(K280="nio",0,IF(K280&gt;0,VLOOKUP(G280,'3-Productie normen'!A:L,VLOOKUP(K280,'3-Productie normen'!$B$32:$C$36,2,FALSE),FALSE)))</f>
        <v>0</v>
      </c>
      <c r="X280" s="359">
        <f t="shared" si="28"/>
        <v>0</v>
      </c>
      <c r="Y280" s="359">
        <f t="shared" si="29"/>
        <v>0</v>
      </c>
      <c r="Z280" s="359">
        <f t="shared" si="30"/>
        <v>0</v>
      </c>
      <c r="AA280" s="360"/>
      <c r="AC280" s="361">
        <f t="shared" si="31"/>
        <v>3900</v>
      </c>
    </row>
    <row r="281" spans="1:29" ht="14.1" customHeight="1">
      <c r="A281" s="77">
        <v>281</v>
      </c>
      <c r="B281" s="323" t="s">
        <v>57</v>
      </c>
      <c r="C281" s="323" t="s">
        <v>344</v>
      </c>
      <c r="D281" s="355" t="s">
        <v>147</v>
      </c>
      <c r="E281" s="356" t="s">
        <v>348</v>
      </c>
      <c r="F281" s="520" t="s">
        <v>349</v>
      </c>
      <c r="G281" s="520" t="s">
        <v>98</v>
      </c>
      <c r="H281" s="74" t="s">
        <v>307</v>
      </c>
      <c r="I281" s="521">
        <v>2.8</v>
      </c>
      <c r="J281" s="358">
        <f t="shared" si="27"/>
        <v>255</v>
      </c>
      <c r="K281" s="267">
        <v>255</v>
      </c>
      <c r="L281" s="267"/>
      <c r="M281" s="267"/>
      <c r="N281" s="267"/>
      <c r="O281" s="267"/>
      <c r="P281" s="267"/>
      <c r="Q281" s="266" t="e">
        <f>IF(K281="nio",0,IF(K281&gt;0,K281*I281/W281,0))*VLOOKUP(B281,'2-Kosten per locatie'!$A$14:$C$31,3,FALSE)</f>
        <v>#DIV/0!</v>
      </c>
      <c r="R281" s="266">
        <f>IF(L281&gt;0,L281*I281/X281,0)*VLOOKUP(B281,'2-Kosten per locatie'!$A$14:$C$31,3,FALSE)</f>
        <v>0</v>
      </c>
      <c r="S281" s="266">
        <f>IF(M281&gt;0,M281*I281/Y281,0)*VLOOKUP(B281,'2-Kosten per locatie'!$A$14:$C$31,3,FALSE)</f>
        <v>0</v>
      </c>
      <c r="T281" s="266">
        <f>IF(N281&gt;0,N281*I281/Z281,0)*VLOOKUP(B281,'2-Kosten per locatie'!$A$14:$C$31,3,FALSE)</f>
        <v>0</v>
      </c>
      <c r="U281" s="266">
        <f>IF(O281&gt;0,O281*I281/Y281,0)*VLOOKUP(B281,'2-Kosten per locatie'!$A$14:$C$31,3,FALSE)</f>
        <v>0</v>
      </c>
      <c r="V281" s="266">
        <f>IF(P281&gt;0,P281*I281/Z281,0)*VLOOKUP(B281,'2-Kosten per locatie'!$A$14:$C$31,3,FALSE)</f>
        <v>0</v>
      </c>
      <c r="W281" s="359">
        <f>IF(K281="nio",0,IF(K281&gt;0,VLOOKUP(G281,'3-Productie normen'!A:L,VLOOKUP(K281,'3-Productie normen'!$B$32:$C$36,2,FALSE),FALSE)))</f>
        <v>0</v>
      </c>
      <c r="X281" s="359">
        <f t="shared" si="28"/>
        <v>0</v>
      </c>
      <c r="Y281" s="359">
        <f t="shared" si="29"/>
        <v>0</v>
      </c>
      <c r="Z281" s="359">
        <f t="shared" si="30"/>
        <v>0</v>
      </c>
      <c r="AA281" s="360"/>
      <c r="AC281" s="361">
        <f t="shared" si="31"/>
        <v>714</v>
      </c>
    </row>
    <row r="282" spans="1:29" ht="14.1" customHeight="1">
      <c r="A282" s="77">
        <v>282</v>
      </c>
      <c r="B282" s="323" t="s">
        <v>57</v>
      </c>
      <c r="C282" s="323" t="s">
        <v>344</v>
      </c>
      <c r="D282" s="355" t="s">
        <v>147</v>
      </c>
      <c r="E282" s="356" t="s">
        <v>348</v>
      </c>
      <c r="F282" s="520" t="s">
        <v>174</v>
      </c>
      <c r="G282" s="520" t="s">
        <v>98</v>
      </c>
      <c r="H282" s="74" t="s">
        <v>307</v>
      </c>
      <c r="I282" s="521">
        <v>1.3</v>
      </c>
      <c r="J282" s="358">
        <f t="shared" si="27"/>
        <v>255</v>
      </c>
      <c r="K282" s="267">
        <v>255</v>
      </c>
      <c r="L282" s="267"/>
      <c r="M282" s="267"/>
      <c r="N282" s="267"/>
      <c r="O282" s="267"/>
      <c r="P282" s="267"/>
      <c r="Q282" s="266" t="e">
        <f>IF(K282="nio",0,IF(K282&gt;0,K282*I282/W282,0))*VLOOKUP(B282,'2-Kosten per locatie'!$A$14:$C$31,3,FALSE)</f>
        <v>#DIV/0!</v>
      </c>
      <c r="R282" s="266">
        <f>IF(L282&gt;0,L282*I282/X282,0)*VLOOKUP(B282,'2-Kosten per locatie'!$A$14:$C$31,3,FALSE)</f>
        <v>0</v>
      </c>
      <c r="S282" s="266">
        <f>IF(M282&gt;0,M282*I282/Y282,0)*VLOOKUP(B282,'2-Kosten per locatie'!$A$14:$C$31,3,FALSE)</f>
        <v>0</v>
      </c>
      <c r="T282" s="266">
        <f>IF(N282&gt;0,N282*I282/Z282,0)*VLOOKUP(B282,'2-Kosten per locatie'!$A$14:$C$31,3,FALSE)</f>
        <v>0</v>
      </c>
      <c r="U282" s="266">
        <f>IF(O282&gt;0,O282*I282/Y282,0)*VLOOKUP(B282,'2-Kosten per locatie'!$A$14:$C$31,3,FALSE)</f>
        <v>0</v>
      </c>
      <c r="V282" s="266">
        <f>IF(P282&gt;0,P282*I282/Z282,0)*VLOOKUP(B282,'2-Kosten per locatie'!$A$14:$C$31,3,FALSE)</f>
        <v>0</v>
      </c>
      <c r="W282" s="359">
        <f>IF(K282="nio",0,IF(K282&gt;0,VLOOKUP(G282,'3-Productie normen'!A:L,VLOOKUP(K282,'3-Productie normen'!$B$32:$C$36,2,FALSE),FALSE)))</f>
        <v>0</v>
      </c>
      <c r="X282" s="359">
        <f t="shared" si="28"/>
        <v>0</v>
      </c>
      <c r="Y282" s="359">
        <f t="shared" si="29"/>
        <v>0</v>
      </c>
      <c r="Z282" s="359">
        <f t="shared" si="30"/>
        <v>0</v>
      </c>
      <c r="AA282" s="360"/>
      <c r="AC282" s="361">
        <f t="shared" si="31"/>
        <v>331.5</v>
      </c>
    </row>
    <row r="283" spans="1:29" ht="14.1" customHeight="1">
      <c r="A283" s="77">
        <v>283</v>
      </c>
      <c r="B283" s="323" t="s">
        <v>57</v>
      </c>
      <c r="C283" s="323" t="s">
        <v>344</v>
      </c>
      <c r="D283" s="355" t="s">
        <v>147</v>
      </c>
      <c r="E283" s="356" t="s">
        <v>348</v>
      </c>
      <c r="F283" s="520" t="s">
        <v>347</v>
      </c>
      <c r="G283" s="520" t="s">
        <v>98</v>
      </c>
      <c r="H283" s="74" t="s">
        <v>307</v>
      </c>
      <c r="I283" s="521">
        <v>1.3</v>
      </c>
      <c r="J283" s="358">
        <f t="shared" si="27"/>
        <v>255</v>
      </c>
      <c r="K283" s="267">
        <v>255</v>
      </c>
      <c r="L283" s="267"/>
      <c r="M283" s="267"/>
      <c r="N283" s="267"/>
      <c r="O283" s="267"/>
      <c r="P283" s="267"/>
      <c r="Q283" s="266" t="e">
        <f>IF(K283="nio",0,IF(K283&gt;0,K283*I283/W283,0))*VLOOKUP(B283,'2-Kosten per locatie'!$A$14:$C$31,3,FALSE)</f>
        <v>#DIV/0!</v>
      </c>
      <c r="R283" s="266">
        <f>IF(L283&gt;0,L283*I283/X283,0)*VLOOKUP(B283,'2-Kosten per locatie'!$A$14:$C$31,3,FALSE)</f>
        <v>0</v>
      </c>
      <c r="S283" s="266">
        <f>IF(M283&gt;0,M283*I283/Y283,0)*VLOOKUP(B283,'2-Kosten per locatie'!$A$14:$C$31,3,FALSE)</f>
        <v>0</v>
      </c>
      <c r="T283" s="266">
        <f>IF(N283&gt;0,N283*I283/Z283,0)*VLOOKUP(B283,'2-Kosten per locatie'!$A$14:$C$31,3,FALSE)</f>
        <v>0</v>
      </c>
      <c r="U283" s="266">
        <f>IF(O283&gt;0,O283*I283/Y283,0)*VLOOKUP(B283,'2-Kosten per locatie'!$A$14:$C$31,3,FALSE)</f>
        <v>0</v>
      </c>
      <c r="V283" s="266">
        <f>IF(P283&gt;0,P283*I283/Z283,0)*VLOOKUP(B283,'2-Kosten per locatie'!$A$14:$C$31,3,FALSE)</f>
        <v>0</v>
      </c>
      <c r="W283" s="359">
        <f>IF(K283="nio",0,IF(K283&gt;0,VLOOKUP(G283,'3-Productie normen'!A:L,VLOOKUP(K283,'3-Productie normen'!$B$32:$C$36,2,FALSE),FALSE)))</f>
        <v>0</v>
      </c>
      <c r="X283" s="359">
        <f t="shared" si="28"/>
        <v>0</v>
      </c>
      <c r="Y283" s="359">
        <f t="shared" si="29"/>
        <v>0</v>
      </c>
      <c r="Z283" s="359">
        <f t="shared" si="30"/>
        <v>0</v>
      </c>
      <c r="AA283" s="360"/>
      <c r="AC283" s="361">
        <f t="shared" si="31"/>
        <v>331.5</v>
      </c>
    </row>
    <row r="284" spans="1:29" ht="14.1" customHeight="1">
      <c r="A284" s="77">
        <v>284</v>
      </c>
      <c r="B284" s="323" t="s">
        <v>57</v>
      </c>
      <c r="C284" s="323" t="s">
        <v>344</v>
      </c>
      <c r="D284" s="355" t="s">
        <v>147</v>
      </c>
      <c r="E284" s="356" t="s">
        <v>348</v>
      </c>
      <c r="F284" s="520" t="s">
        <v>200</v>
      </c>
      <c r="G284" s="340" t="s">
        <v>97</v>
      </c>
      <c r="H284" s="74" t="s">
        <v>307</v>
      </c>
      <c r="I284" s="521">
        <v>8.9</v>
      </c>
      <c r="J284" s="358">
        <f t="shared" si="27"/>
        <v>104</v>
      </c>
      <c r="K284" s="267">
        <v>104</v>
      </c>
      <c r="L284" s="267"/>
      <c r="M284" s="267"/>
      <c r="N284" s="267"/>
      <c r="O284" s="267"/>
      <c r="P284" s="267"/>
      <c r="Q284" s="266" t="e">
        <f>IF(K284="nio",0,IF(K284&gt;0,K284*I284/W284,0))*VLOOKUP(B284,'2-Kosten per locatie'!$A$14:$C$31,3,FALSE)</f>
        <v>#DIV/0!</v>
      </c>
      <c r="R284" s="266">
        <f>IF(L284&gt;0,L284*I284/X284,0)*VLOOKUP(B284,'2-Kosten per locatie'!$A$14:$C$31,3,FALSE)</f>
        <v>0</v>
      </c>
      <c r="S284" s="266">
        <f>IF(M284&gt;0,M284*I284/Y284,0)*VLOOKUP(B284,'2-Kosten per locatie'!$A$14:$C$31,3,FALSE)</f>
        <v>0</v>
      </c>
      <c r="T284" s="266">
        <f>IF(N284&gt;0,N284*I284/Z284,0)*VLOOKUP(B284,'2-Kosten per locatie'!$A$14:$C$31,3,FALSE)</f>
        <v>0</v>
      </c>
      <c r="U284" s="266">
        <f>IF(O284&gt;0,O284*I284/Y284,0)*VLOOKUP(B284,'2-Kosten per locatie'!$A$14:$C$31,3,FALSE)</f>
        <v>0</v>
      </c>
      <c r="V284" s="266">
        <f>IF(P284&gt;0,P284*I284/Z284,0)*VLOOKUP(B284,'2-Kosten per locatie'!$A$14:$C$31,3,FALSE)</f>
        <v>0</v>
      </c>
      <c r="W284" s="359">
        <f>IF(K284="nio",0,IF(K284&gt;0,VLOOKUP(G284,'3-Productie normen'!A:L,VLOOKUP(K284,'3-Productie normen'!$B$32:$C$36,2,FALSE),FALSE)))</f>
        <v>0</v>
      </c>
      <c r="X284" s="359">
        <f t="shared" si="28"/>
        <v>0</v>
      </c>
      <c r="Y284" s="359">
        <f t="shared" si="29"/>
        <v>0</v>
      </c>
      <c r="Z284" s="359">
        <f t="shared" si="30"/>
        <v>0</v>
      </c>
      <c r="AA284" s="360"/>
      <c r="AC284" s="361">
        <f t="shared" si="31"/>
        <v>925.6</v>
      </c>
    </row>
    <row r="285" spans="1:29" ht="14.1" hidden="1" customHeight="1">
      <c r="A285" s="77">
        <v>285</v>
      </c>
      <c r="B285" s="323" t="s">
        <v>59</v>
      </c>
      <c r="C285" s="323" t="s">
        <v>350</v>
      </c>
      <c r="D285" s="355" t="s">
        <v>252</v>
      </c>
      <c r="E285" s="356">
        <v>2</v>
      </c>
      <c r="F285" s="520" t="s">
        <v>351</v>
      </c>
      <c r="G285" s="520" t="s">
        <v>99</v>
      </c>
      <c r="H285" s="74" t="s">
        <v>307</v>
      </c>
      <c r="I285" s="521">
        <v>12</v>
      </c>
      <c r="J285" s="358">
        <f t="shared" ref="J285:J341" si="32">SUM(K285:P285)</f>
        <v>255</v>
      </c>
      <c r="K285" s="267">
        <v>255</v>
      </c>
      <c r="L285" s="267"/>
      <c r="M285" s="267"/>
      <c r="N285" s="267"/>
      <c r="O285" s="267"/>
      <c r="P285" s="267"/>
      <c r="Q285" s="266" t="e">
        <f>IF(K285="nio",0,IF(K285&gt;0,K285*I285/W285,0))*VLOOKUP(B285,'2-Kosten per locatie'!$A$14:$C$31,3,FALSE)</f>
        <v>#DIV/0!</v>
      </c>
      <c r="R285" s="266">
        <f>IF(L285&gt;0,L285*I285/X285,0)*VLOOKUP(B285,'2-Kosten per locatie'!$A$14:$C$31,3,FALSE)</f>
        <v>0</v>
      </c>
      <c r="S285" s="266">
        <f>IF(M285&gt;0,M285*I285/Y285,0)*VLOOKUP(B285,'2-Kosten per locatie'!$A$14:$C$31,3,FALSE)</f>
        <v>0</v>
      </c>
      <c r="T285" s="266">
        <f>IF(N285&gt;0,N285*I285/Z285,0)*VLOOKUP(B285,'2-Kosten per locatie'!$A$14:$C$31,3,FALSE)</f>
        <v>0</v>
      </c>
      <c r="U285" s="266">
        <f>IF(O285&gt;0,O285*I285/Y285,0)*VLOOKUP(B285,'2-Kosten per locatie'!$A$14:$C$31,3,FALSE)</f>
        <v>0</v>
      </c>
      <c r="V285" s="266">
        <f>IF(P285&gt;0,P285*I285/Z285,0)*VLOOKUP(B285,'2-Kosten per locatie'!$A$14:$C$31,3,FALSE)</f>
        <v>0</v>
      </c>
      <c r="W285" s="359">
        <f>IF(K285="nio",0,IF(K285&gt;0,VLOOKUP(G285,'3-Productie normen'!A:L,VLOOKUP(K285,'3-Productie normen'!$B$32:$C$36,2,FALSE),FALSE)))</f>
        <v>0</v>
      </c>
      <c r="X285" s="359">
        <f t="shared" ref="X285:X341" si="33">IF(L285&gt;0,W285*$X$8,0)</f>
        <v>0</v>
      </c>
      <c r="Y285" s="359">
        <f t="shared" ref="Y285:Y341" si="34">IF((OR(M285&gt;0,O285&gt;0)),W285*$Y$8,0)</f>
        <v>0</v>
      </c>
      <c r="Z285" s="359">
        <f t="shared" ref="Z285:Z341" si="35">IF((OR(N285&gt;0,P285&gt;0)),W285*$Z$8,0)</f>
        <v>0</v>
      </c>
      <c r="AA285" s="360"/>
      <c r="AC285" s="361">
        <f t="shared" ref="AC285:AC341" si="36">J285*I285</f>
        <v>3060</v>
      </c>
    </row>
    <row r="286" spans="1:29" ht="14.1" hidden="1" customHeight="1">
      <c r="A286" s="77">
        <v>286</v>
      </c>
      <c r="B286" s="323" t="s">
        <v>59</v>
      </c>
      <c r="C286" s="323" t="s">
        <v>350</v>
      </c>
      <c r="D286" s="355" t="s">
        <v>252</v>
      </c>
      <c r="E286" s="356">
        <v>6</v>
      </c>
      <c r="F286" s="520" t="s">
        <v>155</v>
      </c>
      <c r="G286" s="340" t="s">
        <v>104</v>
      </c>
      <c r="H286" s="74" t="s">
        <v>159</v>
      </c>
      <c r="I286" s="521">
        <v>136</v>
      </c>
      <c r="J286" s="358">
        <f t="shared" si="32"/>
        <v>12</v>
      </c>
      <c r="K286" s="267">
        <v>12</v>
      </c>
      <c r="L286" s="267"/>
      <c r="M286" s="267"/>
      <c r="N286" s="267"/>
      <c r="O286" s="267"/>
      <c r="P286" s="267"/>
      <c r="Q286" s="266" t="e">
        <f>IF(K286="nio",0,IF(K286&gt;0,K286*I286/W286,0))*VLOOKUP(B286,'2-Kosten per locatie'!$A$14:$C$31,3,FALSE)</f>
        <v>#DIV/0!</v>
      </c>
      <c r="R286" s="266">
        <f>IF(L286&gt;0,L286*I286/X286,0)*VLOOKUP(B286,'2-Kosten per locatie'!$A$14:$C$31,3,FALSE)</f>
        <v>0</v>
      </c>
      <c r="S286" s="266">
        <f>IF(M286&gt;0,M286*I286/Y286,0)*VLOOKUP(B286,'2-Kosten per locatie'!$A$14:$C$31,3,FALSE)</f>
        <v>0</v>
      </c>
      <c r="T286" s="266">
        <f>IF(N286&gt;0,N286*I286/Z286,0)*VLOOKUP(B286,'2-Kosten per locatie'!$A$14:$C$31,3,FALSE)</f>
        <v>0</v>
      </c>
      <c r="U286" s="266">
        <f>IF(O286&gt;0,O286*I286/Y286,0)*VLOOKUP(B286,'2-Kosten per locatie'!$A$14:$C$31,3,FALSE)</f>
        <v>0</v>
      </c>
      <c r="V286" s="266">
        <f>IF(P286&gt;0,P286*I286/Z286,0)*VLOOKUP(B286,'2-Kosten per locatie'!$A$14:$C$31,3,FALSE)</f>
        <v>0</v>
      </c>
      <c r="W286" s="359">
        <f>IF(K286="nio",0,IF(K286&gt;0,VLOOKUP(G286,'3-Productie normen'!A:L,VLOOKUP(K286,'3-Productie normen'!$B$32:$C$36,2,FALSE),FALSE)))</f>
        <v>0</v>
      </c>
      <c r="X286" s="359">
        <f t="shared" si="33"/>
        <v>0</v>
      </c>
      <c r="Y286" s="359">
        <f t="shared" si="34"/>
        <v>0</v>
      </c>
      <c r="Z286" s="359">
        <f t="shared" si="35"/>
        <v>0</v>
      </c>
      <c r="AA286" s="360"/>
      <c r="AC286" s="361">
        <f t="shared" si="36"/>
        <v>1632</v>
      </c>
    </row>
    <row r="287" spans="1:29" ht="14.1" hidden="1" customHeight="1">
      <c r="A287" s="77">
        <v>287</v>
      </c>
      <c r="B287" s="323" t="s">
        <v>59</v>
      </c>
      <c r="C287" s="323" t="s">
        <v>350</v>
      </c>
      <c r="D287" s="355" t="s">
        <v>252</v>
      </c>
      <c r="E287" s="356"/>
      <c r="F287" s="520" t="s">
        <v>352</v>
      </c>
      <c r="G287" s="520" t="s">
        <v>107</v>
      </c>
      <c r="H287" s="74" t="s">
        <v>353</v>
      </c>
      <c r="I287" s="521">
        <v>9</v>
      </c>
      <c r="J287" s="358">
        <f t="shared" si="32"/>
        <v>255</v>
      </c>
      <c r="K287" s="267">
        <v>255</v>
      </c>
      <c r="L287" s="267"/>
      <c r="M287" s="267"/>
      <c r="N287" s="267"/>
      <c r="O287" s="267"/>
      <c r="P287" s="267"/>
      <c r="Q287" s="266" t="e">
        <f>IF(K287="nio",0,IF(K287&gt;0,K287*I287/W287,0))*VLOOKUP(B287,'2-Kosten per locatie'!$A$14:$C$31,3,FALSE)</f>
        <v>#DIV/0!</v>
      </c>
      <c r="R287" s="266">
        <f>IF(L287&gt;0,L287*I287/X287,0)*VLOOKUP(B287,'2-Kosten per locatie'!$A$14:$C$31,3,FALSE)</f>
        <v>0</v>
      </c>
      <c r="S287" s="266">
        <f>IF(M287&gt;0,M287*I287/Y287,0)*VLOOKUP(B287,'2-Kosten per locatie'!$A$14:$C$31,3,FALSE)</f>
        <v>0</v>
      </c>
      <c r="T287" s="266">
        <f>IF(N287&gt;0,N287*I287/Z287,0)*VLOOKUP(B287,'2-Kosten per locatie'!$A$14:$C$31,3,FALSE)</f>
        <v>0</v>
      </c>
      <c r="U287" s="266">
        <f>IF(O287&gt;0,O287*I287/Y287,0)*VLOOKUP(B287,'2-Kosten per locatie'!$A$14:$C$31,3,FALSE)</f>
        <v>0</v>
      </c>
      <c r="V287" s="266">
        <f>IF(P287&gt;0,P287*I287/Z287,0)*VLOOKUP(B287,'2-Kosten per locatie'!$A$14:$C$31,3,FALSE)</f>
        <v>0</v>
      </c>
      <c r="W287" s="359">
        <f>IF(K287="nio",0,IF(K287&gt;0,VLOOKUP(G287,'3-Productie normen'!A:L,VLOOKUP(K287,'3-Productie normen'!$B$32:$C$36,2,FALSE),FALSE)))</f>
        <v>0</v>
      </c>
      <c r="X287" s="359">
        <f t="shared" si="33"/>
        <v>0</v>
      </c>
      <c r="Y287" s="359">
        <f t="shared" si="34"/>
        <v>0</v>
      </c>
      <c r="Z287" s="359">
        <f t="shared" si="35"/>
        <v>0</v>
      </c>
      <c r="AA287" s="360"/>
      <c r="AC287" s="361">
        <f t="shared" si="36"/>
        <v>2295</v>
      </c>
    </row>
    <row r="288" spans="1:29" ht="14.1" hidden="1" customHeight="1">
      <c r="A288" s="77">
        <v>288</v>
      </c>
      <c r="B288" s="323" t="s">
        <v>59</v>
      </c>
      <c r="C288" s="323" t="s">
        <v>350</v>
      </c>
      <c r="D288" s="355" t="s">
        <v>147</v>
      </c>
      <c r="E288" s="356"/>
      <c r="F288" s="520" t="s">
        <v>174</v>
      </c>
      <c r="G288" s="520" t="s">
        <v>98</v>
      </c>
      <c r="H288" s="74" t="s">
        <v>307</v>
      </c>
      <c r="I288" s="521">
        <v>3</v>
      </c>
      <c r="J288" s="358">
        <f t="shared" si="32"/>
        <v>255</v>
      </c>
      <c r="K288" s="267">
        <v>255</v>
      </c>
      <c r="L288" s="267"/>
      <c r="M288" s="267"/>
      <c r="N288" s="267"/>
      <c r="O288" s="267"/>
      <c r="P288" s="267"/>
      <c r="Q288" s="266" t="e">
        <f>IF(K288="nio",0,IF(K288&gt;0,K288*I288/W288,0))*VLOOKUP(B288,'2-Kosten per locatie'!$A$14:$C$31,3,FALSE)</f>
        <v>#DIV/0!</v>
      </c>
      <c r="R288" s="266">
        <f>IF(L288&gt;0,L288*I288/X288,0)*VLOOKUP(B288,'2-Kosten per locatie'!$A$14:$C$31,3,FALSE)</f>
        <v>0</v>
      </c>
      <c r="S288" s="266">
        <f>IF(M288&gt;0,M288*I288/Y288,0)*VLOOKUP(B288,'2-Kosten per locatie'!$A$14:$C$31,3,FALSE)</f>
        <v>0</v>
      </c>
      <c r="T288" s="266">
        <f>IF(N288&gt;0,N288*I288/Z288,0)*VLOOKUP(B288,'2-Kosten per locatie'!$A$14:$C$31,3,FALSE)</f>
        <v>0</v>
      </c>
      <c r="U288" s="266">
        <f>IF(O288&gt;0,O288*I288/Y288,0)*VLOOKUP(B288,'2-Kosten per locatie'!$A$14:$C$31,3,FALSE)</f>
        <v>0</v>
      </c>
      <c r="V288" s="266">
        <f>IF(P288&gt;0,P288*I288/Z288,0)*VLOOKUP(B288,'2-Kosten per locatie'!$A$14:$C$31,3,FALSE)</f>
        <v>0</v>
      </c>
      <c r="W288" s="359">
        <f>IF(K288="nio",0,IF(K288&gt;0,VLOOKUP(G288,'3-Productie normen'!A:L,VLOOKUP(K288,'3-Productie normen'!$B$32:$C$36,2,FALSE),FALSE)))</f>
        <v>0</v>
      </c>
      <c r="X288" s="359">
        <f t="shared" si="33"/>
        <v>0</v>
      </c>
      <c r="Y288" s="359">
        <f t="shared" si="34"/>
        <v>0</v>
      </c>
      <c r="Z288" s="359">
        <f t="shared" si="35"/>
        <v>0</v>
      </c>
      <c r="AA288" s="360"/>
      <c r="AC288" s="361">
        <f t="shared" si="36"/>
        <v>765</v>
      </c>
    </row>
    <row r="289" spans="1:29" ht="14.1" hidden="1" customHeight="1">
      <c r="A289" s="77">
        <v>289</v>
      </c>
      <c r="B289" s="323" t="s">
        <v>59</v>
      </c>
      <c r="C289" s="323" t="s">
        <v>350</v>
      </c>
      <c r="D289" s="355" t="s">
        <v>147</v>
      </c>
      <c r="E289" s="356"/>
      <c r="F289" s="520" t="s">
        <v>174</v>
      </c>
      <c r="G289" s="520" t="s">
        <v>98</v>
      </c>
      <c r="H289" s="74" t="s">
        <v>307</v>
      </c>
      <c r="I289" s="521">
        <v>2</v>
      </c>
      <c r="J289" s="358">
        <f t="shared" si="32"/>
        <v>255</v>
      </c>
      <c r="K289" s="267">
        <v>255</v>
      </c>
      <c r="L289" s="267"/>
      <c r="M289" s="267"/>
      <c r="N289" s="267"/>
      <c r="O289" s="267"/>
      <c r="P289" s="267"/>
      <c r="Q289" s="266" t="e">
        <f>IF(K289="nio",0,IF(K289&gt;0,K289*I289/W289,0))*VLOOKUP(B289,'2-Kosten per locatie'!$A$14:$C$31,3,FALSE)</f>
        <v>#DIV/0!</v>
      </c>
      <c r="R289" s="266">
        <f>IF(L289&gt;0,L289*I289/X289,0)*VLOOKUP(B289,'2-Kosten per locatie'!$A$14:$C$31,3,FALSE)</f>
        <v>0</v>
      </c>
      <c r="S289" s="266">
        <f>IF(M289&gt;0,M289*I289/Y289,0)*VLOOKUP(B289,'2-Kosten per locatie'!$A$14:$C$31,3,FALSE)</f>
        <v>0</v>
      </c>
      <c r="T289" s="266">
        <f>IF(N289&gt;0,N289*I289/Z289,0)*VLOOKUP(B289,'2-Kosten per locatie'!$A$14:$C$31,3,FALSE)</f>
        <v>0</v>
      </c>
      <c r="U289" s="266">
        <f>IF(O289&gt;0,O289*I289/Y289,0)*VLOOKUP(B289,'2-Kosten per locatie'!$A$14:$C$31,3,FALSE)</f>
        <v>0</v>
      </c>
      <c r="V289" s="266">
        <f>IF(P289&gt;0,P289*I289/Z289,0)*VLOOKUP(B289,'2-Kosten per locatie'!$A$14:$C$31,3,FALSE)</f>
        <v>0</v>
      </c>
      <c r="W289" s="359">
        <f>IF(K289="nio",0,IF(K289&gt;0,VLOOKUP(G289,'3-Productie normen'!A:L,VLOOKUP(K289,'3-Productie normen'!$B$32:$C$36,2,FALSE),FALSE)))</f>
        <v>0</v>
      </c>
      <c r="X289" s="359">
        <f t="shared" si="33"/>
        <v>0</v>
      </c>
      <c r="Y289" s="359">
        <f t="shared" si="34"/>
        <v>0</v>
      </c>
      <c r="Z289" s="359">
        <f t="shared" si="35"/>
        <v>0</v>
      </c>
      <c r="AA289" s="360"/>
      <c r="AC289" s="361">
        <f t="shared" si="36"/>
        <v>510</v>
      </c>
    </row>
    <row r="290" spans="1:29" ht="14.1" hidden="1" customHeight="1">
      <c r="A290" s="77">
        <v>290</v>
      </c>
      <c r="B290" s="323" t="s">
        <v>59</v>
      </c>
      <c r="C290" s="323" t="s">
        <v>350</v>
      </c>
      <c r="D290" s="355" t="s">
        <v>147</v>
      </c>
      <c r="E290" s="356"/>
      <c r="F290" s="520" t="s">
        <v>174</v>
      </c>
      <c r="G290" s="520" t="s">
        <v>98</v>
      </c>
      <c r="H290" s="74" t="s">
        <v>307</v>
      </c>
      <c r="I290" s="521">
        <v>2</v>
      </c>
      <c r="J290" s="358">
        <f t="shared" si="32"/>
        <v>255</v>
      </c>
      <c r="K290" s="267">
        <v>255</v>
      </c>
      <c r="L290" s="267"/>
      <c r="M290" s="267"/>
      <c r="N290" s="267"/>
      <c r="O290" s="267"/>
      <c r="P290" s="267"/>
      <c r="Q290" s="266" t="e">
        <f>IF(K290="nio",0,IF(K290&gt;0,K290*I290/W290,0))*VLOOKUP(B290,'2-Kosten per locatie'!$A$14:$C$31,3,FALSE)</f>
        <v>#DIV/0!</v>
      </c>
      <c r="R290" s="266">
        <f>IF(L290&gt;0,L290*I290/X290,0)*VLOOKUP(B290,'2-Kosten per locatie'!$A$14:$C$31,3,FALSE)</f>
        <v>0</v>
      </c>
      <c r="S290" s="266">
        <f>IF(M290&gt;0,M290*I290/Y290,0)*VLOOKUP(B290,'2-Kosten per locatie'!$A$14:$C$31,3,FALSE)</f>
        <v>0</v>
      </c>
      <c r="T290" s="266">
        <f>IF(N290&gt;0,N290*I290/Z290,0)*VLOOKUP(B290,'2-Kosten per locatie'!$A$14:$C$31,3,FALSE)</f>
        <v>0</v>
      </c>
      <c r="U290" s="266">
        <f>IF(O290&gt;0,O290*I290/Y290,0)*VLOOKUP(B290,'2-Kosten per locatie'!$A$14:$C$31,3,FALSE)</f>
        <v>0</v>
      </c>
      <c r="V290" s="266">
        <f>IF(P290&gt;0,P290*I290/Z290,0)*VLOOKUP(B290,'2-Kosten per locatie'!$A$14:$C$31,3,FALSE)</f>
        <v>0</v>
      </c>
      <c r="W290" s="359">
        <f>IF(K290="nio",0,IF(K290&gt;0,VLOOKUP(G290,'3-Productie normen'!A:L,VLOOKUP(K290,'3-Productie normen'!$B$32:$C$36,2,FALSE),FALSE)))</f>
        <v>0</v>
      </c>
      <c r="X290" s="359">
        <f t="shared" si="33"/>
        <v>0</v>
      </c>
      <c r="Y290" s="359">
        <f t="shared" si="34"/>
        <v>0</v>
      </c>
      <c r="Z290" s="359">
        <f t="shared" si="35"/>
        <v>0</v>
      </c>
      <c r="AA290" s="360"/>
      <c r="AC290" s="361">
        <f t="shared" si="36"/>
        <v>510</v>
      </c>
    </row>
    <row r="291" spans="1:29" ht="14.1" hidden="1" customHeight="1">
      <c r="A291" s="77">
        <v>291</v>
      </c>
      <c r="B291" s="323" t="s">
        <v>59</v>
      </c>
      <c r="C291" s="323" t="s">
        <v>350</v>
      </c>
      <c r="D291" s="355" t="s">
        <v>147</v>
      </c>
      <c r="E291" s="356"/>
      <c r="F291" s="520" t="s">
        <v>174</v>
      </c>
      <c r="G291" s="520" t="s">
        <v>98</v>
      </c>
      <c r="H291" s="74" t="s">
        <v>307</v>
      </c>
      <c r="I291" s="521">
        <v>3</v>
      </c>
      <c r="J291" s="358">
        <f t="shared" si="32"/>
        <v>255</v>
      </c>
      <c r="K291" s="267">
        <v>255</v>
      </c>
      <c r="L291" s="267"/>
      <c r="M291" s="267"/>
      <c r="N291" s="267"/>
      <c r="O291" s="267"/>
      <c r="P291" s="267"/>
      <c r="Q291" s="266" t="e">
        <f>IF(K291="nio",0,IF(K291&gt;0,K291*I291/W291,0))*VLOOKUP(B291,'2-Kosten per locatie'!$A$14:$C$31,3,FALSE)</f>
        <v>#DIV/0!</v>
      </c>
      <c r="R291" s="266">
        <f>IF(L291&gt;0,L291*I291/X291,0)*VLOOKUP(B291,'2-Kosten per locatie'!$A$14:$C$31,3,FALSE)</f>
        <v>0</v>
      </c>
      <c r="S291" s="266">
        <f>IF(M291&gt;0,M291*I291/Y291,0)*VLOOKUP(B291,'2-Kosten per locatie'!$A$14:$C$31,3,FALSE)</f>
        <v>0</v>
      </c>
      <c r="T291" s="266">
        <f>IF(N291&gt;0,N291*I291/Z291,0)*VLOOKUP(B291,'2-Kosten per locatie'!$A$14:$C$31,3,FALSE)</f>
        <v>0</v>
      </c>
      <c r="U291" s="266">
        <f>IF(O291&gt;0,O291*I291/Y291,0)*VLOOKUP(B291,'2-Kosten per locatie'!$A$14:$C$31,3,FALSE)</f>
        <v>0</v>
      </c>
      <c r="V291" s="266">
        <f>IF(P291&gt;0,P291*I291/Z291,0)*VLOOKUP(B291,'2-Kosten per locatie'!$A$14:$C$31,3,FALSE)</f>
        <v>0</v>
      </c>
      <c r="W291" s="359">
        <f>IF(K291="nio",0,IF(K291&gt;0,VLOOKUP(G291,'3-Productie normen'!A:L,VLOOKUP(K291,'3-Productie normen'!$B$32:$C$36,2,FALSE),FALSE)))</f>
        <v>0</v>
      </c>
      <c r="X291" s="359">
        <f t="shared" si="33"/>
        <v>0</v>
      </c>
      <c r="Y291" s="359">
        <f t="shared" si="34"/>
        <v>0</v>
      </c>
      <c r="Z291" s="359">
        <f t="shared" si="35"/>
        <v>0</v>
      </c>
      <c r="AA291" s="360"/>
      <c r="AC291" s="361">
        <f t="shared" si="36"/>
        <v>765</v>
      </c>
    </row>
    <row r="292" spans="1:29" ht="14.1" hidden="1" customHeight="1">
      <c r="A292" s="77">
        <v>292</v>
      </c>
      <c r="B292" s="323" t="s">
        <v>59</v>
      </c>
      <c r="C292" s="323" t="s">
        <v>350</v>
      </c>
      <c r="D292" s="355" t="s">
        <v>147</v>
      </c>
      <c r="E292" s="356"/>
      <c r="F292" s="520" t="s">
        <v>174</v>
      </c>
      <c r="G292" s="520" t="s">
        <v>98</v>
      </c>
      <c r="H292" s="74" t="s">
        <v>307</v>
      </c>
      <c r="I292" s="521">
        <v>2</v>
      </c>
      <c r="J292" s="358">
        <f t="shared" si="32"/>
        <v>255</v>
      </c>
      <c r="K292" s="267">
        <v>255</v>
      </c>
      <c r="L292" s="267"/>
      <c r="M292" s="267"/>
      <c r="N292" s="267"/>
      <c r="O292" s="267"/>
      <c r="P292" s="267"/>
      <c r="Q292" s="266" t="e">
        <f>IF(K292="nio",0,IF(K292&gt;0,K292*I292/W292,0))*VLOOKUP(B292,'2-Kosten per locatie'!$A$14:$C$31,3,FALSE)</f>
        <v>#DIV/0!</v>
      </c>
      <c r="R292" s="266">
        <f>IF(L292&gt;0,L292*I292/X292,0)*VLOOKUP(B292,'2-Kosten per locatie'!$A$14:$C$31,3,FALSE)</f>
        <v>0</v>
      </c>
      <c r="S292" s="266">
        <f>IF(M292&gt;0,M292*I292/Y292,0)*VLOOKUP(B292,'2-Kosten per locatie'!$A$14:$C$31,3,FALSE)</f>
        <v>0</v>
      </c>
      <c r="T292" s="266">
        <f>IF(N292&gt;0,N292*I292/Z292,0)*VLOOKUP(B292,'2-Kosten per locatie'!$A$14:$C$31,3,FALSE)</f>
        <v>0</v>
      </c>
      <c r="U292" s="266">
        <f>IF(O292&gt;0,O292*I292/Y292,0)*VLOOKUP(B292,'2-Kosten per locatie'!$A$14:$C$31,3,FALSE)</f>
        <v>0</v>
      </c>
      <c r="V292" s="266">
        <f>IF(P292&gt;0,P292*I292/Z292,0)*VLOOKUP(B292,'2-Kosten per locatie'!$A$14:$C$31,3,FALSE)</f>
        <v>0</v>
      </c>
      <c r="W292" s="359">
        <f>IF(K292="nio",0,IF(K292&gt;0,VLOOKUP(G292,'3-Productie normen'!A:L,VLOOKUP(K292,'3-Productie normen'!$B$32:$C$36,2,FALSE),FALSE)))</f>
        <v>0</v>
      </c>
      <c r="X292" s="359">
        <f t="shared" si="33"/>
        <v>0</v>
      </c>
      <c r="Y292" s="359">
        <f t="shared" si="34"/>
        <v>0</v>
      </c>
      <c r="Z292" s="359">
        <f t="shared" si="35"/>
        <v>0</v>
      </c>
      <c r="AA292" s="360"/>
      <c r="AC292" s="361">
        <f t="shared" si="36"/>
        <v>510</v>
      </c>
    </row>
    <row r="293" spans="1:29" ht="14.1" hidden="1" customHeight="1">
      <c r="A293" s="77">
        <v>293</v>
      </c>
      <c r="B293" s="323" t="s">
        <v>59</v>
      </c>
      <c r="C293" s="323" t="s">
        <v>350</v>
      </c>
      <c r="D293" s="355" t="s">
        <v>147</v>
      </c>
      <c r="E293" s="356"/>
      <c r="F293" s="520" t="s">
        <v>174</v>
      </c>
      <c r="G293" s="520" t="s">
        <v>98</v>
      </c>
      <c r="H293" s="74" t="s">
        <v>307</v>
      </c>
      <c r="I293" s="521">
        <v>2</v>
      </c>
      <c r="J293" s="358">
        <f t="shared" si="32"/>
        <v>255</v>
      </c>
      <c r="K293" s="267">
        <v>255</v>
      </c>
      <c r="L293" s="267"/>
      <c r="M293" s="267"/>
      <c r="N293" s="267"/>
      <c r="O293" s="267"/>
      <c r="P293" s="267"/>
      <c r="Q293" s="266" t="e">
        <f>IF(K293="nio",0,IF(K293&gt;0,K293*I293/W293,0))*VLOOKUP(B293,'2-Kosten per locatie'!$A$14:$C$31,3,FALSE)</f>
        <v>#DIV/0!</v>
      </c>
      <c r="R293" s="266">
        <f>IF(L293&gt;0,L293*I293/X293,0)*VLOOKUP(B293,'2-Kosten per locatie'!$A$14:$C$31,3,FALSE)</f>
        <v>0</v>
      </c>
      <c r="S293" s="266">
        <f>IF(M293&gt;0,M293*I293/Y293,0)*VLOOKUP(B293,'2-Kosten per locatie'!$A$14:$C$31,3,FALSE)</f>
        <v>0</v>
      </c>
      <c r="T293" s="266">
        <f>IF(N293&gt;0,N293*I293/Z293,0)*VLOOKUP(B293,'2-Kosten per locatie'!$A$14:$C$31,3,FALSE)</f>
        <v>0</v>
      </c>
      <c r="U293" s="266">
        <f>IF(O293&gt;0,O293*I293/Y293,0)*VLOOKUP(B293,'2-Kosten per locatie'!$A$14:$C$31,3,FALSE)</f>
        <v>0</v>
      </c>
      <c r="V293" s="266">
        <f>IF(P293&gt;0,P293*I293/Z293,0)*VLOOKUP(B293,'2-Kosten per locatie'!$A$14:$C$31,3,FALSE)</f>
        <v>0</v>
      </c>
      <c r="W293" s="359">
        <f>IF(K293="nio",0,IF(K293&gt;0,VLOOKUP(G293,'3-Productie normen'!A:L,VLOOKUP(K293,'3-Productie normen'!$B$32:$C$36,2,FALSE),FALSE)))</f>
        <v>0</v>
      </c>
      <c r="X293" s="359">
        <f t="shared" si="33"/>
        <v>0</v>
      </c>
      <c r="Y293" s="359">
        <f t="shared" si="34"/>
        <v>0</v>
      </c>
      <c r="Z293" s="359">
        <f t="shared" si="35"/>
        <v>0</v>
      </c>
      <c r="AA293" s="360"/>
      <c r="AC293" s="361">
        <f t="shared" si="36"/>
        <v>510</v>
      </c>
    </row>
    <row r="294" spans="1:29" ht="14.1" hidden="1" customHeight="1">
      <c r="A294" s="77">
        <v>294</v>
      </c>
      <c r="B294" s="323" t="s">
        <v>59</v>
      </c>
      <c r="C294" s="323" t="s">
        <v>350</v>
      </c>
      <c r="D294" s="355" t="s">
        <v>147</v>
      </c>
      <c r="E294" s="356"/>
      <c r="F294" s="520" t="s">
        <v>354</v>
      </c>
      <c r="G294" s="520" t="s">
        <v>98</v>
      </c>
      <c r="H294" s="74" t="s">
        <v>307</v>
      </c>
      <c r="I294" s="521">
        <v>4.5999999999999996</v>
      </c>
      <c r="J294" s="358">
        <f t="shared" si="32"/>
        <v>255</v>
      </c>
      <c r="K294" s="267">
        <v>255</v>
      </c>
      <c r="L294" s="267"/>
      <c r="M294" s="267"/>
      <c r="N294" s="267"/>
      <c r="O294" s="267"/>
      <c r="P294" s="267"/>
      <c r="Q294" s="266" t="e">
        <f>IF(K294="nio",0,IF(K294&gt;0,K294*I294/W294,0))*VLOOKUP(B294,'2-Kosten per locatie'!$A$14:$C$31,3,FALSE)</f>
        <v>#DIV/0!</v>
      </c>
      <c r="R294" s="266">
        <f>IF(L294&gt;0,L294*I294/X294,0)*VLOOKUP(B294,'2-Kosten per locatie'!$A$14:$C$31,3,FALSE)</f>
        <v>0</v>
      </c>
      <c r="S294" s="266">
        <f>IF(M294&gt;0,M294*I294/Y294,0)*VLOOKUP(B294,'2-Kosten per locatie'!$A$14:$C$31,3,FALSE)</f>
        <v>0</v>
      </c>
      <c r="T294" s="266">
        <f>IF(N294&gt;0,N294*I294/Z294,0)*VLOOKUP(B294,'2-Kosten per locatie'!$A$14:$C$31,3,FALSE)</f>
        <v>0</v>
      </c>
      <c r="U294" s="266">
        <f>IF(O294&gt;0,O294*I294/Y294,0)*VLOOKUP(B294,'2-Kosten per locatie'!$A$14:$C$31,3,FALSE)</f>
        <v>0</v>
      </c>
      <c r="V294" s="266">
        <f>IF(P294&gt;0,P294*I294/Z294,0)*VLOOKUP(B294,'2-Kosten per locatie'!$A$14:$C$31,3,FALSE)</f>
        <v>0</v>
      </c>
      <c r="W294" s="359">
        <f>IF(K294="nio",0,IF(K294&gt;0,VLOOKUP(G294,'3-Productie normen'!A:L,VLOOKUP(K294,'3-Productie normen'!$B$32:$C$36,2,FALSE),FALSE)))</f>
        <v>0</v>
      </c>
      <c r="X294" s="359">
        <f t="shared" si="33"/>
        <v>0</v>
      </c>
      <c r="Y294" s="359">
        <f t="shared" si="34"/>
        <v>0</v>
      </c>
      <c r="Z294" s="359">
        <f t="shared" si="35"/>
        <v>0</v>
      </c>
      <c r="AA294" s="360"/>
      <c r="AC294" s="361">
        <f t="shared" si="36"/>
        <v>1173</v>
      </c>
    </row>
    <row r="295" spans="1:29" ht="14.1" hidden="1" customHeight="1">
      <c r="A295" s="77">
        <v>295</v>
      </c>
      <c r="B295" s="323" t="s">
        <v>59</v>
      </c>
      <c r="C295" s="323" t="s">
        <v>350</v>
      </c>
      <c r="D295" s="355" t="s">
        <v>147</v>
      </c>
      <c r="E295" s="356"/>
      <c r="F295" s="520" t="s">
        <v>355</v>
      </c>
      <c r="G295" s="520" t="s">
        <v>107</v>
      </c>
      <c r="H295" s="74" t="s">
        <v>159</v>
      </c>
      <c r="I295" s="521">
        <v>9</v>
      </c>
      <c r="J295" s="358">
        <f t="shared" si="32"/>
        <v>255</v>
      </c>
      <c r="K295" s="267">
        <v>255</v>
      </c>
      <c r="L295" s="267"/>
      <c r="M295" s="267"/>
      <c r="N295" s="267"/>
      <c r="O295" s="267"/>
      <c r="P295" s="267"/>
      <c r="Q295" s="266" t="e">
        <f>IF(K295="nio",0,IF(K295&gt;0,K295*I295/W295,0))*VLOOKUP(B295,'2-Kosten per locatie'!$A$14:$C$31,3,FALSE)</f>
        <v>#DIV/0!</v>
      </c>
      <c r="R295" s="266">
        <f>IF(L295&gt;0,L295*I295/X295,0)*VLOOKUP(B295,'2-Kosten per locatie'!$A$14:$C$31,3,FALSE)</f>
        <v>0</v>
      </c>
      <c r="S295" s="266">
        <f>IF(M295&gt;0,M295*I295/Y295,0)*VLOOKUP(B295,'2-Kosten per locatie'!$A$14:$C$31,3,FALSE)</f>
        <v>0</v>
      </c>
      <c r="T295" s="266">
        <f>IF(N295&gt;0,N295*I295/Z295,0)*VLOOKUP(B295,'2-Kosten per locatie'!$A$14:$C$31,3,FALSE)</f>
        <v>0</v>
      </c>
      <c r="U295" s="266">
        <f>IF(O295&gt;0,O295*I295/Y295,0)*VLOOKUP(B295,'2-Kosten per locatie'!$A$14:$C$31,3,FALSE)</f>
        <v>0</v>
      </c>
      <c r="V295" s="266">
        <f>IF(P295&gt;0,P295*I295/Z295,0)*VLOOKUP(B295,'2-Kosten per locatie'!$A$14:$C$31,3,FALSE)</f>
        <v>0</v>
      </c>
      <c r="W295" s="359">
        <f>IF(K295="nio",0,IF(K295&gt;0,VLOOKUP(G295,'3-Productie normen'!A:L,VLOOKUP(K295,'3-Productie normen'!$B$32:$C$36,2,FALSE),FALSE)))</f>
        <v>0</v>
      </c>
      <c r="X295" s="359">
        <f t="shared" si="33"/>
        <v>0</v>
      </c>
      <c r="Y295" s="359">
        <f t="shared" si="34"/>
        <v>0</v>
      </c>
      <c r="Z295" s="359">
        <f t="shared" si="35"/>
        <v>0</v>
      </c>
      <c r="AA295" s="360"/>
      <c r="AC295" s="361">
        <f t="shared" si="36"/>
        <v>2295</v>
      </c>
    </row>
    <row r="296" spans="1:29" ht="14.1" hidden="1" customHeight="1">
      <c r="A296" s="77">
        <v>296</v>
      </c>
      <c r="B296" s="323" t="s">
        <v>59</v>
      </c>
      <c r="C296" s="323" t="s">
        <v>350</v>
      </c>
      <c r="D296" s="355" t="s">
        <v>147</v>
      </c>
      <c r="E296" s="356"/>
      <c r="F296" s="520" t="s">
        <v>356</v>
      </c>
      <c r="G296" s="520" t="s">
        <v>99</v>
      </c>
      <c r="H296" s="74" t="s">
        <v>307</v>
      </c>
      <c r="I296" s="521">
        <v>223</v>
      </c>
      <c r="J296" s="358">
        <f t="shared" si="32"/>
        <v>255</v>
      </c>
      <c r="K296" s="267">
        <v>255</v>
      </c>
      <c r="L296" s="267"/>
      <c r="M296" s="267"/>
      <c r="N296" s="267"/>
      <c r="O296" s="267"/>
      <c r="P296" s="267"/>
      <c r="Q296" s="266" t="e">
        <f>IF(K296="nio",0,IF(K296&gt;0,K296*I296/W296,0))*VLOOKUP(B296,'2-Kosten per locatie'!$A$14:$C$31,3,FALSE)</f>
        <v>#DIV/0!</v>
      </c>
      <c r="R296" s="266">
        <f>IF(L296&gt;0,L296*I296/X296,0)*VLOOKUP(B296,'2-Kosten per locatie'!$A$14:$C$31,3,FALSE)</f>
        <v>0</v>
      </c>
      <c r="S296" s="266">
        <f>IF(M296&gt;0,M296*I296/Y296,0)*VLOOKUP(B296,'2-Kosten per locatie'!$A$14:$C$31,3,FALSE)</f>
        <v>0</v>
      </c>
      <c r="T296" s="266">
        <f>IF(N296&gt;0,N296*I296/Z296,0)*VLOOKUP(B296,'2-Kosten per locatie'!$A$14:$C$31,3,FALSE)</f>
        <v>0</v>
      </c>
      <c r="U296" s="266">
        <f>IF(O296&gt;0,O296*I296/Y296,0)*VLOOKUP(B296,'2-Kosten per locatie'!$A$14:$C$31,3,FALSE)</f>
        <v>0</v>
      </c>
      <c r="V296" s="266">
        <f>IF(P296&gt;0,P296*I296/Z296,0)*VLOOKUP(B296,'2-Kosten per locatie'!$A$14:$C$31,3,FALSE)</f>
        <v>0</v>
      </c>
      <c r="W296" s="359">
        <f>IF(K296="nio",0,IF(K296&gt;0,VLOOKUP(G296,'3-Productie normen'!A:L,VLOOKUP(K296,'3-Productie normen'!$B$32:$C$36,2,FALSE),FALSE)))</f>
        <v>0</v>
      </c>
      <c r="X296" s="359">
        <f t="shared" si="33"/>
        <v>0</v>
      </c>
      <c r="Y296" s="359">
        <f t="shared" si="34"/>
        <v>0</v>
      </c>
      <c r="Z296" s="359">
        <f t="shared" si="35"/>
        <v>0</v>
      </c>
      <c r="AA296" s="360"/>
      <c r="AC296" s="361">
        <f t="shared" si="36"/>
        <v>56865</v>
      </c>
    </row>
    <row r="297" spans="1:29" ht="14.1" hidden="1" customHeight="1">
      <c r="A297" s="77">
        <v>297</v>
      </c>
      <c r="B297" s="323" t="s">
        <v>59</v>
      </c>
      <c r="C297" s="323" t="s">
        <v>350</v>
      </c>
      <c r="D297" s="355" t="s">
        <v>147</v>
      </c>
      <c r="E297" s="356"/>
      <c r="F297" s="520" t="s">
        <v>357</v>
      </c>
      <c r="G297" s="520" t="s">
        <v>97</v>
      </c>
      <c r="H297" s="74" t="s">
        <v>305</v>
      </c>
      <c r="I297" s="521">
        <v>14</v>
      </c>
      <c r="J297" s="358">
        <f t="shared" si="32"/>
        <v>255</v>
      </c>
      <c r="K297" s="267">
        <v>255</v>
      </c>
      <c r="L297" s="267"/>
      <c r="M297" s="267"/>
      <c r="N297" s="267"/>
      <c r="O297" s="267"/>
      <c r="P297" s="267"/>
      <c r="Q297" s="266" t="e">
        <f>IF(K297="nio",0,IF(K297&gt;0,K297*I297/W297,0))*VLOOKUP(B297,'2-Kosten per locatie'!$A$14:$C$31,3,FALSE)</f>
        <v>#DIV/0!</v>
      </c>
      <c r="R297" s="266">
        <f>IF(L297&gt;0,L297*I297/X297,0)*VLOOKUP(B297,'2-Kosten per locatie'!$A$14:$C$31,3,FALSE)</f>
        <v>0</v>
      </c>
      <c r="S297" s="266">
        <f>IF(M297&gt;0,M297*I297/Y297,0)*VLOOKUP(B297,'2-Kosten per locatie'!$A$14:$C$31,3,FALSE)</f>
        <v>0</v>
      </c>
      <c r="T297" s="266">
        <f>IF(N297&gt;0,N297*I297/Z297,0)*VLOOKUP(B297,'2-Kosten per locatie'!$A$14:$C$31,3,FALSE)</f>
        <v>0</v>
      </c>
      <c r="U297" s="266">
        <f>IF(O297&gt;0,O297*I297/Y297,0)*VLOOKUP(B297,'2-Kosten per locatie'!$A$14:$C$31,3,FALSE)</f>
        <v>0</v>
      </c>
      <c r="V297" s="266">
        <f>IF(P297&gt;0,P297*I297/Z297,0)*VLOOKUP(B297,'2-Kosten per locatie'!$A$14:$C$31,3,FALSE)</f>
        <v>0</v>
      </c>
      <c r="W297" s="359">
        <f>IF(K297="nio",0,IF(K297&gt;0,VLOOKUP(G297,'3-Productie normen'!A:L,VLOOKUP(K297,'3-Productie normen'!$B$32:$C$36,2,FALSE),FALSE)))</f>
        <v>0</v>
      </c>
      <c r="X297" s="359">
        <f t="shared" si="33"/>
        <v>0</v>
      </c>
      <c r="Y297" s="359">
        <f t="shared" si="34"/>
        <v>0</v>
      </c>
      <c r="Z297" s="359">
        <f t="shared" si="35"/>
        <v>0</v>
      </c>
      <c r="AA297" s="360"/>
      <c r="AC297" s="361">
        <f t="shared" si="36"/>
        <v>3570</v>
      </c>
    </row>
    <row r="298" spans="1:29" ht="14.1" hidden="1" customHeight="1">
      <c r="A298" s="77">
        <v>298</v>
      </c>
      <c r="B298" s="323" t="s">
        <v>59</v>
      </c>
      <c r="C298" s="323" t="s">
        <v>350</v>
      </c>
      <c r="D298" s="355" t="s">
        <v>147</v>
      </c>
      <c r="E298" s="356"/>
      <c r="F298" s="520" t="s">
        <v>358</v>
      </c>
      <c r="G298" s="520" t="s">
        <v>97</v>
      </c>
      <c r="H298" s="74" t="s">
        <v>305</v>
      </c>
      <c r="I298" s="521">
        <v>29</v>
      </c>
      <c r="J298" s="358">
        <f t="shared" si="32"/>
        <v>255</v>
      </c>
      <c r="K298" s="267">
        <v>255</v>
      </c>
      <c r="L298" s="267"/>
      <c r="M298" s="267"/>
      <c r="N298" s="267"/>
      <c r="O298" s="267"/>
      <c r="P298" s="267"/>
      <c r="Q298" s="266" t="e">
        <f>IF(K298="nio",0,IF(K298&gt;0,K298*I298/W298,0))*VLOOKUP(B298,'2-Kosten per locatie'!$A$14:$C$31,3,FALSE)</f>
        <v>#DIV/0!</v>
      </c>
      <c r="R298" s="266">
        <f>IF(L298&gt;0,L298*I298/X298,0)*VLOOKUP(B298,'2-Kosten per locatie'!$A$14:$C$31,3,FALSE)</f>
        <v>0</v>
      </c>
      <c r="S298" s="266">
        <f>IF(M298&gt;0,M298*I298/Y298,0)*VLOOKUP(B298,'2-Kosten per locatie'!$A$14:$C$31,3,FALSE)</f>
        <v>0</v>
      </c>
      <c r="T298" s="266">
        <f>IF(N298&gt;0,N298*I298/Z298,0)*VLOOKUP(B298,'2-Kosten per locatie'!$A$14:$C$31,3,FALSE)</f>
        <v>0</v>
      </c>
      <c r="U298" s="266">
        <f>IF(O298&gt;0,O298*I298/Y298,0)*VLOOKUP(B298,'2-Kosten per locatie'!$A$14:$C$31,3,FALSE)</f>
        <v>0</v>
      </c>
      <c r="V298" s="266">
        <f>IF(P298&gt;0,P298*I298/Z298,0)*VLOOKUP(B298,'2-Kosten per locatie'!$A$14:$C$31,3,FALSE)</f>
        <v>0</v>
      </c>
      <c r="W298" s="359">
        <f>IF(K298="nio",0,IF(K298&gt;0,VLOOKUP(G298,'3-Productie normen'!A:L,VLOOKUP(K298,'3-Productie normen'!$B$32:$C$36,2,FALSE),FALSE)))</f>
        <v>0</v>
      </c>
      <c r="X298" s="359">
        <f t="shared" si="33"/>
        <v>0</v>
      </c>
      <c r="Y298" s="359">
        <f t="shared" si="34"/>
        <v>0</v>
      </c>
      <c r="Z298" s="359">
        <f t="shared" si="35"/>
        <v>0</v>
      </c>
      <c r="AA298" s="360"/>
      <c r="AC298" s="361">
        <f t="shared" si="36"/>
        <v>7395</v>
      </c>
    </row>
    <row r="299" spans="1:29" ht="14.1" hidden="1" customHeight="1">
      <c r="A299" s="77">
        <v>299</v>
      </c>
      <c r="B299" s="323" t="s">
        <v>59</v>
      </c>
      <c r="C299" s="323" t="s">
        <v>350</v>
      </c>
      <c r="D299" s="355" t="s">
        <v>147</v>
      </c>
      <c r="E299" s="356"/>
      <c r="F299" s="520" t="s">
        <v>250</v>
      </c>
      <c r="G299" s="340" t="s">
        <v>103</v>
      </c>
      <c r="H299" s="74" t="s">
        <v>305</v>
      </c>
      <c r="I299" s="521">
        <v>17</v>
      </c>
      <c r="J299" s="358">
        <f t="shared" si="32"/>
        <v>255</v>
      </c>
      <c r="K299" s="267">
        <v>255</v>
      </c>
      <c r="L299" s="267"/>
      <c r="M299" s="267"/>
      <c r="N299" s="267"/>
      <c r="O299" s="267"/>
      <c r="P299" s="267"/>
      <c r="Q299" s="266" t="e">
        <f>IF(K299="nio",0,IF(K299&gt;0,K299*I299/W299,0))*VLOOKUP(B299,'2-Kosten per locatie'!$A$14:$C$31,3,FALSE)</f>
        <v>#DIV/0!</v>
      </c>
      <c r="R299" s="266">
        <f>IF(L299&gt;0,L299*I299/X299,0)*VLOOKUP(B299,'2-Kosten per locatie'!$A$14:$C$31,3,FALSE)</f>
        <v>0</v>
      </c>
      <c r="S299" s="266">
        <f>IF(M299&gt;0,M299*I299/Y299,0)*VLOOKUP(B299,'2-Kosten per locatie'!$A$14:$C$31,3,FALSE)</f>
        <v>0</v>
      </c>
      <c r="T299" s="266">
        <f>IF(N299&gt;0,N299*I299/Z299,0)*VLOOKUP(B299,'2-Kosten per locatie'!$A$14:$C$31,3,FALSE)</f>
        <v>0</v>
      </c>
      <c r="U299" s="266">
        <f>IF(O299&gt;0,O299*I299/Y299,0)*VLOOKUP(B299,'2-Kosten per locatie'!$A$14:$C$31,3,FALSE)</f>
        <v>0</v>
      </c>
      <c r="V299" s="266">
        <f>IF(P299&gt;0,P299*I299/Z299,0)*VLOOKUP(B299,'2-Kosten per locatie'!$A$14:$C$31,3,FALSE)</f>
        <v>0</v>
      </c>
      <c r="W299" s="359">
        <f>IF(K299="nio",0,IF(K299&gt;0,VLOOKUP(G299,'3-Productie normen'!A:L,VLOOKUP(K299,'3-Productie normen'!$B$32:$C$36,2,FALSE),FALSE)))</f>
        <v>0</v>
      </c>
      <c r="X299" s="359">
        <f t="shared" si="33"/>
        <v>0</v>
      </c>
      <c r="Y299" s="359">
        <f t="shared" si="34"/>
        <v>0</v>
      </c>
      <c r="Z299" s="359">
        <f t="shared" si="35"/>
        <v>0</v>
      </c>
      <c r="AA299" s="360"/>
      <c r="AC299" s="361">
        <f t="shared" si="36"/>
        <v>4335</v>
      </c>
    </row>
    <row r="300" spans="1:29" ht="14.1" hidden="1" customHeight="1">
      <c r="A300" s="77">
        <v>300</v>
      </c>
      <c r="B300" s="323" t="s">
        <v>59</v>
      </c>
      <c r="C300" s="323" t="s">
        <v>350</v>
      </c>
      <c r="D300" s="355" t="s">
        <v>147</v>
      </c>
      <c r="E300" s="356"/>
      <c r="F300" s="520" t="s">
        <v>194</v>
      </c>
      <c r="G300" s="520" t="s">
        <v>99</v>
      </c>
      <c r="H300" s="74" t="s">
        <v>307</v>
      </c>
      <c r="I300" s="521">
        <v>6</v>
      </c>
      <c r="J300" s="358">
        <f t="shared" si="32"/>
        <v>255</v>
      </c>
      <c r="K300" s="267">
        <v>255</v>
      </c>
      <c r="L300" s="267"/>
      <c r="M300" s="267"/>
      <c r="N300" s="267"/>
      <c r="O300" s="267"/>
      <c r="P300" s="267"/>
      <c r="Q300" s="266" t="e">
        <f>IF(K300="nio",0,IF(K300&gt;0,K300*I300/W300,0))*VLOOKUP(B300,'2-Kosten per locatie'!$A$14:$C$31,3,FALSE)</f>
        <v>#DIV/0!</v>
      </c>
      <c r="R300" s="266">
        <f>IF(L300&gt;0,L300*I300/X300,0)*VLOOKUP(B300,'2-Kosten per locatie'!$A$14:$C$31,3,FALSE)</f>
        <v>0</v>
      </c>
      <c r="S300" s="266">
        <f>IF(M300&gt;0,M300*I300/Y300,0)*VLOOKUP(B300,'2-Kosten per locatie'!$A$14:$C$31,3,FALSE)</f>
        <v>0</v>
      </c>
      <c r="T300" s="266">
        <f>IF(N300&gt;0,N300*I300/Z300,0)*VLOOKUP(B300,'2-Kosten per locatie'!$A$14:$C$31,3,FALSE)</f>
        <v>0</v>
      </c>
      <c r="U300" s="266">
        <f>IF(O300&gt;0,O300*I300/Y300,0)*VLOOKUP(B300,'2-Kosten per locatie'!$A$14:$C$31,3,FALSE)</f>
        <v>0</v>
      </c>
      <c r="V300" s="266">
        <f>IF(P300&gt;0,P300*I300/Z300,0)*VLOOKUP(B300,'2-Kosten per locatie'!$A$14:$C$31,3,FALSE)</f>
        <v>0</v>
      </c>
      <c r="W300" s="359">
        <f>IF(K300="nio",0,IF(K300&gt;0,VLOOKUP(G300,'3-Productie normen'!A:L,VLOOKUP(K300,'3-Productie normen'!$B$32:$C$36,2,FALSE),FALSE)))</f>
        <v>0</v>
      </c>
      <c r="X300" s="359">
        <f t="shared" si="33"/>
        <v>0</v>
      </c>
      <c r="Y300" s="359">
        <f t="shared" si="34"/>
        <v>0</v>
      </c>
      <c r="Z300" s="359">
        <f t="shared" si="35"/>
        <v>0</v>
      </c>
      <c r="AA300" s="360"/>
      <c r="AC300" s="361">
        <f t="shared" si="36"/>
        <v>1530</v>
      </c>
    </row>
    <row r="301" spans="1:29" ht="14.1" hidden="1" customHeight="1">
      <c r="A301" s="77">
        <v>301</v>
      </c>
      <c r="B301" s="323" t="s">
        <v>59</v>
      </c>
      <c r="C301" s="323" t="s">
        <v>350</v>
      </c>
      <c r="D301" s="355" t="s">
        <v>147</v>
      </c>
      <c r="E301" s="356"/>
      <c r="F301" s="520" t="s">
        <v>359</v>
      </c>
      <c r="G301" s="74" t="s">
        <v>111</v>
      </c>
      <c r="H301" s="74" t="s">
        <v>159</v>
      </c>
      <c r="I301" s="521">
        <v>5</v>
      </c>
      <c r="J301" s="358">
        <f t="shared" si="32"/>
        <v>0</v>
      </c>
      <c r="K301" s="267" t="s">
        <v>111</v>
      </c>
      <c r="L301" s="267"/>
      <c r="M301" s="267"/>
      <c r="N301" s="267"/>
      <c r="O301" s="267"/>
      <c r="P301" s="267"/>
      <c r="Q301" s="266">
        <f>IF(K301="nio",0,IF(K301&gt;0,K301*I301/W301,0))*VLOOKUP(B301,'2-Kosten per locatie'!$A$14:$C$31,3,FALSE)</f>
        <v>0</v>
      </c>
      <c r="R301" s="266">
        <f>IF(L301&gt;0,L301*I301/X301,0)*VLOOKUP(B301,'2-Kosten per locatie'!$A$14:$C$31,3,FALSE)</f>
        <v>0</v>
      </c>
      <c r="S301" s="266">
        <f>IF(M301&gt;0,M301*I301/Y301,0)*VLOOKUP(B301,'2-Kosten per locatie'!$A$14:$C$31,3,FALSE)</f>
        <v>0</v>
      </c>
      <c r="T301" s="266">
        <f>IF(N301&gt;0,N301*I301/Z301,0)*VLOOKUP(B301,'2-Kosten per locatie'!$A$14:$C$31,3,FALSE)</f>
        <v>0</v>
      </c>
      <c r="U301" s="266">
        <f>IF(O301&gt;0,O301*I301/Y301,0)*VLOOKUP(B301,'2-Kosten per locatie'!$A$14:$C$31,3,FALSE)</f>
        <v>0</v>
      </c>
      <c r="V301" s="266">
        <f>IF(P301&gt;0,P301*I301/Z301,0)*VLOOKUP(B301,'2-Kosten per locatie'!$A$14:$C$31,3,FALSE)</f>
        <v>0</v>
      </c>
      <c r="W301" s="359">
        <f>IF(K301="nio",0,IF(K301&gt;0,VLOOKUP(G301,'3-Productie normen'!A:L,VLOOKUP(K301,'3-Productie normen'!$B$32:$C$36,2,FALSE),FALSE)))</f>
        <v>0</v>
      </c>
      <c r="X301" s="359">
        <f t="shared" si="33"/>
        <v>0</v>
      </c>
      <c r="Y301" s="359">
        <f t="shared" si="34"/>
        <v>0</v>
      </c>
      <c r="Z301" s="359">
        <f t="shared" si="35"/>
        <v>0</v>
      </c>
      <c r="AA301" s="360"/>
      <c r="AC301" s="361">
        <f t="shared" si="36"/>
        <v>0</v>
      </c>
    </row>
    <row r="302" spans="1:29" ht="14.1" hidden="1" customHeight="1">
      <c r="A302" s="77">
        <v>302</v>
      </c>
      <c r="B302" s="323" t="s">
        <v>59</v>
      </c>
      <c r="C302" s="323" t="s">
        <v>350</v>
      </c>
      <c r="D302" s="355" t="s">
        <v>147</v>
      </c>
      <c r="E302" s="356"/>
      <c r="F302" s="520" t="s">
        <v>200</v>
      </c>
      <c r="G302" s="340" t="s">
        <v>97</v>
      </c>
      <c r="H302" s="74" t="s">
        <v>305</v>
      </c>
      <c r="I302" s="521">
        <v>19</v>
      </c>
      <c r="J302" s="358">
        <f t="shared" si="32"/>
        <v>104</v>
      </c>
      <c r="K302" s="267">
        <v>104</v>
      </c>
      <c r="L302" s="267"/>
      <c r="M302" s="267"/>
      <c r="N302" s="267"/>
      <c r="O302" s="267"/>
      <c r="P302" s="267"/>
      <c r="Q302" s="266" t="e">
        <f>IF(K302="nio",0,IF(K302&gt;0,K302*I302/W302,0))*VLOOKUP(B302,'2-Kosten per locatie'!$A$14:$C$31,3,FALSE)</f>
        <v>#DIV/0!</v>
      </c>
      <c r="R302" s="266">
        <f>IF(L302&gt;0,L302*I302/X302,0)*VLOOKUP(B302,'2-Kosten per locatie'!$A$14:$C$31,3,FALSE)</f>
        <v>0</v>
      </c>
      <c r="S302" s="266">
        <f>IF(M302&gt;0,M302*I302/Y302,0)*VLOOKUP(B302,'2-Kosten per locatie'!$A$14:$C$31,3,FALSE)</f>
        <v>0</v>
      </c>
      <c r="T302" s="266">
        <f>IF(N302&gt;0,N302*I302/Z302,0)*VLOOKUP(B302,'2-Kosten per locatie'!$A$14:$C$31,3,FALSE)</f>
        <v>0</v>
      </c>
      <c r="U302" s="266">
        <f>IF(O302&gt;0,O302*I302/Y302,0)*VLOOKUP(B302,'2-Kosten per locatie'!$A$14:$C$31,3,FALSE)</f>
        <v>0</v>
      </c>
      <c r="V302" s="266">
        <f>IF(P302&gt;0,P302*I302/Z302,0)*VLOOKUP(B302,'2-Kosten per locatie'!$A$14:$C$31,3,FALSE)</f>
        <v>0</v>
      </c>
      <c r="W302" s="359">
        <f>IF(K302="nio",0,IF(K302&gt;0,VLOOKUP(G302,'3-Productie normen'!A:L,VLOOKUP(K302,'3-Productie normen'!$B$32:$C$36,2,FALSE),FALSE)))</f>
        <v>0</v>
      </c>
      <c r="X302" s="359">
        <f t="shared" si="33"/>
        <v>0</v>
      </c>
      <c r="Y302" s="359">
        <f t="shared" si="34"/>
        <v>0</v>
      </c>
      <c r="Z302" s="359">
        <f t="shared" si="35"/>
        <v>0</v>
      </c>
      <c r="AA302" s="360"/>
      <c r="AC302" s="361">
        <f t="shared" si="36"/>
        <v>1976</v>
      </c>
    </row>
    <row r="303" spans="1:29" ht="14.1" hidden="1" customHeight="1">
      <c r="A303" s="77">
        <v>303</v>
      </c>
      <c r="B303" s="323" t="s">
        <v>59</v>
      </c>
      <c r="C303" s="323" t="s">
        <v>350</v>
      </c>
      <c r="D303" s="355" t="s">
        <v>147</v>
      </c>
      <c r="E303" s="356"/>
      <c r="F303" s="520" t="s">
        <v>250</v>
      </c>
      <c r="G303" s="340" t="s">
        <v>103</v>
      </c>
      <c r="H303" s="74" t="s">
        <v>305</v>
      </c>
      <c r="I303" s="521">
        <v>15</v>
      </c>
      <c r="J303" s="358">
        <f t="shared" si="32"/>
        <v>255</v>
      </c>
      <c r="K303" s="267">
        <v>255</v>
      </c>
      <c r="L303" s="267"/>
      <c r="M303" s="267"/>
      <c r="N303" s="267"/>
      <c r="O303" s="267"/>
      <c r="P303" s="267"/>
      <c r="Q303" s="266" t="e">
        <f>IF(K303="nio",0,IF(K303&gt;0,K303*I303/W303,0))*VLOOKUP(B303,'2-Kosten per locatie'!$A$14:$C$31,3,FALSE)</f>
        <v>#DIV/0!</v>
      </c>
      <c r="R303" s="266">
        <f>IF(L303&gt;0,L303*I303/X303,0)*VLOOKUP(B303,'2-Kosten per locatie'!$A$14:$C$31,3,FALSE)</f>
        <v>0</v>
      </c>
      <c r="S303" s="266">
        <f>IF(M303&gt;0,M303*I303/Y303,0)*VLOOKUP(B303,'2-Kosten per locatie'!$A$14:$C$31,3,FALSE)</f>
        <v>0</v>
      </c>
      <c r="T303" s="266">
        <f>IF(N303&gt;0,N303*I303/Z303,0)*VLOOKUP(B303,'2-Kosten per locatie'!$A$14:$C$31,3,FALSE)</f>
        <v>0</v>
      </c>
      <c r="U303" s="266">
        <f>IF(O303&gt;0,O303*I303/Y303,0)*VLOOKUP(B303,'2-Kosten per locatie'!$A$14:$C$31,3,FALSE)</f>
        <v>0</v>
      </c>
      <c r="V303" s="266">
        <f>IF(P303&gt;0,P303*I303/Z303,0)*VLOOKUP(B303,'2-Kosten per locatie'!$A$14:$C$31,3,FALSE)</f>
        <v>0</v>
      </c>
      <c r="W303" s="359">
        <f>IF(K303="nio",0,IF(K303&gt;0,VLOOKUP(G303,'3-Productie normen'!A:L,VLOOKUP(K303,'3-Productie normen'!$B$32:$C$36,2,FALSE),FALSE)))</f>
        <v>0</v>
      </c>
      <c r="X303" s="359">
        <f t="shared" si="33"/>
        <v>0</v>
      </c>
      <c r="Y303" s="359">
        <f t="shared" si="34"/>
        <v>0</v>
      </c>
      <c r="Z303" s="359">
        <f t="shared" si="35"/>
        <v>0</v>
      </c>
      <c r="AA303" s="360"/>
      <c r="AC303" s="361">
        <f t="shared" si="36"/>
        <v>3825</v>
      </c>
    </row>
    <row r="304" spans="1:29" ht="14.1" hidden="1" customHeight="1">
      <c r="A304" s="77">
        <v>304</v>
      </c>
      <c r="B304" s="323" t="s">
        <v>59</v>
      </c>
      <c r="C304" s="323" t="s">
        <v>350</v>
      </c>
      <c r="D304" s="355" t="s">
        <v>147</v>
      </c>
      <c r="E304" s="356"/>
      <c r="F304" s="520" t="s">
        <v>250</v>
      </c>
      <c r="G304" s="340" t="s">
        <v>103</v>
      </c>
      <c r="H304" s="74" t="s">
        <v>305</v>
      </c>
      <c r="I304" s="521">
        <v>15</v>
      </c>
      <c r="J304" s="358">
        <f t="shared" si="32"/>
        <v>255</v>
      </c>
      <c r="K304" s="267">
        <v>255</v>
      </c>
      <c r="L304" s="267"/>
      <c r="M304" s="267"/>
      <c r="N304" s="267"/>
      <c r="O304" s="267"/>
      <c r="P304" s="267"/>
      <c r="Q304" s="266" t="e">
        <f>IF(K304="nio",0,IF(K304&gt;0,K304*I304/W304,0))*VLOOKUP(B304,'2-Kosten per locatie'!$A$14:$C$31,3,FALSE)</f>
        <v>#DIV/0!</v>
      </c>
      <c r="R304" s="266">
        <f>IF(L304&gt;0,L304*I304/X304,0)*VLOOKUP(B304,'2-Kosten per locatie'!$A$14:$C$31,3,FALSE)</f>
        <v>0</v>
      </c>
      <c r="S304" s="266">
        <f>IF(M304&gt;0,M304*I304/Y304,0)*VLOOKUP(B304,'2-Kosten per locatie'!$A$14:$C$31,3,FALSE)</f>
        <v>0</v>
      </c>
      <c r="T304" s="266">
        <f>IF(N304&gt;0,N304*I304/Z304,0)*VLOOKUP(B304,'2-Kosten per locatie'!$A$14:$C$31,3,FALSE)</f>
        <v>0</v>
      </c>
      <c r="U304" s="266">
        <f>IF(O304&gt;0,O304*I304/Y304,0)*VLOOKUP(B304,'2-Kosten per locatie'!$A$14:$C$31,3,FALSE)</f>
        <v>0</v>
      </c>
      <c r="V304" s="266">
        <f>IF(P304&gt;0,P304*I304/Z304,0)*VLOOKUP(B304,'2-Kosten per locatie'!$A$14:$C$31,3,FALSE)</f>
        <v>0</v>
      </c>
      <c r="W304" s="359">
        <f>IF(K304="nio",0,IF(K304&gt;0,VLOOKUP(G304,'3-Productie normen'!A:L,VLOOKUP(K304,'3-Productie normen'!$B$32:$C$36,2,FALSE),FALSE)))</f>
        <v>0</v>
      </c>
      <c r="X304" s="359">
        <f t="shared" si="33"/>
        <v>0</v>
      </c>
      <c r="Y304" s="359">
        <f t="shared" si="34"/>
        <v>0</v>
      </c>
      <c r="Z304" s="359">
        <f t="shared" si="35"/>
        <v>0</v>
      </c>
      <c r="AA304" s="360"/>
      <c r="AC304" s="361">
        <f t="shared" si="36"/>
        <v>3825</v>
      </c>
    </row>
    <row r="305" spans="1:29" ht="14.1" hidden="1" customHeight="1">
      <c r="A305" s="77">
        <v>305</v>
      </c>
      <c r="B305" s="323" t="s">
        <v>59</v>
      </c>
      <c r="C305" s="323" t="s">
        <v>350</v>
      </c>
      <c r="D305" s="355" t="s">
        <v>147</v>
      </c>
      <c r="E305" s="356"/>
      <c r="F305" s="520" t="s">
        <v>200</v>
      </c>
      <c r="G305" s="340" t="s">
        <v>97</v>
      </c>
      <c r="H305" s="74" t="s">
        <v>305</v>
      </c>
      <c r="I305" s="521">
        <v>25</v>
      </c>
      <c r="J305" s="358">
        <f t="shared" si="32"/>
        <v>104</v>
      </c>
      <c r="K305" s="267">
        <v>104</v>
      </c>
      <c r="L305" s="267"/>
      <c r="M305" s="267"/>
      <c r="N305" s="267"/>
      <c r="O305" s="267"/>
      <c r="P305" s="267"/>
      <c r="Q305" s="266" t="e">
        <f>IF(K305="nio",0,IF(K305&gt;0,K305*I305/W305,0))*VLOOKUP(B305,'2-Kosten per locatie'!$A$14:$C$31,3,FALSE)</f>
        <v>#DIV/0!</v>
      </c>
      <c r="R305" s="266">
        <f>IF(L305&gt;0,L305*I305/X305,0)*VLOOKUP(B305,'2-Kosten per locatie'!$A$14:$C$31,3,FALSE)</f>
        <v>0</v>
      </c>
      <c r="S305" s="266">
        <f>IF(M305&gt;0,M305*I305/Y305,0)*VLOOKUP(B305,'2-Kosten per locatie'!$A$14:$C$31,3,FALSE)</f>
        <v>0</v>
      </c>
      <c r="T305" s="266">
        <f>IF(N305&gt;0,N305*I305/Z305,0)*VLOOKUP(B305,'2-Kosten per locatie'!$A$14:$C$31,3,FALSE)</f>
        <v>0</v>
      </c>
      <c r="U305" s="266">
        <f>IF(O305&gt;0,O305*I305/Y305,0)*VLOOKUP(B305,'2-Kosten per locatie'!$A$14:$C$31,3,FALSE)</f>
        <v>0</v>
      </c>
      <c r="V305" s="266">
        <f>IF(P305&gt;0,P305*I305/Z305,0)*VLOOKUP(B305,'2-Kosten per locatie'!$A$14:$C$31,3,FALSE)</f>
        <v>0</v>
      </c>
      <c r="W305" s="359">
        <f>IF(K305="nio",0,IF(K305&gt;0,VLOOKUP(G305,'3-Productie normen'!A:L,VLOOKUP(K305,'3-Productie normen'!$B$32:$C$36,2,FALSE),FALSE)))</f>
        <v>0</v>
      </c>
      <c r="X305" s="359">
        <f t="shared" si="33"/>
        <v>0</v>
      </c>
      <c r="Y305" s="359">
        <f t="shared" si="34"/>
        <v>0</v>
      </c>
      <c r="Z305" s="359">
        <f t="shared" si="35"/>
        <v>0</v>
      </c>
      <c r="AA305" s="360"/>
      <c r="AC305" s="361">
        <f t="shared" si="36"/>
        <v>2600</v>
      </c>
    </row>
    <row r="306" spans="1:29" ht="14.1" hidden="1" customHeight="1">
      <c r="A306" s="77">
        <v>306</v>
      </c>
      <c r="B306" s="323" t="s">
        <v>59</v>
      </c>
      <c r="C306" s="323" t="s">
        <v>350</v>
      </c>
      <c r="D306" s="355" t="s">
        <v>147</v>
      </c>
      <c r="E306" s="356"/>
      <c r="F306" s="520" t="s">
        <v>194</v>
      </c>
      <c r="G306" s="520" t="s">
        <v>99</v>
      </c>
      <c r="H306" s="74" t="s">
        <v>307</v>
      </c>
      <c r="I306" s="521">
        <v>36</v>
      </c>
      <c r="J306" s="358">
        <f t="shared" si="32"/>
        <v>255</v>
      </c>
      <c r="K306" s="267">
        <v>255</v>
      </c>
      <c r="L306" s="267"/>
      <c r="M306" s="267"/>
      <c r="N306" s="267"/>
      <c r="O306" s="267"/>
      <c r="P306" s="267"/>
      <c r="Q306" s="266" t="e">
        <f>IF(K306="nio",0,IF(K306&gt;0,K306*I306/W306,0))*VLOOKUP(B306,'2-Kosten per locatie'!$A$14:$C$31,3,FALSE)</f>
        <v>#DIV/0!</v>
      </c>
      <c r="R306" s="266">
        <f>IF(L306&gt;0,L306*I306/X306,0)*VLOOKUP(B306,'2-Kosten per locatie'!$A$14:$C$31,3,FALSE)</f>
        <v>0</v>
      </c>
      <c r="S306" s="266">
        <f>IF(M306&gt;0,M306*I306/Y306,0)*VLOOKUP(B306,'2-Kosten per locatie'!$A$14:$C$31,3,FALSE)</f>
        <v>0</v>
      </c>
      <c r="T306" s="266">
        <f>IF(N306&gt;0,N306*I306/Z306,0)*VLOOKUP(B306,'2-Kosten per locatie'!$A$14:$C$31,3,FALSE)</f>
        <v>0</v>
      </c>
      <c r="U306" s="266">
        <f>IF(O306&gt;0,O306*I306/Y306,0)*VLOOKUP(B306,'2-Kosten per locatie'!$A$14:$C$31,3,FALSE)</f>
        <v>0</v>
      </c>
      <c r="V306" s="266">
        <f>IF(P306&gt;0,P306*I306/Z306,0)*VLOOKUP(B306,'2-Kosten per locatie'!$A$14:$C$31,3,FALSE)</f>
        <v>0</v>
      </c>
      <c r="W306" s="359">
        <f>IF(K306="nio",0,IF(K306&gt;0,VLOOKUP(G306,'3-Productie normen'!A:L,VLOOKUP(K306,'3-Productie normen'!$B$32:$C$36,2,FALSE),FALSE)))</f>
        <v>0</v>
      </c>
      <c r="X306" s="359">
        <f t="shared" si="33"/>
        <v>0</v>
      </c>
      <c r="Y306" s="359">
        <f t="shared" si="34"/>
        <v>0</v>
      </c>
      <c r="Z306" s="359">
        <f t="shared" si="35"/>
        <v>0</v>
      </c>
      <c r="AA306" s="360"/>
      <c r="AC306" s="361">
        <f t="shared" si="36"/>
        <v>9180</v>
      </c>
    </row>
    <row r="307" spans="1:29" ht="14.1" hidden="1" customHeight="1">
      <c r="A307" s="77">
        <v>307</v>
      </c>
      <c r="B307" s="323" t="s">
        <v>59</v>
      </c>
      <c r="C307" s="323" t="s">
        <v>350</v>
      </c>
      <c r="D307" s="355" t="s">
        <v>147</v>
      </c>
      <c r="E307" s="356"/>
      <c r="F307" s="520" t="s">
        <v>250</v>
      </c>
      <c r="G307" s="340" t="s">
        <v>103</v>
      </c>
      <c r="H307" s="74" t="s">
        <v>305</v>
      </c>
      <c r="I307" s="521">
        <v>18</v>
      </c>
      <c r="J307" s="358">
        <f t="shared" si="32"/>
        <v>255</v>
      </c>
      <c r="K307" s="267">
        <v>255</v>
      </c>
      <c r="L307" s="267"/>
      <c r="M307" s="267"/>
      <c r="N307" s="267"/>
      <c r="O307" s="267"/>
      <c r="P307" s="267"/>
      <c r="Q307" s="266" t="e">
        <f>IF(K307="nio",0,IF(K307&gt;0,K307*I307/W307,0))*VLOOKUP(B307,'2-Kosten per locatie'!$A$14:$C$31,3,FALSE)</f>
        <v>#DIV/0!</v>
      </c>
      <c r="R307" s="266">
        <f>IF(L307&gt;0,L307*I307/X307,0)*VLOOKUP(B307,'2-Kosten per locatie'!$A$14:$C$31,3,FALSE)</f>
        <v>0</v>
      </c>
      <c r="S307" s="266">
        <f>IF(M307&gt;0,M307*I307/Y307,0)*VLOOKUP(B307,'2-Kosten per locatie'!$A$14:$C$31,3,FALSE)</f>
        <v>0</v>
      </c>
      <c r="T307" s="266">
        <f>IF(N307&gt;0,N307*I307/Z307,0)*VLOOKUP(B307,'2-Kosten per locatie'!$A$14:$C$31,3,FALSE)</f>
        <v>0</v>
      </c>
      <c r="U307" s="266">
        <f>IF(O307&gt;0,O307*I307/Y307,0)*VLOOKUP(B307,'2-Kosten per locatie'!$A$14:$C$31,3,FALSE)</f>
        <v>0</v>
      </c>
      <c r="V307" s="266">
        <f>IF(P307&gt;0,P307*I307/Z307,0)*VLOOKUP(B307,'2-Kosten per locatie'!$A$14:$C$31,3,FALSE)</f>
        <v>0</v>
      </c>
      <c r="W307" s="359">
        <f>IF(K307="nio",0,IF(K307&gt;0,VLOOKUP(G307,'3-Productie normen'!A:L,VLOOKUP(K307,'3-Productie normen'!$B$32:$C$36,2,FALSE),FALSE)))</f>
        <v>0</v>
      </c>
      <c r="X307" s="359">
        <f t="shared" si="33"/>
        <v>0</v>
      </c>
      <c r="Y307" s="359">
        <f t="shared" si="34"/>
        <v>0</v>
      </c>
      <c r="Z307" s="359">
        <f t="shared" si="35"/>
        <v>0</v>
      </c>
      <c r="AA307" s="360"/>
      <c r="AC307" s="361">
        <f t="shared" si="36"/>
        <v>4590</v>
      </c>
    </row>
    <row r="308" spans="1:29" ht="14.1" hidden="1" customHeight="1">
      <c r="A308" s="77">
        <v>308</v>
      </c>
      <c r="B308" s="323" t="s">
        <v>59</v>
      </c>
      <c r="C308" s="323" t="s">
        <v>350</v>
      </c>
      <c r="D308" s="355" t="s">
        <v>147</v>
      </c>
      <c r="E308" s="356"/>
      <c r="F308" s="520" t="s">
        <v>298</v>
      </c>
      <c r="G308" s="520" t="s">
        <v>102</v>
      </c>
      <c r="H308" s="74" t="s">
        <v>159</v>
      </c>
      <c r="I308" s="521">
        <v>18</v>
      </c>
      <c r="J308" s="358">
        <f t="shared" si="32"/>
        <v>255</v>
      </c>
      <c r="K308" s="267">
        <v>255</v>
      </c>
      <c r="L308" s="267"/>
      <c r="M308" s="267"/>
      <c r="N308" s="267"/>
      <c r="O308" s="267"/>
      <c r="P308" s="267"/>
      <c r="Q308" s="266" t="e">
        <f>IF(K308="nio",0,IF(K308&gt;0,K308*I308/W308,0))*VLOOKUP(B308,'2-Kosten per locatie'!$A$14:$C$31,3,FALSE)</f>
        <v>#DIV/0!</v>
      </c>
      <c r="R308" s="266">
        <f>IF(L308&gt;0,L308*I308/X308,0)*VLOOKUP(B308,'2-Kosten per locatie'!$A$14:$C$31,3,FALSE)</f>
        <v>0</v>
      </c>
      <c r="S308" s="266">
        <f>IF(M308&gt;0,M308*I308/Y308,0)*VLOOKUP(B308,'2-Kosten per locatie'!$A$14:$C$31,3,FALSE)</f>
        <v>0</v>
      </c>
      <c r="T308" s="266">
        <f>IF(N308&gt;0,N308*I308/Z308,0)*VLOOKUP(B308,'2-Kosten per locatie'!$A$14:$C$31,3,FALSE)</f>
        <v>0</v>
      </c>
      <c r="U308" s="266">
        <f>IF(O308&gt;0,O308*I308/Y308,0)*VLOOKUP(B308,'2-Kosten per locatie'!$A$14:$C$31,3,FALSE)</f>
        <v>0</v>
      </c>
      <c r="V308" s="266">
        <f>IF(P308&gt;0,P308*I308/Z308,0)*VLOOKUP(B308,'2-Kosten per locatie'!$A$14:$C$31,3,FALSE)</f>
        <v>0</v>
      </c>
      <c r="W308" s="359">
        <f>IF(K308="nio",0,IF(K308&gt;0,VLOOKUP(G308,'3-Productie normen'!A:L,VLOOKUP(K308,'3-Productie normen'!$B$32:$C$36,2,FALSE),FALSE)))</f>
        <v>0</v>
      </c>
      <c r="X308" s="359">
        <f t="shared" si="33"/>
        <v>0</v>
      </c>
      <c r="Y308" s="359">
        <f t="shared" si="34"/>
        <v>0</v>
      </c>
      <c r="Z308" s="359">
        <f t="shared" si="35"/>
        <v>0</v>
      </c>
      <c r="AA308" s="360"/>
      <c r="AC308" s="361">
        <f t="shared" si="36"/>
        <v>4590</v>
      </c>
    </row>
    <row r="309" spans="1:29" ht="14.1" hidden="1" customHeight="1">
      <c r="A309" s="77">
        <v>309</v>
      </c>
      <c r="B309" s="323" t="s">
        <v>59</v>
      </c>
      <c r="C309" s="323" t="s">
        <v>350</v>
      </c>
      <c r="D309" s="355" t="s">
        <v>147</v>
      </c>
      <c r="E309" s="356"/>
      <c r="F309" s="520" t="s">
        <v>360</v>
      </c>
      <c r="G309" s="520" t="s">
        <v>98</v>
      </c>
      <c r="H309" s="74" t="s">
        <v>307</v>
      </c>
      <c r="I309" s="521">
        <v>8</v>
      </c>
      <c r="J309" s="358">
        <f t="shared" si="32"/>
        <v>255</v>
      </c>
      <c r="K309" s="267">
        <v>255</v>
      </c>
      <c r="L309" s="267"/>
      <c r="M309" s="267"/>
      <c r="N309" s="267"/>
      <c r="O309" s="267"/>
      <c r="P309" s="267"/>
      <c r="Q309" s="266" t="e">
        <f>IF(K309="nio",0,IF(K309&gt;0,K309*I309/W309,0))*VLOOKUP(B309,'2-Kosten per locatie'!$A$14:$C$31,3,FALSE)</f>
        <v>#DIV/0!</v>
      </c>
      <c r="R309" s="266">
        <f>IF(L309&gt;0,L309*I309/X309,0)*VLOOKUP(B309,'2-Kosten per locatie'!$A$14:$C$31,3,FALSE)</f>
        <v>0</v>
      </c>
      <c r="S309" s="266">
        <f>IF(M309&gt;0,M309*I309/Y309,0)*VLOOKUP(B309,'2-Kosten per locatie'!$A$14:$C$31,3,FALSE)</f>
        <v>0</v>
      </c>
      <c r="T309" s="266">
        <f>IF(N309&gt;0,N309*I309/Z309,0)*VLOOKUP(B309,'2-Kosten per locatie'!$A$14:$C$31,3,FALSE)</f>
        <v>0</v>
      </c>
      <c r="U309" s="266">
        <f>IF(O309&gt;0,O309*I309/Y309,0)*VLOOKUP(B309,'2-Kosten per locatie'!$A$14:$C$31,3,FALSE)</f>
        <v>0</v>
      </c>
      <c r="V309" s="266">
        <f>IF(P309&gt;0,P309*I309/Z309,0)*VLOOKUP(B309,'2-Kosten per locatie'!$A$14:$C$31,3,FALSE)</f>
        <v>0</v>
      </c>
      <c r="W309" s="359">
        <f>IF(K309="nio",0,IF(K309&gt;0,VLOOKUP(G309,'3-Productie normen'!A:L,VLOOKUP(K309,'3-Productie normen'!$B$32:$C$36,2,FALSE),FALSE)))</f>
        <v>0</v>
      </c>
      <c r="X309" s="359">
        <f t="shared" si="33"/>
        <v>0</v>
      </c>
      <c r="Y309" s="359">
        <f t="shared" si="34"/>
        <v>0</v>
      </c>
      <c r="Z309" s="359">
        <f t="shared" si="35"/>
        <v>0</v>
      </c>
      <c r="AA309" s="360"/>
      <c r="AC309" s="361">
        <f t="shared" si="36"/>
        <v>2040</v>
      </c>
    </row>
    <row r="310" spans="1:29" ht="14.1" hidden="1" customHeight="1">
      <c r="A310" s="77">
        <v>310</v>
      </c>
      <c r="B310" s="323" t="s">
        <v>59</v>
      </c>
      <c r="C310" s="323" t="s">
        <v>350</v>
      </c>
      <c r="D310" s="355" t="s">
        <v>147</v>
      </c>
      <c r="E310" s="356"/>
      <c r="F310" s="520" t="s">
        <v>200</v>
      </c>
      <c r="G310" s="340" t="s">
        <v>97</v>
      </c>
      <c r="H310" s="74" t="s">
        <v>305</v>
      </c>
      <c r="I310" s="521">
        <v>35</v>
      </c>
      <c r="J310" s="358">
        <f t="shared" si="32"/>
        <v>104</v>
      </c>
      <c r="K310" s="267">
        <v>104</v>
      </c>
      <c r="L310" s="267"/>
      <c r="M310" s="267"/>
      <c r="N310" s="267"/>
      <c r="O310" s="267"/>
      <c r="P310" s="267"/>
      <c r="Q310" s="266" t="e">
        <f>IF(K310="nio",0,IF(K310&gt;0,K310*I310/W310,0))*VLOOKUP(B310,'2-Kosten per locatie'!$A$14:$C$31,3,FALSE)</f>
        <v>#DIV/0!</v>
      </c>
      <c r="R310" s="266">
        <f>IF(L310&gt;0,L310*I310/X310,0)*VLOOKUP(B310,'2-Kosten per locatie'!$A$14:$C$31,3,FALSE)</f>
        <v>0</v>
      </c>
      <c r="S310" s="266">
        <f>IF(M310&gt;0,M310*I310/Y310,0)*VLOOKUP(B310,'2-Kosten per locatie'!$A$14:$C$31,3,FALSE)</f>
        <v>0</v>
      </c>
      <c r="T310" s="266">
        <f>IF(N310&gt;0,N310*I310/Z310,0)*VLOOKUP(B310,'2-Kosten per locatie'!$A$14:$C$31,3,FALSE)</f>
        <v>0</v>
      </c>
      <c r="U310" s="266">
        <f>IF(O310&gt;0,O310*I310/Y310,0)*VLOOKUP(B310,'2-Kosten per locatie'!$A$14:$C$31,3,FALSE)</f>
        <v>0</v>
      </c>
      <c r="V310" s="266">
        <f>IF(P310&gt;0,P310*I310/Z310,0)*VLOOKUP(B310,'2-Kosten per locatie'!$A$14:$C$31,3,FALSE)</f>
        <v>0</v>
      </c>
      <c r="W310" s="359">
        <f>IF(K310="nio",0,IF(K310&gt;0,VLOOKUP(G310,'3-Productie normen'!A:L,VLOOKUP(K310,'3-Productie normen'!$B$32:$C$36,2,FALSE),FALSE)))</f>
        <v>0</v>
      </c>
      <c r="X310" s="359">
        <f t="shared" si="33"/>
        <v>0</v>
      </c>
      <c r="Y310" s="359">
        <f t="shared" si="34"/>
        <v>0</v>
      </c>
      <c r="Z310" s="359">
        <f t="shared" si="35"/>
        <v>0</v>
      </c>
      <c r="AA310" s="360"/>
      <c r="AC310" s="361">
        <f t="shared" si="36"/>
        <v>3640</v>
      </c>
    </row>
    <row r="311" spans="1:29" ht="14.1" hidden="1" customHeight="1">
      <c r="A311" s="77">
        <v>311</v>
      </c>
      <c r="B311" s="323" t="s">
        <v>59</v>
      </c>
      <c r="C311" s="323" t="s">
        <v>350</v>
      </c>
      <c r="D311" s="355" t="s">
        <v>147</v>
      </c>
      <c r="E311" s="356"/>
      <c r="F311" s="520" t="s">
        <v>361</v>
      </c>
      <c r="G311" s="520" t="s">
        <v>99</v>
      </c>
      <c r="H311" s="74" t="s">
        <v>305</v>
      </c>
      <c r="I311" s="521">
        <v>9</v>
      </c>
      <c r="J311" s="358">
        <f t="shared" si="32"/>
        <v>255</v>
      </c>
      <c r="K311" s="267">
        <v>255</v>
      </c>
      <c r="L311" s="267"/>
      <c r="M311" s="267"/>
      <c r="N311" s="267"/>
      <c r="O311" s="267"/>
      <c r="P311" s="267"/>
      <c r="Q311" s="266" t="e">
        <f>IF(K311="nio",0,IF(K311&gt;0,K311*I311/W311,0))*VLOOKUP(B311,'2-Kosten per locatie'!$A$14:$C$31,3,FALSE)</f>
        <v>#DIV/0!</v>
      </c>
      <c r="R311" s="266">
        <f>IF(L311&gt;0,L311*I311/X311,0)*VLOOKUP(B311,'2-Kosten per locatie'!$A$14:$C$31,3,FALSE)</f>
        <v>0</v>
      </c>
      <c r="S311" s="266">
        <f>IF(M311&gt;0,M311*I311/Y311,0)*VLOOKUP(B311,'2-Kosten per locatie'!$A$14:$C$31,3,FALSE)</f>
        <v>0</v>
      </c>
      <c r="T311" s="266">
        <f>IF(N311&gt;0,N311*I311/Z311,0)*VLOOKUP(B311,'2-Kosten per locatie'!$A$14:$C$31,3,FALSE)</f>
        <v>0</v>
      </c>
      <c r="U311" s="266">
        <f>IF(O311&gt;0,O311*I311/Y311,0)*VLOOKUP(B311,'2-Kosten per locatie'!$A$14:$C$31,3,FALSE)</f>
        <v>0</v>
      </c>
      <c r="V311" s="266">
        <f>IF(P311&gt;0,P311*I311/Z311,0)*VLOOKUP(B311,'2-Kosten per locatie'!$A$14:$C$31,3,FALSE)</f>
        <v>0</v>
      </c>
      <c r="W311" s="359">
        <f>IF(K311="nio",0,IF(K311&gt;0,VLOOKUP(G311,'3-Productie normen'!A:L,VLOOKUP(K311,'3-Productie normen'!$B$32:$C$36,2,FALSE),FALSE)))</f>
        <v>0</v>
      </c>
      <c r="X311" s="359">
        <f t="shared" si="33"/>
        <v>0</v>
      </c>
      <c r="Y311" s="359">
        <f t="shared" si="34"/>
        <v>0</v>
      </c>
      <c r="Z311" s="359">
        <f t="shared" si="35"/>
        <v>0</v>
      </c>
      <c r="AA311" s="360"/>
      <c r="AC311" s="361">
        <f t="shared" si="36"/>
        <v>2295</v>
      </c>
    </row>
    <row r="312" spans="1:29" ht="14.1" hidden="1" customHeight="1">
      <c r="A312" s="77">
        <v>312</v>
      </c>
      <c r="B312" s="323" t="s">
        <v>59</v>
      </c>
      <c r="C312" s="323" t="s">
        <v>350</v>
      </c>
      <c r="D312" s="355" t="s">
        <v>147</v>
      </c>
      <c r="E312" s="356"/>
      <c r="F312" s="520" t="s">
        <v>362</v>
      </c>
      <c r="G312" s="520" t="s">
        <v>102</v>
      </c>
      <c r="H312" s="74" t="s">
        <v>307</v>
      </c>
      <c r="I312" s="521">
        <v>3</v>
      </c>
      <c r="J312" s="358">
        <f t="shared" si="32"/>
        <v>255</v>
      </c>
      <c r="K312" s="267">
        <v>255</v>
      </c>
      <c r="L312" s="267"/>
      <c r="M312" s="267"/>
      <c r="N312" s="267"/>
      <c r="O312" s="267"/>
      <c r="P312" s="267"/>
      <c r="Q312" s="266" t="e">
        <f>IF(K312="nio",0,IF(K312&gt;0,K312*I312/W312,0))*VLOOKUP(B312,'2-Kosten per locatie'!$A$14:$C$31,3,FALSE)</f>
        <v>#DIV/0!</v>
      </c>
      <c r="R312" s="266">
        <f>IF(L312&gt;0,L312*I312/X312,0)*VLOOKUP(B312,'2-Kosten per locatie'!$A$14:$C$31,3,FALSE)</f>
        <v>0</v>
      </c>
      <c r="S312" s="266">
        <f>IF(M312&gt;0,M312*I312/Y312,0)*VLOOKUP(B312,'2-Kosten per locatie'!$A$14:$C$31,3,FALSE)</f>
        <v>0</v>
      </c>
      <c r="T312" s="266">
        <f>IF(N312&gt;0,N312*I312/Z312,0)*VLOOKUP(B312,'2-Kosten per locatie'!$A$14:$C$31,3,FALSE)</f>
        <v>0</v>
      </c>
      <c r="U312" s="266">
        <f>IF(O312&gt;0,O312*I312/Y312,0)*VLOOKUP(B312,'2-Kosten per locatie'!$A$14:$C$31,3,FALSE)</f>
        <v>0</v>
      </c>
      <c r="V312" s="266">
        <f>IF(P312&gt;0,P312*I312/Z312,0)*VLOOKUP(B312,'2-Kosten per locatie'!$A$14:$C$31,3,FALSE)</f>
        <v>0</v>
      </c>
      <c r="W312" s="359">
        <f>IF(K312="nio",0,IF(K312&gt;0,VLOOKUP(G312,'3-Productie normen'!A:L,VLOOKUP(K312,'3-Productie normen'!$B$32:$C$36,2,FALSE),FALSE)))</f>
        <v>0</v>
      </c>
      <c r="X312" s="359">
        <f t="shared" si="33"/>
        <v>0</v>
      </c>
      <c r="Y312" s="359">
        <f t="shared" si="34"/>
        <v>0</v>
      </c>
      <c r="Z312" s="359">
        <f t="shared" si="35"/>
        <v>0</v>
      </c>
      <c r="AA312" s="360"/>
      <c r="AC312" s="361">
        <f t="shared" si="36"/>
        <v>765</v>
      </c>
    </row>
    <row r="313" spans="1:29" ht="14.1" hidden="1" customHeight="1">
      <c r="A313" s="77">
        <v>313</v>
      </c>
      <c r="B313" s="323" t="s">
        <v>59</v>
      </c>
      <c r="C313" s="323" t="s">
        <v>350</v>
      </c>
      <c r="D313" s="355" t="s">
        <v>147</v>
      </c>
      <c r="E313" s="356"/>
      <c r="F313" s="520" t="s">
        <v>172</v>
      </c>
      <c r="G313" s="520" t="s">
        <v>97</v>
      </c>
      <c r="H313" s="74" t="s">
        <v>305</v>
      </c>
      <c r="I313" s="521">
        <v>28</v>
      </c>
      <c r="J313" s="358">
        <f t="shared" si="32"/>
        <v>255</v>
      </c>
      <c r="K313" s="267">
        <v>255</v>
      </c>
      <c r="L313" s="267"/>
      <c r="M313" s="267"/>
      <c r="N313" s="267"/>
      <c r="O313" s="267"/>
      <c r="P313" s="267"/>
      <c r="Q313" s="266" t="e">
        <f>IF(K313="nio",0,IF(K313&gt;0,K313*I313/W313,0))*VLOOKUP(B313,'2-Kosten per locatie'!$A$14:$C$31,3,FALSE)</f>
        <v>#DIV/0!</v>
      </c>
      <c r="R313" s="266">
        <f>IF(L313&gt;0,L313*I313/X313,0)*VLOOKUP(B313,'2-Kosten per locatie'!$A$14:$C$31,3,FALSE)</f>
        <v>0</v>
      </c>
      <c r="S313" s="266">
        <f>IF(M313&gt;0,M313*I313/Y313,0)*VLOOKUP(B313,'2-Kosten per locatie'!$A$14:$C$31,3,FALSE)</f>
        <v>0</v>
      </c>
      <c r="T313" s="266">
        <f>IF(N313&gt;0,N313*I313/Z313,0)*VLOOKUP(B313,'2-Kosten per locatie'!$A$14:$C$31,3,FALSE)</f>
        <v>0</v>
      </c>
      <c r="U313" s="266">
        <f>IF(O313&gt;0,O313*I313/Y313,0)*VLOOKUP(B313,'2-Kosten per locatie'!$A$14:$C$31,3,FALSE)</f>
        <v>0</v>
      </c>
      <c r="V313" s="266">
        <f>IF(P313&gt;0,P313*I313/Z313,0)*VLOOKUP(B313,'2-Kosten per locatie'!$A$14:$C$31,3,FALSE)</f>
        <v>0</v>
      </c>
      <c r="W313" s="359">
        <f>IF(K313="nio",0,IF(K313&gt;0,VLOOKUP(G313,'3-Productie normen'!A:L,VLOOKUP(K313,'3-Productie normen'!$B$32:$C$36,2,FALSE),FALSE)))</f>
        <v>0</v>
      </c>
      <c r="X313" s="359">
        <f t="shared" si="33"/>
        <v>0</v>
      </c>
      <c r="Y313" s="359">
        <f t="shared" si="34"/>
        <v>0</v>
      </c>
      <c r="Z313" s="359">
        <f t="shared" si="35"/>
        <v>0</v>
      </c>
      <c r="AA313" s="360"/>
      <c r="AC313" s="361">
        <f t="shared" si="36"/>
        <v>7140</v>
      </c>
    </row>
    <row r="314" spans="1:29" ht="14.1" hidden="1" customHeight="1">
      <c r="A314" s="77">
        <v>314</v>
      </c>
      <c r="B314" s="323" t="s">
        <v>59</v>
      </c>
      <c r="C314" s="323" t="s">
        <v>350</v>
      </c>
      <c r="D314" s="355" t="s">
        <v>147</v>
      </c>
      <c r="E314" s="356"/>
      <c r="F314" s="520" t="s">
        <v>200</v>
      </c>
      <c r="G314" s="340" t="s">
        <v>97</v>
      </c>
      <c r="H314" s="74" t="s">
        <v>305</v>
      </c>
      <c r="I314" s="521">
        <v>28</v>
      </c>
      <c r="J314" s="358">
        <f t="shared" si="32"/>
        <v>104</v>
      </c>
      <c r="K314" s="267">
        <v>104</v>
      </c>
      <c r="L314" s="267"/>
      <c r="M314" s="267"/>
      <c r="N314" s="267"/>
      <c r="O314" s="267"/>
      <c r="P314" s="267"/>
      <c r="Q314" s="266" t="e">
        <f>IF(K314="nio",0,IF(K314&gt;0,K314*I314/W314,0))*VLOOKUP(B314,'2-Kosten per locatie'!$A$14:$C$31,3,FALSE)</f>
        <v>#DIV/0!</v>
      </c>
      <c r="R314" s="266">
        <f>IF(L314&gt;0,L314*I314/X314,0)*VLOOKUP(B314,'2-Kosten per locatie'!$A$14:$C$31,3,FALSE)</f>
        <v>0</v>
      </c>
      <c r="S314" s="266">
        <f>IF(M314&gt;0,M314*I314/Y314,0)*VLOOKUP(B314,'2-Kosten per locatie'!$A$14:$C$31,3,FALSE)</f>
        <v>0</v>
      </c>
      <c r="T314" s="266">
        <f>IF(N314&gt;0,N314*I314/Z314,0)*VLOOKUP(B314,'2-Kosten per locatie'!$A$14:$C$31,3,FALSE)</f>
        <v>0</v>
      </c>
      <c r="U314" s="266">
        <f>IF(O314&gt;0,O314*I314/Y314,0)*VLOOKUP(B314,'2-Kosten per locatie'!$A$14:$C$31,3,FALSE)</f>
        <v>0</v>
      </c>
      <c r="V314" s="266">
        <f>IF(P314&gt;0,P314*I314/Z314,0)*VLOOKUP(B314,'2-Kosten per locatie'!$A$14:$C$31,3,FALSE)</f>
        <v>0</v>
      </c>
      <c r="W314" s="359">
        <f>IF(K314="nio",0,IF(K314&gt;0,VLOOKUP(G314,'3-Productie normen'!A:L,VLOOKUP(K314,'3-Productie normen'!$B$32:$C$36,2,FALSE),FALSE)))</f>
        <v>0</v>
      </c>
      <c r="X314" s="359">
        <f t="shared" si="33"/>
        <v>0</v>
      </c>
      <c r="Y314" s="359">
        <f t="shared" si="34"/>
        <v>0</v>
      </c>
      <c r="Z314" s="359">
        <f t="shared" si="35"/>
        <v>0</v>
      </c>
      <c r="AA314" s="360"/>
      <c r="AC314" s="361">
        <f t="shared" si="36"/>
        <v>2912</v>
      </c>
    </row>
    <row r="315" spans="1:29" ht="14.1" hidden="1" customHeight="1">
      <c r="A315" s="77">
        <v>315</v>
      </c>
      <c r="B315" s="323" t="s">
        <v>59</v>
      </c>
      <c r="C315" s="323" t="s">
        <v>350</v>
      </c>
      <c r="D315" s="355" t="s">
        <v>147</v>
      </c>
      <c r="E315" s="356"/>
      <c r="F315" s="520" t="s">
        <v>200</v>
      </c>
      <c r="G315" s="340" t="s">
        <v>97</v>
      </c>
      <c r="H315" s="74" t="s">
        <v>305</v>
      </c>
      <c r="I315" s="521">
        <v>28</v>
      </c>
      <c r="J315" s="358">
        <f t="shared" si="32"/>
        <v>104</v>
      </c>
      <c r="K315" s="267">
        <v>104</v>
      </c>
      <c r="L315" s="267"/>
      <c r="M315" s="267"/>
      <c r="N315" s="267"/>
      <c r="O315" s="267"/>
      <c r="P315" s="267"/>
      <c r="Q315" s="266" t="e">
        <f>IF(K315="nio",0,IF(K315&gt;0,K315*I315/W315,0))*VLOOKUP(B315,'2-Kosten per locatie'!$A$14:$C$31,3,FALSE)</f>
        <v>#DIV/0!</v>
      </c>
      <c r="R315" s="266">
        <f>IF(L315&gt;0,L315*I315/X315,0)*VLOOKUP(B315,'2-Kosten per locatie'!$A$14:$C$31,3,FALSE)</f>
        <v>0</v>
      </c>
      <c r="S315" s="266">
        <f>IF(M315&gt;0,M315*I315/Y315,0)*VLOOKUP(B315,'2-Kosten per locatie'!$A$14:$C$31,3,FALSE)</f>
        <v>0</v>
      </c>
      <c r="T315" s="266">
        <f>IF(N315&gt;0,N315*I315/Z315,0)*VLOOKUP(B315,'2-Kosten per locatie'!$A$14:$C$31,3,FALSE)</f>
        <v>0</v>
      </c>
      <c r="U315" s="266">
        <f>IF(O315&gt;0,O315*I315/Y315,0)*VLOOKUP(B315,'2-Kosten per locatie'!$A$14:$C$31,3,FALSE)</f>
        <v>0</v>
      </c>
      <c r="V315" s="266">
        <f>IF(P315&gt;0,P315*I315/Z315,0)*VLOOKUP(B315,'2-Kosten per locatie'!$A$14:$C$31,3,FALSE)</f>
        <v>0</v>
      </c>
      <c r="W315" s="359">
        <f>IF(K315="nio",0,IF(K315&gt;0,VLOOKUP(G315,'3-Productie normen'!A:L,VLOOKUP(K315,'3-Productie normen'!$B$32:$C$36,2,FALSE),FALSE)))</f>
        <v>0</v>
      </c>
      <c r="X315" s="359">
        <f t="shared" si="33"/>
        <v>0</v>
      </c>
      <c r="Y315" s="359">
        <f t="shared" si="34"/>
        <v>0</v>
      </c>
      <c r="Z315" s="359">
        <f t="shared" si="35"/>
        <v>0</v>
      </c>
      <c r="AA315" s="360"/>
      <c r="AC315" s="361">
        <f t="shared" si="36"/>
        <v>2912</v>
      </c>
    </row>
    <row r="316" spans="1:29" ht="14.1" hidden="1" customHeight="1">
      <c r="A316" s="77">
        <v>316</v>
      </c>
      <c r="B316" s="323" t="s">
        <v>59</v>
      </c>
      <c r="C316" s="323" t="s">
        <v>350</v>
      </c>
      <c r="D316" s="355" t="s">
        <v>147</v>
      </c>
      <c r="E316" s="356"/>
      <c r="F316" s="520" t="s">
        <v>200</v>
      </c>
      <c r="G316" s="340" t="s">
        <v>97</v>
      </c>
      <c r="H316" s="74" t="s">
        <v>305</v>
      </c>
      <c r="I316" s="521">
        <v>28</v>
      </c>
      <c r="J316" s="358">
        <f t="shared" si="32"/>
        <v>104</v>
      </c>
      <c r="K316" s="267">
        <v>104</v>
      </c>
      <c r="L316" s="267"/>
      <c r="M316" s="267"/>
      <c r="N316" s="267"/>
      <c r="O316" s="267"/>
      <c r="P316" s="267"/>
      <c r="Q316" s="266" t="e">
        <f>IF(K316="nio",0,IF(K316&gt;0,K316*I316/W316,0))*VLOOKUP(B316,'2-Kosten per locatie'!$A$14:$C$31,3,FALSE)</f>
        <v>#DIV/0!</v>
      </c>
      <c r="R316" s="266">
        <f>IF(L316&gt;0,L316*I316/X316,0)*VLOOKUP(B316,'2-Kosten per locatie'!$A$14:$C$31,3,FALSE)</f>
        <v>0</v>
      </c>
      <c r="S316" s="266">
        <f>IF(M316&gt;0,M316*I316/Y316,0)*VLOOKUP(B316,'2-Kosten per locatie'!$A$14:$C$31,3,FALSE)</f>
        <v>0</v>
      </c>
      <c r="T316" s="266">
        <f>IF(N316&gt;0,N316*I316/Z316,0)*VLOOKUP(B316,'2-Kosten per locatie'!$A$14:$C$31,3,FALSE)</f>
        <v>0</v>
      </c>
      <c r="U316" s="266">
        <f>IF(O316&gt;0,O316*I316/Y316,0)*VLOOKUP(B316,'2-Kosten per locatie'!$A$14:$C$31,3,FALSE)</f>
        <v>0</v>
      </c>
      <c r="V316" s="266">
        <f>IF(P316&gt;0,P316*I316/Z316,0)*VLOOKUP(B316,'2-Kosten per locatie'!$A$14:$C$31,3,FALSE)</f>
        <v>0</v>
      </c>
      <c r="W316" s="359">
        <f>IF(K316="nio",0,IF(K316&gt;0,VLOOKUP(G316,'3-Productie normen'!A:L,VLOOKUP(K316,'3-Productie normen'!$B$32:$C$36,2,FALSE),FALSE)))</f>
        <v>0</v>
      </c>
      <c r="X316" s="359">
        <f t="shared" si="33"/>
        <v>0</v>
      </c>
      <c r="Y316" s="359">
        <f t="shared" si="34"/>
        <v>0</v>
      </c>
      <c r="Z316" s="359">
        <f t="shared" si="35"/>
        <v>0</v>
      </c>
      <c r="AA316" s="360"/>
      <c r="AC316" s="361">
        <f t="shared" si="36"/>
        <v>2912</v>
      </c>
    </row>
    <row r="317" spans="1:29" ht="14.1" hidden="1" customHeight="1">
      <c r="A317" s="77">
        <v>317</v>
      </c>
      <c r="B317" s="323" t="s">
        <v>59</v>
      </c>
      <c r="C317" s="323" t="s">
        <v>350</v>
      </c>
      <c r="D317" s="355" t="s">
        <v>147</v>
      </c>
      <c r="E317" s="356"/>
      <c r="F317" s="520" t="s">
        <v>200</v>
      </c>
      <c r="G317" s="340" t="s">
        <v>97</v>
      </c>
      <c r="H317" s="74" t="s">
        <v>305</v>
      </c>
      <c r="I317" s="521">
        <v>28</v>
      </c>
      <c r="J317" s="358">
        <f t="shared" si="32"/>
        <v>104</v>
      </c>
      <c r="K317" s="267">
        <v>104</v>
      </c>
      <c r="L317" s="267"/>
      <c r="M317" s="267"/>
      <c r="N317" s="267"/>
      <c r="O317" s="267"/>
      <c r="P317" s="267"/>
      <c r="Q317" s="266" t="e">
        <f>IF(K317="nio",0,IF(K317&gt;0,K317*I317/W317,0))*VLOOKUP(B317,'2-Kosten per locatie'!$A$14:$C$31,3,FALSE)</f>
        <v>#DIV/0!</v>
      </c>
      <c r="R317" s="266">
        <f>IF(L317&gt;0,L317*I317/X317,0)*VLOOKUP(B317,'2-Kosten per locatie'!$A$14:$C$31,3,FALSE)</f>
        <v>0</v>
      </c>
      <c r="S317" s="266">
        <f>IF(M317&gt;0,M317*I317/Y317,0)*VLOOKUP(B317,'2-Kosten per locatie'!$A$14:$C$31,3,FALSE)</f>
        <v>0</v>
      </c>
      <c r="T317" s="266">
        <f>IF(N317&gt;0,N317*I317/Z317,0)*VLOOKUP(B317,'2-Kosten per locatie'!$A$14:$C$31,3,FALSE)</f>
        <v>0</v>
      </c>
      <c r="U317" s="266">
        <f>IF(O317&gt;0,O317*I317/Y317,0)*VLOOKUP(B317,'2-Kosten per locatie'!$A$14:$C$31,3,FALSE)</f>
        <v>0</v>
      </c>
      <c r="V317" s="266">
        <f>IF(P317&gt;0,P317*I317/Z317,0)*VLOOKUP(B317,'2-Kosten per locatie'!$A$14:$C$31,3,FALSE)</f>
        <v>0</v>
      </c>
      <c r="W317" s="359">
        <f>IF(K317="nio",0,IF(K317&gt;0,VLOOKUP(G317,'3-Productie normen'!A:L,VLOOKUP(K317,'3-Productie normen'!$B$32:$C$36,2,FALSE),FALSE)))</f>
        <v>0</v>
      </c>
      <c r="X317" s="359">
        <f t="shared" si="33"/>
        <v>0</v>
      </c>
      <c r="Y317" s="359">
        <f t="shared" si="34"/>
        <v>0</v>
      </c>
      <c r="Z317" s="359">
        <f t="shared" si="35"/>
        <v>0</v>
      </c>
      <c r="AA317" s="360"/>
      <c r="AC317" s="361">
        <f t="shared" si="36"/>
        <v>2912</v>
      </c>
    </row>
    <row r="318" spans="1:29" ht="14.1" hidden="1" customHeight="1">
      <c r="A318" s="77">
        <v>318</v>
      </c>
      <c r="B318" s="323" t="s">
        <v>59</v>
      </c>
      <c r="C318" s="323" t="s">
        <v>350</v>
      </c>
      <c r="D318" s="355" t="s">
        <v>147</v>
      </c>
      <c r="E318" s="356"/>
      <c r="F318" s="520" t="s">
        <v>200</v>
      </c>
      <c r="G318" s="340" t="s">
        <v>97</v>
      </c>
      <c r="H318" s="74" t="s">
        <v>305</v>
      </c>
      <c r="I318" s="521">
        <v>28</v>
      </c>
      <c r="J318" s="358">
        <f t="shared" si="32"/>
        <v>104</v>
      </c>
      <c r="K318" s="267">
        <v>104</v>
      </c>
      <c r="L318" s="267"/>
      <c r="M318" s="267"/>
      <c r="N318" s="267"/>
      <c r="O318" s="267"/>
      <c r="P318" s="267"/>
      <c r="Q318" s="266" t="e">
        <f>IF(K318="nio",0,IF(K318&gt;0,K318*I318/W318,0))*VLOOKUP(B318,'2-Kosten per locatie'!$A$14:$C$31,3,FALSE)</f>
        <v>#DIV/0!</v>
      </c>
      <c r="R318" s="266">
        <f>IF(L318&gt;0,L318*I318/X318,0)*VLOOKUP(B318,'2-Kosten per locatie'!$A$14:$C$31,3,FALSE)</f>
        <v>0</v>
      </c>
      <c r="S318" s="266">
        <f>IF(M318&gt;0,M318*I318/Y318,0)*VLOOKUP(B318,'2-Kosten per locatie'!$A$14:$C$31,3,FALSE)</f>
        <v>0</v>
      </c>
      <c r="T318" s="266">
        <f>IF(N318&gt;0,N318*I318/Z318,0)*VLOOKUP(B318,'2-Kosten per locatie'!$A$14:$C$31,3,FALSE)</f>
        <v>0</v>
      </c>
      <c r="U318" s="266">
        <f>IF(O318&gt;0,O318*I318/Y318,0)*VLOOKUP(B318,'2-Kosten per locatie'!$A$14:$C$31,3,FALSE)</f>
        <v>0</v>
      </c>
      <c r="V318" s="266">
        <f>IF(P318&gt;0,P318*I318/Z318,0)*VLOOKUP(B318,'2-Kosten per locatie'!$A$14:$C$31,3,FALSE)</f>
        <v>0</v>
      </c>
      <c r="W318" s="359">
        <f>IF(K318="nio",0,IF(K318&gt;0,VLOOKUP(G318,'3-Productie normen'!A:L,VLOOKUP(K318,'3-Productie normen'!$B$32:$C$36,2,FALSE),FALSE)))</f>
        <v>0</v>
      </c>
      <c r="X318" s="359">
        <f t="shared" si="33"/>
        <v>0</v>
      </c>
      <c r="Y318" s="359">
        <f t="shared" si="34"/>
        <v>0</v>
      </c>
      <c r="Z318" s="359">
        <f t="shared" si="35"/>
        <v>0</v>
      </c>
      <c r="AA318" s="360"/>
      <c r="AC318" s="361">
        <f t="shared" si="36"/>
        <v>2912</v>
      </c>
    </row>
    <row r="319" spans="1:29" ht="14.1" hidden="1" customHeight="1">
      <c r="A319" s="77">
        <v>319</v>
      </c>
      <c r="B319" s="323" t="s">
        <v>59</v>
      </c>
      <c r="C319" s="323" t="s">
        <v>350</v>
      </c>
      <c r="D319" s="355" t="s">
        <v>147</v>
      </c>
      <c r="E319" s="356"/>
      <c r="F319" s="520" t="s">
        <v>200</v>
      </c>
      <c r="G319" s="340" t="s">
        <v>97</v>
      </c>
      <c r="H319" s="74" t="s">
        <v>305</v>
      </c>
      <c r="I319" s="521">
        <v>28</v>
      </c>
      <c r="J319" s="358">
        <f t="shared" si="32"/>
        <v>104</v>
      </c>
      <c r="K319" s="267">
        <v>104</v>
      </c>
      <c r="L319" s="267"/>
      <c r="M319" s="267"/>
      <c r="N319" s="267"/>
      <c r="O319" s="267"/>
      <c r="P319" s="267"/>
      <c r="Q319" s="266" t="e">
        <f>IF(K319="nio",0,IF(K319&gt;0,K319*I319/W319,0))*VLOOKUP(B319,'2-Kosten per locatie'!$A$14:$C$31,3,FALSE)</f>
        <v>#DIV/0!</v>
      </c>
      <c r="R319" s="266">
        <f>IF(L319&gt;0,L319*I319/X319,0)*VLOOKUP(B319,'2-Kosten per locatie'!$A$14:$C$31,3,FALSE)</f>
        <v>0</v>
      </c>
      <c r="S319" s="266">
        <f>IF(M319&gt;0,M319*I319/Y319,0)*VLOOKUP(B319,'2-Kosten per locatie'!$A$14:$C$31,3,FALSE)</f>
        <v>0</v>
      </c>
      <c r="T319" s="266">
        <f>IF(N319&gt;0,N319*I319/Z319,0)*VLOOKUP(B319,'2-Kosten per locatie'!$A$14:$C$31,3,FALSE)</f>
        <v>0</v>
      </c>
      <c r="U319" s="266">
        <f>IF(O319&gt;0,O319*I319/Y319,0)*VLOOKUP(B319,'2-Kosten per locatie'!$A$14:$C$31,3,FALSE)</f>
        <v>0</v>
      </c>
      <c r="V319" s="266">
        <f>IF(P319&gt;0,P319*I319/Z319,0)*VLOOKUP(B319,'2-Kosten per locatie'!$A$14:$C$31,3,FALSE)</f>
        <v>0</v>
      </c>
      <c r="W319" s="359">
        <f>IF(K319="nio",0,IF(K319&gt;0,VLOOKUP(G319,'3-Productie normen'!A:L,VLOOKUP(K319,'3-Productie normen'!$B$32:$C$36,2,FALSE),FALSE)))</f>
        <v>0</v>
      </c>
      <c r="X319" s="359">
        <f t="shared" si="33"/>
        <v>0</v>
      </c>
      <c r="Y319" s="359">
        <f t="shared" si="34"/>
        <v>0</v>
      </c>
      <c r="Z319" s="359">
        <f t="shared" si="35"/>
        <v>0</v>
      </c>
      <c r="AA319" s="360"/>
      <c r="AC319" s="361">
        <f t="shared" si="36"/>
        <v>2912</v>
      </c>
    </row>
    <row r="320" spans="1:29" ht="14.1" hidden="1" customHeight="1">
      <c r="A320" s="77">
        <v>320</v>
      </c>
      <c r="B320" s="323" t="s">
        <v>59</v>
      </c>
      <c r="C320" s="323" t="s">
        <v>350</v>
      </c>
      <c r="D320" s="355" t="s">
        <v>147</v>
      </c>
      <c r="E320" s="356"/>
      <c r="F320" s="520" t="s">
        <v>200</v>
      </c>
      <c r="G320" s="340" t="s">
        <v>97</v>
      </c>
      <c r="H320" s="74" t="s">
        <v>305</v>
      </c>
      <c r="I320" s="521">
        <v>11</v>
      </c>
      <c r="J320" s="358">
        <f t="shared" si="32"/>
        <v>104</v>
      </c>
      <c r="K320" s="267">
        <v>104</v>
      </c>
      <c r="L320" s="267"/>
      <c r="M320" s="267"/>
      <c r="N320" s="267"/>
      <c r="O320" s="267"/>
      <c r="P320" s="267"/>
      <c r="Q320" s="266" t="e">
        <f>IF(K320="nio",0,IF(K320&gt;0,K320*I320/W320,0))*VLOOKUP(B320,'2-Kosten per locatie'!$A$14:$C$31,3,FALSE)</f>
        <v>#DIV/0!</v>
      </c>
      <c r="R320" s="266">
        <f>IF(L320&gt;0,L320*I320/X320,0)*VLOOKUP(B320,'2-Kosten per locatie'!$A$14:$C$31,3,FALSE)</f>
        <v>0</v>
      </c>
      <c r="S320" s="266">
        <f>IF(M320&gt;0,M320*I320/Y320,0)*VLOOKUP(B320,'2-Kosten per locatie'!$A$14:$C$31,3,FALSE)</f>
        <v>0</v>
      </c>
      <c r="T320" s="266">
        <f>IF(N320&gt;0,N320*I320/Z320,0)*VLOOKUP(B320,'2-Kosten per locatie'!$A$14:$C$31,3,FALSE)</f>
        <v>0</v>
      </c>
      <c r="U320" s="266">
        <f>IF(O320&gt;0,O320*I320/Y320,0)*VLOOKUP(B320,'2-Kosten per locatie'!$A$14:$C$31,3,FALSE)</f>
        <v>0</v>
      </c>
      <c r="V320" s="266">
        <f>IF(P320&gt;0,P320*I320/Z320,0)*VLOOKUP(B320,'2-Kosten per locatie'!$A$14:$C$31,3,FALSE)</f>
        <v>0</v>
      </c>
      <c r="W320" s="359">
        <f>IF(K320="nio",0,IF(K320&gt;0,VLOOKUP(G320,'3-Productie normen'!A:L,VLOOKUP(K320,'3-Productie normen'!$B$32:$C$36,2,FALSE),FALSE)))</f>
        <v>0</v>
      </c>
      <c r="X320" s="359">
        <f t="shared" si="33"/>
        <v>0</v>
      </c>
      <c r="Y320" s="359">
        <f t="shared" si="34"/>
        <v>0</v>
      </c>
      <c r="Z320" s="359">
        <f t="shared" si="35"/>
        <v>0</v>
      </c>
      <c r="AA320" s="360"/>
      <c r="AC320" s="361">
        <f t="shared" si="36"/>
        <v>1144</v>
      </c>
    </row>
    <row r="321" spans="1:29" ht="14.1" hidden="1" customHeight="1">
      <c r="A321" s="77">
        <v>321</v>
      </c>
      <c r="B321" s="323" t="s">
        <v>59</v>
      </c>
      <c r="C321" s="323" t="s">
        <v>350</v>
      </c>
      <c r="D321" s="355" t="s">
        <v>147</v>
      </c>
      <c r="E321" s="356"/>
      <c r="F321" s="520" t="s">
        <v>200</v>
      </c>
      <c r="G321" s="340" t="s">
        <v>97</v>
      </c>
      <c r="H321" s="74" t="s">
        <v>305</v>
      </c>
      <c r="I321" s="521">
        <v>11</v>
      </c>
      <c r="J321" s="358">
        <f t="shared" si="32"/>
        <v>104</v>
      </c>
      <c r="K321" s="267">
        <v>104</v>
      </c>
      <c r="L321" s="267"/>
      <c r="M321" s="267"/>
      <c r="N321" s="267"/>
      <c r="O321" s="267"/>
      <c r="P321" s="267"/>
      <c r="Q321" s="266" t="e">
        <f>IF(K321="nio",0,IF(K321&gt;0,K321*I321/W321,0))*VLOOKUP(B321,'2-Kosten per locatie'!$A$14:$C$31,3,FALSE)</f>
        <v>#DIV/0!</v>
      </c>
      <c r="R321" s="266">
        <f>IF(L321&gt;0,L321*I321/X321,0)*VLOOKUP(B321,'2-Kosten per locatie'!$A$14:$C$31,3,FALSE)</f>
        <v>0</v>
      </c>
      <c r="S321" s="266">
        <f>IF(M321&gt;0,M321*I321/Y321,0)*VLOOKUP(B321,'2-Kosten per locatie'!$A$14:$C$31,3,FALSE)</f>
        <v>0</v>
      </c>
      <c r="T321" s="266">
        <f>IF(N321&gt;0,N321*I321/Z321,0)*VLOOKUP(B321,'2-Kosten per locatie'!$A$14:$C$31,3,FALSE)</f>
        <v>0</v>
      </c>
      <c r="U321" s="266">
        <f>IF(O321&gt;0,O321*I321/Y321,0)*VLOOKUP(B321,'2-Kosten per locatie'!$A$14:$C$31,3,FALSE)</f>
        <v>0</v>
      </c>
      <c r="V321" s="266">
        <f>IF(P321&gt;0,P321*I321/Z321,0)*VLOOKUP(B321,'2-Kosten per locatie'!$A$14:$C$31,3,FALSE)</f>
        <v>0</v>
      </c>
      <c r="W321" s="359">
        <f>IF(K321="nio",0,IF(K321&gt;0,VLOOKUP(G321,'3-Productie normen'!A:L,VLOOKUP(K321,'3-Productie normen'!$B$32:$C$36,2,FALSE),FALSE)))</f>
        <v>0</v>
      </c>
      <c r="X321" s="359">
        <f t="shared" si="33"/>
        <v>0</v>
      </c>
      <c r="Y321" s="359">
        <f t="shared" si="34"/>
        <v>0</v>
      </c>
      <c r="Z321" s="359">
        <f t="shared" si="35"/>
        <v>0</v>
      </c>
      <c r="AA321" s="360"/>
      <c r="AC321" s="361">
        <f t="shared" si="36"/>
        <v>1144</v>
      </c>
    </row>
    <row r="322" spans="1:29" ht="14.1" hidden="1" customHeight="1">
      <c r="A322" s="77">
        <v>322</v>
      </c>
      <c r="B322" s="323" t="s">
        <v>59</v>
      </c>
      <c r="C322" s="323" t="s">
        <v>350</v>
      </c>
      <c r="D322" s="355" t="s">
        <v>147</v>
      </c>
      <c r="E322" s="356"/>
      <c r="F322" s="520" t="s">
        <v>355</v>
      </c>
      <c r="G322" s="520" t="s">
        <v>107</v>
      </c>
      <c r="H322" s="74" t="s">
        <v>159</v>
      </c>
      <c r="I322" s="521">
        <v>6</v>
      </c>
      <c r="J322" s="358">
        <f t="shared" si="32"/>
        <v>255</v>
      </c>
      <c r="K322" s="267">
        <v>255</v>
      </c>
      <c r="L322" s="267"/>
      <c r="M322" s="267"/>
      <c r="N322" s="267"/>
      <c r="O322" s="267"/>
      <c r="P322" s="267"/>
      <c r="Q322" s="266" t="e">
        <f>IF(K322="nio",0,IF(K322&gt;0,K322*I322/W322,0))*VLOOKUP(B322,'2-Kosten per locatie'!$A$14:$C$31,3,FALSE)</f>
        <v>#DIV/0!</v>
      </c>
      <c r="R322" s="266">
        <f>IF(L322&gt;0,L322*I322/X322,0)*VLOOKUP(B322,'2-Kosten per locatie'!$A$14:$C$31,3,FALSE)</f>
        <v>0</v>
      </c>
      <c r="S322" s="266">
        <f>IF(M322&gt;0,M322*I322/Y322,0)*VLOOKUP(B322,'2-Kosten per locatie'!$A$14:$C$31,3,FALSE)</f>
        <v>0</v>
      </c>
      <c r="T322" s="266">
        <f>IF(N322&gt;0,N322*I322/Z322,0)*VLOOKUP(B322,'2-Kosten per locatie'!$A$14:$C$31,3,FALSE)</f>
        <v>0</v>
      </c>
      <c r="U322" s="266">
        <f>IF(O322&gt;0,O322*I322/Y322,0)*VLOOKUP(B322,'2-Kosten per locatie'!$A$14:$C$31,3,FALSE)</f>
        <v>0</v>
      </c>
      <c r="V322" s="266">
        <f>IF(P322&gt;0,P322*I322/Z322,0)*VLOOKUP(B322,'2-Kosten per locatie'!$A$14:$C$31,3,FALSE)</f>
        <v>0</v>
      </c>
      <c r="W322" s="359">
        <f>IF(K322="nio",0,IF(K322&gt;0,VLOOKUP(G322,'3-Productie normen'!A:L,VLOOKUP(K322,'3-Productie normen'!$B$32:$C$36,2,FALSE),FALSE)))</f>
        <v>0</v>
      </c>
      <c r="X322" s="359">
        <f t="shared" si="33"/>
        <v>0</v>
      </c>
      <c r="Y322" s="359">
        <f t="shared" si="34"/>
        <v>0</v>
      </c>
      <c r="Z322" s="359">
        <f t="shared" si="35"/>
        <v>0</v>
      </c>
      <c r="AA322" s="360"/>
      <c r="AC322" s="361">
        <f t="shared" si="36"/>
        <v>1530</v>
      </c>
    </row>
    <row r="323" spans="1:29" ht="14.1" hidden="1" customHeight="1">
      <c r="A323" s="77">
        <v>323</v>
      </c>
      <c r="B323" s="323" t="s">
        <v>59</v>
      </c>
      <c r="C323" s="323" t="s">
        <v>350</v>
      </c>
      <c r="D323" s="355" t="s">
        <v>147</v>
      </c>
      <c r="E323" s="356"/>
      <c r="F323" s="520" t="s">
        <v>194</v>
      </c>
      <c r="G323" s="520" t="s">
        <v>99</v>
      </c>
      <c r="H323" s="74" t="s">
        <v>307</v>
      </c>
      <c r="I323" s="521">
        <v>26</v>
      </c>
      <c r="J323" s="358">
        <f t="shared" si="32"/>
        <v>255</v>
      </c>
      <c r="K323" s="267">
        <v>255</v>
      </c>
      <c r="L323" s="267"/>
      <c r="M323" s="267"/>
      <c r="N323" s="267"/>
      <c r="O323" s="267"/>
      <c r="P323" s="267"/>
      <c r="Q323" s="266" t="e">
        <f>IF(K323="nio",0,IF(K323&gt;0,K323*I323/W323,0))*VLOOKUP(B323,'2-Kosten per locatie'!$A$14:$C$31,3,FALSE)</f>
        <v>#DIV/0!</v>
      </c>
      <c r="R323" s="266">
        <f>IF(L323&gt;0,L323*I323/X323,0)*VLOOKUP(B323,'2-Kosten per locatie'!$A$14:$C$31,3,FALSE)</f>
        <v>0</v>
      </c>
      <c r="S323" s="266">
        <f>IF(M323&gt;0,M323*I323/Y323,0)*VLOOKUP(B323,'2-Kosten per locatie'!$A$14:$C$31,3,FALSE)</f>
        <v>0</v>
      </c>
      <c r="T323" s="266">
        <f>IF(N323&gt;0,N323*I323/Z323,0)*VLOOKUP(B323,'2-Kosten per locatie'!$A$14:$C$31,3,FALSE)</f>
        <v>0</v>
      </c>
      <c r="U323" s="266">
        <f>IF(O323&gt;0,O323*I323/Y323,0)*VLOOKUP(B323,'2-Kosten per locatie'!$A$14:$C$31,3,FALSE)</f>
        <v>0</v>
      </c>
      <c r="V323" s="266">
        <f>IF(P323&gt;0,P323*I323/Z323,0)*VLOOKUP(B323,'2-Kosten per locatie'!$A$14:$C$31,3,FALSE)</f>
        <v>0</v>
      </c>
      <c r="W323" s="359">
        <f>IF(K323="nio",0,IF(K323&gt;0,VLOOKUP(G323,'3-Productie normen'!A:L,VLOOKUP(K323,'3-Productie normen'!$B$32:$C$36,2,FALSE),FALSE)))</f>
        <v>0</v>
      </c>
      <c r="X323" s="359">
        <f t="shared" si="33"/>
        <v>0</v>
      </c>
      <c r="Y323" s="359">
        <f t="shared" si="34"/>
        <v>0</v>
      </c>
      <c r="Z323" s="359">
        <f t="shared" si="35"/>
        <v>0</v>
      </c>
      <c r="AA323" s="360"/>
      <c r="AC323" s="361">
        <f t="shared" si="36"/>
        <v>6630</v>
      </c>
    </row>
    <row r="324" spans="1:29" ht="14.1" hidden="1" customHeight="1">
      <c r="A324" s="77">
        <v>324</v>
      </c>
      <c r="B324" s="323" t="s">
        <v>59</v>
      </c>
      <c r="C324" s="323" t="s">
        <v>350</v>
      </c>
      <c r="D324" s="355" t="s">
        <v>147</v>
      </c>
      <c r="E324" s="356"/>
      <c r="F324" s="520" t="s">
        <v>361</v>
      </c>
      <c r="G324" s="520" t="s">
        <v>99</v>
      </c>
      <c r="H324" s="74" t="s">
        <v>152</v>
      </c>
      <c r="I324" s="521">
        <v>4</v>
      </c>
      <c r="J324" s="358">
        <f t="shared" si="32"/>
        <v>255</v>
      </c>
      <c r="K324" s="267">
        <v>255</v>
      </c>
      <c r="L324" s="267"/>
      <c r="M324" s="267"/>
      <c r="N324" s="267"/>
      <c r="O324" s="267"/>
      <c r="P324" s="267"/>
      <c r="Q324" s="266" t="e">
        <f>IF(K324="nio",0,IF(K324&gt;0,K324*I324/W324,0))*VLOOKUP(B324,'2-Kosten per locatie'!$A$14:$C$31,3,FALSE)</f>
        <v>#DIV/0!</v>
      </c>
      <c r="R324" s="266">
        <f>IF(L324&gt;0,L324*I324/X324,0)*VLOOKUP(B324,'2-Kosten per locatie'!$A$14:$C$31,3,FALSE)</f>
        <v>0</v>
      </c>
      <c r="S324" s="266">
        <f>IF(M324&gt;0,M324*I324/Y324,0)*VLOOKUP(B324,'2-Kosten per locatie'!$A$14:$C$31,3,FALSE)</f>
        <v>0</v>
      </c>
      <c r="T324" s="266">
        <f>IF(N324&gt;0,N324*I324/Z324,0)*VLOOKUP(B324,'2-Kosten per locatie'!$A$14:$C$31,3,FALSE)</f>
        <v>0</v>
      </c>
      <c r="U324" s="266">
        <f>IF(O324&gt;0,O324*I324/Y324,0)*VLOOKUP(B324,'2-Kosten per locatie'!$A$14:$C$31,3,FALSE)</f>
        <v>0</v>
      </c>
      <c r="V324" s="266">
        <f>IF(P324&gt;0,P324*I324/Z324,0)*VLOOKUP(B324,'2-Kosten per locatie'!$A$14:$C$31,3,FALSE)</f>
        <v>0</v>
      </c>
      <c r="W324" s="359">
        <f>IF(K324="nio",0,IF(K324&gt;0,VLOOKUP(G324,'3-Productie normen'!A:L,VLOOKUP(K324,'3-Productie normen'!$B$32:$C$36,2,FALSE),FALSE)))</f>
        <v>0</v>
      </c>
      <c r="X324" s="359">
        <f t="shared" si="33"/>
        <v>0</v>
      </c>
      <c r="Y324" s="359">
        <f t="shared" si="34"/>
        <v>0</v>
      </c>
      <c r="Z324" s="359">
        <f t="shared" si="35"/>
        <v>0</v>
      </c>
      <c r="AA324" s="360"/>
      <c r="AC324" s="361">
        <f t="shared" si="36"/>
        <v>1020</v>
      </c>
    </row>
    <row r="325" spans="1:29" ht="14.1" hidden="1" customHeight="1">
      <c r="A325" s="77">
        <v>325</v>
      </c>
      <c r="B325" s="323" t="s">
        <v>59</v>
      </c>
      <c r="C325" s="323" t="s">
        <v>350</v>
      </c>
      <c r="D325" s="355" t="s">
        <v>147</v>
      </c>
      <c r="E325" s="356"/>
      <c r="F325" s="520" t="s">
        <v>363</v>
      </c>
      <c r="G325" s="520" t="s">
        <v>101</v>
      </c>
      <c r="H325" s="74" t="s">
        <v>307</v>
      </c>
      <c r="I325" s="521">
        <v>176</v>
      </c>
      <c r="J325" s="358">
        <f t="shared" si="32"/>
        <v>255</v>
      </c>
      <c r="K325" s="267">
        <v>255</v>
      </c>
      <c r="L325" s="267"/>
      <c r="M325" s="267"/>
      <c r="N325" s="267"/>
      <c r="O325" s="267"/>
      <c r="P325" s="267"/>
      <c r="Q325" s="266" t="e">
        <f>IF(K325="nio",0,IF(K325&gt;0,K325*I325/W325,0))*VLOOKUP(B325,'2-Kosten per locatie'!$A$14:$C$31,3,FALSE)</f>
        <v>#DIV/0!</v>
      </c>
      <c r="R325" s="266">
        <f>IF(L325&gt;0,L325*I325/X325,0)*VLOOKUP(B325,'2-Kosten per locatie'!$A$14:$C$31,3,FALSE)</f>
        <v>0</v>
      </c>
      <c r="S325" s="266">
        <f>IF(M325&gt;0,M325*I325/Y325,0)*VLOOKUP(B325,'2-Kosten per locatie'!$A$14:$C$31,3,FALSE)</f>
        <v>0</v>
      </c>
      <c r="T325" s="266">
        <f>IF(N325&gt;0,N325*I325/Z325,0)*VLOOKUP(B325,'2-Kosten per locatie'!$A$14:$C$31,3,FALSE)</f>
        <v>0</v>
      </c>
      <c r="U325" s="266">
        <f>IF(O325&gt;0,O325*I325/Y325,0)*VLOOKUP(B325,'2-Kosten per locatie'!$A$14:$C$31,3,FALSE)</f>
        <v>0</v>
      </c>
      <c r="V325" s="266">
        <f>IF(P325&gt;0,P325*I325/Z325,0)*VLOOKUP(B325,'2-Kosten per locatie'!$A$14:$C$31,3,FALSE)</f>
        <v>0</v>
      </c>
      <c r="W325" s="359">
        <f>IF(K325="nio",0,IF(K325&gt;0,VLOOKUP(G325,'3-Productie normen'!A:L,VLOOKUP(K325,'3-Productie normen'!$B$32:$C$36,2,FALSE),FALSE)))</f>
        <v>0</v>
      </c>
      <c r="X325" s="359">
        <f t="shared" si="33"/>
        <v>0</v>
      </c>
      <c r="Y325" s="359">
        <f t="shared" si="34"/>
        <v>0</v>
      </c>
      <c r="Z325" s="359">
        <f t="shared" si="35"/>
        <v>0</v>
      </c>
      <c r="AA325" s="360"/>
      <c r="AC325" s="361">
        <f t="shared" si="36"/>
        <v>44880</v>
      </c>
    </row>
    <row r="326" spans="1:29" ht="14.1" hidden="1" customHeight="1">
      <c r="A326" s="77">
        <v>326</v>
      </c>
      <c r="B326" s="323" t="s">
        <v>59</v>
      </c>
      <c r="C326" s="323" t="s">
        <v>350</v>
      </c>
      <c r="D326" s="355" t="s">
        <v>147</v>
      </c>
      <c r="E326" s="356"/>
      <c r="F326" s="520" t="s">
        <v>362</v>
      </c>
      <c r="G326" s="520" t="s">
        <v>102</v>
      </c>
      <c r="H326" s="74" t="s">
        <v>307</v>
      </c>
      <c r="I326" s="521">
        <v>16</v>
      </c>
      <c r="J326" s="358">
        <f t="shared" si="32"/>
        <v>255</v>
      </c>
      <c r="K326" s="267">
        <v>255</v>
      </c>
      <c r="L326" s="267"/>
      <c r="M326" s="267"/>
      <c r="N326" s="267"/>
      <c r="O326" s="267"/>
      <c r="P326" s="267"/>
      <c r="Q326" s="266" t="e">
        <f>IF(K326="nio",0,IF(K326&gt;0,K326*I326/W326,0))*VLOOKUP(B326,'2-Kosten per locatie'!$A$14:$C$31,3,FALSE)</f>
        <v>#DIV/0!</v>
      </c>
      <c r="R326" s="266">
        <f>IF(L326&gt;0,L326*I326/X326,0)*VLOOKUP(B326,'2-Kosten per locatie'!$A$14:$C$31,3,FALSE)</f>
        <v>0</v>
      </c>
      <c r="S326" s="266">
        <f>IF(M326&gt;0,M326*I326/Y326,0)*VLOOKUP(B326,'2-Kosten per locatie'!$A$14:$C$31,3,FALSE)</f>
        <v>0</v>
      </c>
      <c r="T326" s="266">
        <f>IF(N326&gt;0,N326*I326/Z326,0)*VLOOKUP(B326,'2-Kosten per locatie'!$A$14:$C$31,3,FALSE)</f>
        <v>0</v>
      </c>
      <c r="U326" s="266">
        <f>IF(O326&gt;0,O326*I326/Y326,0)*VLOOKUP(B326,'2-Kosten per locatie'!$A$14:$C$31,3,FALSE)</f>
        <v>0</v>
      </c>
      <c r="V326" s="266">
        <f>IF(P326&gt;0,P326*I326/Z326,0)*VLOOKUP(B326,'2-Kosten per locatie'!$A$14:$C$31,3,FALSE)</f>
        <v>0</v>
      </c>
      <c r="W326" s="359">
        <f>IF(K326="nio",0,IF(K326&gt;0,VLOOKUP(G326,'3-Productie normen'!A:L,VLOOKUP(K326,'3-Productie normen'!$B$32:$C$36,2,FALSE),FALSE)))</f>
        <v>0</v>
      </c>
      <c r="X326" s="359">
        <f t="shared" si="33"/>
        <v>0</v>
      </c>
      <c r="Y326" s="359">
        <f t="shared" si="34"/>
        <v>0</v>
      </c>
      <c r="Z326" s="359">
        <f t="shared" si="35"/>
        <v>0</v>
      </c>
      <c r="AA326" s="360"/>
      <c r="AC326" s="361">
        <f t="shared" si="36"/>
        <v>4080</v>
      </c>
    </row>
    <row r="327" spans="1:29" ht="14.1" hidden="1" customHeight="1">
      <c r="A327" s="77">
        <v>327</v>
      </c>
      <c r="B327" s="323" t="s">
        <v>59</v>
      </c>
      <c r="C327" s="323" t="s">
        <v>350</v>
      </c>
      <c r="D327" s="355" t="s">
        <v>147</v>
      </c>
      <c r="E327" s="356"/>
      <c r="F327" s="520" t="s">
        <v>174</v>
      </c>
      <c r="G327" s="520" t="s">
        <v>98</v>
      </c>
      <c r="H327" s="74" t="s">
        <v>307</v>
      </c>
      <c r="I327" s="521">
        <v>3</v>
      </c>
      <c r="J327" s="358">
        <f t="shared" si="32"/>
        <v>255</v>
      </c>
      <c r="K327" s="267">
        <v>255</v>
      </c>
      <c r="L327" s="267"/>
      <c r="M327" s="267"/>
      <c r="N327" s="267"/>
      <c r="O327" s="267"/>
      <c r="P327" s="267"/>
      <c r="Q327" s="266" t="e">
        <f>IF(K327="nio",0,IF(K327&gt;0,K327*I327/W327,0))*VLOOKUP(B327,'2-Kosten per locatie'!$A$14:$C$31,3,FALSE)</f>
        <v>#DIV/0!</v>
      </c>
      <c r="R327" s="266">
        <f>IF(L327&gt;0,L327*I327/X327,0)*VLOOKUP(B327,'2-Kosten per locatie'!$A$14:$C$31,3,FALSE)</f>
        <v>0</v>
      </c>
      <c r="S327" s="266">
        <f>IF(M327&gt;0,M327*I327/Y327,0)*VLOOKUP(B327,'2-Kosten per locatie'!$A$14:$C$31,3,FALSE)</f>
        <v>0</v>
      </c>
      <c r="T327" s="266">
        <f>IF(N327&gt;0,N327*I327/Z327,0)*VLOOKUP(B327,'2-Kosten per locatie'!$A$14:$C$31,3,FALSE)</f>
        <v>0</v>
      </c>
      <c r="U327" s="266">
        <f>IF(O327&gt;0,O327*I327/Y327,0)*VLOOKUP(B327,'2-Kosten per locatie'!$A$14:$C$31,3,FALSE)</f>
        <v>0</v>
      </c>
      <c r="V327" s="266">
        <f>IF(P327&gt;0,P327*I327/Z327,0)*VLOOKUP(B327,'2-Kosten per locatie'!$A$14:$C$31,3,FALSE)</f>
        <v>0</v>
      </c>
      <c r="W327" s="359">
        <f>IF(K327="nio",0,IF(K327&gt;0,VLOOKUP(G327,'3-Productie normen'!A:L,VLOOKUP(K327,'3-Productie normen'!$B$32:$C$36,2,FALSE),FALSE)))</f>
        <v>0</v>
      </c>
      <c r="X327" s="359">
        <f t="shared" si="33"/>
        <v>0</v>
      </c>
      <c r="Y327" s="359">
        <f t="shared" si="34"/>
        <v>0</v>
      </c>
      <c r="Z327" s="359">
        <f t="shared" si="35"/>
        <v>0</v>
      </c>
      <c r="AA327" s="360"/>
      <c r="AC327" s="361">
        <f t="shared" si="36"/>
        <v>765</v>
      </c>
    </row>
    <row r="328" spans="1:29" ht="14.1" hidden="1" customHeight="1">
      <c r="A328" s="77">
        <v>328</v>
      </c>
      <c r="B328" s="323" t="s">
        <v>59</v>
      </c>
      <c r="C328" s="323" t="s">
        <v>350</v>
      </c>
      <c r="D328" s="355" t="s">
        <v>147</v>
      </c>
      <c r="E328" s="356"/>
      <c r="F328" s="520" t="s">
        <v>174</v>
      </c>
      <c r="G328" s="520" t="s">
        <v>98</v>
      </c>
      <c r="H328" s="74" t="s">
        <v>307</v>
      </c>
      <c r="I328" s="521">
        <v>2</v>
      </c>
      <c r="J328" s="358">
        <f t="shared" si="32"/>
        <v>255</v>
      </c>
      <c r="K328" s="267">
        <v>255</v>
      </c>
      <c r="L328" s="267"/>
      <c r="M328" s="267"/>
      <c r="N328" s="267"/>
      <c r="O328" s="267"/>
      <c r="P328" s="267"/>
      <c r="Q328" s="266" t="e">
        <f>IF(K328="nio",0,IF(K328&gt;0,K328*I328/W328,0))*VLOOKUP(B328,'2-Kosten per locatie'!$A$14:$C$31,3,FALSE)</f>
        <v>#DIV/0!</v>
      </c>
      <c r="R328" s="266">
        <f>IF(L328&gt;0,L328*I328/X328,0)*VLOOKUP(B328,'2-Kosten per locatie'!$A$14:$C$31,3,FALSE)</f>
        <v>0</v>
      </c>
      <c r="S328" s="266">
        <f>IF(M328&gt;0,M328*I328/Y328,0)*VLOOKUP(B328,'2-Kosten per locatie'!$A$14:$C$31,3,FALSE)</f>
        <v>0</v>
      </c>
      <c r="T328" s="266">
        <f>IF(N328&gt;0,N328*I328/Z328,0)*VLOOKUP(B328,'2-Kosten per locatie'!$A$14:$C$31,3,FALSE)</f>
        <v>0</v>
      </c>
      <c r="U328" s="266">
        <f>IF(O328&gt;0,O328*I328/Y328,0)*VLOOKUP(B328,'2-Kosten per locatie'!$A$14:$C$31,3,FALSE)</f>
        <v>0</v>
      </c>
      <c r="V328" s="266">
        <f>IF(P328&gt;0,P328*I328/Z328,0)*VLOOKUP(B328,'2-Kosten per locatie'!$A$14:$C$31,3,FALSE)</f>
        <v>0</v>
      </c>
      <c r="W328" s="359">
        <f>IF(K328="nio",0,IF(K328&gt;0,VLOOKUP(G328,'3-Productie normen'!A:L,VLOOKUP(K328,'3-Productie normen'!$B$32:$C$36,2,FALSE),FALSE)))</f>
        <v>0</v>
      </c>
      <c r="X328" s="359">
        <f t="shared" si="33"/>
        <v>0</v>
      </c>
      <c r="Y328" s="359">
        <f t="shared" si="34"/>
        <v>0</v>
      </c>
      <c r="Z328" s="359">
        <f t="shared" si="35"/>
        <v>0</v>
      </c>
      <c r="AA328" s="360"/>
      <c r="AC328" s="361">
        <f t="shared" si="36"/>
        <v>510</v>
      </c>
    </row>
    <row r="329" spans="1:29" ht="14.1" hidden="1" customHeight="1">
      <c r="A329" s="77">
        <v>329</v>
      </c>
      <c r="B329" s="323" t="s">
        <v>59</v>
      </c>
      <c r="C329" s="323" t="s">
        <v>350</v>
      </c>
      <c r="D329" s="355" t="s">
        <v>147</v>
      </c>
      <c r="E329" s="356"/>
      <c r="F329" s="520" t="s">
        <v>354</v>
      </c>
      <c r="G329" s="520" t="s">
        <v>98</v>
      </c>
      <c r="H329" s="74" t="s">
        <v>307</v>
      </c>
      <c r="I329" s="521">
        <v>4.8499999999999996</v>
      </c>
      <c r="J329" s="358">
        <f t="shared" si="32"/>
        <v>255</v>
      </c>
      <c r="K329" s="267">
        <v>255</v>
      </c>
      <c r="L329" s="267"/>
      <c r="M329" s="267"/>
      <c r="N329" s="267"/>
      <c r="O329" s="267"/>
      <c r="P329" s="267"/>
      <c r="Q329" s="266" t="e">
        <f>IF(K329="nio",0,IF(K329&gt;0,K329*I329/W329,0))*VLOOKUP(B329,'2-Kosten per locatie'!$A$14:$C$31,3,FALSE)</f>
        <v>#DIV/0!</v>
      </c>
      <c r="R329" s="266">
        <f>IF(L329&gt;0,L329*I329/X329,0)*VLOOKUP(B329,'2-Kosten per locatie'!$A$14:$C$31,3,FALSE)</f>
        <v>0</v>
      </c>
      <c r="S329" s="266">
        <f>IF(M329&gt;0,M329*I329/Y329,0)*VLOOKUP(B329,'2-Kosten per locatie'!$A$14:$C$31,3,FALSE)</f>
        <v>0</v>
      </c>
      <c r="T329" s="266">
        <f>IF(N329&gt;0,N329*I329/Z329,0)*VLOOKUP(B329,'2-Kosten per locatie'!$A$14:$C$31,3,FALSE)</f>
        <v>0</v>
      </c>
      <c r="U329" s="266">
        <f>IF(O329&gt;0,O329*I329/Y329,0)*VLOOKUP(B329,'2-Kosten per locatie'!$A$14:$C$31,3,FALSE)</f>
        <v>0</v>
      </c>
      <c r="V329" s="266">
        <f>IF(P329&gt;0,P329*I329/Z329,0)*VLOOKUP(B329,'2-Kosten per locatie'!$A$14:$C$31,3,FALSE)</f>
        <v>0</v>
      </c>
      <c r="W329" s="359">
        <f>IF(K329="nio",0,IF(K329&gt;0,VLOOKUP(G329,'3-Productie normen'!A:L,VLOOKUP(K329,'3-Productie normen'!$B$32:$C$36,2,FALSE),FALSE)))</f>
        <v>0</v>
      </c>
      <c r="X329" s="359">
        <f t="shared" si="33"/>
        <v>0</v>
      </c>
      <c r="Y329" s="359">
        <f t="shared" si="34"/>
        <v>0</v>
      </c>
      <c r="Z329" s="359">
        <f t="shared" si="35"/>
        <v>0</v>
      </c>
      <c r="AA329" s="360"/>
      <c r="AC329" s="361">
        <f t="shared" si="36"/>
        <v>1236.75</v>
      </c>
    </row>
    <row r="330" spans="1:29" ht="14.1" hidden="1" customHeight="1">
      <c r="A330" s="77">
        <v>330</v>
      </c>
      <c r="B330" s="323" t="s">
        <v>59</v>
      </c>
      <c r="C330" s="323" t="s">
        <v>350</v>
      </c>
      <c r="D330" s="355" t="s">
        <v>147</v>
      </c>
      <c r="E330" s="356"/>
      <c r="F330" s="520" t="s">
        <v>174</v>
      </c>
      <c r="G330" s="520" t="s">
        <v>98</v>
      </c>
      <c r="H330" s="74" t="s">
        <v>307</v>
      </c>
      <c r="I330" s="521">
        <v>2</v>
      </c>
      <c r="J330" s="358">
        <f t="shared" si="32"/>
        <v>255</v>
      </c>
      <c r="K330" s="267">
        <v>255</v>
      </c>
      <c r="L330" s="267"/>
      <c r="M330" s="267"/>
      <c r="N330" s="267"/>
      <c r="O330" s="267"/>
      <c r="P330" s="267"/>
      <c r="Q330" s="266" t="e">
        <f>IF(K330="nio",0,IF(K330&gt;0,K330*I330/W330,0))*VLOOKUP(B330,'2-Kosten per locatie'!$A$14:$C$31,3,FALSE)</f>
        <v>#DIV/0!</v>
      </c>
      <c r="R330" s="266">
        <f>IF(L330&gt;0,L330*I330/X330,0)*VLOOKUP(B330,'2-Kosten per locatie'!$A$14:$C$31,3,FALSE)</f>
        <v>0</v>
      </c>
      <c r="S330" s="266">
        <f>IF(M330&gt;0,M330*I330/Y330,0)*VLOOKUP(B330,'2-Kosten per locatie'!$A$14:$C$31,3,FALSE)</f>
        <v>0</v>
      </c>
      <c r="T330" s="266">
        <f>IF(N330&gt;0,N330*I330/Z330,0)*VLOOKUP(B330,'2-Kosten per locatie'!$A$14:$C$31,3,FALSE)</f>
        <v>0</v>
      </c>
      <c r="U330" s="266">
        <f>IF(O330&gt;0,O330*I330/Y330,0)*VLOOKUP(B330,'2-Kosten per locatie'!$A$14:$C$31,3,FALSE)</f>
        <v>0</v>
      </c>
      <c r="V330" s="266">
        <f>IF(P330&gt;0,P330*I330/Z330,0)*VLOOKUP(B330,'2-Kosten per locatie'!$A$14:$C$31,3,FALSE)</f>
        <v>0</v>
      </c>
      <c r="W330" s="359">
        <f>IF(K330="nio",0,IF(K330&gt;0,VLOOKUP(G330,'3-Productie normen'!A:L,VLOOKUP(K330,'3-Productie normen'!$B$32:$C$36,2,FALSE),FALSE)))</f>
        <v>0</v>
      </c>
      <c r="X330" s="359">
        <f t="shared" si="33"/>
        <v>0</v>
      </c>
      <c r="Y330" s="359">
        <f t="shared" si="34"/>
        <v>0</v>
      </c>
      <c r="Z330" s="359">
        <f t="shared" si="35"/>
        <v>0</v>
      </c>
      <c r="AA330" s="360"/>
      <c r="AC330" s="361">
        <f t="shared" si="36"/>
        <v>510</v>
      </c>
    </row>
    <row r="331" spans="1:29" ht="14.1" hidden="1" customHeight="1">
      <c r="A331" s="77">
        <v>331</v>
      </c>
      <c r="B331" s="323" t="s">
        <v>59</v>
      </c>
      <c r="C331" s="323" t="s">
        <v>350</v>
      </c>
      <c r="D331" s="355" t="s">
        <v>147</v>
      </c>
      <c r="E331" s="356"/>
      <c r="F331" s="520" t="s">
        <v>174</v>
      </c>
      <c r="G331" s="520" t="s">
        <v>98</v>
      </c>
      <c r="H331" s="74" t="s">
        <v>307</v>
      </c>
      <c r="I331" s="521">
        <v>3</v>
      </c>
      <c r="J331" s="358">
        <f t="shared" si="32"/>
        <v>255</v>
      </c>
      <c r="K331" s="267">
        <v>255</v>
      </c>
      <c r="L331" s="267"/>
      <c r="M331" s="267"/>
      <c r="N331" s="267"/>
      <c r="O331" s="267"/>
      <c r="P331" s="267"/>
      <c r="Q331" s="266" t="e">
        <f>IF(K331="nio",0,IF(K331&gt;0,K331*I331/W331,0))*VLOOKUP(B331,'2-Kosten per locatie'!$A$14:$C$31,3,FALSE)</f>
        <v>#DIV/0!</v>
      </c>
      <c r="R331" s="266">
        <f>IF(L331&gt;0,L331*I331/X331,0)*VLOOKUP(B331,'2-Kosten per locatie'!$A$14:$C$31,3,FALSE)</f>
        <v>0</v>
      </c>
      <c r="S331" s="266">
        <f>IF(M331&gt;0,M331*I331/Y331,0)*VLOOKUP(B331,'2-Kosten per locatie'!$A$14:$C$31,3,FALSE)</f>
        <v>0</v>
      </c>
      <c r="T331" s="266">
        <f>IF(N331&gt;0,N331*I331/Z331,0)*VLOOKUP(B331,'2-Kosten per locatie'!$A$14:$C$31,3,FALSE)</f>
        <v>0</v>
      </c>
      <c r="U331" s="266">
        <f>IF(O331&gt;0,O331*I331/Y331,0)*VLOOKUP(B331,'2-Kosten per locatie'!$A$14:$C$31,3,FALSE)</f>
        <v>0</v>
      </c>
      <c r="V331" s="266">
        <f>IF(P331&gt;0,P331*I331/Z331,0)*VLOOKUP(B331,'2-Kosten per locatie'!$A$14:$C$31,3,FALSE)</f>
        <v>0</v>
      </c>
      <c r="W331" s="359">
        <f>IF(K331="nio",0,IF(K331&gt;0,VLOOKUP(G331,'3-Productie normen'!A:L,VLOOKUP(K331,'3-Productie normen'!$B$32:$C$36,2,FALSE),FALSE)))</f>
        <v>0</v>
      </c>
      <c r="X331" s="359">
        <f t="shared" si="33"/>
        <v>0</v>
      </c>
      <c r="Y331" s="359">
        <f t="shared" si="34"/>
        <v>0</v>
      </c>
      <c r="Z331" s="359">
        <f t="shared" si="35"/>
        <v>0</v>
      </c>
      <c r="AA331" s="360"/>
      <c r="AC331" s="361">
        <f t="shared" si="36"/>
        <v>765</v>
      </c>
    </row>
    <row r="332" spans="1:29" ht="14.1" hidden="1" customHeight="1">
      <c r="A332" s="77">
        <v>332</v>
      </c>
      <c r="B332" s="323" t="s">
        <v>59</v>
      </c>
      <c r="C332" s="323" t="s">
        <v>350</v>
      </c>
      <c r="D332" s="355" t="s">
        <v>147</v>
      </c>
      <c r="E332" s="356"/>
      <c r="F332" s="520" t="s">
        <v>174</v>
      </c>
      <c r="G332" s="520" t="s">
        <v>98</v>
      </c>
      <c r="H332" s="74" t="s">
        <v>307</v>
      </c>
      <c r="I332" s="521">
        <v>2</v>
      </c>
      <c r="J332" s="358">
        <f t="shared" si="32"/>
        <v>255</v>
      </c>
      <c r="K332" s="267">
        <v>255</v>
      </c>
      <c r="L332" s="267"/>
      <c r="M332" s="267"/>
      <c r="N332" s="267"/>
      <c r="O332" s="267"/>
      <c r="P332" s="267"/>
      <c r="Q332" s="266" t="e">
        <f>IF(K332="nio",0,IF(K332&gt;0,K332*I332/W332,0))*VLOOKUP(B332,'2-Kosten per locatie'!$A$14:$C$31,3,FALSE)</f>
        <v>#DIV/0!</v>
      </c>
      <c r="R332" s="266">
        <f>IF(L332&gt;0,L332*I332/X332,0)*VLOOKUP(B332,'2-Kosten per locatie'!$A$14:$C$31,3,FALSE)</f>
        <v>0</v>
      </c>
      <c r="S332" s="266">
        <f>IF(M332&gt;0,M332*I332/Y332,0)*VLOOKUP(B332,'2-Kosten per locatie'!$A$14:$C$31,3,FALSE)</f>
        <v>0</v>
      </c>
      <c r="T332" s="266">
        <f>IF(N332&gt;0,N332*I332/Z332,0)*VLOOKUP(B332,'2-Kosten per locatie'!$A$14:$C$31,3,FALSE)</f>
        <v>0</v>
      </c>
      <c r="U332" s="266">
        <f>IF(O332&gt;0,O332*I332/Y332,0)*VLOOKUP(B332,'2-Kosten per locatie'!$A$14:$C$31,3,FALSE)</f>
        <v>0</v>
      </c>
      <c r="V332" s="266">
        <f>IF(P332&gt;0,P332*I332/Z332,0)*VLOOKUP(B332,'2-Kosten per locatie'!$A$14:$C$31,3,FALSE)</f>
        <v>0</v>
      </c>
      <c r="W332" s="359">
        <f>IF(K332="nio",0,IF(K332&gt;0,VLOOKUP(G332,'3-Productie normen'!A:L,VLOOKUP(K332,'3-Productie normen'!$B$32:$C$36,2,FALSE),FALSE)))</f>
        <v>0</v>
      </c>
      <c r="X332" s="359">
        <f t="shared" si="33"/>
        <v>0</v>
      </c>
      <c r="Y332" s="359">
        <f t="shared" si="34"/>
        <v>0</v>
      </c>
      <c r="Z332" s="359">
        <f t="shared" si="35"/>
        <v>0</v>
      </c>
      <c r="AA332" s="360"/>
      <c r="AC332" s="361">
        <f t="shared" si="36"/>
        <v>510</v>
      </c>
    </row>
    <row r="333" spans="1:29" ht="14.1" hidden="1" customHeight="1">
      <c r="A333" s="77">
        <v>333</v>
      </c>
      <c r="B333" s="323" t="s">
        <v>59</v>
      </c>
      <c r="C333" s="323" t="s">
        <v>350</v>
      </c>
      <c r="D333" s="355" t="s">
        <v>147</v>
      </c>
      <c r="E333" s="356"/>
      <c r="F333" s="520" t="s">
        <v>174</v>
      </c>
      <c r="G333" s="520" t="s">
        <v>98</v>
      </c>
      <c r="H333" s="74" t="s">
        <v>307</v>
      </c>
      <c r="I333" s="521">
        <v>2</v>
      </c>
      <c r="J333" s="358">
        <f t="shared" si="32"/>
        <v>255</v>
      </c>
      <c r="K333" s="267">
        <v>255</v>
      </c>
      <c r="L333" s="267"/>
      <c r="M333" s="267"/>
      <c r="N333" s="267"/>
      <c r="O333" s="267"/>
      <c r="P333" s="267"/>
      <c r="Q333" s="266" t="e">
        <f>IF(K333="nio",0,IF(K333&gt;0,K333*I333/W333,0))*VLOOKUP(B333,'2-Kosten per locatie'!$A$14:$C$31,3,FALSE)</f>
        <v>#DIV/0!</v>
      </c>
      <c r="R333" s="266">
        <f>IF(L333&gt;0,L333*I333/X333,0)*VLOOKUP(B333,'2-Kosten per locatie'!$A$14:$C$31,3,FALSE)</f>
        <v>0</v>
      </c>
      <c r="S333" s="266">
        <f>IF(M333&gt;0,M333*I333/Y333,0)*VLOOKUP(B333,'2-Kosten per locatie'!$A$14:$C$31,3,FALSE)</f>
        <v>0</v>
      </c>
      <c r="T333" s="266">
        <f>IF(N333&gt;0,N333*I333/Z333,0)*VLOOKUP(B333,'2-Kosten per locatie'!$A$14:$C$31,3,FALSE)</f>
        <v>0</v>
      </c>
      <c r="U333" s="266">
        <f>IF(O333&gt;0,O333*I333/Y333,0)*VLOOKUP(B333,'2-Kosten per locatie'!$A$14:$C$31,3,FALSE)</f>
        <v>0</v>
      </c>
      <c r="V333" s="266">
        <f>IF(P333&gt;0,P333*I333/Z333,0)*VLOOKUP(B333,'2-Kosten per locatie'!$A$14:$C$31,3,FALSE)</f>
        <v>0</v>
      </c>
      <c r="W333" s="359">
        <f>IF(K333="nio",0,IF(K333&gt;0,VLOOKUP(G333,'3-Productie normen'!A:L,VLOOKUP(K333,'3-Productie normen'!$B$32:$C$36,2,FALSE),FALSE)))</f>
        <v>0</v>
      </c>
      <c r="X333" s="359">
        <f t="shared" si="33"/>
        <v>0</v>
      </c>
      <c r="Y333" s="359">
        <f t="shared" si="34"/>
        <v>0</v>
      </c>
      <c r="Z333" s="359">
        <f t="shared" si="35"/>
        <v>0</v>
      </c>
      <c r="AA333" s="360"/>
      <c r="AC333" s="361">
        <f t="shared" si="36"/>
        <v>510</v>
      </c>
    </row>
    <row r="334" spans="1:29" ht="14.1" hidden="1" customHeight="1">
      <c r="A334" s="77">
        <v>334</v>
      </c>
      <c r="B334" s="323" t="s">
        <v>59</v>
      </c>
      <c r="C334" s="323" t="s">
        <v>350</v>
      </c>
      <c r="D334" s="355" t="s">
        <v>147</v>
      </c>
      <c r="E334" s="356"/>
      <c r="F334" s="520" t="s">
        <v>364</v>
      </c>
      <c r="G334" s="520" t="s">
        <v>99</v>
      </c>
      <c r="H334" s="74" t="s">
        <v>307</v>
      </c>
      <c r="I334" s="521">
        <v>107</v>
      </c>
      <c r="J334" s="358">
        <f t="shared" si="32"/>
        <v>255</v>
      </c>
      <c r="K334" s="267">
        <v>255</v>
      </c>
      <c r="L334" s="267"/>
      <c r="M334" s="267"/>
      <c r="N334" s="267"/>
      <c r="O334" s="267"/>
      <c r="P334" s="267"/>
      <c r="Q334" s="266" t="e">
        <f>IF(K334="nio",0,IF(K334&gt;0,K334*I334/W334,0))*VLOOKUP(B334,'2-Kosten per locatie'!$A$14:$C$31,3,FALSE)</f>
        <v>#DIV/0!</v>
      </c>
      <c r="R334" s="266">
        <f>IF(L334&gt;0,L334*I334/X334,0)*VLOOKUP(B334,'2-Kosten per locatie'!$A$14:$C$31,3,FALSE)</f>
        <v>0</v>
      </c>
      <c r="S334" s="266">
        <f>IF(M334&gt;0,M334*I334/Y334,0)*VLOOKUP(B334,'2-Kosten per locatie'!$A$14:$C$31,3,FALSE)</f>
        <v>0</v>
      </c>
      <c r="T334" s="266">
        <f>IF(N334&gt;0,N334*I334/Z334,0)*VLOOKUP(B334,'2-Kosten per locatie'!$A$14:$C$31,3,FALSE)</f>
        <v>0</v>
      </c>
      <c r="U334" s="266">
        <f>IF(O334&gt;0,O334*I334/Y334,0)*VLOOKUP(B334,'2-Kosten per locatie'!$A$14:$C$31,3,FALSE)</f>
        <v>0</v>
      </c>
      <c r="V334" s="266">
        <f>IF(P334&gt;0,P334*I334/Z334,0)*VLOOKUP(B334,'2-Kosten per locatie'!$A$14:$C$31,3,FALSE)</f>
        <v>0</v>
      </c>
      <c r="W334" s="359">
        <f>IF(K334="nio",0,IF(K334&gt;0,VLOOKUP(G334,'3-Productie normen'!A:L,VLOOKUP(K334,'3-Productie normen'!$B$32:$C$36,2,FALSE),FALSE)))</f>
        <v>0</v>
      </c>
      <c r="X334" s="359">
        <f t="shared" si="33"/>
        <v>0</v>
      </c>
      <c r="Y334" s="359">
        <f t="shared" si="34"/>
        <v>0</v>
      </c>
      <c r="Z334" s="359">
        <f t="shared" si="35"/>
        <v>0</v>
      </c>
      <c r="AA334" s="360"/>
      <c r="AC334" s="361">
        <f t="shared" si="36"/>
        <v>27285</v>
      </c>
    </row>
    <row r="335" spans="1:29" ht="14.1" hidden="1" customHeight="1">
      <c r="A335" s="77">
        <v>335</v>
      </c>
      <c r="B335" s="323" t="s">
        <v>59</v>
      </c>
      <c r="C335" s="323" t="s">
        <v>350</v>
      </c>
      <c r="D335" s="355" t="s">
        <v>147</v>
      </c>
      <c r="E335" s="356"/>
      <c r="F335" s="520" t="s">
        <v>365</v>
      </c>
      <c r="G335" s="520" t="s">
        <v>103</v>
      </c>
      <c r="H335" s="74" t="s">
        <v>305</v>
      </c>
      <c r="I335" s="521">
        <v>138</v>
      </c>
      <c r="J335" s="358">
        <f t="shared" si="32"/>
        <v>104</v>
      </c>
      <c r="K335" s="267">
        <v>104</v>
      </c>
      <c r="L335" s="267"/>
      <c r="M335" s="267"/>
      <c r="N335" s="267"/>
      <c r="O335" s="267"/>
      <c r="P335" s="267"/>
      <c r="Q335" s="266" t="e">
        <f>IF(K335="nio",0,IF(K335&gt;0,K335*I335/W335,0))*VLOOKUP(B335,'2-Kosten per locatie'!$A$14:$C$31,3,FALSE)</f>
        <v>#DIV/0!</v>
      </c>
      <c r="R335" s="266">
        <f>IF(L335&gt;0,L335*I335/X335,0)*VLOOKUP(B335,'2-Kosten per locatie'!$A$14:$C$31,3,FALSE)</f>
        <v>0</v>
      </c>
      <c r="S335" s="266">
        <f>IF(M335&gt;0,M335*I335/Y335,0)*VLOOKUP(B335,'2-Kosten per locatie'!$A$14:$C$31,3,FALSE)</f>
        <v>0</v>
      </c>
      <c r="T335" s="266">
        <f>IF(N335&gt;0,N335*I335/Z335,0)*VLOOKUP(B335,'2-Kosten per locatie'!$A$14:$C$31,3,FALSE)</f>
        <v>0</v>
      </c>
      <c r="U335" s="266">
        <f>IF(O335&gt;0,O335*I335/Y335,0)*VLOOKUP(B335,'2-Kosten per locatie'!$A$14:$C$31,3,FALSE)</f>
        <v>0</v>
      </c>
      <c r="V335" s="266">
        <f>IF(P335&gt;0,P335*I335/Z335,0)*VLOOKUP(B335,'2-Kosten per locatie'!$A$14:$C$31,3,FALSE)</f>
        <v>0</v>
      </c>
      <c r="W335" s="359">
        <f>IF(K335="nio",0,IF(K335&gt;0,VLOOKUP(G335,'3-Productie normen'!A:L,VLOOKUP(K335,'3-Productie normen'!$B$32:$C$36,2,FALSE),FALSE)))</f>
        <v>0</v>
      </c>
      <c r="X335" s="359">
        <f t="shared" si="33"/>
        <v>0</v>
      </c>
      <c r="Y335" s="359">
        <f t="shared" si="34"/>
        <v>0</v>
      </c>
      <c r="Z335" s="359">
        <f t="shared" si="35"/>
        <v>0</v>
      </c>
      <c r="AA335" s="360"/>
      <c r="AC335" s="361">
        <f t="shared" si="36"/>
        <v>14352</v>
      </c>
    </row>
    <row r="336" spans="1:29" ht="14.1" hidden="1" customHeight="1">
      <c r="A336" s="77">
        <v>336</v>
      </c>
      <c r="B336" s="323" t="s">
        <v>59</v>
      </c>
      <c r="C336" s="323" t="s">
        <v>350</v>
      </c>
      <c r="D336" s="355" t="s">
        <v>147</v>
      </c>
      <c r="E336" s="356"/>
      <c r="F336" s="520" t="s">
        <v>298</v>
      </c>
      <c r="G336" s="520" t="s">
        <v>102</v>
      </c>
      <c r="H336" s="74" t="s">
        <v>305</v>
      </c>
      <c r="I336" s="521">
        <v>6</v>
      </c>
      <c r="J336" s="358">
        <f t="shared" si="32"/>
        <v>255</v>
      </c>
      <c r="K336" s="267">
        <v>255</v>
      </c>
      <c r="L336" s="267"/>
      <c r="M336" s="267"/>
      <c r="N336" s="267"/>
      <c r="O336" s="267"/>
      <c r="P336" s="267"/>
      <c r="Q336" s="266" t="e">
        <f>IF(K336="nio",0,IF(K336&gt;0,K336*I336/W336,0))*VLOOKUP(B336,'2-Kosten per locatie'!$A$14:$C$31,3,FALSE)</f>
        <v>#DIV/0!</v>
      </c>
      <c r="R336" s="266">
        <f>IF(L336&gt;0,L336*I336/X336,0)*VLOOKUP(B336,'2-Kosten per locatie'!$A$14:$C$31,3,FALSE)</f>
        <v>0</v>
      </c>
      <c r="S336" s="266">
        <f>IF(M336&gt;0,M336*I336/Y336,0)*VLOOKUP(B336,'2-Kosten per locatie'!$A$14:$C$31,3,FALSE)</f>
        <v>0</v>
      </c>
      <c r="T336" s="266">
        <f>IF(N336&gt;0,N336*I336/Z336,0)*VLOOKUP(B336,'2-Kosten per locatie'!$A$14:$C$31,3,FALSE)</f>
        <v>0</v>
      </c>
      <c r="U336" s="266">
        <f>IF(O336&gt;0,O336*I336/Y336,0)*VLOOKUP(B336,'2-Kosten per locatie'!$A$14:$C$31,3,FALSE)</f>
        <v>0</v>
      </c>
      <c r="V336" s="266">
        <f>IF(P336&gt;0,P336*I336/Z336,0)*VLOOKUP(B336,'2-Kosten per locatie'!$A$14:$C$31,3,FALSE)</f>
        <v>0</v>
      </c>
      <c r="W336" s="359">
        <f>IF(K336="nio",0,IF(K336&gt;0,VLOOKUP(G336,'3-Productie normen'!A:L,VLOOKUP(K336,'3-Productie normen'!$B$32:$C$36,2,FALSE),FALSE)))</f>
        <v>0</v>
      </c>
      <c r="X336" s="359">
        <f t="shared" si="33"/>
        <v>0</v>
      </c>
      <c r="Y336" s="359">
        <f t="shared" si="34"/>
        <v>0</v>
      </c>
      <c r="Z336" s="359">
        <f t="shared" si="35"/>
        <v>0</v>
      </c>
      <c r="AA336" s="360"/>
      <c r="AC336" s="361">
        <f t="shared" si="36"/>
        <v>1530</v>
      </c>
    </row>
    <row r="337" spans="1:29" ht="14.1" hidden="1" customHeight="1">
      <c r="A337" s="77">
        <v>337</v>
      </c>
      <c r="B337" s="323" t="s">
        <v>59</v>
      </c>
      <c r="C337" s="323" t="s">
        <v>350</v>
      </c>
      <c r="D337" s="355" t="s">
        <v>147</v>
      </c>
      <c r="E337" s="356"/>
      <c r="F337" s="520" t="s">
        <v>200</v>
      </c>
      <c r="G337" s="340" t="s">
        <v>97</v>
      </c>
      <c r="H337" s="74" t="s">
        <v>305</v>
      </c>
      <c r="I337" s="521">
        <v>24</v>
      </c>
      <c r="J337" s="358">
        <f t="shared" si="32"/>
        <v>104</v>
      </c>
      <c r="K337" s="267">
        <v>104</v>
      </c>
      <c r="L337" s="267"/>
      <c r="M337" s="267"/>
      <c r="N337" s="267"/>
      <c r="O337" s="267"/>
      <c r="P337" s="267"/>
      <c r="Q337" s="266" t="e">
        <f>IF(K337="nio",0,IF(K337&gt;0,K337*I337/W337,0))*VLOOKUP(B337,'2-Kosten per locatie'!$A$14:$C$31,3,FALSE)</f>
        <v>#DIV/0!</v>
      </c>
      <c r="R337" s="266">
        <f>IF(L337&gt;0,L337*I337/X337,0)*VLOOKUP(B337,'2-Kosten per locatie'!$A$14:$C$31,3,FALSE)</f>
        <v>0</v>
      </c>
      <c r="S337" s="266">
        <f>IF(M337&gt;0,M337*I337/Y337,0)*VLOOKUP(B337,'2-Kosten per locatie'!$A$14:$C$31,3,FALSE)</f>
        <v>0</v>
      </c>
      <c r="T337" s="266">
        <f>IF(N337&gt;0,N337*I337/Z337,0)*VLOOKUP(B337,'2-Kosten per locatie'!$A$14:$C$31,3,FALSE)</f>
        <v>0</v>
      </c>
      <c r="U337" s="266">
        <f>IF(O337&gt;0,O337*I337/Y337,0)*VLOOKUP(B337,'2-Kosten per locatie'!$A$14:$C$31,3,FALSE)</f>
        <v>0</v>
      </c>
      <c r="V337" s="266">
        <f>IF(P337&gt;0,P337*I337/Z337,0)*VLOOKUP(B337,'2-Kosten per locatie'!$A$14:$C$31,3,FALSE)</f>
        <v>0</v>
      </c>
      <c r="W337" s="359">
        <f>IF(K337="nio",0,IF(K337&gt;0,VLOOKUP(G337,'3-Productie normen'!A:L,VLOOKUP(K337,'3-Productie normen'!$B$32:$C$36,2,FALSE),FALSE)))</f>
        <v>0</v>
      </c>
      <c r="X337" s="359">
        <f t="shared" si="33"/>
        <v>0</v>
      </c>
      <c r="Y337" s="359">
        <f t="shared" si="34"/>
        <v>0</v>
      </c>
      <c r="Z337" s="359">
        <f t="shared" si="35"/>
        <v>0</v>
      </c>
      <c r="AA337" s="360"/>
      <c r="AC337" s="361">
        <f t="shared" si="36"/>
        <v>2496</v>
      </c>
    </row>
    <row r="338" spans="1:29" ht="14.1" hidden="1" customHeight="1">
      <c r="A338" s="77">
        <v>338</v>
      </c>
      <c r="B338" s="323" t="s">
        <v>59</v>
      </c>
      <c r="C338" s="323" t="s">
        <v>350</v>
      </c>
      <c r="D338" s="355" t="s">
        <v>147</v>
      </c>
      <c r="E338" s="356"/>
      <c r="F338" s="520" t="s">
        <v>366</v>
      </c>
      <c r="G338" s="520" t="s">
        <v>103</v>
      </c>
      <c r="H338" s="74" t="s">
        <v>152</v>
      </c>
      <c r="I338" s="521">
        <v>33</v>
      </c>
      <c r="J338" s="358">
        <f t="shared" si="32"/>
        <v>104</v>
      </c>
      <c r="K338" s="267">
        <v>104</v>
      </c>
      <c r="L338" s="267"/>
      <c r="M338" s="267"/>
      <c r="N338" s="267"/>
      <c r="O338" s="267"/>
      <c r="P338" s="267"/>
      <c r="Q338" s="266" t="e">
        <f>IF(K338="nio",0,IF(K338&gt;0,K338*I338/W338,0))*VLOOKUP(B338,'2-Kosten per locatie'!$A$14:$C$31,3,FALSE)</f>
        <v>#DIV/0!</v>
      </c>
      <c r="R338" s="266">
        <f>IF(L338&gt;0,L338*I338/X338,0)*VLOOKUP(B338,'2-Kosten per locatie'!$A$14:$C$31,3,FALSE)</f>
        <v>0</v>
      </c>
      <c r="S338" s="266">
        <f>IF(M338&gt;0,M338*I338/Y338,0)*VLOOKUP(B338,'2-Kosten per locatie'!$A$14:$C$31,3,FALSE)</f>
        <v>0</v>
      </c>
      <c r="T338" s="266">
        <f>IF(N338&gt;0,N338*I338/Z338,0)*VLOOKUP(B338,'2-Kosten per locatie'!$A$14:$C$31,3,FALSE)</f>
        <v>0</v>
      </c>
      <c r="U338" s="266">
        <f>IF(O338&gt;0,O338*I338/Y338,0)*VLOOKUP(B338,'2-Kosten per locatie'!$A$14:$C$31,3,FALSE)</f>
        <v>0</v>
      </c>
      <c r="V338" s="266">
        <f>IF(P338&gt;0,P338*I338/Z338,0)*VLOOKUP(B338,'2-Kosten per locatie'!$A$14:$C$31,3,FALSE)</f>
        <v>0</v>
      </c>
      <c r="W338" s="359">
        <f>IF(K338="nio",0,IF(K338&gt;0,VLOOKUP(G338,'3-Productie normen'!A:L,VLOOKUP(K338,'3-Productie normen'!$B$32:$C$36,2,FALSE),FALSE)))</f>
        <v>0</v>
      </c>
      <c r="X338" s="359">
        <f t="shared" si="33"/>
        <v>0</v>
      </c>
      <c r="Y338" s="359">
        <f t="shared" si="34"/>
        <v>0</v>
      </c>
      <c r="Z338" s="359">
        <f t="shared" si="35"/>
        <v>0</v>
      </c>
      <c r="AA338" s="360"/>
      <c r="AC338" s="361">
        <f t="shared" si="36"/>
        <v>3432</v>
      </c>
    </row>
    <row r="339" spans="1:29" ht="14.1" hidden="1" customHeight="1">
      <c r="A339" s="77">
        <v>339</v>
      </c>
      <c r="B339" s="323" t="s">
        <v>59</v>
      </c>
      <c r="C339" s="323" t="s">
        <v>350</v>
      </c>
      <c r="D339" s="355" t="s">
        <v>147</v>
      </c>
      <c r="E339" s="356"/>
      <c r="F339" s="520" t="s">
        <v>367</v>
      </c>
      <c r="G339" s="520" t="s">
        <v>107</v>
      </c>
      <c r="H339" s="74" t="s">
        <v>368</v>
      </c>
      <c r="I339" s="521">
        <v>6</v>
      </c>
      <c r="J339" s="358">
        <f t="shared" si="32"/>
        <v>255</v>
      </c>
      <c r="K339" s="267">
        <v>255</v>
      </c>
      <c r="L339" s="267"/>
      <c r="M339" s="267"/>
      <c r="N339" s="267"/>
      <c r="O339" s="267"/>
      <c r="P339" s="267"/>
      <c r="Q339" s="266" t="e">
        <f>IF(K339="nio",0,IF(K339&gt;0,K339*I339/W339,0))*VLOOKUP(B339,'2-Kosten per locatie'!$A$14:$C$31,3,FALSE)</f>
        <v>#DIV/0!</v>
      </c>
      <c r="R339" s="266">
        <f>IF(L339&gt;0,L339*I339/X339,0)*VLOOKUP(B339,'2-Kosten per locatie'!$A$14:$C$31,3,FALSE)</f>
        <v>0</v>
      </c>
      <c r="S339" s="266">
        <f>IF(M339&gt;0,M339*I339/Y339,0)*VLOOKUP(B339,'2-Kosten per locatie'!$A$14:$C$31,3,FALSE)</f>
        <v>0</v>
      </c>
      <c r="T339" s="266">
        <f>IF(N339&gt;0,N339*I339/Z339,0)*VLOOKUP(B339,'2-Kosten per locatie'!$A$14:$C$31,3,FALSE)</f>
        <v>0</v>
      </c>
      <c r="U339" s="266">
        <f>IF(O339&gt;0,O339*I339/Y339,0)*VLOOKUP(B339,'2-Kosten per locatie'!$A$14:$C$31,3,FALSE)</f>
        <v>0</v>
      </c>
      <c r="V339" s="266">
        <f>IF(P339&gt;0,P339*I339/Z339,0)*VLOOKUP(B339,'2-Kosten per locatie'!$A$14:$C$31,3,FALSE)</f>
        <v>0</v>
      </c>
      <c r="W339" s="359">
        <f>IF(K339="nio",0,IF(K339&gt;0,VLOOKUP(G339,'3-Productie normen'!A:L,VLOOKUP(K339,'3-Productie normen'!$B$32:$C$36,2,FALSE),FALSE)))</f>
        <v>0</v>
      </c>
      <c r="X339" s="359">
        <f t="shared" si="33"/>
        <v>0</v>
      </c>
      <c r="Y339" s="359">
        <f t="shared" si="34"/>
        <v>0</v>
      </c>
      <c r="Z339" s="359">
        <f t="shared" si="35"/>
        <v>0</v>
      </c>
      <c r="AA339" s="360"/>
      <c r="AC339" s="361">
        <f t="shared" si="36"/>
        <v>1530</v>
      </c>
    </row>
    <row r="340" spans="1:29" ht="14.1" hidden="1" customHeight="1">
      <c r="A340" s="77">
        <v>340</v>
      </c>
      <c r="B340" s="323" t="s">
        <v>59</v>
      </c>
      <c r="C340" s="323" t="s">
        <v>350</v>
      </c>
      <c r="D340" s="355" t="s">
        <v>147</v>
      </c>
      <c r="E340" s="356"/>
      <c r="F340" s="520" t="s">
        <v>369</v>
      </c>
      <c r="G340" s="520" t="s">
        <v>99</v>
      </c>
      <c r="H340" s="74" t="s">
        <v>307</v>
      </c>
      <c r="I340" s="521">
        <v>26</v>
      </c>
      <c r="J340" s="358">
        <f t="shared" si="32"/>
        <v>255</v>
      </c>
      <c r="K340" s="267">
        <v>255</v>
      </c>
      <c r="L340" s="267"/>
      <c r="M340" s="267"/>
      <c r="N340" s="267"/>
      <c r="O340" s="267"/>
      <c r="P340" s="267"/>
      <c r="Q340" s="266" t="e">
        <f>IF(K340="nio",0,IF(K340&gt;0,K340*I340/W340,0))*VLOOKUP(B340,'2-Kosten per locatie'!$A$14:$C$31,3,FALSE)</f>
        <v>#DIV/0!</v>
      </c>
      <c r="R340" s="266">
        <f>IF(L340&gt;0,L340*I340/X340,0)*VLOOKUP(B340,'2-Kosten per locatie'!$A$14:$C$31,3,FALSE)</f>
        <v>0</v>
      </c>
      <c r="S340" s="266">
        <f>IF(M340&gt;0,M340*I340/Y340,0)*VLOOKUP(B340,'2-Kosten per locatie'!$A$14:$C$31,3,FALSE)</f>
        <v>0</v>
      </c>
      <c r="T340" s="266">
        <f>IF(N340&gt;0,N340*I340/Z340,0)*VLOOKUP(B340,'2-Kosten per locatie'!$A$14:$C$31,3,FALSE)</f>
        <v>0</v>
      </c>
      <c r="U340" s="266">
        <f>IF(O340&gt;0,O340*I340/Y340,0)*VLOOKUP(B340,'2-Kosten per locatie'!$A$14:$C$31,3,FALSE)</f>
        <v>0</v>
      </c>
      <c r="V340" s="266">
        <f>IF(P340&gt;0,P340*I340/Z340,0)*VLOOKUP(B340,'2-Kosten per locatie'!$A$14:$C$31,3,FALSE)</f>
        <v>0</v>
      </c>
      <c r="W340" s="359">
        <f>IF(K340="nio",0,IF(K340&gt;0,VLOOKUP(G340,'3-Productie normen'!A:L,VLOOKUP(K340,'3-Productie normen'!$B$32:$C$36,2,FALSE),FALSE)))</f>
        <v>0</v>
      </c>
      <c r="X340" s="359">
        <f t="shared" si="33"/>
        <v>0</v>
      </c>
      <c r="Y340" s="359">
        <f t="shared" si="34"/>
        <v>0</v>
      </c>
      <c r="Z340" s="359">
        <f t="shared" si="35"/>
        <v>0</v>
      </c>
      <c r="AA340" s="360"/>
      <c r="AC340" s="361">
        <f t="shared" si="36"/>
        <v>6630</v>
      </c>
    </row>
    <row r="341" spans="1:29" ht="14.1" hidden="1" customHeight="1">
      <c r="A341" s="77">
        <v>341</v>
      </c>
      <c r="B341" s="323" t="s">
        <v>59</v>
      </c>
      <c r="C341" s="323" t="s">
        <v>350</v>
      </c>
      <c r="D341" s="355" t="s">
        <v>147</v>
      </c>
      <c r="E341" s="356"/>
      <c r="F341" s="520" t="s">
        <v>355</v>
      </c>
      <c r="G341" s="520" t="s">
        <v>107</v>
      </c>
      <c r="H341" s="74" t="s">
        <v>307</v>
      </c>
      <c r="I341" s="521">
        <v>8</v>
      </c>
      <c r="J341" s="358">
        <f t="shared" si="32"/>
        <v>255</v>
      </c>
      <c r="K341" s="267">
        <v>255</v>
      </c>
      <c r="L341" s="267"/>
      <c r="M341" s="267"/>
      <c r="N341" s="267"/>
      <c r="O341" s="267"/>
      <c r="P341" s="267"/>
      <c r="Q341" s="266" t="e">
        <f>IF(K341="nio",0,IF(K341&gt;0,K341*I341/W341,0))*VLOOKUP(B341,'2-Kosten per locatie'!$A$14:$C$31,3,FALSE)</f>
        <v>#DIV/0!</v>
      </c>
      <c r="R341" s="266">
        <f>IF(L341&gt;0,L341*I341/X341,0)*VLOOKUP(B341,'2-Kosten per locatie'!$A$14:$C$31,3,FALSE)</f>
        <v>0</v>
      </c>
      <c r="S341" s="266">
        <f>IF(M341&gt;0,M341*I341/Y341,0)*VLOOKUP(B341,'2-Kosten per locatie'!$A$14:$C$31,3,FALSE)</f>
        <v>0</v>
      </c>
      <c r="T341" s="266">
        <f>IF(N341&gt;0,N341*I341/Z341,0)*VLOOKUP(B341,'2-Kosten per locatie'!$A$14:$C$31,3,FALSE)</f>
        <v>0</v>
      </c>
      <c r="U341" s="266">
        <f>IF(O341&gt;0,O341*I341/Y341,0)*VLOOKUP(B341,'2-Kosten per locatie'!$A$14:$C$31,3,FALSE)</f>
        <v>0</v>
      </c>
      <c r="V341" s="266">
        <f>IF(P341&gt;0,P341*I341/Z341,0)*VLOOKUP(B341,'2-Kosten per locatie'!$A$14:$C$31,3,FALSE)</f>
        <v>0</v>
      </c>
      <c r="W341" s="359">
        <f>IF(K341="nio",0,IF(K341&gt;0,VLOOKUP(G341,'3-Productie normen'!A:L,VLOOKUP(K341,'3-Productie normen'!$B$32:$C$36,2,FALSE),FALSE)))</f>
        <v>0</v>
      </c>
      <c r="X341" s="359">
        <f t="shared" si="33"/>
        <v>0</v>
      </c>
      <c r="Y341" s="359">
        <f t="shared" si="34"/>
        <v>0</v>
      </c>
      <c r="Z341" s="359">
        <f t="shared" si="35"/>
        <v>0</v>
      </c>
      <c r="AA341" s="360"/>
      <c r="AC341" s="361">
        <f t="shared" si="36"/>
        <v>2040</v>
      </c>
    </row>
    <row r="342" spans="1:29" ht="14.1" hidden="1" customHeight="1">
      <c r="A342" s="77">
        <v>342</v>
      </c>
      <c r="B342" s="323" t="s">
        <v>59</v>
      </c>
      <c r="C342" s="323" t="s">
        <v>350</v>
      </c>
      <c r="D342" s="355" t="s">
        <v>147</v>
      </c>
      <c r="E342" s="356"/>
      <c r="F342" s="520" t="s">
        <v>108</v>
      </c>
      <c r="G342" s="520" t="s">
        <v>99</v>
      </c>
      <c r="H342" s="74" t="s">
        <v>159</v>
      </c>
      <c r="I342" s="521">
        <v>2.5</v>
      </c>
      <c r="J342" s="358">
        <f t="shared" ref="J342:J405" si="37">SUM(K342:P342)</f>
        <v>255</v>
      </c>
      <c r="K342" s="267">
        <v>255</v>
      </c>
      <c r="L342" s="267"/>
      <c r="M342" s="267"/>
      <c r="N342" s="267"/>
      <c r="O342" s="267"/>
      <c r="P342" s="267"/>
      <c r="Q342" s="266" t="e">
        <f>IF(K342="nio",0,IF(K342&gt;0,K342*I342/W342,0))*VLOOKUP(B342,'2-Kosten per locatie'!$A$14:$C$31,3,FALSE)</f>
        <v>#DIV/0!</v>
      </c>
      <c r="R342" s="266">
        <f>IF(L342&gt;0,L342*I342/X342,0)*VLOOKUP(B342,'2-Kosten per locatie'!$A$14:$C$31,3,FALSE)</f>
        <v>0</v>
      </c>
      <c r="S342" s="266">
        <f>IF(M342&gt;0,M342*I342/Y342,0)*VLOOKUP(B342,'2-Kosten per locatie'!$A$14:$C$31,3,FALSE)</f>
        <v>0</v>
      </c>
      <c r="T342" s="266">
        <f>IF(N342&gt;0,N342*I342/Z342,0)*VLOOKUP(B342,'2-Kosten per locatie'!$A$14:$C$31,3,FALSE)</f>
        <v>0</v>
      </c>
      <c r="U342" s="266">
        <f>IF(O342&gt;0,O342*I342/Y342,0)*VLOOKUP(B342,'2-Kosten per locatie'!$A$14:$C$31,3,FALSE)</f>
        <v>0</v>
      </c>
      <c r="V342" s="266">
        <f>IF(P342&gt;0,P342*I342/Z342,0)*VLOOKUP(B342,'2-Kosten per locatie'!$A$14:$C$31,3,FALSE)</f>
        <v>0</v>
      </c>
      <c r="W342" s="359">
        <f>IF(K342="nio",0,IF(K342&gt;0,VLOOKUP(G342,'3-Productie normen'!A:L,VLOOKUP(K342,'3-Productie normen'!$B$32:$C$36,2,FALSE),FALSE)))</f>
        <v>0</v>
      </c>
      <c r="X342" s="359">
        <f t="shared" ref="X342:X405" si="38">IF(L342&gt;0,W342*$X$8,0)</f>
        <v>0</v>
      </c>
      <c r="Y342" s="359">
        <f t="shared" ref="Y342:Y405" si="39">IF((OR(M342&gt;0,O342&gt;0)),W342*$Y$8,0)</f>
        <v>0</v>
      </c>
      <c r="Z342" s="359">
        <f t="shared" ref="Z342:Z405" si="40">IF((OR(N342&gt;0,P342&gt;0)),W342*$Z$8,0)</f>
        <v>0</v>
      </c>
      <c r="AA342" s="360"/>
      <c r="AC342" s="361">
        <f t="shared" ref="AC342:AC405" si="41">J342*I342</f>
        <v>637.5</v>
      </c>
    </row>
    <row r="343" spans="1:29" ht="14.1" hidden="1" customHeight="1">
      <c r="A343" s="77">
        <v>343</v>
      </c>
      <c r="B343" s="323" t="s">
        <v>59</v>
      </c>
      <c r="C343" s="323" t="s">
        <v>350</v>
      </c>
      <c r="D343" s="355" t="s">
        <v>147</v>
      </c>
      <c r="E343" s="356"/>
      <c r="F343" s="520" t="s">
        <v>106</v>
      </c>
      <c r="G343" s="520" t="s">
        <v>99</v>
      </c>
      <c r="H343" s="74" t="s">
        <v>305</v>
      </c>
      <c r="I343" s="521">
        <v>10</v>
      </c>
      <c r="J343" s="358">
        <f t="shared" si="37"/>
        <v>255</v>
      </c>
      <c r="K343" s="267">
        <v>255</v>
      </c>
      <c r="L343" s="267"/>
      <c r="M343" s="267"/>
      <c r="N343" s="267"/>
      <c r="O343" s="267"/>
      <c r="P343" s="267"/>
      <c r="Q343" s="266" t="e">
        <f>IF(K343="nio",0,IF(K343&gt;0,K343*I343/W343,0))*VLOOKUP(B343,'2-Kosten per locatie'!$A$14:$C$31,3,FALSE)</f>
        <v>#DIV/0!</v>
      </c>
      <c r="R343" s="266">
        <f>IF(L343&gt;0,L343*I343/X343,0)*VLOOKUP(B343,'2-Kosten per locatie'!$A$14:$C$31,3,FALSE)</f>
        <v>0</v>
      </c>
      <c r="S343" s="266">
        <f>IF(M343&gt;0,M343*I343/Y343,0)*VLOOKUP(B343,'2-Kosten per locatie'!$A$14:$C$31,3,FALSE)</f>
        <v>0</v>
      </c>
      <c r="T343" s="266">
        <f>IF(N343&gt;0,N343*I343/Z343,0)*VLOOKUP(B343,'2-Kosten per locatie'!$A$14:$C$31,3,FALSE)</f>
        <v>0</v>
      </c>
      <c r="U343" s="266">
        <f>IF(O343&gt;0,O343*I343/Y343,0)*VLOOKUP(B343,'2-Kosten per locatie'!$A$14:$C$31,3,FALSE)</f>
        <v>0</v>
      </c>
      <c r="V343" s="266">
        <f>IF(P343&gt;0,P343*I343/Z343,0)*VLOOKUP(B343,'2-Kosten per locatie'!$A$14:$C$31,3,FALSE)</f>
        <v>0</v>
      </c>
      <c r="W343" s="359">
        <f>IF(K343="nio",0,IF(K343&gt;0,VLOOKUP(G343,'3-Productie normen'!A:L,VLOOKUP(K343,'3-Productie normen'!$B$32:$C$36,2,FALSE),FALSE)))</f>
        <v>0</v>
      </c>
      <c r="X343" s="359">
        <f t="shared" si="38"/>
        <v>0</v>
      </c>
      <c r="Y343" s="359">
        <f t="shared" si="39"/>
        <v>0</v>
      </c>
      <c r="Z343" s="359">
        <f t="shared" si="40"/>
        <v>0</v>
      </c>
      <c r="AA343" s="360"/>
      <c r="AC343" s="361">
        <f t="shared" si="41"/>
        <v>2550</v>
      </c>
    </row>
    <row r="344" spans="1:29" ht="14.1" hidden="1" customHeight="1">
      <c r="A344" s="77">
        <v>344</v>
      </c>
      <c r="B344" s="323" t="s">
        <v>59</v>
      </c>
      <c r="C344" s="323" t="s">
        <v>350</v>
      </c>
      <c r="D344" s="355" t="s">
        <v>147</v>
      </c>
      <c r="E344" s="356"/>
      <c r="F344" s="520" t="s">
        <v>214</v>
      </c>
      <c r="G344" s="74" t="s">
        <v>111</v>
      </c>
      <c r="H344" s="74" t="s">
        <v>307</v>
      </c>
      <c r="I344" s="521">
        <v>3</v>
      </c>
      <c r="J344" s="358">
        <f t="shared" si="37"/>
        <v>0</v>
      </c>
      <c r="K344" s="267" t="s">
        <v>111</v>
      </c>
      <c r="L344" s="267"/>
      <c r="M344" s="267"/>
      <c r="N344" s="267"/>
      <c r="O344" s="267"/>
      <c r="P344" s="267"/>
      <c r="Q344" s="266">
        <f>IF(K344="nio",0,IF(K344&gt;0,K344*I344/W344,0))*VLOOKUP(B344,'2-Kosten per locatie'!$A$14:$C$31,3,FALSE)</f>
        <v>0</v>
      </c>
      <c r="R344" s="266">
        <f>IF(L344&gt;0,L344*I344/X344,0)*VLOOKUP(B344,'2-Kosten per locatie'!$A$14:$C$31,3,FALSE)</f>
        <v>0</v>
      </c>
      <c r="S344" s="266">
        <f>IF(M344&gt;0,M344*I344/Y344,0)*VLOOKUP(B344,'2-Kosten per locatie'!$A$14:$C$31,3,FALSE)</f>
        <v>0</v>
      </c>
      <c r="T344" s="266">
        <f>IF(N344&gt;0,N344*I344/Z344,0)*VLOOKUP(B344,'2-Kosten per locatie'!$A$14:$C$31,3,FALSE)</f>
        <v>0</v>
      </c>
      <c r="U344" s="266">
        <f>IF(O344&gt;0,O344*I344/Y344,0)*VLOOKUP(B344,'2-Kosten per locatie'!$A$14:$C$31,3,FALSE)</f>
        <v>0</v>
      </c>
      <c r="V344" s="266">
        <f>IF(P344&gt;0,P344*I344/Z344,0)*VLOOKUP(B344,'2-Kosten per locatie'!$A$14:$C$31,3,FALSE)</f>
        <v>0</v>
      </c>
      <c r="W344" s="359">
        <f>IF(K344="nio",0,IF(K344&gt;0,VLOOKUP(G344,'3-Productie normen'!A:L,VLOOKUP(K344,'3-Productie normen'!$B$32:$C$36,2,FALSE),FALSE)))</f>
        <v>0</v>
      </c>
      <c r="X344" s="359">
        <f t="shared" si="38"/>
        <v>0</v>
      </c>
      <c r="Y344" s="359">
        <f t="shared" si="39"/>
        <v>0</v>
      </c>
      <c r="Z344" s="359">
        <f t="shared" si="40"/>
        <v>0</v>
      </c>
      <c r="AA344" s="360"/>
      <c r="AC344" s="361">
        <f t="shared" si="41"/>
        <v>0</v>
      </c>
    </row>
    <row r="345" spans="1:29" ht="14.1" hidden="1" customHeight="1">
      <c r="A345" s="77">
        <v>345</v>
      </c>
      <c r="B345" s="323" t="s">
        <v>59</v>
      </c>
      <c r="C345" s="323" t="s">
        <v>350</v>
      </c>
      <c r="D345" s="355" t="s">
        <v>147</v>
      </c>
      <c r="E345" s="356"/>
      <c r="F345" s="520" t="s">
        <v>158</v>
      </c>
      <c r="G345" s="520" t="s">
        <v>99</v>
      </c>
      <c r="H345" s="74" t="s">
        <v>305</v>
      </c>
      <c r="I345" s="521">
        <v>11.65</v>
      </c>
      <c r="J345" s="358">
        <f t="shared" si="37"/>
        <v>255</v>
      </c>
      <c r="K345" s="267">
        <v>255</v>
      </c>
      <c r="L345" s="267"/>
      <c r="M345" s="267"/>
      <c r="N345" s="267"/>
      <c r="O345" s="267"/>
      <c r="P345" s="267"/>
      <c r="Q345" s="266" t="e">
        <f>IF(K345="nio",0,IF(K345&gt;0,K345*I345/W345,0))*VLOOKUP(B345,'2-Kosten per locatie'!$A$14:$C$31,3,FALSE)</f>
        <v>#DIV/0!</v>
      </c>
      <c r="R345" s="266">
        <f>IF(L345&gt;0,L345*I345/X345,0)*VLOOKUP(B345,'2-Kosten per locatie'!$A$14:$C$31,3,FALSE)</f>
        <v>0</v>
      </c>
      <c r="S345" s="266">
        <f>IF(M345&gt;0,M345*I345/Y345,0)*VLOOKUP(B345,'2-Kosten per locatie'!$A$14:$C$31,3,FALSE)</f>
        <v>0</v>
      </c>
      <c r="T345" s="266">
        <f>IF(N345&gt;0,N345*I345/Z345,0)*VLOOKUP(B345,'2-Kosten per locatie'!$A$14:$C$31,3,FALSE)</f>
        <v>0</v>
      </c>
      <c r="U345" s="266">
        <f>IF(O345&gt;0,O345*I345/Y345,0)*VLOOKUP(B345,'2-Kosten per locatie'!$A$14:$C$31,3,FALSE)</f>
        <v>0</v>
      </c>
      <c r="V345" s="266">
        <f>IF(P345&gt;0,P345*I345/Z345,0)*VLOOKUP(B345,'2-Kosten per locatie'!$A$14:$C$31,3,FALSE)</f>
        <v>0</v>
      </c>
      <c r="W345" s="359">
        <f>IF(K345="nio",0,IF(K345&gt;0,VLOOKUP(G345,'3-Productie normen'!A:L,VLOOKUP(K345,'3-Productie normen'!$B$32:$C$36,2,FALSE),FALSE)))</f>
        <v>0</v>
      </c>
      <c r="X345" s="359">
        <f t="shared" si="38"/>
        <v>0</v>
      </c>
      <c r="Y345" s="359">
        <f t="shared" si="39"/>
        <v>0</v>
      </c>
      <c r="Z345" s="359">
        <f t="shared" si="40"/>
        <v>0</v>
      </c>
      <c r="AA345" s="360"/>
      <c r="AC345" s="361">
        <f t="shared" si="41"/>
        <v>2970.75</v>
      </c>
    </row>
    <row r="346" spans="1:29" ht="14.1" hidden="1" customHeight="1">
      <c r="A346" s="77">
        <v>346</v>
      </c>
      <c r="B346" s="323" t="s">
        <v>59</v>
      </c>
      <c r="C346" s="323" t="s">
        <v>350</v>
      </c>
      <c r="D346" s="355" t="s">
        <v>147</v>
      </c>
      <c r="E346" s="356"/>
      <c r="F346" s="520" t="s">
        <v>370</v>
      </c>
      <c r="G346" s="520" t="s">
        <v>101</v>
      </c>
      <c r="H346" s="74" t="s">
        <v>307</v>
      </c>
      <c r="I346" s="521">
        <v>20</v>
      </c>
      <c r="J346" s="358">
        <f t="shared" si="37"/>
        <v>255</v>
      </c>
      <c r="K346" s="267">
        <v>255</v>
      </c>
      <c r="L346" s="267"/>
      <c r="M346" s="267"/>
      <c r="N346" s="267"/>
      <c r="O346" s="267"/>
      <c r="P346" s="267"/>
      <c r="Q346" s="266" t="e">
        <f>IF(K346="nio",0,IF(K346&gt;0,K346*I346/W346,0))*VLOOKUP(B346,'2-Kosten per locatie'!$A$14:$C$31,3,FALSE)</f>
        <v>#DIV/0!</v>
      </c>
      <c r="R346" s="266">
        <f>IF(L346&gt;0,L346*I346/X346,0)*VLOOKUP(B346,'2-Kosten per locatie'!$A$14:$C$31,3,FALSE)</f>
        <v>0</v>
      </c>
      <c r="S346" s="266">
        <f>IF(M346&gt;0,M346*I346/Y346,0)*VLOOKUP(B346,'2-Kosten per locatie'!$A$14:$C$31,3,FALSE)</f>
        <v>0</v>
      </c>
      <c r="T346" s="266">
        <f>IF(N346&gt;0,N346*I346/Z346,0)*VLOOKUP(B346,'2-Kosten per locatie'!$A$14:$C$31,3,FALSE)</f>
        <v>0</v>
      </c>
      <c r="U346" s="266">
        <f>IF(O346&gt;0,O346*I346/Y346,0)*VLOOKUP(B346,'2-Kosten per locatie'!$A$14:$C$31,3,FALSE)</f>
        <v>0</v>
      </c>
      <c r="V346" s="266">
        <f>IF(P346&gt;0,P346*I346/Z346,0)*VLOOKUP(B346,'2-Kosten per locatie'!$A$14:$C$31,3,FALSE)</f>
        <v>0</v>
      </c>
      <c r="W346" s="359">
        <f>IF(K346="nio",0,IF(K346&gt;0,VLOOKUP(G346,'3-Productie normen'!A:L,VLOOKUP(K346,'3-Productie normen'!$B$32:$C$36,2,FALSE),FALSE)))</f>
        <v>0</v>
      </c>
      <c r="X346" s="359">
        <f t="shared" si="38"/>
        <v>0</v>
      </c>
      <c r="Y346" s="359">
        <f t="shared" si="39"/>
        <v>0</v>
      </c>
      <c r="Z346" s="359">
        <f t="shared" si="40"/>
        <v>0</v>
      </c>
      <c r="AA346" s="360"/>
      <c r="AC346" s="361">
        <f t="shared" si="41"/>
        <v>5100</v>
      </c>
    </row>
    <row r="347" spans="1:29" ht="14.1" hidden="1" customHeight="1">
      <c r="A347" s="77">
        <v>347</v>
      </c>
      <c r="B347" s="323" t="s">
        <v>59</v>
      </c>
      <c r="C347" s="323" t="s">
        <v>350</v>
      </c>
      <c r="D347" s="355">
        <v>1</v>
      </c>
      <c r="E347" s="356"/>
      <c r="F347" s="520" t="s">
        <v>187</v>
      </c>
      <c r="G347" s="520" t="s">
        <v>98</v>
      </c>
      <c r="H347" s="74" t="s">
        <v>307</v>
      </c>
      <c r="I347" s="521">
        <v>4</v>
      </c>
      <c r="J347" s="358">
        <f t="shared" si="37"/>
        <v>255</v>
      </c>
      <c r="K347" s="267">
        <v>255</v>
      </c>
      <c r="L347" s="267"/>
      <c r="M347" s="267"/>
      <c r="N347" s="267"/>
      <c r="O347" s="267"/>
      <c r="P347" s="267"/>
      <c r="Q347" s="266" t="e">
        <f>IF(K347="nio",0,IF(K347&gt;0,K347*I347/W347,0))*VLOOKUP(B347,'2-Kosten per locatie'!$A$14:$C$31,3,FALSE)</f>
        <v>#DIV/0!</v>
      </c>
      <c r="R347" s="266">
        <f>IF(L347&gt;0,L347*I347/X347,0)*VLOOKUP(B347,'2-Kosten per locatie'!$A$14:$C$31,3,FALSE)</f>
        <v>0</v>
      </c>
      <c r="S347" s="266">
        <f>IF(M347&gt;0,M347*I347/Y347,0)*VLOOKUP(B347,'2-Kosten per locatie'!$A$14:$C$31,3,FALSE)</f>
        <v>0</v>
      </c>
      <c r="T347" s="266">
        <f>IF(N347&gt;0,N347*I347/Z347,0)*VLOOKUP(B347,'2-Kosten per locatie'!$A$14:$C$31,3,FALSE)</f>
        <v>0</v>
      </c>
      <c r="U347" s="266">
        <f>IF(O347&gt;0,O347*I347/Y347,0)*VLOOKUP(B347,'2-Kosten per locatie'!$A$14:$C$31,3,FALSE)</f>
        <v>0</v>
      </c>
      <c r="V347" s="266">
        <f>IF(P347&gt;0,P347*I347/Z347,0)*VLOOKUP(B347,'2-Kosten per locatie'!$A$14:$C$31,3,FALSE)</f>
        <v>0</v>
      </c>
      <c r="W347" s="359">
        <f>IF(K347="nio",0,IF(K347&gt;0,VLOOKUP(G347,'3-Productie normen'!A:L,VLOOKUP(K347,'3-Productie normen'!$B$32:$C$36,2,FALSE),FALSE)))</f>
        <v>0</v>
      </c>
      <c r="X347" s="359">
        <f t="shared" si="38"/>
        <v>0</v>
      </c>
      <c r="Y347" s="359">
        <f t="shared" si="39"/>
        <v>0</v>
      </c>
      <c r="Z347" s="359">
        <f t="shared" si="40"/>
        <v>0</v>
      </c>
      <c r="AA347" s="360"/>
      <c r="AC347" s="361">
        <f t="shared" si="41"/>
        <v>1020</v>
      </c>
    </row>
    <row r="348" spans="1:29" ht="14.1" hidden="1" customHeight="1">
      <c r="A348" s="77">
        <v>348</v>
      </c>
      <c r="B348" s="323" t="s">
        <v>59</v>
      </c>
      <c r="C348" s="323" t="s">
        <v>350</v>
      </c>
      <c r="D348" s="355">
        <v>1</v>
      </c>
      <c r="E348" s="356"/>
      <c r="F348" s="520" t="s">
        <v>174</v>
      </c>
      <c r="G348" s="520" t="s">
        <v>98</v>
      </c>
      <c r="H348" s="74" t="s">
        <v>307</v>
      </c>
      <c r="I348" s="521">
        <v>3</v>
      </c>
      <c r="J348" s="358">
        <f t="shared" si="37"/>
        <v>255</v>
      </c>
      <c r="K348" s="267">
        <v>255</v>
      </c>
      <c r="L348" s="267"/>
      <c r="M348" s="267"/>
      <c r="N348" s="267"/>
      <c r="O348" s="267"/>
      <c r="P348" s="267"/>
      <c r="Q348" s="266" t="e">
        <f>IF(K348="nio",0,IF(K348&gt;0,K348*I348/W348,0))*VLOOKUP(B348,'2-Kosten per locatie'!$A$14:$C$31,3,FALSE)</f>
        <v>#DIV/0!</v>
      </c>
      <c r="R348" s="266">
        <f>IF(L348&gt;0,L348*I348/X348,0)*VLOOKUP(B348,'2-Kosten per locatie'!$A$14:$C$31,3,FALSE)</f>
        <v>0</v>
      </c>
      <c r="S348" s="266">
        <f>IF(M348&gt;0,M348*I348/Y348,0)*VLOOKUP(B348,'2-Kosten per locatie'!$A$14:$C$31,3,FALSE)</f>
        <v>0</v>
      </c>
      <c r="T348" s="266">
        <f>IF(N348&gt;0,N348*I348/Z348,0)*VLOOKUP(B348,'2-Kosten per locatie'!$A$14:$C$31,3,FALSE)</f>
        <v>0</v>
      </c>
      <c r="U348" s="266">
        <f>IF(O348&gt;0,O348*I348/Y348,0)*VLOOKUP(B348,'2-Kosten per locatie'!$A$14:$C$31,3,FALSE)</f>
        <v>0</v>
      </c>
      <c r="V348" s="266">
        <f>IF(P348&gt;0,P348*I348/Z348,0)*VLOOKUP(B348,'2-Kosten per locatie'!$A$14:$C$31,3,FALSE)</f>
        <v>0</v>
      </c>
      <c r="W348" s="359">
        <f>IF(K348="nio",0,IF(K348&gt;0,VLOOKUP(G348,'3-Productie normen'!A:L,VLOOKUP(K348,'3-Productie normen'!$B$32:$C$36,2,FALSE),FALSE)))</f>
        <v>0</v>
      </c>
      <c r="X348" s="359">
        <f t="shared" si="38"/>
        <v>0</v>
      </c>
      <c r="Y348" s="359">
        <f t="shared" si="39"/>
        <v>0</v>
      </c>
      <c r="Z348" s="359">
        <f t="shared" si="40"/>
        <v>0</v>
      </c>
      <c r="AA348" s="360"/>
      <c r="AC348" s="361">
        <f t="shared" si="41"/>
        <v>765</v>
      </c>
    </row>
    <row r="349" spans="1:29" ht="14.1" hidden="1" customHeight="1">
      <c r="A349" s="77">
        <v>349</v>
      </c>
      <c r="B349" s="323" t="s">
        <v>59</v>
      </c>
      <c r="C349" s="323" t="s">
        <v>350</v>
      </c>
      <c r="D349" s="355">
        <v>1</v>
      </c>
      <c r="E349" s="356"/>
      <c r="F349" s="520" t="s">
        <v>174</v>
      </c>
      <c r="G349" s="520" t="s">
        <v>98</v>
      </c>
      <c r="H349" s="74" t="s">
        <v>307</v>
      </c>
      <c r="I349" s="521">
        <v>2</v>
      </c>
      <c r="J349" s="358">
        <f t="shared" si="37"/>
        <v>255</v>
      </c>
      <c r="K349" s="267">
        <v>255</v>
      </c>
      <c r="L349" s="267"/>
      <c r="M349" s="267"/>
      <c r="N349" s="267"/>
      <c r="O349" s="267"/>
      <c r="P349" s="267"/>
      <c r="Q349" s="266" t="e">
        <f>IF(K349="nio",0,IF(K349&gt;0,K349*I349/W349,0))*VLOOKUP(B349,'2-Kosten per locatie'!$A$14:$C$31,3,FALSE)</f>
        <v>#DIV/0!</v>
      </c>
      <c r="R349" s="266">
        <f>IF(L349&gt;0,L349*I349/X349,0)*VLOOKUP(B349,'2-Kosten per locatie'!$A$14:$C$31,3,FALSE)</f>
        <v>0</v>
      </c>
      <c r="S349" s="266">
        <f>IF(M349&gt;0,M349*I349/Y349,0)*VLOOKUP(B349,'2-Kosten per locatie'!$A$14:$C$31,3,FALSE)</f>
        <v>0</v>
      </c>
      <c r="T349" s="266">
        <f>IF(N349&gt;0,N349*I349/Z349,0)*VLOOKUP(B349,'2-Kosten per locatie'!$A$14:$C$31,3,FALSE)</f>
        <v>0</v>
      </c>
      <c r="U349" s="266">
        <f>IF(O349&gt;0,O349*I349/Y349,0)*VLOOKUP(B349,'2-Kosten per locatie'!$A$14:$C$31,3,FALSE)</f>
        <v>0</v>
      </c>
      <c r="V349" s="266">
        <f>IF(P349&gt;0,P349*I349/Z349,0)*VLOOKUP(B349,'2-Kosten per locatie'!$A$14:$C$31,3,FALSE)</f>
        <v>0</v>
      </c>
      <c r="W349" s="359">
        <f>IF(K349="nio",0,IF(K349&gt;0,VLOOKUP(G349,'3-Productie normen'!A:L,VLOOKUP(K349,'3-Productie normen'!$B$32:$C$36,2,FALSE),FALSE)))</f>
        <v>0</v>
      </c>
      <c r="X349" s="359">
        <f t="shared" si="38"/>
        <v>0</v>
      </c>
      <c r="Y349" s="359">
        <f t="shared" si="39"/>
        <v>0</v>
      </c>
      <c r="Z349" s="359">
        <f t="shared" si="40"/>
        <v>0</v>
      </c>
      <c r="AA349" s="360"/>
      <c r="AC349" s="361">
        <f t="shared" si="41"/>
        <v>510</v>
      </c>
    </row>
    <row r="350" spans="1:29" ht="14.1" hidden="1" customHeight="1">
      <c r="A350" s="77">
        <v>350</v>
      </c>
      <c r="B350" s="323" t="s">
        <v>59</v>
      </c>
      <c r="C350" s="323" t="s">
        <v>350</v>
      </c>
      <c r="D350" s="355">
        <v>1</v>
      </c>
      <c r="E350" s="356"/>
      <c r="F350" s="520" t="s">
        <v>174</v>
      </c>
      <c r="G350" s="520" t="s">
        <v>98</v>
      </c>
      <c r="H350" s="74" t="s">
        <v>307</v>
      </c>
      <c r="I350" s="521">
        <v>2</v>
      </c>
      <c r="J350" s="358">
        <f t="shared" si="37"/>
        <v>255</v>
      </c>
      <c r="K350" s="267">
        <v>255</v>
      </c>
      <c r="L350" s="267"/>
      <c r="M350" s="267"/>
      <c r="N350" s="267"/>
      <c r="O350" s="267"/>
      <c r="P350" s="267"/>
      <c r="Q350" s="266" t="e">
        <f>IF(K350="nio",0,IF(K350&gt;0,K350*I350/W350,0))*VLOOKUP(B350,'2-Kosten per locatie'!$A$14:$C$31,3,FALSE)</f>
        <v>#DIV/0!</v>
      </c>
      <c r="R350" s="266">
        <f>IF(L350&gt;0,L350*I350/X350,0)*VLOOKUP(B350,'2-Kosten per locatie'!$A$14:$C$31,3,FALSE)</f>
        <v>0</v>
      </c>
      <c r="S350" s="266">
        <f>IF(M350&gt;0,M350*I350/Y350,0)*VLOOKUP(B350,'2-Kosten per locatie'!$A$14:$C$31,3,FALSE)</f>
        <v>0</v>
      </c>
      <c r="T350" s="266">
        <f>IF(N350&gt;0,N350*I350/Z350,0)*VLOOKUP(B350,'2-Kosten per locatie'!$A$14:$C$31,3,FALSE)</f>
        <v>0</v>
      </c>
      <c r="U350" s="266">
        <f>IF(O350&gt;0,O350*I350/Y350,0)*VLOOKUP(B350,'2-Kosten per locatie'!$A$14:$C$31,3,FALSE)</f>
        <v>0</v>
      </c>
      <c r="V350" s="266">
        <f>IF(P350&gt;0,P350*I350/Z350,0)*VLOOKUP(B350,'2-Kosten per locatie'!$A$14:$C$31,3,FALSE)</f>
        <v>0</v>
      </c>
      <c r="W350" s="359">
        <f>IF(K350="nio",0,IF(K350&gt;0,VLOOKUP(G350,'3-Productie normen'!A:L,VLOOKUP(K350,'3-Productie normen'!$B$32:$C$36,2,FALSE),FALSE)))</f>
        <v>0</v>
      </c>
      <c r="X350" s="359">
        <f t="shared" si="38"/>
        <v>0</v>
      </c>
      <c r="Y350" s="359">
        <f t="shared" si="39"/>
        <v>0</v>
      </c>
      <c r="Z350" s="359">
        <f t="shared" si="40"/>
        <v>0</v>
      </c>
      <c r="AA350" s="360"/>
      <c r="AC350" s="361">
        <f t="shared" si="41"/>
        <v>510</v>
      </c>
    </row>
    <row r="351" spans="1:29" ht="14.1" hidden="1" customHeight="1">
      <c r="A351" s="77">
        <v>351</v>
      </c>
      <c r="B351" s="323" t="s">
        <v>59</v>
      </c>
      <c r="C351" s="323" t="s">
        <v>350</v>
      </c>
      <c r="D351" s="355">
        <v>1</v>
      </c>
      <c r="E351" s="356"/>
      <c r="F351" s="520" t="s">
        <v>174</v>
      </c>
      <c r="G351" s="520" t="s">
        <v>98</v>
      </c>
      <c r="H351" s="74" t="s">
        <v>307</v>
      </c>
      <c r="I351" s="521">
        <v>4</v>
      </c>
      <c r="J351" s="358">
        <f t="shared" si="37"/>
        <v>255</v>
      </c>
      <c r="K351" s="267">
        <v>255</v>
      </c>
      <c r="L351" s="267"/>
      <c r="M351" s="267"/>
      <c r="N351" s="267"/>
      <c r="O351" s="267"/>
      <c r="P351" s="267"/>
      <c r="Q351" s="266" t="e">
        <f>IF(K351="nio",0,IF(K351&gt;0,K351*I351/W351,0))*VLOOKUP(B351,'2-Kosten per locatie'!$A$14:$C$31,3,FALSE)</f>
        <v>#DIV/0!</v>
      </c>
      <c r="R351" s="266">
        <f>IF(L351&gt;0,L351*I351/X351,0)*VLOOKUP(B351,'2-Kosten per locatie'!$A$14:$C$31,3,FALSE)</f>
        <v>0</v>
      </c>
      <c r="S351" s="266">
        <f>IF(M351&gt;0,M351*I351/Y351,0)*VLOOKUP(B351,'2-Kosten per locatie'!$A$14:$C$31,3,FALSE)</f>
        <v>0</v>
      </c>
      <c r="T351" s="266">
        <f>IF(N351&gt;0,N351*I351/Z351,0)*VLOOKUP(B351,'2-Kosten per locatie'!$A$14:$C$31,3,FALSE)</f>
        <v>0</v>
      </c>
      <c r="U351" s="266">
        <f>IF(O351&gt;0,O351*I351/Y351,0)*VLOOKUP(B351,'2-Kosten per locatie'!$A$14:$C$31,3,FALSE)</f>
        <v>0</v>
      </c>
      <c r="V351" s="266">
        <f>IF(P351&gt;0,P351*I351/Z351,0)*VLOOKUP(B351,'2-Kosten per locatie'!$A$14:$C$31,3,FALSE)</f>
        <v>0</v>
      </c>
      <c r="W351" s="359">
        <f>IF(K351="nio",0,IF(K351&gt;0,VLOOKUP(G351,'3-Productie normen'!A:L,VLOOKUP(K351,'3-Productie normen'!$B$32:$C$36,2,FALSE),FALSE)))</f>
        <v>0</v>
      </c>
      <c r="X351" s="359">
        <f t="shared" si="38"/>
        <v>0</v>
      </c>
      <c r="Y351" s="359">
        <f t="shared" si="39"/>
        <v>0</v>
      </c>
      <c r="Z351" s="359">
        <f t="shared" si="40"/>
        <v>0</v>
      </c>
      <c r="AA351" s="360"/>
      <c r="AC351" s="361">
        <f t="shared" si="41"/>
        <v>1020</v>
      </c>
    </row>
    <row r="352" spans="1:29" ht="14.1" hidden="1" customHeight="1">
      <c r="A352" s="77">
        <v>352</v>
      </c>
      <c r="B352" s="323" t="s">
        <v>59</v>
      </c>
      <c r="C352" s="323" t="s">
        <v>350</v>
      </c>
      <c r="D352" s="355">
        <v>1</v>
      </c>
      <c r="E352" s="356"/>
      <c r="F352" s="520" t="s">
        <v>355</v>
      </c>
      <c r="G352" s="520" t="s">
        <v>107</v>
      </c>
      <c r="H352" s="74" t="s">
        <v>159</v>
      </c>
      <c r="I352" s="521">
        <v>9</v>
      </c>
      <c r="J352" s="358">
        <f t="shared" si="37"/>
        <v>255</v>
      </c>
      <c r="K352" s="267">
        <v>255</v>
      </c>
      <c r="L352" s="267"/>
      <c r="M352" s="267"/>
      <c r="N352" s="267"/>
      <c r="O352" s="267"/>
      <c r="P352" s="267"/>
      <c r="Q352" s="266" t="e">
        <f>IF(K352="nio",0,IF(K352&gt;0,K352*I352/W352,0))*VLOOKUP(B352,'2-Kosten per locatie'!$A$14:$C$31,3,FALSE)</f>
        <v>#DIV/0!</v>
      </c>
      <c r="R352" s="266">
        <f>IF(L352&gt;0,L352*I352/X352,0)*VLOOKUP(B352,'2-Kosten per locatie'!$A$14:$C$31,3,FALSE)</f>
        <v>0</v>
      </c>
      <c r="S352" s="266">
        <f>IF(M352&gt;0,M352*I352/Y352,0)*VLOOKUP(B352,'2-Kosten per locatie'!$A$14:$C$31,3,FALSE)</f>
        <v>0</v>
      </c>
      <c r="T352" s="266">
        <f>IF(N352&gt;0,N352*I352/Z352,0)*VLOOKUP(B352,'2-Kosten per locatie'!$A$14:$C$31,3,FALSE)</f>
        <v>0</v>
      </c>
      <c r="U352" s="266">
        <f>IF(O352&gt;0,O352*I352/Y352,0)*VLOOKUP(B352,'2-Kosten per locatie'!$A$14:$C$31,3,FALSE)</f>
        <v>0</v>
      </c>
      <c r="V352" s="266">
        <f>IF(P352&gt;0,P352*I352/Z352,0)*VLOOKUP(B352,'2-Kosten per locatie'!$A$14:$C$31,3,FALSE)</f>
        <v>0</v>
      </c>
      <c r="W352" s="359">
        <f>IF(K352="nio",0,IF(K352&gt;0,VLOOKUP(G352,'3-Productie normen'!A:L,VLOOKUP(K352,'3-Productie normen'!$B$32:$C$36,2,FALSE),FALSE)))</f>
        <v>0</v>
      </c>
      <c r="X352" s="359">
        <f t="shared" si="38"/>
        <v>0</v>
      </c>
      <c r="Y352" s="359">
        <f t="shared" si="39"/>
        <v>0</v>
      </c>
      <c r="Z352" s="359">
        <f t="shared" si="40"/>
        <v>0</v>
      </c>
      <c r="AA352" s="360"/>
      <c r="AC352" s="361">
        <f t="shared" si="41"/>
        <v>2295</v>
      </c>
    </row>
    <row r="353" spans="1:29" ht="14.1" hidden="1" customHeight="1">
      <c r="A353" s="77">
        <v>353</v>
      </c>
      <c r="B353" s="323" t="s">
        <v>59</v>
      </c>
      <c r="C353" s="323" t="s">
        <v>350</v>
      </c>
      <c r="D353" s="355">
        <v>1</v>
      </c>
      <c r="E353" s="356"/>
      <c r="F353" s="520" t="s">
        <v>194</v>
      </c>
      <c r="G353" s="520" t="s">
        <v>99</v>
      </c>
      <c r="H353" s="74" t="s">
        <v>159</v>
      </c>
      <c r="I353" s="521">
        <v>129</v>
      </c>
      <c r="J353" s="358">
        <f t="shared" si="37"/>
        <v>255</v>
      </c>
      <c r="K353" s="267">
        <v>255</v>
      </c>
      <c r="L353" s="267"/>
      <c r="M353" s="267"/>
      <c r="N353" s="267"/>
      <c r="O353" s="267"/>
      <c r="P353" s="267"/>
      <c r="Q353" s="266" t="e">
        <f>IF(K353="nio",0,IF(K353&gt;0,K353*I353/W353,0))*VLOOKUP(B353,'2-Kosten per locatie'!$A$14:$C$31,3,FALSE)</f>
        <v>#DIV/0!</v>
      </c>
      <c r="R353" s="266">
        <f>IF(L353&gt;0,L353*I353/X353,0)*VLOOKUP(B353,'2-Kosten per locatie'!$A$14:$C$31,3,FALSE)</f>
        <v>0</v>
      </c>
      <c r="S353" s="266">
        <f>IF(M353&gt;0,M353*I353/Y353,0)*VLOOKUP(B353,'2-Kosten per locatie'!$A$14:$C$31,3,FALSE)</f>
        <v>0</v>
      </c>
      <c r="T353" s="266">
        <f>IF(N353&gt;0,N353*I353/Z353,0)*VLOOKUP(B353,'2-Kosten per locatie'!$A$14:$C$31,3,FALSE)</f>
        <v>0</v>
      </c>
      <c r="U353" s="266">
        <f>IF(O353&gt;0,O353*I353/Y353,0)*VLOOKUP(B353,'2-Kosten per locatie'!$A$14:$C$31,3,FALSE)</f>
        <v>0</v>
      </c>
      <c r="V353" s="266">
        <f>IF(P353&gt;0,P353*I353/Z353,0)*VLOOKUP(B353,'2-Kosten per locatie'!$A$14:$C$31,3,FALSE)</f>
        <v>0</v>
      </c>
      <c r="W353" s="359">
        <f>IF(K353="nio",0,IF(K353&gt;0,VLOOKUP(G353,'3-Productie normen'!A:L,VLOOKUP(K353,'3-Productie normen'!$B$32:$C$36,2,FALSE),FALSE)))</f>
        <v>0</v>
      </c>
      <c r="X353" s="359">
        <f t="shared" si="38"/>
        <v>0</v>
      </c>
      <c r="Y353" s="359">
        <f t="shared" si="39"/>
        <v>0</v>
      </c>
      <c r="Z353" s="359">
        <f t="shared" si="40"/>
        <v>0</v>
      </c>
      <c r="AA353" s="360"/>
      <c r="AC353" s="361">
        <f t="shared" si="41"/>
        <v>32895</v>
      </c>
    </row>
    <row r="354" spans="1:29" ht="14.1" hidden="1" customHeight="1">
      <c r="A354" s="77">
        <v>354</v>
      </c>
      <c r="B354" s="323" t="s">
        <v>59</v>
      </c>
      <c r="C354" s="323" t="s">
        <v>350</v>
      </c>
      <c r="D354" s="355">
        <v>1</v>
      </c>
      <c r="E354" s="356"/>
      <c r="F354" s="520" t="s">
        <v>200</v>
      </c>
      <c r="G354" s="340" t="s">
        <v>97</v>
      </c>
      <c r="H354" s="74" t="s">
        <v>305</v>
      </c>
      <c r="I354" s="521">
        <v>34</v>
      </c>
      <c r="J354" s="358">
        <f t="shared" si="37"/>
        <v>104</v>
      </c>
      <c r="K354" s="267">
        <v>104</v>
      </c>
      <c r="L354" s="267"/>
      <c r="M354" s="267"/>
      <c r="N354" s="267"/>
      <c r="O354" s="267"/>
      <c r="P354" s="267"/>
      <c r="Q354" s="266" t="e">
        <f>IF(K354="nio",0,IF(K354&gt;0,K354*I354/W354,0))*VLOOKUP(B354,'2-Kosten per locatie'!$A$14:$C$31,3,FALSE)</f>
        <v>#DIV/0!</v>
      </c>
      <c r="R354" s="266">
        <f>IF(L354&gt;0,L354*I354/X354,0)*VLOOKUP(B354,'2-Kosten per locatie'!$A$14:$C$31,3,FALSE)</f>
        <v>0</v>
      </c>
      <c r="S354" s="266">
        <f>IF(M354&gt;0,M354*I354/Y354,0)*VLOOKUP(B354,'2-Kosten per locatie'!$A$14:$C$31,3,FALSE)</f>
        <v>0</v>
      </c>
      <c r="T354" s="266">
        <f>IF(N354&gt;0,N354*I354/Z354,0)*VLOOKUP(B354,'2-Kosten per locatie'!$A$14:$C$31,3,FALSE)</f>
        <v>0</v>
      </c>
      <c r="U354" s="266">
        <f>IF(O354&gt;0,O354*I354/Y354,0)*VLOOKUP(B354,'2-Kosten per locatie'!$A$14:$C$31,3,FALSE)</f>
        <v>0</v>
      </c>
      <c r="V354" s="266">
        <f>IF(P354&gt;0,P354*I354/Z354,0)*VLOOKUP(B354,'2-Kosten per locatie'!$A$14:$C$31,3,FALSE)</f>
        <v>0</v>
      </c>
      <c r="W354" s="359">
        <f>IF(K354="nio",0,IF(K354&gt;0,VLOOKUP(G354,'3-Productie normen'!A:L,VLOOKUP(K354,'3-Productie normen'!$B$32:$C$36,2,FALSE),FALSE)))</f>
        <v>0</v>
      </c>
      <c r="X354" s="359">
        <f t="shared" si="38"/>
        <v>0</v>
      </c>
      <c r="Y354" s="359">
        <f t="shared" si="39"/>
        <v>0</v>
      </c>
      <c r="Z354" s="359">
        <f t="shared" si="40"/>
        <v>0</v>
      </c>
      <c r="AA354" s="360"/>
      <c r="AC354" s="361">
        <f t="shared" si="41"/>
        <v>3536</v>
      </c>
    </row>
    <row r="355" spans="1:29" ht="14.1" hidden="1" customHeight="1">
      <c r="A355" s="77">
        <v>355</v>
      </c>
      <c r="B355" s="323" t="s">
        <v>59</v>
      </c>
      <c r="C355" s="323" t="s">
        <v>350</v>
      </c>
      <c r="D355" s="355">
        <v>1</v>
      </c>
      <c r="E355" s="356"/>
      <c r="F355" s="520" t="s">
        <v>200</v>
      </c>
      <c r="G355" s="340" t="s">
        <v>97</v>
      </c>
      <c r="H355" s="74" t="s">
        <v>305</v>
      </c>
      <c r="I355" s="521">
        <v>17</v>
      </c>
      <c r="J355" s="358">
        <f t="shared" si="37"/>
        <v>104</v>
      </c>
      <c r="K355" s="267">
        <v>104</v>
      </c>
      <c r="L355" s="267"/>
      <c r="M355" s="267"/>
      <c r="N355" s="267"/>
      <c r="O355" s="267"/>
      <c r="P355" s="267"/>
      <c r="Q355" s="266" t="e">
        <f>IF(K355="nio",0,IF(K355&gt;0,K355*I355/W355,0))*VLOOKUP(B355,'2-Kosten per locatie'!$A$14:$C$31,3,FALSE)</f>
        <v>#DIV/0!</v>
      </c>
      <c r="R355" s="266">
        <f>IF(L355&gt;0,L355*I355/X355,0)*VLOOKUP(B355,'2-Kosten per locatie'!$A$14:$C$31,3,FALSE)</f>
        <v>0</v>
      </c>
      <c r="S355" s="266">
        <f>IF(M355&gt;0,M355*I355/Y355,0)*VLOOKUP(B355,'2-Kosten per locatie'!$A$14:$C$31,3,FALSE)</f>
        <v>0</v>
      </c>
      <c r="T355" s="266">
        <f>IF(N355&gt;0,N355*I355/Z355,0)*VLOOKUP(B355,'2-Kosten per locatie'!$A$14:$C$31,3,FALSE)</f>
        <v>0</v>
      </c>
      <c r="U355" s="266">
        <f>IF(O355&gt;0,O355*I355/Y355,0)*VLOOKUP(B355,'2-Kosten per locatie'!$A$14:$C$31,3,FALSE)</f>
        <v>0</v>
      </c>
      <c r="V355" s="266">
        <f>IF(P355&gt;0,P355*I355/Z355,0)*VLOOKUP(B355,'2-Kosten per locatie'!$A$14:$C$31,3,FALSE)</f>
        <v>0</v>
      </c>
      <c r="W355" s="359">
        <f>IF(K355="nio",0,IF(K355&gt;0,VLOOKUP(G355,'3-Productie normen'!A:L,VLOOKUP(K355,'3-Productie normen'!$B$32:$C$36,2,FALSE),FALSE)))</f>
        <v>0</v>
      </c>
      <c r="X355" s="359">
        <f t="shared" si="38"/>
        <v>0</v>
      </c>
      <c r="Y355" s="359">
        <f t="shared" si="39"/>
        <v>0</v>
      </c>
      <c r="Z355" s="359">
        <f t="shared" si="40"/>
        <v>0</v>
      </c>
      <c r="AA355" s="360"/>
      <c r="AC355" s="361">
        <f t="shared" si="41"/>
        <v>1768</v>
      </c>
    </row>
    <row r="356" spans="1:29" ht="14.1" hidden="1" customHeight="1">
      <c r="A356" s="77">
        <v>356</v>
      </c>
      <c r="B356" s="323" t="s">
        <v>59</v>
      </c>
      <c r="C356" s="323" t="s">
        <v>350</v>
      </c>
      <c r="D356" s="355">
        <v>1</v>
      </c>
      <c r="E356" s="356"/>
      <c r="F356" s="520" t="s">
        <v>200</v>
      </c>
      <c r="G356" s="340" t="s">
        <v>97</v>
      </c>
      <c r="H356" s="74" t="s">
        <v>305</v>
      </c>
      <c r="I356" s="521">
        <v>26</v>
      </c>
      <c r="J356" s="358">
        <f t="shared" si="37"/>
        <v>104</v>
      </c>
      <c r="K356" s="267">
        <v>104</v>
      </c>
      <c r="L356" s="267"/>
      <c r="M356" s="267"/>
      <c r="N356" s="267"/>
      <c r="O356" s="267"/>
      <c r="P356" s="267"/>
      <c r="Q356" s="266" t="e">
        <f>IF(K356="nio",0,IF(K356&gt;0,K356*I356/W356,0))*VLOOKUP(B356,'2-Kosten per locatie'!$A$14:$C$31,3,FALSE)</f>
        <v>#DIV/0!</v>
      </c>
      <c r="R356" s="266">
        <f>IF(L356&gt;0,L356*I356/X356,0)*VLOOKUP(B356,'2-Kosten per locatie'!$A$14:$C$31,3,FALSE)</f>
        <v>0</v>
      </c>
      <c r="S356" s="266">
        <f>IF(M356&gt;0,M356*I356/Y356,0)*VLOOKUP(B356,'2-Kosten per locatie'!$A$14:$C$31,3,FALSE)</f>
        <v>0</v>
      </c>
      <c r="T356" s="266">
        <f>IF(N356&gt;0,N356*I356/Z356,0)*VLOOKUP(B356,'2-Kosten per locatie'!$A$14:$C$31,3,FALSE)</f>
        <v>0</v>
      </c>
      <c r="U356" s="266">
        <f>IF(O356&gt;0,O356*I356/Y356,0)*VLOOKUP(B356,'2-Kosten per locatie'!$A$14:$C$31,3,FALSE)</f>
        <v>0</v>
      </c>
      <c r="V356" s="266">
        <f>IF(P356&gt;0,P356*I356/Z356,0)*VLOOKUP(B356,'2-Kosten per locatie'!$A$14:$C$31,3,FALSE)</f>
        <v>0</v>
      </c>
      <c r="W356" s="359">
        <f>IF(K356="nio",0,IF(K356&gt;0,VLOOKUP(G356,'3-Productie normen'!A:L,VLOOKUP(K356,'3-Productie normen'!$B$32:$C$36,2,FALSE),FALSE)))</f>
        <v>0</v>
      </c>
      <c r="X356" s="359">
        <f t="shared" si="38"/>
        <v>0</v>
      </c>
      <c r="Y356" s="359">
        <f t="shared" si="39"/>
        <v>0</v>
      </c>
      <c r="Z356" s="359">
        <f t="shared" si="40"/>
        <v>0</v>
      </c>
      <c r="AA356" s="360"/>
      <c r="AC356" s="361">
        <f t="shared" si="41"/>
        <v>2704</v>
      </c>
    </row>
    <row r="357" spans="1:29" ht="14.1" hidden="1" customHeight="1">
      <c r="A357" s="77">
        <v>357</v>
      </c>
      <c r="B357" s="323" t="s">
        <v>59</v>
      </c>
      <c r="C357" s="323" t="s">
        <v>350</v>
      </c>
      <c r="D357" s="355">
        <v>1</v>
      </c>
      <c r="E357" s="356"/>
      <c r="F357" s="520" t="s">
        <v>200</v>
      </c>
      <c r="G357" s="340" t="s">
        <v>97</v>
      </c>
      <c r="H357" s="74" t="s">
        <v>305</v>
      </c>
      <c r="I357" s="521">
        <v>14</v>
      </c>
      <c r="J357" s="358">
        <f t="shared" si="37"/>
        <v>104</v>
      </c>
      <c r="K357" s="267">
        <v>104</v>
      </c>
      <c r="L357" s="267"/>
      <c r="M357" s="267"/>
      <c r="N357" s="267"/>
      <c r="O357" s="267"/>
      <c r="P357" s="267"/>
      <c r="Q357" s="266" t="e">
        <f>IF(K357="nio",0,IF(K357&gt;0,K357*I357/W357,0))*VLOOKUP(B357,'2-Kosten per locatie'!$A$14:$C$31,3,FALSE)</f>
        <v>#DIV/0!</v>
      </c>
      <c r="R357" s="266">
        <f>IF(L357&gt;0,L357*I357/X357,0)*VLOOKUP(B357,'2-Kosten per locatie'!$A$14:$C$31,3,FALSE)</f>
        <v>0</v>
      </c>
      <c r="S357" s="266">
        <f>IF(M357&gt;0,M357*I357/Y357,0)*VLOOKUP(B357,'2-Kosten per locatie'!$A$14:$C$31,3,FALSE)</f>
        <v>0</v>
      </c>
      <c r="T357" s="266">
        <f>IF(N357&gt;0,N357*I357/Z357,0)*VLOOKUP(B357,'2-Kosten per locatie'!$A$14:$C$31,3,FALSE)</f>
        <v>0</v>
      </c>
      <c r="U357" s="266">
        <f>IF(O357&gt;0,O357*I357/Y357,0)*VLOOKUP(B357,'2-Kosten per locatie'!$A$14:$C$31,3,FALSE)</f>
        <v>0</v>
      </c>
      <c r="V357" s="266">
        <f>IF(P357&gt;0,P357*I357/Z357,0)*VLOOKUP(B357,'2-Kosten per locatie'!$A$14:$C$31,3,FALSE)</f>
        <v>0</v>
      </c>
      <c r="W357" s="359">
        <f>IF(K357="nio",0,IF(K357&gt;0,VLOOKUP(G357,'3-Productie normen'!A:L,VLOOKUP(K357,'3-Productie normen'!$B$32:$C$36,2,FALSE),FALSE)))</f>
        <v>0</v>
      </c>
      <c r="X357" s="359">
        <f t="shared" si="38"/>
        <v>0</v>
      </c>
      <c r="Y357" s="359">
        <f t="shared" si="39"/>
        <v>0</v>
      </c>
      <c r="Z357" s="359">
        <f t="shared" si="40"/>
        <v>0</v>
      </c>
      <c r="AA357" s="360"/>
      <c r="AC357" s="361">
        <f t="shared" si="41"/>
        <v>1456</v>
      </c>
    </row>
    <row r="358" spans="1:29" ht="14.1" hidden="1" customHeight="1">
      <c r="A358" s="77">
        <v>358</v>
      </c>
      <c r="B358" s="323" t="s">
        <v>59</v>
      </c>
      <c r="C358" s="323" t="s">
        <v>350</v>
      </c>
      <c r="D358" s="355">
        <v>1</v>
      </c>
      <c r="E358" s="356"/>
      <c r="F358" s="520" t="s">
        <v>371</v>
      </c>
      <c r="G358" s="74" t="s">
        <v>111</v>
      </c>
      <c r="H358" s="74" t="s">
        <v>159</v>
      </c>
      <c r="I358" s="521">
        <v>8</v>
      </c>
      <c r="J358" s="358">
        <f t="shared" si="37"/>
        <v>0</v>
      </c>
      <c r="K358" s="267" t="s">
        <v>192</v>
      </c>
      <c r="L358" s="267"/>
      <c r="M358" s="267"/>
      <c r="N358" s="267"/>
      <c r="O358" s="267"/>
      <c r="P358" s="267"/>
      <c r="Q358" s="266">
        <f>IF(K358="nio",0,IF(K358&gt;0,K358*I358/W358,0))*VLOOKUP(B358,'2-Kosten per locatie'!$A$14:$C$31,3,FALSE)</f>
        <v>0</v>
      </c>
      <c r="R358" s="266">
        <f>IF(L358&gt;0,L358*I358/X358,0)*VLOOKUP(B358,'2-Kosten per locatie'!$A$14:$C$31,3,FALSE)</f>
        <v>0</v>
      </c>
      <c r="S358" s="266">
        <f>IF(M358&gt;0,M358*I358/Y358,0)*VLOOKUP(B358,'2-Kosten per locatie'!$A$14:$C$31,3,FALSE)</f>
        <v>0</v>
      </c>
      <c r="T358" s="266">
        <f>IF(N358&gt;0,N358*I358/Z358,0)*VLOOKUP(B358,'2-Kosten per locatie'!$A$14:$C$31,3,FALSE)</f>
        <v>0</v>
      </c>
      <c r="U358" s="266">
        <f>IF(O358&gt;0,O358*I358/Y358,0)*VLOOKUP(B358,'2-Kosten per locatie'!$A$14:$C$31,3,FALSE)</f>
        <v>0</v>
      </c>
      <c r="V358" s="266">
        <f>IF(P358&gt;0,P358*I358/Z358,0)*VLOOKUP(B358,'2-Kosten per locatie'!$A$14:$C$31,3,FALSE)</f>
        <v>0</v>
      </c>
      <c r="W358" s="359">
        <f>IF(K358="nio",0,IF(K358&gt;0,VLOOKUP(G358,'3-Productie normen'!A:L,VLOOKUP(K358,'3-Productie normen'!$B$32:$C$36,2,FALSE),FALSE)))</f>
        <v>0</v>
      </c>
      <c r="X358" s="359">
        <f t="shared" si="38"/>
        <v>0</v>
      </c>
      <c r="Y358" s="359">
        <f t="shared" si="39"/>
        <v>0</v>
      </c>
      <c r="Z358" s="359">
        <f t="shared" si="40"/>
        <v>0</v>
      </c>
      <c r="AA358" s="360"/>
      <c r="AC358" s="361">
        <f t="shared" si="41"/>
        <v>0</v>
      </c>
    </row>
    <row r="359" spans="1:29" ht="14.1" hidden="1" customHeight="1">
      <c r="A359" s="77">
        <v>359</v>
      </c>
      <c r="B359" s="323" t="s">
        <v>59</v>
      </c>
      <c r="C359" s="323" t="s">
        <v>350</v>
      </c>
      <c r="D359" s="355">
        <v>1</v>
      </c>
      <c r="E359" s="356"/>
      <c r="F359" s="520" t="s">
        <v>202</v>
      </c>
      <c r="G359" s="74" t="s">
        <v>111</v>
      </c>
      <c r="H359" s="74" t="s">
        <v>159</v>
      </c>
      <c r="I359" s="521">
        <v>4</v>
      </c>
      <c r="J359" s="358">
        <f t="shared" si="37"/>
        <v>0</v>
      </c>
      <c r="K359" s="267" t="s">
        <v>192</v>
      </c>
      <c r="L359" s="267"/>
      <c r="M359" s="267"/>
      <c r="N359" s="267"/>
      <c r="O359" s="267"/>
      <c r="P359" s="267"/>
      <c r="Q359" s="266">
        <f>IF(K359="nio",0,IF(K359&gt;0,K359*I359/W359,0))*VLOOKUP(B359,'2-Kosten per locatie'!$A$14:$C$31,3,FALSE)</f>
        <v>0</v>
      </c>
      <c r="R359" s="266">
        <f>IF(L359&gt;0,L359*I359/X359,0)*VLOOKUP(B359,'2-Kosten per locatie'!$A$14:$C$31,3,FALSE)</f>
        <v>0</v>
      </c>
      <c r="S359" s="266">
        <f>IF(M359&gt;0,M359*I359/Y359,0)*VLOOKUP(B359,'2-Kosten per locatie'!$A$14:$C$31,3,FALSE)</f>
        <v>0</v>
      </c>
      <c r="T359" s="266">
        <f>IF(N359&gt;0,N359*I359/Z359,0)*VLOOKUP(B359,'2-Kosten per locatie'!$A$14:$C$31,3,FALSE)</f>
        <v>0</v>
      </c>
      <c r="U359" s="266">
        <f>IF(O359&gt;0,O359*I359/Y359,0)*VLOOKUP(B359,'2-Kosten per locatie'!$A$14:$C$31,3,FALSE)</f>
        <v>0</v>
      </c>
      <c r="V359" s="266">
        <f>IF(P359&gt;0,P359*I359/Z359,0)*VLOOKUP(B359,'2-Kosten per locatie'!$A$14:$C$31,3,FALSE)</f>
        <v>0</v>
      </c>
      <c r="W359" s="359">
        <f>IF(K359="nio",0,IF(K359&gt;0,VLOOKUP(G359,'3-Productie normen'!A:L,VLOOKUP(K359,'3-Productie normen'!$B$32:$C$36,2,FALSE),FALSE)))</f>
        <v>0</v>
      </c>
      <c r="X359" s="359">
        <f t="shared" si="38"/>
        <v>0</v>
      </c>
      <c r="Y359" s="359">
        <f t="shared" si="39"/>
        <v>0</v>
      </c>
      <c r="Z359" s="359">
        <f t="shared" si="40"/>
        <v>0</v>
      </c>
      <c r="AA359" s="360"/>
      <c r="AC359" s="361">
        <f t="shared" si="41"/>
        <v>0</v>
      </c>
    </row>
    <row r="360" spans="1:29" ht="14.1" hidden="1" customHeight="1">
      <c r="A360" s="77">
        <v>360</v>
      </c>
      <c r="B360" s="323" t="s">
        <v>59</v>
      </c>
      <c r="C360" s="323" t="s">
        <v>350</v>
      </c>
      <c r="D360" s="355">
        <v>1</v>
      </c>
      <c r="E360" s="356"/>
      <c r="F360" s="520" t="s">
        <v>372</v>
      </c>
      <c r="G360" s="520" t="s">
        <v>97</v>
      </c>
      <c r="H360" s="74" t="s">
        <v>305</v>
      </c>
      <c r="I360" s="521">
        <v>24</v>
      </c>
      <c r="J360" s="358">
        <f t="shared" si="37"/>
        <v>104</v>
      </c>
      <c r="K360" s="267">
        <v>104</v>
      </c>
      <c r="L360" s="267"/>
      <c r="M360" s="267"/>
      <c r="N360" s="267"/>
      <c r="O360" s="267"/>
      <c r="P360" s="267"/>
      <c r="Q360" s="266" t="e">
        <f>IF(K360="nio",0,IF(K360&gt;0,K360*I360/W360,0))*VLOOKUP(B360,'2-Kosten per locatie'!$A$14:$C$31,3,FALSE)</f>
        <v>#DIV/0!</v>
      </c>
      <c r="R360" s="266">
        <f>IF(L360&gt;0,L360*I360/X360,0)*VLOOKUP(B360,'2-Kosten per locatie'!$A$14:$C$31,3,FALSE)</f>
        <v>0</v>
      </c>
      <c r="S360" s="266">
        <f>IF(M360&gt;0,M360*I360/Y360,0)*VLOOKUP(B360,'2-Kosten per locatie'!$A$14:$C$31,3,FALSE)</f>
        <v>0</v>
      </c>
      <c r="T360" s="266">
        <f>IF(N360&gt;0,N360*I360/Z360,0)*VLOOKUP(B360,'2-Kosten per locatie'!$A$14:$C$31,3,FALSE)</f>
        <v>0</v>
      </c>
      <c r="U360" s="266">
        <f>IF(O360&gt;0,O360*I360/Y360,0)*VLOOKUP(B360,'2-Kosten per locatie'!$A$14:$C$31,3,FALSE)</f>
        <v>0</v>
      </c>
      <c r="V360" s="266">
        <f>IF(P360&gt;0,P360*I360/Z360,0)*VLOOKUP(B360,'2-Kosten per locatie'!$A$14:$C$31,3,FALSE)</f>
        <v>0</v>
      </c>
      <c r="W360" s="359">
        <f>IF(K360="nio",0,IF(K360&gt;0,VLOOKUP(G360,'3-Productie normen'!A:L,VLOOKUP(K360,'3-Productie normen'!$B$32:$C$36,2,FALSE),FALSE)))</f>
        <v>0</v>
      </c>
      <c r="X360" s="359">
        <f t="shared" si="38"/>
        <v>0</v>
      </c>
      <c r="Y360" s="359">
        <f t="shared" si="39"/>
        <v>0</v>
      </c>
      <c r="Z360" s="359">
        <f t="shared" si="40"/>
        <v>0</v>
      </c>
      <c r="AA360" s="360"/>
      <c r="AC360" s="361">
        <f t="shared" si="41"/>
        <v>2496</v>
      </c>
    </row>
    <row r="361" spans="1:29" ht="14.1" hidden="1" customHeight="1">
      <c r="A361" s="77">
        <v>361</v>
      </c>
      <c r="B361" s="323" t="s">
        <v>59</v>
      </c>
      <c r="C361" s="323" t="s">
        <v>350</v>
      </c>
      <c r="D361" s="355">
        <v>1</v>
      </c>
      <c r="E361" s="356"/>
      <c r="F361" s="520" t="s">
        <v>200</v>
      </c>
      <c r="G361" s="340" t="s">
        <v>97</v>
      </c>
      <c r="H361" s="74" t="s">
        <v>305</v>
      </c>
      <c r="I361" s="521">
        <v>26</v>
      </c>
      <c r="J361" s="358">
        <f t="shared" si="37"/>
        <v>104</v>
      </c>
      <c r="K361" s="267">
        <v>104</v>
      </c>
      <c r="L361" s="267"/>
      <c r="M361" s="267"/>
      <c r="N361" s="267"/>
      <c r="O361" s="267"/>
      <c r="P361" s="267"/>
      <c r="Q361" s="266" t="e">
        <f>IF(K361="nio",0,IF(K361&gt;0,K361*I361/W361,0))*VLOOKUP(B361,'2-Kosten per locatie'!$A$14:$C$31,3,FALSE)</f>
        <v>#DIV/0!</v>
      </c>
      <c r="R361" s="266">
        <f>IF(L361&gt;0,L361*I361/X361,0)*VLOOKUP(B361,'2-Kosten per locatie'!$A$14:$C$31,3,FALSE)</f>
        <v>0</v>
      </c>
      <c r="S361" s="266">
        <f>IF(M361&gt;0,M361*I361/Y361,0)*VLOOKUP(B361,'2-Kosten per locatie'!$A$14:$C$31,3,FALSE)</f>
        <v>0</v>
      </c>
      <c r="T361" s="266">
        <f>IF(N361&gt;0,N361*I361/Z361,0)*VLOOKUP(B361,'2-Kosten per locatie'!$A$14:$C$31,3,FALSE)</f>
        <v>0</v>
      </c>
      <c r="U361" s="266">
        <f>IF(O361&gt;0,O361*I361/Y361,0)*VLOOKUP(B361,'2-Kosten per locatie'!$A$14:$C$31,3,FALSE)</f>
        <v>0</v>
      </c>
      <c r="V361" s="266">
        <f>IF(P361&gt;0,P361*I361/Z361,0)*VLOOKUP(B361,'2-Kosten per locatie'!$A$14:$C$31,3,FALSE)</f>
        <v>0</v>
      </c>
      <c r="W361" s="359">
        <f>IF(K361="nio",0,IF(K361&gt;0,VLOOKUP(G361,'3-Productie normen'!A:L,VLOOKUP(K361,'3-Productie normen'!$B$32:$C$36,2,FALSE),FALSE)))</f>
        <v>0</v>
      </c>
      <c r="X361" s="359">
        <f t="shared" si="38"/>
        <v>0</v>
      </c>
      <c r="Y361" s="359">
        <f t="shared" si="39"/>
        <v>0</v>
      </c>
      <c r="Z361" s="359">
        <f t="shared" si="40"/>
        <v>0</v>
      </c>
      <c r="AA361" s="360"/>
      <c r="AC361" s="361">
        <f t="shared" si="41"/>
        <v>2704</v>
      </c>
    </row>
    <row r="362" spans="1:29" ht="14.1" hidden="1" customHeight="1">
      <c r="A362" s="77">
        <v>362</v>
      </c>
      <c r="B362" s="323" t="s">
        <v>59</v>
      </c>
      <c r="C362" s="323" t="s">
        <v>350</v>
      </c>
      <c r="D362" s="355">
        <v>1</v>
      </c>
      <c r="E362" s="356"/>
      <c r="F362" s="520" t="s">
        <v>200</v>
      </c>
      <c r="G362" s="340" t="s">
        <v>97</v>
      </c>
      <c r="H362" s="74" t="s">
        <v>305</v>
      </c>
      <c r="I362" s="521">
        <v>26</v>
      </c>
      <c r="J362" s="358">
        <f t="shared" si="37"/>
        <v>104</v>
      </c>
      <c r="K362" s="267">
        <v>104</v>
      </c>
      <c r="L362" s="267"/>
      <c r="M362" s="267"/>
      <c r="N362" s="267"/>
      <c r="O362" s="267"/>
      <c r="P362" s="267"/>
      <c r="Q362" s="266" t="e">
        <f>IF(K362="nio",0,IF(K362&gt;0,K362*I362/W362,0))*VLOOKUP(B362,'2-Kosten per locatie'!$A$14:$C$31,3,FALSE)</f>
        <v>#DIV/0!</v>
      </c>
      <c r="R362" s="266">
        <f>IF(L362&gt;0,L362*I362/X362,0)*VLOOKUP(B362,'2-Kosten per locatie'!$A$14:$C$31,3,FALSE)</f>
        <v>0</v>
      </c>
      <c r="S362" s="266">
        <f>IF(M362&gt;0,M362*I362/Y362,0)*VLOOKUP(B362,'2-Kosten per locatie'!$A$14:$C$31,3,FALSE)</f>
        <v>0</v>
      </c>
      <c r="T362" s="266">
        <f>IF(N362&gt;0,N362*I362/Z362,0)*VLOOKUP(B362,'2-Kosten per locatie'!$A$14:$C$31,3,FALSE)</f>
        <v>0</v>
      </c>
      <c r="U362" s="266">
        <f>IF(O362&gt;0,O362*I362/Y362,0)*VLOOKUP(B362,'2-Kosten per locatie'!$A$14:$C$31,3,FALSE)</f>
        <v>0</v>
      </c>
      <c r="V362" s="266">
        <f>IF(P362&gt;0,P362*I362/Z362,0)*VLOOKUP(B362,'2-Kosten per locatie'!$A$14:$C$31,3,FALSE)</f>
        <v>0</v>
      </c>
      <c r="W362" s="359">
        <f>IF(K362="nio",0,IF(K362&gt;0,VLOOKUP(G362,'3-Productie normen'!A:L,VLOOKUP(K362,'3-Productie normen'!$B$32:$C$36,2,FALSE),FALSE)))</f>
        <v>0</v>
      </c>
      <c r="X362" s="359">
        <f t="shared" si="38"/>
        <v>0</v>
      </c>
      <c r="Y362" s="359">
        <f t="shared" si="39"/>
        <v>0</v>
      </c>
      <c r="Z362" s="359">
        <f t="shared" si="40"/>
        <v>0</v>
      </c>
      <c r="AA362" s="360"/>
      <c r="AC362" s="361">
        <f t="shared" si="41"/>
        <v>2704</v>
      </c>
    </row>
    <row r="363" spans="1:29" ht="14.1" hidden="1" customHeight="1">
      <c r="A363" s="77">
        <v>363</v>
      </c>
      <c r="B363" s="323" t="s">
        <v>59</v>
      </c>
      <c r="C363" s="323" t="s">
        <v>350</v>
      </c>
      <c r="D363" s="355">
        <v>1</v>
      </c>
      <c r="E363" s="356"/>
      <c r="F363" s="520" t="s">
        <v>200</v>
      </c>
      <c r="G363" s="340" t="s">
        <v>97</v>
      </c>
      <c r="H363" s="74" t="s">
        <v>305</v>
      </c>
      <c r="I363" s="521">
        <v>26</v>
      </c>
      <c r="J363" s="358">
        <f t="shared" si="37"/>
        <v>104</v>
      </c>
      <c r="K363" s="267">
        <v>104</v>
      </c>
      <c r="L363" s="267"/>
      <c r="M363" s="267"/>
      <c r="N363" s="267"/>
      <c r="O363" s="267"/>
      <c r="P363" s="267"/>
      <c r="Q363" s="266" t="e">
        <f>IF(K363="nio",0,IF(K363&gt;0,K363*I363/W363,0))*VLOOKUP(B363,'2-Kosten per locatie'!$A$14:$C$31,3,FALSE)</f>
        <v>#DIV/0!</v>
      </c>
      <c r="R363" s="266">
        <f>IF(L363&gt;0,L363*I363/X363,0)*VLOOKUP(B363,'2-Kosten per locatie'!$A$14:$C$31,3,FALSE)</f>
        <v>0</v>
      </c>
      <c r="S363" s="266">
        <f>IF(M363&gt;0,M363*I363/Y363,0)*VLOOKUP(B363,'2-Kosten per locatie'!$A$14:$C$31,3,FALSE)</f>
        <v>0</v>
      </c>
      <c r="T363" s="266">
        <f>IF(N363&gt;0,N363*I363/Z363,0)*VLOOKUP(B363,'2-Kosten per locatie'!$A$14:$C$31,3,FALSE)</f>
        <v>0</v>
      </c>
      <c r="U363" s="266">
        <f>IF(O363&gt;0,O363*I363/Y363,0)*VLOOKUP(B363,'2-Kosten per locatie'!$A$14:$C$31,3,FALSE)</f>
        <v>0</v>
      </c>
      <c r="V363" s="266">
        <f>IF(P363&gt;0,P363*I363/Z363,0)*VLOOKUP(B363,'2-Kosten per locatie'!$A$14:$C$31,3,FALSE)</f>
        <v>0</v>
      </c>
      <c r="W363" s="359">
        <f>IF(K363="nio",0,IF(K363&gt;0,VLOOKUP(G363,'3-Productie normen'!A:L,VLOOKUP(K363,'3-Productie normen'!$B$32:$C$36,2,FALSE),FALSE)))</f>
        <v>0</v>
      </c>
      <c r="X363" s="359">
        <f t="shared" si="38"/>
        <v>0</v>
      </c>
      <c r="Y363" s="359">
        <f t="shared" si="39"/>
        <v>0</v>
      </c>
      <c r="Z363" s="359">
        <f t="shared" si="40"/>
        <v>0</v>
      </c>
      <c r="AA363" s="360"/>
      <c r="AC363" s="361">
        <f t="shared" si="41"/>
        <v>2704</v>
      </c>
    </row>
    <row r="364" spans="1:29" ht="14.1" hidden="1" customHeight="1">
      <c r="A364" s="77">
        <v>364</v>
      </c>
      <c r="B364" s="323" t="s">
        <v>59</v>
      </c>
      <c r="C364" s="323" t="s">
        <v>350</v>
      </c>
      <c r="D364" s="355">
        <v>1</v>
      </c>
      <c r="E364" s="356"/>
      <c r="F364" s="520" t="s">
        <v>200</v>
      </c>
      <c r="G364" s="340" t="s">
        <v>97</v>
      </c>
      <c r="H364" s="74" t="s">
        <v>305</v>
      </c>
      <c r="I364" s="521">
        <v>26</v>
      </c>
      <c r="J364" s="358">
        <f t="shared" si="37"/>
        <v>104</v>
      </c>
      <c r="K364" s="267">
        <v>104</v>
      </c>
      <c r="L364" s="267"/>
      <c r="M364" s="267"/>
      <c r="N364" s="267"/>
      <c r="O364" s="267"/>
      <c r="P364" s="267"/>
      <c r="Q364" s="266" t="e">
        <f>IF(K364="nio",0,IF(K364&gt;0,K364*I364/W364,0))*VLOOKUP(B364,'2-Kosten per locatie'!$A$14:$C$31,3,FALSE)</f>
        <v>#DIV/0!</v>
      </c>
      <c r="R364" s="266">
        <f>IF(L364&gt;0,L364*I364/X364,0)*VLOOKUP(B364,'2-Kosten per locatie'!$A$14:$C$31,3,FALSE)</f>
        <v>0</v>
      </c>
      <c r="S364" s="266">
        <f>IF(M364&gt;0,M364*I364/Y364,0)*VLOOKUP(B364,'2-Kosten per locatie'!$A$14:$C$31,3,FALSE)</f>
        <v>0</v>
      </c>
      <c r="T364" s="266">
        <f>IF(N364&gt;0,N364*I364/Z364,0)*VLOOKUP(B364,'2-Kosten per locatie'!$A$14:$C$31,3,FALSE)</f>
        <v>0</v>
      </c>
      <c r="U364" s="266">
        <f>IF(O364&gt;0,O364*I364/Y364,0)*VLOOKUP(B364,'2-Kosten per locatie'!$A$14:$C$31,3,FALSE)</f>
        <v>0</v>
      </c>
      <c r="V364" s="266">
        <f>IF(P364&gt;0,P364*I364/Z364,0)*VLOOKUP(B364,'2-Kosten per locatie'!$A$14:$C$31,3,FALSE)</f>
        <v>0</v>
      </c>
      <c r="W364" s="359">
        <f>IF(K364="nio",0,IF(K364&gt;0,VLOOKUP(G364,'3-Productie normen'!A:L,VLOOKUP(K364,'3-Productie normen'!$B$32:$C$36,2,FALSE),FALSE)))</f>
        <v>0</v>
      </c>
      <c r="X364" s="359">
        <f t="shared" si="38"/>
        <v>0</v>
      </c>
      <c r="Y364" s="359">
        <f t="shared" si="39"/>
        <v>0</v>
      </c>
      <c r="Z364" s="359">
        <f t="shared" si="40"/>
        <v>0</v>
      </c>
      <c r="AA364" s="360"/>
      <c r="AC364" s="361">
        <f t="shared" si="41"/>
        <v>2704</v>
      </c>
    </row>
    <row r="365" spans="1:29" ht="14.1" hidden="1" customHeight="1">
      <c r="A365" s="77">
        <v>365</v>
      </c>
      <c r="B365" s="323" t="s">
        <v>59</v>
      </c>
      <c r="C365" s="323" t="s">
        <v>350</v>
      </c>
      <c r="D365" s="355">
        <v>1</v>
      </c>
      <c r="E365" s="356"/>
      <c r="F365" s="520" t="s">
        <v>200</v>
      </c>
      <c r="G365" s="340" t="s">
        <v>97</v>
      </c>
      <c r="H365" s="74" t="s">
        <v>305</v>
      </c>
      <c r="I365" s="521">
        <v>26</v>
      </c>
      <c r="J365" s="358">
        <f t="shared" si="37"/>
        <v>104</v>
      </c>
      <c r="K365" s="267">
        <v>104</v>
      </c>
      <c r="L365" s="267"/>
      <c r="M365" s="267"/>
      <c r="N365" s="267"/>
      <c r="O365" s="267"/>
      <c r="P365" s="267"/>
      <c r="Q365" s="266" t="e">
        <f>IF(K365="nio",0,IF(K365&gt;0,K365*I365/W365,0))*VLOOKUP(B365,'2-Kosten per locatie'!$A$14:$C$31,3,FALSE)</f>
        <v>#DIV/0!</v>
      </c>
      <c r="R365" s="266">
        <f>IF(L365&gt;0,L365*I365/X365,0)*VLOOKUP(B365,'2-Kosten per locatie'!$A$14:$C$31,3,FALSE)</f>
        <v>0</v>
      </c>
      <c r="S365" s="266">
        <f>IF(M365&gt;0,M365*I365/Y365,0)*VLOOKUP(B365,'2-Kosten per locatie'!$A$14:$C$31,3,FALSE)</f>
        <v>0</v>
      </c>
      <c r="T365" s="266">
        <f>IF(N365&gt;0,N365*I365/Z365,0)*VLOOKUP(B365,'2-Kosten per locatie'!$A$14:$C$31,3,FALSE)</f>
        <v>0</v>
      </c>
      <c r="U365" s="266">
        <f>IF(O365&gt;0,O365*I365/Y365,0)*VLOOKUP(B365,'2-Kosten per locatie'!$A$14:$C$31,3,FALSE)</f>
        <v>0</v>
      </c>
      <c r="V365" s="266">
        <f>IF(P365&gt;0,P365*I365/Z365,0)*VLOOKUP(B365,'2-Kosten per locatie'!$A$14:$C$31,3,FALSE)</f>
        <v>0</v>
      </c>
      <c r="W365" s="359">
        <f>IF(K365="nio",0,IF(K365&gt;0,VLOOKUP(G365,'3-Productie normen'!A:L,VLOOKUP(K365,'3-Productie normen'!$B$32:$C$36,2,FALSE),FALSE)))</f>
        <v>0</v>
      </c>
      <c r="X365" s="359">
        <f t="shared" si="38"/>
        <v>0</v>
      </c>
      <c r="Y365" s="359">
        <f t="shared" si="39"/>
        <v>0</v>
      </c>
      <c r="Z365" s="359">
        <f t="shared" si="40"/>
        <v>0</v>
      </c>
      <c r="AA365" s="360"/>
      <c r="AC365" s="361">
        <f t="shared" si="41"/>
        <v>2704</v>
      </c>
    </row>
    <row r="366" spans="1:29" ht="14.1" hidden="1" customHeight="1">
      <c r="A366" s="77">
        <v>366</v>
      </c>
      <c r="B366" s="323" t="s">
        <v>59</v>
      </c>
      <c r="C366" s="323" t="s">
        <v>350</v>
      </c>
      <c r="D366" s="355">
        <v>1</v>
      </c>
      <c r="E366" s="356"/>
      <c r="F366" s="520" t="s">
        <v>200</v>
      </c>
      <c r="G366" s="340" t="s">
        <v>97</v>
      </c>
      <c r="H366" s="74" t="s">
        <v>305</v>
      </c>
      <c r="I366" s="521">
        <v>12</v>
      </c>
      <c r="J366" s="358">
        <f t="shared" si="37"/>
        <v>104</v>
      </c>
      <c r="K366" s="267">
        <v>104</v>
      </c>
      <c r="L366" s="267"/>
      <c r="M366" s="267"/>
      <c r="N366" s="267"/>
      <c r="O366" s="267"/>
      <c r="P366" s="267"/>
      <c r="Q366" s="266" t="e">
        <f>IF(K366="nio",0,IF(K366&gt;0,K366*I366/W366,0))*VLOOKUP(B366,'2-Kosten per locatie'!$A$14:$C$31,3,FALSE)</f>
        <v>#DIV/0!</v>
      </c>
      <c r="R366" s="266">
        <f>IF(L366&gt;0,L366*I366/X366,0)*VLOOKUP(B366,'2-Kosten per locatie'!$A$14:$C$31,3,FALSE)</f>
        <v>0</v>
      </c>
      <c r="S366" s="266">
        <f>IF(M366&gt;0,M366*I366/Y366,0)*VLOOKUP(B366,'2-Kosten per locatie'!$A$14:$C$31,3,FALSE)</f>
        <v>0</v>
      </c>
      <c r="T366" s="266">
        <f>IF(N366&gt;0,N366*I366/Z366,0)*VLOOKUP(B366,'2-Kosten per locatie'!$A$14:$C$31,3,FALSE)</f>
        <v>0</v>
      </c>
      <c r="U366" s="266">
        <f>IF(O366&gt;0,O366*I366/Y366,0)*VLOOKUP(B366,'2-Kosten per locatie'!$A$14:$C$31,3,FALSE)</f>
        <v>0</v>
      </c>
      <c r="V366" s="266">
        <f>IF(P366&gt;0,P366*I366/Z366,0)*VLOOKUP(B366,'2-Kosten per locatie'!$A$14:$C$31,3,FALSE)</f>
        <v>0</v>
      </c>
      <c r="W366" s="359">
        <f>IF(K366="nio",0,IF(K366&gt;0,VLOOKUP(G366,'3-Productie normen'!A:L,VLOOKUP(K366,'3-Productie normen'!$B$32:$C$36,2,FALSE),FALSE)))</f>
        <v>0</v>
      </c>
      <c r="X366" s="359">
        <f t="shared" si="38"/>
        <v>0</v>
      </c>
      <c r="Y366" s="359">
        <f t="shared" si="39"/>
        <v>0</v>
      </c>
      <c r="Z366" s="359">
        <f t="shared" si="40"/>
        <v>0</v>
      </c>
      <c r="AA366" s="360"/>
      <c r="AC366" s="361">
        <f t="shared" si="41"/>
        <v>1248</v>
      </c>
    </row>
    <row r="367" spans="1:29" ht="14.1" hidden="1" customHeight="1">
      <c r="A367" s="77">
        <v>367</v>
      </c>
      <c r="B367" s="323" t="s">
        <v>59</v>
      </c>
      <c r="C367" s="323" t="s">
        <v>350</v>
      </c>
      <c r="D367" s="355">
        <v>1</v>
      </c>
      <c r="E367" s="356"/>
      <c r="F367" s="520" t="s">
        <v>200</v>
      </c>
      <c r="G367" s="340" t="s">
        <v>97</v>
      </c>
      <c r="H367" s="74" t="s">
        <v>305</v>
      </c>
      <c r="I367" s="521">
        <v>26</v>
      </c>
      <c r="J367" s="358">
        <f t="shared" si="37"/>
        <v>104</v>
      </c>
      <c r="K367" s="267">
        <v>104</v>
      </c>
      <c r="L367" s="267"/>
      <c r="M367" s="267"/>
      <c r="N367" s="267"/>
      <c r="O367" s="267"/>
      <c r="P367" s="267"/>
      <c r="Q367" s="266" t="e">
        <f>IF(K367="nio",0,IF(K367&gt;0,K367*I367/W367,0))*VLOOKUP(B367,'2-Kosten per locatie'!$A$14:$C$31,3,FALSE)</f>
        <v>#DIV/0!</v>
      </c>
      <c r="R367" s="266">
        <f>IF(L367&gt;0,L367*I367/X367,0)*VLOOKUP(B367,'2-Kosten per locatie'!$A$14:$C$31,3,FALSE)</f>
        <v>0</v>
      </c>
      <c r="S367" s="266">
        <f>IF(M367&gt;0,M367*I367/Y367,0)*VLOOKUP(B367,'2-Kosten per locatie'!$A$14:$C$31,3,FALSE)</f>
        <v>0</v>
      </c>
      <c r="T367" s="266">
        <f>IF(N367&gt;0,N367*I367/Z367,0)*VLOOKUP(B367,'2-Kosten per locatie'!$A$14:$C$31,3,FALSE)</f>
        <v>0</v>
      </c>
      <c r="U367" s="266">
        <f>IF(O367&gt;0,O367*I367/Y367,0)*VLOOKUP(B367,'2-Kosten per locatie'!$A$14:$C$31,3,FALSE)</f>
        <v>0</v>
      </c>
      <c r="V367" s="266">
        <f>IF(P367&gt;0,P367*I367/Z367,0)*VLOOKUP(B367,'2-Kosten per locatie'!$A$14:$C$31,3,FALSE)</f>
        <v>0</v>
      </c>
      <c r="W367" s="359">
        <f>IF(K367="nio",0,IF(K367&gt;0,VLOOKUP(G367,'3-Productie normen'!A:L,VLOOKUP(K367,'3-Productie normen'!$B$32:$C$36,2,FALSE),FALSE)))</f>
        <v>0</v>
      </c>
      <c r="X367" s="359">
        <f t="shared" si="38"/>
        <v>0</v>
      </c>
      <c r="Y367" s="359">
        <f t="shared" si="39"/>
        <v>0</v>
      </c>
      <c r="Z367" s="359">
        <f t="shared" si="40"/>
        <v>0</v>
      </c>
      <c r="AA367" s="360"/>
      <c r="AC367" s="361">
        <f t="shared" si="41"/>
        <v>2704</v>
      </c>
    </row>
    <row r="368" spans="1:29" ht="14.1" hidden="1" customHeight="1">
      <c r="A368" s="77">
        <v>368</v>
      </c>
      <c r="B368" s="323" t="s">
        <v>59</v>
      </c>
      <c r="C368" s="323" t="s">
        <v>350</v>
      </c>
      <c r="D368" s="355">
        <v>1</v>
      </c>
      <c r="E368" s="356"/>
      <c r="F368" s="520" t="s">
        <v>355</v>
      </c>
      <c r="G368" s="520" t="s">
        <v>107</v>
      </c>
      <c r="H368" s="74" t="s">
        <v>159</v>
      </c>
      <c r="I368" s="521">
        <v>6</v>
      </c>
      <c r="J368" s="358">
        <f t="shared" si="37"/>
        <v>255</v>
      </c>
      <c r="K368" s="267">
        <v>255</v>
      </c>
      <c r="L368" s="267"/>
      <c r="M368" s="267"/>
      <c r="N368" s="267"/>
      <c r="O368" s="267"/>
      <c r="P368" s="267"/>
      <c r="Q368" s="266" t="e">
        <f>IF(K368="nio",0,IF(K368&gt;0,K368*I368/W368,0))*VLOOKUP(B368,'2-Kosten per locatie'!$A$14:$C$31,3,FALSE)</f>
        <v>#DIV/0!</v>
      </c>
      <c r="R368" s="266">
        <f>IF(L368&gt;0,L368*I368/X368,0)*VLOOKUP(B368,'2-Kosten per locatie'!$A$14:$C$31,3,FALSE)</f>
        <v>0</v>
      </c>
      <c r="S368" s="266">
        <f>IF(M368&gt;0,M368*I368/Y368,0)*VLOOKUP(B368,'2-Kosten per locatie'!$A$14:$C$31,3,FALSE)</f>
        <v>0</v>
      </c>
      <c r="T368" s="266">
        <f>IF(N368&gt;0,N368*I368/Z368,0)*VLOOKUP(B368,'2-Kosten per locatie'!$A$14:$C$31,3,FALSE)</f>
        <v>0</v>
      </c>
      <c r="U368" s="266">
        <f>IF(O368&gt;0,O368*I368/Y368,0)*VLOOKUP(B368,'2-Kosten per locatie'!$A$14:$C$31,3,FALSE)</f>
        <v>0</v>
      </c>
      <c r="V368" s="266">
        <f>IF(P368&gt;0,P368*I368/Z368,0)*VLOOKUP(B368,'2-Kosten per locatie'!$A$14:$C$31,3,FALSE)</f>
        <v>0</v>
      </c>
      <c r="W368" s="359">
        <f>IF(K368="nio",0,IF(K368&gt;0,VLOOKUP(G368,'3-Productie normen'!A:L,VLOOKUP(K368,'3-Productie normen'!$B$32:$C$36,2,FALSE),FALSE)))</f>
        <v>0</v>
      </c>
      <c r="X368" s="359">
        <f t="shared" si="38"/>
        <v>0</v>
      </c>
      <c r="Y368" s="359">
        <f t="shared" si="39"/>
        <v>0</v>
      </c>
      <c r="Z368" s="359">
        <f t="shared" si="40"/>
        <v>0</v>
      </c>
      <c r="AA368" s="360"/>
      <c r="AC368" s="361">
        <f t="shared" si="41"/>
        <v>1530</v>
      </c>
    </row>
    <row r="369" spans="1:29" ht="14.1" hidden="1" customHeight="1">
      <c r="A369" s="77">
        <v>369</v>
      </c>
      <c r="B369" s="323" t="s">
        <v>59</v>
      </c>
      <c r="C369" s="323" t="s">
        <v>350</v>
      </c>
      <c r="D369" s="355">
        <v>1</v>
      </c>
      <c r="E369" s="356"/>
      <c r="F369" s="520" t="s">
        <v>200</v>
      </c>
      <c r="G369" s="340" t="s">
        <v>97</v>
      </c>
      <c r="H369" s="74" t="s">
        <v>305</v>
      </c>
      <c r="I369" s="521">
        <v>22</v>
      </c>
      <c r="J369" s="358">
        <f t="shared" si="37"/>
        <v>104</v>
      </c>
      <c r="K369" s="267">
        <v>104</v>
      </c>
      <c r="L369" s="267"/>
      <c r="M369" s="267"/>
      <c r="N369" s="267"/>
      <c r="O369" s="267"/>
      <c r="P369" s="267"/>
      <c r="Q369" s="266" t="e">
        <f>IF(K369="nio",0,IF(K369&gt;0,K369*I369/W369,0))*VLOOKUP(B369,'2-Kosten per locatie'!$A$14:$C$31,3,FALSE)</f>
        <v>#DIV/0!</v>
      </c>
      <c r="R369" s="266">
        <f>IF(L369&gt;0,L369*I369/X369,0)*VLOOKUP(B369,'2-Kosten per locatie'!$A$14:$C$31,3,FALSE)</f>
        <v>0</v>
      </c>
      <c r="S369" s="266">
        <f>IF(M369&gt;0,M369*I369/Y369,0)*VLOOKUP(B369,'2-Kosten per locatie'!$A$14:$C$31,3,FALSE)</f>
        <v>0</v>
      </c>
      <c r="T369" s="266">
        <f>IF(N369&gt;0,N369*I369/Z369,0)*VLOOKUP(B369,'2-Kosten per locatie'!$A$14:$C$31,3,FALSE)</f>
        <v>0</v>
      </c>
      <c r="U369" s="266">
        <f>IF(O369&gt;0,O369*I369/Y369,0)*VLOOKUP(B369,'2-Kosten per locatie'!$A$14:$C$31,3,FALSE)</f>
        <v>0</v>
      </c>
      <c r="V369" s="266">
        <f>IF(P369&gt;0,P369*I369/Z369,0)*VLOOKUP(B369,'2-Kosten per locatie'!$A$14:$C$31,3,FALSE)</f>
        <v>0</v>
      </c>
      <c r="W369" s="359">
        <f>IF(K369="nio",0,IF(K369&gt;0,VLOOKUP(G369,'3-Productie normen'!A:L,VLOOKUP(K369,'3-Productie normen'!$B$32:$C$36,2,FALSE),FALSE)))</f>
        <v>0</v>
      </c>
      <c r="X369" s="359">
        <f t="shared" si="38"/>
        <v>0</v>
      </c>
      <c r="Y369" s="359">
        <f t="shared" si="39"/>
        <v>0</v>
      </c>
      <c r="Z369" s="359">
        <f t="shared" si="40"/>
        <v>0</v>
      </c>
      <c r="AA369" s="360"/>
      <c r="AC369" s="361">
        <f t="shared" si="41"/>
        <v>2288</v>
      </c>
    </row>
    <row r="370" spans="1:29" ht="14.1" hidden="1" customHeight="1">
      <c r="A370" s="77">
        <v>370</v>
      </c>
      <c r="B370" s="323" t="s">
        <v>59</v>
      </c>
      <c r="C370" s="323" t="s">
        <v>350</v>
      </c>
      <c r="D370" s="355">
        <v>1</v>
      </c>
      <c r="E370" s="356"/>
      <c r="F370" s="520" t="s">
        <v>200</v>
      </c>
      <c r="G370" s="340" t="s">
        <v>97</v>
      </c>
      <c r="H370" s="74" t="s">
        <v>305</v>
      </c>
      <c r="I370" s="521">
        <v>22</v>
      </c>
      <c r="J370" s="358">
        <f t="shared" si="37"/>
        <v>104</v>
      </c>
      <c r="K370" s="267">
        <v>104</v>
      </c>
      <c r="L370" s="267"/>
      <c r="M370" s="267"/>
      <c r="N370" s="267"/>
      <c r="O370" s="267"/>
      <c r="P370" s="267"/>
      <c r="Q370" s="266" t="e">
        <f>IF(K370="nio",0,IF(K370&gt;0,K370*I370/W370,0))*VLOOKUP(B370,'2-Kosten per locatie'!$A$14:$C$31,3,FALSE)</f>
        <v>#DIV/0!</v>
      </c>
      <c r="R370" s="266">
        <f>IF(L370&gt;0,L370*I370/X370,0)*VLOOKUP(B370,'2-Kosten per locatie'!$A$14:$C$31,3,FALSE)</f>
        <v>0</v>
      </c>
      <c r="S370" s="266">
        <f>IF(M370&gt;0,M370*I370/Y370,0)*VLOOKUP(B370,'2-Kosten per locatie'!$A$14:$C$31,3,FALSE)</f>
        <v>0</v>
      </c>
      <c r="T370" s="266">
        <f>IF(N370&gt;0,N370*I370/Z370,0)*VLOOKUP(B370,'2-Kosten per locatie'!$A$14:$C$31,3,FALSE)</f>
        <v>0</v>
      </c>
      <c r="U370" s="266">
        <f>IF(O370&gt;0,O370*I370/Y370,0)*VLOOKUP(B370,'2-Kosten per locatie'!$A$14:$C$31,3,FALSE)</f>
        <v>0</v>
      </c>
      <c r="V370" s="266">
        <f>IF(P370&gt;0,P370*I370/Z370,0)*VLOOKUP(B370,'2-Kosten per locatie'!$A$14:$C$31,3,FALSE)</f>
        <v>0</v>
      </c>
      <c r="W370" s="359">
        <f>IF(K370="nio",0,IF(K370&gt;0,VLOOKUP(G370,'3-Productie normen'!A:L,VLOOKUP(K370,'3-Productie normen'!$B$32:$C$36,2,FALSE),FALSE)))</f>
        <v>0</v>
      </c>
      <c r="X370" s="359">
        <f t="shared" si="38"/>
        <v>0</v>
      </c>
      <c r="Y370" s="359">
        <f t="shared" si="39"/>
        <v>0</v>
      </c>
      <c r="Z370" s="359">
        <f t="shared" si="40"/>
        <v>0</v>
      </c>
      <c r="AA370" s="360"/>
      <c r="AC370" s="361">
        <f t="shared" si="41"/>
        <v>2288</v>
      </c>
    </row>
    <row r="371" spans="1:29" ht="14.1" hidden="1" customHeight="1">
      <c r="A371" s="77">
        <v>371</v>
      </c>
      <c r="B371" s="323" t="s">
        <v>59</v>
      </c>
      <c r="C371" s="323" t="s">
        <v>350</v>
      </c>
      <c r="D371" s="355">
        <v>1</v>
      </c>
      <c r="E371" s="356"/>
      <c r="F371" s="520" t="s">
        <v>200</v>
      </c>
      <c r="G371" s="340" t="s">
        <v>97</v>
      </c>
      <c r="H371" s="74" t="s">
        <v>305</v>
      </c>
      <c r="I371" s="521">
        <v>22</v>
      </c>
      <c r="J371" s="358">
        <f t="shared" si="37"/>
        <v>104</v>
      </c>
      <c r="K371" s="267">
        <v>104</v>
      </c>
      <c r="L371" s="267"/>
      <c r="M371" s="267"/>
      <c r="N371" s="267"/>
      <c r="O371" s="267"/>
      <c r="P371" s="267"/>
      <c r="Q371" s="266" t="e">
        <f>IF(K371="nio",0,IF(K371&gt;0,K371*I371/W371,0))*VLOOKUP(B371,'2-Kosten per locatie'!$A$14:$C$31,3,FALSE)</f>
        <v>#DIV/0!</v>
      </c>
      <c r="R371" s="266">
        <f>IF(L371&gt;0,L371*I371/X371,0)*VLOOKUP(B371,'2-Kosten per locatie'!$A$14:$C$31,3,FALSE)</f>
        <v>0</v>
      </c>
      <c r="S371" s="266">
        <f>IF(M371&gt;0,M371*I371/Y371,0)*VLOOKUP(B371,'2-Kosten per locatie'!$A$14:$C$31,3,FALSE)</f>
        <v>0</v>
      </c>
      <c r="T371" s="266">
        <f>IF(N371&gt;0,N371*I371/Z371,0)*VLOOKUP(B371,'2-Kosten per locatie'!$A$14:$C$31,3,FALSE)</f>
        <v>0</v>
      </c>
      <c r="U371" s="266">
        <f>IF(O371&gt;0,O371*I371/Y371,0)*VLOOKUP(B371,'2-Kosten per locatie'!$A$14:$C$31,3,FALSE)</f>
        <v>0</v>
      </c>
      <c r="V371" s="266">
        <f>IF(P371&gt;0,P371*I371/Z371,0)*VLOOKUP(B371,'2-Kosten per locatie'!$A$14:$C$31,3,FALSE)</f>
        <v>0</v>
      </c>
      <c r="W371" s="359">
        <f>IF(K371="nio",0,IF(K371&gt;0,VLOOKUP(G371,'3-Productie normen'!A:L,VLOOKUP(K371,'3-Productie normen'!$B$32:$C$36,2,FALSE),FALSE)))</f>
        <v>0</v>
      </c>
      <c r="X371" s="359">
        <f t="shared" si="38"/>
        <v>0</v>
      </c>
      <c r="Y371" s="359">
        <f t="shared" si="39"/>
        <v>0</v>
      </c>
      <c r="Z371" s="359">
        <f t="shared" si="40"/>
        <v>0</v>
      </c>
      <c r="AA371" s="360"/>
      <c r="AC371" s="361">
        <f t="shared" si="41"/>
        <v>2288</v>
      </c>
    </row>
    <row r="372" spans="1:29" ht="14.1" hidden="1" customHeight="1">
      <c r="A372" s="77">
        <v>372</v>
      </c>
      <c r="B372" s="323" t="s">
        <v>59</v>
      </c>
      <c r="C372" s="323" t="s">
        <v>350</v>
      </c>
      <c r="D372" s="355">
        <v>1</v>
      </c>
      <c r="E372" s="356"/>
      <c r="F372" s="520" t="s">
        <v>200</v>
      </c>
      <c r="G372" s="340" t="s">
        <v>97</v>
      </c>
      <c r="H372" s="74" t="s">
        <v>305</v>
      </c>
      <c r="I372" s="521">
        <v>22</v>
      </c>
      <c r="J372" s="358">
        <f t="shared" si="37"/>
        <v>104</v>
      </c>
      <c r="K372" s="267">
        <v>104</v>
      </c>
      <c r="L372" s="267"/>
      <c r="M372" s="267"/>
      <c r="N372" s="267"/>
      <c r="O372" s="267"/>
      <c r="P372" s="267"/>
      <c r="Q372" s="266" t="e">
        <f>IF(K372="nio",0,IF(K372&gt;0,K372*I372/W372,0))*VLOOKUP(B372,'2-Kosten per locatie'!$A$14:$C$31,3,FALSE)</f>
        <v>#DIV/0!</v>
      </c>
      <c r="R372" s="266">
        <f>IF(L372&gt;0,L372*I372/X372,0)*VLOOKUP(B372,'2-Kosten per locatie'!$A$14:$C$31,3,FALSE)</f>
        <v>0</v>
      </c>
      <c r="S372" s="266">
        <f>IF(M372&gt;0,M372*I372/Y372,0)*VLOOKUP(B372,'2-Kosten per locatie'!$A$14:$C$31,3,FALSE)</f>
        <v>0</v>
      </c>
      <c r="T372" s="266">
        <f>IF(N372&gt;0,N372*I372/Z372,0)*VLOOKUP(B372,'2-Kosten per locatie'!$A$14:$C$31,3,FALSE)</f>
        <v>0</v>
      </c>
      <c r="U372" s="266">
        <f>IF(O372&gt;0,O372*I372/Y372,0)*VLOOKUP(B372,'2-Kosten per locatie'!$A$14:$C$31,3,FALSE)</f>
        <v>0</v>
      </c>
      <c r="V372" s="266">
        <f>IF(P372&gt;0,P372*I372/Z372,0)*VLOOKUP(B372,'2-Kosten per locatie'!$A$14:$C$31,3,FALSE)</f>
        <v>0</v>
      </c>
      <c r="W372" s="359">
        <f>IF(K372="nio",0,IF(K372&gt;0,VLOOKUP(G372,'3-Productie normen'!A:L,VLOOKUP(K372,'3-Productie normen'!$B$32:$C$36,2,FALSE),FALSE)))</f>
        <v>0</v>
      </c>
      <c r="X372" s="359">
        <f t="shared" si="38"/>
        <v>0</v>
      </c>
      <c r="Y372" s="359">
        <f t="shared" si="39"/>
        <v>0</v>
      </c>
      <c r="Z372" s="359">
        <f t="shared" si="40"/>
        <v>0</v>
      </c>
      <c r="AA372" s="360"/>
      <c r="AC372" s="361">
        <f t="shared" si="41"/>
        <v>2288</v>
      </c>
    </row>
    <row r="373" spans="1:29" ht="14.1" hidden="1" customHeight="1">
      <c r="A373" s="77">
        <v>373</v>
      </c>
      <c r="B373" s="323" t="s">
        <v>59</v>
      </c>
      <c r="C373" s="323" t="s">
        <v>350</v>
      </c>
      <c r="D373" s="355">
        <v>1</v>
      </c>
      <c r="E373" s="356"/>
      <c r="F373" s="520" t="s">
        <v>373</v>
      </c>
      <c r="G373" s="74" t="s">
        <v>111</v>
      </c>
      <c r="H373" s="74"/>
      <c r="I373" s="521">
        <v>18</v>
      </c>
      <c r="J373" s="358">
        <f t="shared" si="37"/>
        <v>0</v>
      </c>
      <c r="K373" s="267" t="s">
        <v>111</v>
      </c>
      <c r="L373" s="267"/>
      <c r="M373" s="267"/>
      <c r="N373" s="267"/>
      <c r="O373" s="267"/>
      <c r="P373" s="267"/>
      <c r="Q373" s="266">
        <f>IF(K373="nio",0,IF(K373&gt;0,K373*I373/W373,0))*VLOOKUP(B373,'2-Kosten per locatie'!$A$14:$C$31,3,FALSE)</f>
        <v>0</v>
      </c>
      <c r="R373" s="266">
        <f>IF(L373&gt;0,L373*I373/X373,0)*VLOOKUP(B373,'2-Kosten per locatie'!$A$14:$C$31,3,FALSE)</f>
        <v>0</v>
      </c>
      <c r="S373" s="266">
        <f>IF(M373&gt;0,M373*I373/Y373,0)*VLOOKUP(B373,'2-Kosten per locatie'!$A$14:$C$31,3,FALSE)</f>
        <v>0</v>
      </c>
      <c r="T373" s="266">
        <f>IF(N373&gt;0,N373*I373/Z373,0)*VLOOKUP(B373,'2-Kosten per locatie'!$A$14:$C$31,3,FALSE)</f>
        <v>0</v>
      </c>
      <c r="U373" s="266">
        <f>IF(O373&gt;0,O373*I373/Y373,0)*VLOOKUP(B373,'2-Kosten per locatie'!$A$14:$C$31,3,FALSE)</f>
        <v>0</v>
      </c>
      <c r="V373" s="266">
        <f>IF(P373&gt;0,P373*I373/Z373,0)*VLOOKUP(B373,'2-Kosten per locatie'!$A$14:$C$31,3,FALSE)</f>
        <v>0</v>
      </c>
      <c r="W373" s="359">
        <f>IF(K373="nio",0,IF(K373&gt;0,VLOOKUP(G373,'3-Productie normen'!A:L,VLOOKUP(K373,'3-Productie normen'!$B$32:$C$36,2,FALSE),FALSE)))</f>
        <v>0</v>
      </c>
      <c r="X373" s="359">
        <f t="shared" si="38"/>
        <v>0</v>
      </c>
      <c r="Y373" s="359">
        <f t="shared" si="39"/>
        <v>0</v>
      </c>
      <c r="Z373" s="359">
        <f t="shared" si="40"/>
        <v>0</v>
      </c>
      <c r="AA373" s="360"/>
      <c r="AC373" s="361">
        <f t="shared" si="41"/>
        <v>0</v>
      </c>
    </row>
    <row r="374" spans="1:29" ht="14.1" hidden="1" customHeight="1">
      <c r="A374" s="77">
        <v>374</v>
      </c>
      <c r="B374" s="323" t="s">
        <v>59</v>
      </c>
      <c r="C374" s="323" t="s">
        <v>350</v>
      </c>
      <c r="D374" s="355">
        <v>1</v>
      </c>
      <c r="E374" s="356"/>
      <c r="F374" s="520" t="s">
        <v>200</v>
      </c>
      <c r="G374" s="340" t="s">
        <v>97</v>
      </c>
      <c r="H374" s="74" t="s">
        <v>305</v>
      </c>
      <c r="I374" s="521">
        <v>18</v>
      </c>
      <c r="J374" s="358">
        <f t="shared" si="37"/>
        <v>104</v>
      </c>
      <c r="K374" s="267">
        <v>104</v>
      </c>
      <c r="L374" s="267"/>
      <c r="M374" s="267"/>
      <c r="N374" s="267"/>
      <c r="O374" s="267"/>
      <c r="P374" s="267"/>
      <c r="Q374" s="266" t="e">
        <f>IF(K374="nio",0,IF(K374&gt;0,K374*I374/W374,0))*VLOOKUP(B374,'2-Kosten per locatie'!$A$14:$C$31,3,FALSE)</f>
        <v>#DIV/0!</v>
      </c>
      <c r="R374" s="266">
        <f>IF(L374&gt;0,L374*I374/X374,0)*VLOOKUP(B374,'2-Kosten per locatie'!$A$14:$C$31,3,FALSE)</f>
        <v>0</v>
      </c>
      <c r="S374" s="266">
        <f>IF(M374&gt;0,M374*I374/Y374,0)*VLOOKUP(B374,'2-Kosten per locatie'!$A$14:$C$31,3,FALSE)</f>
        <v>0</v>
      </c>
      <c r="T374" s="266">
        <f>IF(N374&gt;0,N374*I374/Z374,0)*VLOOKUP(B374,'2-Kosten per locatie'!$A$14:$C$31,3,FALSE)</f>
        <v>0</v>
      </c>
      <c r="U374" s="266">
        <f>IF(O374&gt;0,O374*I374/Y374,0)*VLOOKUP(B374,'2-Kosten per locatie'!$A$14:$C$31,3,FALSE)</f>
        <v>0</v>
      </c>
      <c r="V374" s="266">
        <f>IF(P374&gt;0,P374*I374/Z374,0)*VLOOKUP(B374,'2-Kosten per locatie'!$A$14:$C$31,3,FALSE)</f>
        <v>0</v>
      </c>
      <c r="W374" s="359">
        <f>IF(K374="nio",0,IF(K374&gt;0,VLOOKUP(G374,'3-Productie normen'!A:L,VLOOKUP(K374,'3-Productie normen'!$B$32:$C$36,2,FALSE),FALSE)))</f>
        <v>0</v>
      </c>
      <c r="X374" s="359">
        <f t="shared" si="38"/>
        <v>0</v>
      </c>
      <c r="Y374" s="359">
        <f t="shared" si="39"/>
        <v>0</v>
      </c>
      <c r="Z374" s="359">
        <f t="shared" si="40"/>
        <v>0</v>
      </c>
      <c r="AA374" s="360"/>
      <c r="AC374" s="361">
        <f t="shared" si="41"/>
        <v>1872</v>
      </c>
    </row>
    <row r="375" spans="1:29" ht="14.1" hidden="1" customHeight="1">
      <c r="A375" s="77">
        <v>375</v>
      </c>
      <c r="B375" s="323" t="s">
        <v>59</v>
      </c>
      <c r="C375" s="323" t="s">
        <v>350</v>
      </c>
      <c r="D375" s="355">
        <v>1</v>
      </c>
      <c r="E375" s="356"/>
      <c r="F375" s="520" t="s">
        <v>374</v>
      </c>
      <c r="G375" s="520" t="s">
        <v>97</v>
      </c>
      <c r="H375" s="74" t="s">
        <v>159</v>
      </c>
      <c r="I375" s="521">
        <v>28</v>
      </c>
      <c r="J375" s="358">
        <f t="shared" si="37"/>
        <v>104</v>
      </c>
      <c r="K375" s="267">
        <v>104</v>
      </c>
      <c r="L375" s="267"/>
      <c r="M375" s="267"/>
      <c r="N375" s="267"/>
      <c r="O375" s="267"/>
      <c r="P375" s="267"/>
      <c r="Q375" s="266" t="e">
        <f>IF(K375="nio",0,IF(K375&gt;0,K375*I375/W375,0))*VLOOKUP(B375,'2-Kosten per locatie'!$A$14:$C$31,3,FALSE)</f>
        <v>#DIV/0!</v>
      </c>
      <c r="R375" s="266">
        <f>IF(L375&gt;0,L375*I375/X375,0)*VLOOKUP(B375,'2-Kosten per locatie'!$A$14:$C$31,3,FALSE)</f>
        <v>0</v>
      </c>
      <c r="S375" s="266">
        <f>IF(M375&gt;0,M375*I375/Y375,0)*VLOOKUP(B375,'2-Kosten per locatie'!$A$14:$C$31,3,FALSE)</f>
        <v>0</v>
      </c>
      <c r="T375" s="266">
        <f>IF(N375&gt;0,N375*I375/Z375,0)*VLOOKUP(B375,'2-Kosten per locatie'!$A$14:$C$31,3,FALSE)</f>
        <v>0</v>
      </c>
      <c r="U375" s="266">
        <f>IF(O375&gt;0,O375*I375/Y375,0)*VLOOKUP(B375,'2-Kosten per locatie'!$A$14:$C$31,3,FALSE)</f>
        <v>0</v>
      </c>
      <c r="V375" s="266">
        <f>IF(P375&gt;0,P375*I375/Z375,0)*VLOOKUP(B375,'2-Kosten per locatie'!$A$14:$C$31,3,FALSE)</f>
        <v>0</v>
      </c>
      <c r="W375" s="359">
        <f>IF(K375="nio",0,IF(K375&gt;0,VLOOKUP(G375,'3-Productie normen'!A:L,VLOOKUP(K375,'3-Productie normen'!$B$32:$C$36,2,FALSE),FALSE)))</f>
        <v>0</v>
      </c>
      <c r="X375" s="359">
        <f t="shared" si="38"/>
        <v>0</v>
      </c>
      <c r="Y375" s="359">
        <f t="shared" si="39"/>
        <v>0</v>
      </c>
      <c r="Z375" s="359">
        <f t="shared" si="40"/>
        <v>0</v>
      </c>
      <c r="AA375" s="360"/>
      <c r="AC375" s="361">
        <f t="shared" si="41"/>
        <v>2912</v>
      </c>
    </row>
    <row r="376" spans="1:29" ht="14.1" hidden="1" customHeight="1">
      <c r="A376" s="77">
        <v>376</v>
      </c>
      <c r="B376" s="323" t="s">
        <v>59</v>
      </c>
      <c r="C376" s="323" t="s">
        <v>350</v>
      </c>
      <c r="D376" s="355">
        <v>1</v>
      </c>
      <c r="E376" s="356"/>
      <c r="F376" s="520" t="s">
        <v>200</v>
      </c>
      <c r="G376" s="340" t="s">
        <v>97</v>
      </c>
      <c r="H376" s="74" t="s">
        <v>305</v>
      </c>
      <c r="I376" s="521">
        <v>26</v>
      </c>
      <c r="J376" s="358">
        <f t="shared" si="37"/>
        <v>104</v>
      </c>
      <c r="K376" s="267">
        <v>104</v>
      </c>
      <c r="L376" s="267"/>
      <c r="M376" s="267"/>
      <c r="N376" s="267"/>
      <c r="O376" s="267"/>
      <c r="P376" s="267"/>
      <c r="Q376" s="266" t="e">
        <f>IF(K376="nio",0,IF(K376&gt;0,K376*I376/W376,0))*VLOOKUP(B376,'2-Kosten per locatie'!$A$14:$C$31,3,FALSE)</f>
        <v>#DIV/0!</v>
      </c>
      <c r="R376" s="266">
        <f>IF(L376&gt;0,L376*I376/X376,0)*VLOOKUP(B376,'2-Kosten per locatie'!$A$14:$C$31,3,FALSE)</f>
        <v>0</v>
      </c>
      <c r="S376" s="266">
        <f>IF(M376&gt;0,M376*I376/Y376,0)*VLOOKUP(B376,'2-Kosten per locatie'!$A$14:$C$31,3,FALSE)</f>
        <v>0</v>
      </c>
      <c r="T376" s="266">
        <f>IF(N376&gt;0,N376*I376/Z376,0)*VLOOKUP(B376,'2-Kosten per locatie'!$A$14:$C$31,3,FALSE)</f>
        <v>0</v>
      </c>
      <c r="U376" s="266">
        <f>IF(O376&gt;0,O376*I376/Y376,0)*VLOOKUP(B376,'2-Kosten per locatie'!$A$14:$C$31,3,FALSE)</f>
        <v>0</v>
      </c>
      <c r="V376" s="266">
        <f>IF(P376&gt;0,P376*I376/Z376,0)*VLOOKUP(B376,'2-Kosten per locatie'!$A$14:$C$31,3,FALSE)</f>
        <v>0</v>
      </c>
      <c r="W376" s="359">
        <f>IF(K376="nio",0,IF(K376&gt;0,VLOOKUP(G376,'3-Productie normen'!A:L,VLOOKUP(K376,'3-Productie normen'!$B$32:$C$36,2,FALSE),FALSE)))</f>
        <v>0</v>
      </c>
      <c r="X376" s="359">
        <f t="shared" si="38"/>
        <v>0</v>
      </c>
      <c r="Y376" s="359">
        <f t="shared" si="39"/>
        <v>0</v>
      </c>
      <c r="Z376" s="359">
        <f t="shared" si="40"/>
        <v>0</v>
      </c>
      <c r="AA376" s="360"/>
      <c r="AC376" s="361">
        <f t="shared" si="41"/>
        <v>2704</v>
      </c>
    </row>
    <row r="377" spans="1:29" ht="14.1" hidden="1" customHeight="1">
      <c r="A377" s="77">
        <v>377</v>
      </c>
      <c r="B377" s="323" t="s">
        <v>59</v>
      </c>
      <c r="C377" s="323" t="s">
        <v>350</v>
      </c>
      <c r="D377" s="355">
        <v>1</v>
      </c>
      <c r="E377" s="356"/>
      <c r="F377" s="520" t="s">
        <v>375</v>
      </c>
      <c r="G377" s="520" t="s">
        <v>103</v>
      </c>
      <c r="H377" s="74" t="s">
        <v>305</v>
      </c>
      <c r="I377" s="521">
        <v>44</v>
      </c>
      <c r="J377" s="358">
        <f t="shared" si="37"/>
        <v>255</v>
      </c>
      <c r="K377" s="267">
        <v>255</v>
      </c>
      <c r="L377" s="267"/>
      <c r="M377" s="267"/>
      <c r="N377" s="267"/>
      <c r="O377" s="267"/>
      <c r="P377" s="267"/>
      <c r="Q377" s="266" t="e">
        <f>IF(K377="nio",0,IF(K377&gt;0,K377*I377/W377,0))*VLOOKUP(B377,'2-Kosten per locatie'!$A$14:$C$31,3,FALSE)</f>
        <v>#DIV/0!</v>
      </c>
      <c r="R377" s="266">
        <f>IF(L377&gt;0,L377*I377/X377,0)*VLOOKUP(B377,'2-Kosten per locatie'!$A$14:$C$31,3,FALSE)</f>
        <v>0</v>
      </c>
      <c r="S377" s="266">
        <f>IF(M377&gt;0,M377*I377/Y377,0)*VLOOKUP(B377,'2-Kosten per locatie'!$A$14:$C$31,3,FALSE)</f>
        <v>0</v>
      </c>
      <c r="T377" s="266">
        <f>IF(N377&gt;0,N377*I377/Z377,0)*VLOOKUP(B377,'2-Kosten per locatie'!$A$14:$C$31,3,FALSE)</f>
        <v>0</v>
      </c>
      <c r="U377" s="266">
        <f>IF(O377&gt;0,O377*I377/Y377,0)*VLOOKUP(B377,'2-Kosten per locatie'!$A$14:$C$31,3,FALSE)</f>
        <v>0</v>
      </c>
      <c r="V377" s="266">
        <f>IF(P377&gt;0,P377*I377/Z377,0)*VLOOKUP(B377,'2-Kosten per locatie'!$A$14:$C$31,3,FALSE)</f>
        <v>0</v>
      </c>
      <c r="W377" s="359">
        <f>IF(K377="nio",0,IF(K377&gt;0,VLOOKUP(G377,'3-Productie normen'!A:L,VLOOKUP(K377,'3-Productie normen'!$B$32:$C$36,2,FALSE),FALSE)))</f>
        <v>0</v>
      </c>
      <c r="X377" s="359">
        <f t="shared" si="38"/>
        <v>0</v>
      </c>
      <c r="Y377" s="359">
        <f t="shared" si="39"/>
        <v>0</v>
      </c>
      <c r="Z377" s="359">
        <f t="shared" si="40"/>
        <v>0</v>
      </c>
      <c r="AA377" s="360"/>
      <c r="AC377" s="361">
        <f t="shared" si="41"/>
        <v>11220</v>
      </c>
    </row>
    <row r="378" spans="1:29" ht="14.1" hidden="1" customHeight="1">
      <c r="A378" s="77">
        <v>378</v>
      </c>
      <c r="B378" s="323" t="s">
        <v>59</v>
      </c>
      <c r="C378" s="323" t="s">
        <v>350</v>
      </c>
      <c r="D378" s="355">
        <v>1</v>
      </c>
      <c r="E378" s="356"/>
      <c r="F378" s="520" t="s">
        <v>194</v>
      </c>
      <c r="G378" s="520" t="s">
        <v>99</v>
      </c>
      <c r="H378" s="74" t="s">
        <v>159</v>
      </c>
      <c r="I378" s="521">
        <v>20</v>
      </c>
      <c r="J378" s="358">
        <f t="shared" si="37"/>
        <v>255</v>
      </c>
      <c r="K378" s="267">
        <v>255</v>
      </c>
      <c r="L378" s="267"/>
      <c r="M378" s="267"/>
      <c r="N378" s="267"/>
      <c r="O378" s="267"/>
      <c r="P378" s="267"/>
      <c r="Q378" s="266" t="e">
        <f>IF(K378="nio",0,IF(K378&gt;0,K378*I378/W378,0))*VLOOKUP(B378,'2-Kosten per locatie'!$A$14:$C$31,3,FALSE)</f>
        <v>#DIV/0!</v>
      </c>
      <c r="R378" s="266">
        <f>IF(L378&gt;0,L378*I378/X378,0)*VLOOKUP(B378,'2-Kosten per locatie'!$A$14:$C$31,3,FALSE)</f>
        <v>0</v>
      </c>
      <c r="S378" s="266">
        <f>IF(M378&gt;0,M378*I378/Y378,0)*VLOOKUP(B378,'2-Kosten per locatie'!$A$14:$C$31,3,FALSE)</f>
        <v>0</v>
      </c>
      <c r="T378" s="266">
        <f>IF(N378&gt;0,N378*I378/Z378,0)*VLOOKUP(B378,'2-Kosten per locatie'!$A$14:$C$31,3,FALSE)</f>
        <v>0</v>
      </c>
      <c r="U378" s="266">
        <f>IF(O378&gt;0,O378*I378/Y378,0)*VLOOKUP(B378,'2-Kosten per locatie'!$A$14:$C$31,3,FALSE)</f>
        <v>0</v>
      </c>
      <c r="V378" s="266">
        <f>IF(P378&gt;0,P378*I378/Z378,0)*VLOOKUP(B378,'2-Kosten per locatie'!$A$14:$C$31,3,FALSE)</f>
        <v>0</v>
      </c>
      <c r="W378" s="359">
        <f>IF(K378="nio",0,IF(K378&gt;0,VLOOKUP(G378,'3-Productie normen'!A:L,VLOOKUP(K378,'3-Productie normen'!$B$32:$C$36,2,FALSE),FALSE)))</f>
        <v>0</v>
      </c>
      <c r="X378" s="359">
        <f t="shared" si="38"/>
        <v>0</v>
      </c>
      <c r="Y378" s="359">
        <f t="shared" si="39"/>
        <v>0</v>
      </c>
      <c r="Z378" s="359">
        <f t="shared" si="40"/>
        <v>0</v>
      </c>
      <c r="AA378" s="360"/>
      <c r="AC378" s="361">
        <f t="shared" si="41"/>
        <v>5100</v>
      </c>
    </row>
    <row r="379" spans="1:29" ht="14.1" hidden="1" customHeight="1">
      <c r="A379" s="77">
        <v>379</v>
      </c>
      <c r="B379" s="323" t="s">
        <v>59</v>
      </c>
      <c r="C379" s="323" t="s">
        <v>350</v>
      </c>
      <c r="D379" s="355">
        <v>1</v>
      </c>
      <c r="E379" s="356"/>
      <c r="F379" s="520" t="s">
        <v>200</v>
      </c>
      <c r="G379" s="340" t="s">
        <v>97</v>
      </c>
      <c r="H379" s="74" t="s">
        <v>305</v>
      </c>
      <c r="I379" s="521">
        <v>23</v>
      </c>
      <c r="J379" s="358">
        <f t="shared" si="37"/>
        <v>104</v>
      </c>
      <c r="K379" s="267">
        <v>104</v>
      </c>
      <c r="L379" s="267"/>
      <c r="M379" s="267"/>
      <c r="N379" s="267"/>
      <c r="O379" s="267"/>
      <c r="P379" s="267"/>
      <c r="Q379" s="266" t="e">
        <f>IF(K379="nio",0,IF(K379&gt;0,K379*I379/W379,0))*VLOOKUP(B379,'2-Kosten per locatie'!$A$14:$C$31,3,FALSE)</f>
        <v>#DIV/0!</v>
      </c>
      <c r="R379" s="266">
        <f>IF(L379&gt;0,L379*I379/X379,0)*VLOOKUP(B379,'2-Kosten per locatie'!$A$14:$C$31,3,FALSE)</f>
        <v>0</v>
      </c>
      <c r="S379" s="266">
        <f>IF(M379&gt;0,M379*I379/Y379,0)*VLOOKUP(B379,'2-Kosten per locatie'!$A$14:$C$31,3,FALSE)</f>
        <v>0</v>
      </c>
      <c r="T379" s="266">
        <f>IF(N379&gt;0,N379*I379/Z379,0)*VLOOKUP(B379,'2-Kosten per locatie'!$A$14:$C$31,3,FALSE)</f>
        <v>0</v>
      </c>
      <c r="U379" s="266">
        <f>IF(O379&gt;0,O379*I379/Y379,0)*VLOOKUP(B379,'2-Kosten per locatie'!$A$14:$C$31,3,FALSE)</f>
        <v>0</v>
      </c>
      <c r="V379" s="266">
        <f>IF(P379&gt;0,P379*I379/Z379,0)*VLOOKUP(B379,'2-Kosten per locatie'!$A$14:$C$31,3,FALSE)</f>
        <v>0</v>
      </c>
      <c r="W379" s="359">
        <f>IF(K379="nio",0,IF(K379&gt;0,VLOOKUP(G379,'3-Productie normen'!A:L,VLOOKUP(K379,'3-Productie normen'!$B$32:$C$36,2,FALSE),FALSE)))</f>
        <v>0</v>
      </c>
      <c r="X379" s="359">
        <f t="shared" si="38"/>
        <v>0</v>
      </c>
      <c r="Y379" s="359">
        <f t="shared" si="39"/>
        <v>0</v>
      </c>
      <c r="Z379" s="359">
        <f t="shared" si="40"/>
        <v>0</v>
      </c>
      <c r="AA379" s="360"/>
      <c r="AC379" s="361">
        <f t="shared" si="41"/>
        <v>2392</v>
      </c>
    </row>
    <row r="380" spans="1:29" ht="14.1" hidden="1" customHeight="1">
      <c r="A380" s="77">
        <v>380</v>
      </c>
      <c r="B380" s="323" t="s">
        <v>59</v>
      </c>
      <c r="C380" s="323" t="s">
        <v>350</v>
      </c>
      <c r="D380" s="355">
        <v>1</v>
      </c>
      <c r="E380" s="356"/>
      <c r="F380" s="520" t="s">
        <v>200</v>
      </c>
      <c r="G380" s="340" t="s">
        <v>97</v>
      </c>
      <c r="H380" s="74" t="s">
        <v>305</v>
      </c>
      <c r="I380" s="521">
        <v>23</v>
      </c>
      <c r="J380" s="358">
        <f t="shared" si="37"/>
        <v>104</v>
      </c>
      <c r="K380" s="267">
        <v>104</v>
      </c>
      <c r="L380" s="267"/>
      <c r="M380" s="267"/>
      <c r="N380" s="267"/>
      <c r="O380" s="267"/>
      <c r="P380" s="267"/>
      <c r="Q380" s="266" t="e">
        <f>IF(K380="nio",0,IF(K380&gt;0,K380*I380/W380,0))*VLOOKUP(B380,'2-Kosten per locatie'!$A$14:$C$31,3,FALSE)</f>
        <v>#DIV/0!</v>
      </c>
      <c r="R380" s="266">
        <f>IF(L380&gt;0,L380*I380/X380,0)*VLOOKUP(B380,'2-Kosten per locatie'!$A$14:$C$31,3,FALSE)</f>
        <v>0</v>
      </c>
      <c r="S380" s="266">
        <f>IF(M380&gt;0,M380*I380/Y380,0)*VLOOKUP(B380,'2-Kosten per locatie'!$A$14:$C$31,3,FALSE)</f>
        <v>0</v>
      </c>
      <c r="T380" s="266">
        <f>IF(N380&gt;0,N380*I380/Z380,0)*VLOOKUP(B380,'2-Kosten per locatie'!$A$14:$C$31,3,FALSE)</f>
        <v>0</v>
      </c>
      <c r="U380" s="266">
        <f>IF(O380&gt;0,O380*I380/Y380,0)*VLOOKUP(B380,'2-Kosten per locatie'!$A$14:$C$31,3,FALSE)</f>
        <v>0</v>
      </c>
      <c r="V380" s="266">
        <f>IF(P380&gt;0,P380*I380/Z380,0)*VLOOKUP(B380,'2-Kosten per locatie'!$A$14:$C$31,3,FALSE)</f>
        <v>0</v>
      </c>
      <c r="W380" s="359">
        <f>IF(K380="nio",0,IF(K380&gt;0,VLOOKUP(G380,'3-Productie normen'!A:L,VLOOKUP(K380,'3-Productie normen'!$B$32:$C$36,2,FALSE),FALSE)))</f>
        <v>0</v>
      </c>
      <c r="X380" s="359">
        <f t="shared" si="38"/>
        <v>0</v>
      </c>
      <c r="Y380" s="359">
        <f t="shared" si="39"/>
        <v>0</v>
      </c>
      <c r="Z380" s="359">
        <f t="shared" si="40"/>
        <v>0</v>
      </c>
      <c r="AA380" s="360"/>
      <c r="AC380" s="361">
        <f t="shared" si="41"/>
        <v>2392</v>
      </c>
    </row>
    <row r="381" spans="1:29" ht="14.1" hidden="1" customHeight="1">
      <c r="A381" s="77">
        <v>381</v>
      </c>
      <c r="B381" s="323" t="s">
        <v>59</v>
      </c>
      <c r="C381" s="323" t="s">
        <v>350</v>
      </c>
      <c r="D381" s="355">
        <v>1</v>
      </c>
      <c r="E381" s="356"/>
      <c r="F381" s="520" t="s">
        <v>200</v>
      </c>
      <c r="G381" s="340" t="s">
        <v>97</v>
      </c>
      <c r="H381" s="74" t="s">
        <v>305</v>
      </c>
      <c r="I381" s="521">
        <v>24</v>
      </c>
      <c r="J381" s="358">
        <f t="shared" si="37"/>
        <v>104</v>
      </c>
      <c r="K381" s="267">
        <v>104</v>
      </c>
      <c r="L381" s="267"/>
      <c r="M381" s="267"/>
      <c r="N381" s="267"/>
      <c r="O381" s="267"/>
      <c r="P381" s="267"/>
      <c r="Q381" s="266" t="e">
        <f>IF(K381="nio",0,IF(K381&gt;0,K381*I381/W381,0))*VLOOKUP(B381,'2-Kosten per locatie'!$A$14:$C$31,3,FALSE)</f>
        <v>#DIV/0!</v>
      </c>
      <c r="R381" s="266">
        <f>IF(L381&gt;0,L381*I381/X381,0)*VLOOKUP(B381,'2-Kosten per locatie'!$A$14:$C$31,3,FALSE)</f>
        <v>0</v>
      </c>
      <c r="S381" s="266">
        <f>IF(M381&gt;0,M381*I381/Y381,0)*VLOOKUP(B381,'2-Kosten per locatie'!$A$14:$C$31,3,FALSE)</f>
        <v>0</v>
      </c>
      <c r="T381" s="266">
        <f>IF(N381&gt;0,N381*I381/Z381,0)*VLOOKUP(B381,'2-Kosten per locatie'!$A$14:$C$31,3,FALSE)</f>
        <v>0</v>
      </c>
      <c r="U381" s="266">
        <f>IF(O381&gt;0,O381*I381/Y381,0)*VLOOKUP(B381,'2-Kosten per locatie'!$A$14:$C$31,3,FALSE)</f>
        <v>0</v>
      </c>
      <c r="V381" s="266">
        <f>IF(P381&gt;0,P381*I381/Z381,0)*VLOOKUP(B381,'2-Kosten per locatie'!$A$14:$C$31,3,FALSE)</f>
        <v>0</v>
      </c>
      <c r="W381" s="359">
        <f>IF(K381="nio",0,IF(K381&gt;0,VLOOKUP(G381,'3-Productie normen'!A:L,VLOOKUP(K381,'3-Productie normen'!$B$32:$C$36,2,FALSE),FALSE)))</f>
        <v>0</v>
      </c>
      <c r="X381" s="359">
        <f t="shared" si="38"/>
        <v>0</v>
      </c>
      <c r="Y381" s="359">
        <f t="shared" si="39"/>
        <v>0</v>
      </c>
      <c r="Z381" s="359">
        <f t="shared" si="40"/>
        <v>0</v>
      </c>
      <c r="AA381" s="360"/>
      <c r="AC381" s="361">
        <f t="shared" si="41"/>
        <v>2496</v>
      </c>
    </row>
    <row r="382" spans="1:29" ht="14.1" hidden="1" customHeight="1">
      <c r="A382" s="77">
        <v>382</v>
      </c>
      <c r="B382" s="323" t="s">
        <v>59</v>
      </c>
      <c r="C382" s="323" t="s">
        <v>350</v>
      </c>
      <c r="D382" s="355">
        <v>1</v>
      </c>
      <c r="E382" s="356"/>
      <c r="F382" s="520" t="s">
        <v>200</v>
      </c>
      <c r="G382" s="340" t="s">
        <v>97</v>
      </c>
      <c r="H382" s="74" t="s">
        <v>305</v>
      </c>
      <c r="I382" s="521">
        <v>24</v>
      </c>
      <c r="J382" s="358">
        <f t="shared" si="37"/>
        <v>104</v>
      </c>
      <c r="K382" s="267">
        <v>104</v>
      </c>
      <c r="L382" s="267"/>
      <c r="M382" s="267"/>
      <c r="N382" s="267"/>
      <c r="O382" s="267"/>
      <c r="P382" s="267"/>
      <c r="Q382" s="266" t="e">
        <f>IF(K382="nio",0,IF(K382&gt;0,K382*I382/W382,0))*VLOOKUP(B382,'2-Kosten per locatie'!$A$14:$C$31,3,FALSE)</f>
        <v>#DIV/0!</v>
      </c>
      <c r="R382" s="266">
        <f>IF(L382&gt;0,L382*I382/X382,0)*VLOOKUP(B382,'2-Kosten per locatie'!$A$14:$C$31,3,FALSE)</f>
        <v>0</v>
      </c>
      <c r="S382" s="266">
        <f>IF(M382&gt;0,M382*I382/Y382,0)*VLOOKUP(B382,'2-Kosten per locatie'!$A$14:$C$31,3,FALSE)</f>
        <v>0</v>
      </c>
      <c r="T382" s="266">
        <f>IF(N382&gt;0,N382*I382/Z382,0)*VLOOKUP(B382,'2-Kosten per locatie'!$A$14:$C$31,3,FALSE)</f>
        <v>0</v>
      </c>
      <c r="U382" s="266">
        <f>IF(O382&gt;0,O382*I382/Y382,0)*VLOOKUP(B382,'2-Kosten per locatie'!$A$14:$C$31,3,FALSE)</f>
        <v>0</v>
      </c>
      <c r="V382" s="266">
        <f>IF(P382&gt;0,P382*I382/Z382,0)*VLOOKUP(B382,'2-Kosten per locatie'!$A$14:$C$31,3,FALSE)</f>
        <v>0</v>
      </c>
      <c r="W382" s="359">
        <f>IF(K382="nio",0,IF(K382&gt;0,VLOOKUP(G382,'3-Productie normen'!A:L,VLOOKUP(K382,'3-Productie normen'!$B$32:$C$36,2,FALSE),FALSE)))</f>
        <v>0</v>
      </c>
      <c r="X382" s="359">
        <f t="shared" si="38"/>
        <v>0</v>
      </c>
      <c r="Y382" s="359">
        <f t="shared" si="39"/>
        <v>0</v>
      </c>
      <c r="Z382" s="359">
        <f t="shared" si="40"/>
        <v>0</v>
      </c>
      <c r="AA382" s="360"/>
      <c r="AC382" s="361">
        <f t="shared" si="41"/>
        <v>2496</v>
      </c>
    </row>
    <row r="383" spans="1:29" ht="14.1" hidden="1" customHeight="1">
      <c r="A383" s="77">
        <v>383</v>
      </c>
      <c r="B383" s="323" t="s">
        <v>59</v>
      </c>
      <c r="C383" s="323" t="s">
        <v>350</v>
      </c>
      <c r="D383" s="355">
        <v>1</v>
      </c>
      <c r="E383" s="356"/>
      <c r="F383" s="520" t="s">
        <v>200</v>
      </c>
      <c r="G383" s="340" t="s">
        <v>97</v>
      </c>
      <c r="H383" s="74" t="s">
        <v>305</v>
      </c>
      <c r="I383" s="521">
        <v>32</v>
      </c>
      <c r="J383" s="358">
        <f t="shared" si="37"/>
        <v>104</v>
      </c>
      <c r="K383" s="267">
        <v>104</v>
      </c>
      <c r="L383" s="267"/>
      <c r="M383" s="267"/>
      <c r="N383" s="267"/>
      <c r="O383" s="267"/>
      <c r="P383" s="267"/>
      <c r="Q383" s="266" t="e">
        <f>IF(K383="nio",0,IF(K383&gt;0,K383*I383/W383,0))*VLOOKUP(B383,'2-Kosten per locatie'!$A$14:$C$31,3,FALSE)</f>
        <v>#DIV/0!</v>
      </c>
      <c r="R383" s="266">
        <f>IF(L383&gt;0,L383*I383/X383,0)*VLOOKUP(B383,'2-Kosten per locatie'!$A$14:$C$31,3,FALSE)</f>
        <v>0</v>
      </c>
      <c r="S383" s="266">
        <f>IF(M383&gt;0,M383*I383/Y383,0)*VLOOKUP(B383,'2-Kosten per locatie'!$A$14:$C$31,3,FALSE)</f>
        <v>0</v>
      </c>
      <c r="T383" s="266">
        <f>IF(N383&gt;0,N383*I383/Z383,0)*VLOOKUP(B383,'2-Kosten per locatie'!$A$14:$C$31,3,FALSE)</f>
        <v>0</v>
      </c>
      <c r="U383" s="266">
        <f>IF(O383&gt;0,O383*I383/Y383,0)*VLOOKUP(B383,'2-Kosten per locatie'!$A$14:$C$31,3,FALSE)</f>
        <v>0</v>
      </c>
      <c r="V383" s="266">
        <f>IF(P383&gt;0,P383*I383/Z383,0)*VLOOKUP(B383,'2-Kosten per locatie'!$A$14:$C$31,3,FALSE)</f>
        <v>0</v>
      </c>
      <c r="W383" s="359">
        <f>IF(K383="nio",0,IF(K383&gt;0,VLOOKUP(G383,'3-Productie normen'!A:L,VLOOKUP(K383,'3-Productie normen'!$B$32:$C$36,2,FALSE),FALSE)))</f>
        <v>0</v>
      </c>
      <c r="X383" s="359">
        <f t="shared" si="38"/>
        <v>0</v>
      </c>
      <c r="Y383" s="359">
        <f t="shared" si="39"/>
        <v>0</v>
      </c>
      <c r="Z383" s="359">
        <f t="shared" si="40"/>
        <v>0</v>
      </c>
      <c r="AA383" s="360"/>
      <c r="AC383" s="361">
        <f t="shared" si="41"/>
        <v>3328</v>
      </c>
    </row>
    <row r="384" spans="1:29" ht="14.1" hidden="1" customHeight="1">
      <c r="A384" s="77">
        <v>384</v>
      </c>
      <c r="B384" s="323" t="s">
        <v>59</v>
      </c>
      <c r="C384" s="323" t="s">
        <v>350</v>
      </c>
      <c r="D384" s="355">
        <v>1</v>
      </c>
      <c r="E384" s="356"/>
      <c r="F384" s="520" t="s">
        <v>194</v>
      </c>
      <c r="G384" s="520" t="s">
        <v>99</v>
      </c>
      <c r="H384" s="74" t="s">
        <v>159</v>
      </c>
      <c r="I384" s="521">
        <v>26</v>
      </c>
      <c r="J384" s="358">
        <f t="shared" si="37"/>
        <v>255</v>
      </c>
      <c r="K384" s="267">
        <v>255</v>
      </c>
      <c r="L384" s="267"/>
      <c r="M384" s="267"/>
      <c r="N384" s="267"/>
      <c r="O384" s="267"/>
      <c r="P384" s="267"/>
      <c r="Q384" s="266" t="e">
        <f>IF(K384="nio",0,IF(K384&gt;0,K384*I384/W384,0))*VLOOKUP(B384,'2-Kosten per locatie'!$A$14:$C$31,3,FALSE)</f>
        <v>#DIV/0!</v>
      </c>
      <c r="R384" s="266">
        <f>IF(L384&gt;0,L384*I384/X384,0)*VLOOKUP(B384,'2-Kosten per locatie'!$A$14:$C$31,3,FALSE)</f>
        <v>0</v>
      </c>
      <c r="S384" s="266">
        <f>IF(M384&gt;0,M384*I384/Y384,0)*VLOOKUP(B384,'2-Kosten per locatie'!$A$14:$C$31,3,FALSE)</f>
        <v>0</v>
      </c>
      <c r="T384" s="266">
        <f>IF(N384&gt;0,N384*I384/Z384,0)*VLOOKUP(B384,'2-Kosten per locatie'!$A$14:$C$31,3,FALSE)</f>
        <v>0</v>
      </c>
      <c r="U384" s="266">
        <f>IF(O384&gt;0,O384*I384/Y384,0)*VLOOKUP(B384,'2-Kosten per locatie'!$A$14:$C$31,3,FALSE)</f>
        <v>0</v>
      </c>
      <c r="V384" s="266">
        <f>IF(P384&gt;0,P384*I384/Z384,0)*VLOOKUP(B384,'2-Kosten per locatie'!$A$14:$C$31,3,FALSE)</f>
        <v>0</v>
      </c>
      <c r="W384" s="359">
        <f>IF(K384="nio",0,IF(K384&gt;0,VLOOKUP(G384,'3-Productie normen'!A:L,VLOOKUP(K384,'3-Productie normen'!$B$32:$C$36,2,FALSE),FALSE)))</f>
        <v>0</v>
      </c>
      <c r="X384" s="359">
        <f t="shared" si="38"/>
        <v>0</v>
      </c>
      <c r="Y384" s="359">
        <f t="shared" si="39"/>
        <v>0</v>
      </c>
      <c r="Z384" s="359">
        <f t="shared" si="40"/>
        <v>0</v>
      </c>
      <c r="AA384" s="360"/>
      <c r="AC384" s="361">
        <f t="shared" si="41"/>
        <v>6630</v>
      </c>
    </row>
    <row r="385" spans="1:29" ht="14.1" hidden="1" customHeight="1">
      <c r="A385" s="77">
        <v>385</v>
      </c>
      <c r="B385" s="323" t="s">
        <v>59</v>
      </c>
      <c r="C385" s="323" t="s">
        <v>350</v>
      </c>
      <c r="D385" s="355">
        <v>1</v>
      </c>
      <c r="E385" s="356"/>
      <c r="F385" s="520" t="s">
        <v>367</v>
      </c>
      <c r="G385" s="74" t="s">
        <v>111</v>
      </c>
      <c r="H385" s="74"/>
      <c r="I385" s="521">
        <v>6</v>
      </c>
      <c r="J385" s="358">
        <f t="shared" si="37"/>
        <v>0</v>
      </c>
      <c r="K385" s="267" t="s">
        <v>111</v>
      </c>
      <c r="L385" s="267"/>
      <c r="M385" s="267"/>
      <c r="N385" s="267"/>
      <c r="O385" s="267"/>
      <c r="P385" s="267"/>
      <c r="Q385" s="266">
        <f>IF(K385="nio",0,IF(K385&gt;0,K385*I385/W385,0))*VLOOKUP(B385,'2-Kosten per locatie'!$A$14:$C$31,3,FALSE)</f>
        <v>0</v>
      </c>
      <c r="R385" s="266">
        <f>IF(L385&gt;0,L385*I385/X385,0)*VLOOKUP(B385,'2-Kosten per locatie'!$A$14:$C$31,3,FALSE)</f>
        <v>0</v>
      </c>
      <c r="S385" s="266">
        <f>IF(M385&gt;0,M385*I385/Y385,0)*VLOOKUP(B385,'2-Kosten per locatie'!$A$14:$C$31,3,FALSE)</f>
        <v>0</v>
      </c>
      <c r="T385" s="266">
        <f>IF(N385&gt;0,N385*I385/Z385,0)*VLOOKUP(B385,'2-Kosten per locatie'!$A$14:$C$31,3,FALSE)</f>
        <v>0</v>
      </c>
      <c r="U385" s="266">
        <f>IF(O385&gt;0,O385*I385/Y385,0)*VLOOKUP(B385,'2-Kosten per locatie'!$A$14:$C$31,3,FALSE)</f>
        <v>0</v>
      </c>
      <c r="V385" s="266">
        <f>IF(P385&gt;0,P385*I385/Z385,0)*VLOOKUP(B385,'2-Kosten per locatie'!$A$14:$C$31,3,FALSE)</f>
        <v>0</v>
      </c>
      <c r="W385" s="359">
        <f>IF(K385="nio",0,IF(K385&gt;0,VLOOKUP(G385,'3-Productie normen'!A:L,VLOOKUP(K385,'3-Productie normen'!$B$32:$C$36,2,FALSE),FALSE)))</f>
        <v>0</v>
      </c>
      <c r="X385" s="359">
        <f t="shared" si="38"/>
        <v>0</v>
      </c>
      <c r="Y385" s="359">
        <f t="shared" si="39"/>
        <v>0</v>
      </c>
      <c r="Z385" s="359">
        <f t="shared" si="40"/>
        <v>0</v>
      </c>
      <c r="AA385" s="360"/>
      <c r="AC385" s="361">
        <f t="shared" si="41"/>
        <v>0</v>
      </c>
    </row>
    <row r="386" spans="1:29" ht="14.1" hidden="1" customHeight="1">
      <c r="A386" s="77">
        <v>386</v>
      </c>
      <c r="B386" s="323" t="s">
        <v>59</v>
      </c>
      <c r="C386" s="323" t="s">
        <v>350</v>
      </c>
      <c r="D386" s="355">
        <v>1</v>
      </c>
      <c r="E386" s="356"/>
      <c r="F386" s="520" t="s">
        <v>247</v>
      </c>
      <c r="G386" s="520" t="s">
        <v>99</v>
      </c>
      <c r="H386" s="74" t="s">
        <v>305</v>
      </c>
      <c r="I386" s="521">
        <v>88</v>
      </c>
      <c r="J386" s="358">
        <f t="shared" si="37"/>
        <v>255</v>
      </c>
      <c r="K386" s="267">
        <v>255</v>
      </c>
      <c r="L386" s="267"/>
      <c r="M386" s="267"/>
      <c r="N386" s="267"/>
      <c r="O386" s="267"/>
      <c r="P386" s="267"/>
      <c r="Q386" s="266" t="e">
        <f>IF(K386="nio",0,IF(K386&gt;0,K386*I386/W386,0))*VLOOKUP(B386,'2-Kosten per locatie'!$A$14:$C$31,3,FALSE)</f>
        <v>#DIV/0!</v>
      </c>
      <c r="R386" s="266">
        <f>IF(L386&gt;0,L386*I386/X386,0)*VLOOKUP(B386,'2-Kosten per locatie'!$A$14:$C$31,3,FALSE)</f>
        <v>0</v>
      </c>
      <c r="S386" s="266">
        <f>IF(M386&gt;0,M386*I386/Y386,0)*VLOOKUP(B386,'2-Kosten per locatie'!$A$14:$C$31,3,FALSE)</f>
        <v>0</v>
      </c>
      <c r="T386" s="266">
        <f>IF(N386&gt;0,N386*I386/Z386,0)*VLOOKUP(B386,'2-Kosten per locatie'!$A$14:$C$31,3,FALSE)</f>
        <v>0</v>
      </c>
      <c r="U386" s="266">
        <f>IF(O386&gt;0,O386*I386/Y386,0)*VLOOKUP(B386,'2-Kosten per locatie'!$A$14:$C$31,3,FALSE)</f>
        <v>0</v>
      </c>
      <c r="V386" s="266">
        <f>IF(P386&gt;0,P386*I386/Z386,0)*VLOOKUP(B386,'2-Kosten per locatie'!$A$14:$C$31,3,FALSE)</f>
        <v>0</v>
      </c>
      <c r="W386" s="359">
        <f>IF(K386="nio",0,IF(K386&gt;0,VLOOKUP(G386,'3-Productie normen'!A:L,VLOOKUP(K386,'3-Productie normen'!$B$32:$C$36,2,FALSE),FALSE)))</f>
        <v>0</v>
      </c>
      <c r="X386" s="359">
        <f t="shared" si="38"/>
        <v>0</v>
      </c>
      <c r="Y386" s="359">
        <f t="shared" si="39"/>
        <v>0</v>
      </c>
      <c r="Z386" s="359">
        <f t="shared" si="40"/>
        <v>0</v>
      </c>
      <c r="AA386" s="360"/>
      <c r="AC386" s="361">
        <f t="shared" si="41"/>
        <v>22440</v>
      </c>
    </row>
    <row r="387" spans="1:29" ht="14.1" hidden="1" customHeight="1">
      <c r="A387" s="77">
        <v>387</v>
      </c>
      <c r="B387" s="323" t="s">
        <v>59</v>
      </c>
      <c r="C387" s="323" t="s">
        <v>350</v>
      </c>
      <c r="D387" s="355">
        <v>1</v>
      </c>
      <c r="E387" s="356"/>
      <c r="F387" s="520" t="s">
        <v>376</v>
      </c>
      <c r="G387" s="520" t="s">
        <v>103</v>
      </c>
      <c r="H387" s="74" t="s">
        <v>305</v>
      </c>
      <c r="I387" s="521">
        <v>204</v>
      </c>
      <c r="J387" s="358">
        <f t="shared" si="37"/>
        <v>104</v>
      </c>
      <c r="K387" s="267">
        <v>104</v>
      </c>
      <c r="L387" s="267"/>
      <c r="M387" s="267"/>
      <c r="N387" s="267"/>
      <c r="O387" s="267"/>
      <c r="P387" s="267"/>
      <c r="Q387" s="266" t="e">
        <f>IF(K387="nio",0,IF(K387&gt;0,K387*I387/W387,0))*VLOOKUP(B387,'2-Kosten per locatie'!$A$14:$C$31,3,FALSE)</f>
        <v>#DIV/0!</v>
      </c>
      <c r="R387" s="266">
        <f>IF(L387&gt;0,L387*I387/X387,0)*VLOOKUP(B387,'2-Kosten per locatie'!$A$14:$C$31,3,FALSE)</f>
        <v>0</v>
      </c>
      <c r="S387" s="266">
        <f>IF(M387&gt;0,M387*I387/Y387,0)*VLOOKUP(B387,'2-Kosten per locatie'!$A$14:$C$31,3,FALSE)</f>
        <v>0</v>
      </c>
      <c r="T387" s="266">
        <f>IF(N387&gt;0,N387*I387/Z387,0)*VLOOKUP(B387,'2-Kosten per locatie'!$A$14:$C$31,3,FALSE)</f>
        <v>0</v>
      </c>
      <c r="U387" s="266">
        <f>IF(O387&gt;0,O387*I387/Y387,0)*VLOOKUP(B387,'2-Kosten per locatie'!$A$14:$C$31,3,FALSE)</f>
        <v>0</v>
      </c>
      <c r="V387" s="266">
        <f>IF(P387&gt;0,P387*I387/Z387,0)*VLOOKUP(B387,'2-Kosten per locatie'!$A$14:$C$31,3,FALSE)</f>
        <v>0</v>
      </c>
      <c r="W387" s="359">
        <f>IF(K387="nio",0,IF(K387&gt;0,VLOOKUP(G387,'3-Productie normen'!A:L,VLOOKUP(K387,'3-Productie normen'!$B$32:$C$36,2,FALSE),FALSE)))</f>
        <v>0</v>
      </c>
      <c r="X387" s="359">
        <f t="shared" si="38"/>
        <v>0</v>
      </c>
      <c r="Y387" s="359">
        <f t="shared" si="39"/>
        <v>0</v>
      </c>
      <c r="Z387" s="359">
        <f t="shared" si="40"/>
        <v>0</v>
      </c>
      <c r="AA387" s="360"/>
      <c r="AC387" s="361">
        <f t="shared" si="41"/>
        <v>21216</v>
      </c>
    </row>
    <row r="388" spans="1:29" ht="14.1" hidden="1" customHeight="1">
      <c r="A388" s="77">
        <v>388</v>
      </c>
      <c r="B388" s="323" t="s">
        <v>59</v>
      </c>
      <c r="C388" s="323" t="s">
        <v>350</v>
      </c>
      <c r="D388" s="355">
        <v>1</v>
      </c>
      <c r="E388" s="356"/>
      <c r="F388" s="520" t="s">
        <v>249</v>
      </c>
      <c r="G388" s="520" t="s">
        <v>99</v>
      </c>
      <c r="H388" s="74" t="s">
        <v>368</v>
      </c>
      <c r="I388" s="521">
        <v>6</v>
      </c>
      <c r="J388" s="358">
        <f t="shared" si="37"/>
        <v>255</v>
      </c>
      <c r="K388" s="267">
        <v>255</v>
      </c>
      <c r="L388" s="267"/>
      <c r="M388" s="267"/>
      <c r="N388" s="267"/>
      <c r="O388" s="267"/>
      <c r="P388" s="267"/>
      <c r="Q388" s="266" t="e">
        <f>IF(K388="nio",0,IF(K388&gt;0,K388*I388/W388,0))*VLOOKUP(B388,'2-Kosten per locatie'!$A$14:$C$31,3,FALSE)</f>
        <v>#DIV/0!</v>
      </c>
      <c r="R388" s="266">
        <f>IF(L388&gt;0,L388*I388/X388,0)*VLOOKUP(B388,'2-Kosten per locatie'!$A$14:$C$31,3,FALSE)</f>
        <v>0</v>
      </c>
      <c r="S388" s="266">
        <f>IF(M388&gt;0,M388*I388/Y388,0)*VLOOKUP(B388,'2-Kosten per locatie'!$A$14:$C$31,3,FALSE)</f>
        <v>0</v>
      </c>
      <c r="T388" s="266">
        <f>IF(N388&gt;0,N388*I388/Z388,0)*VLOOKUP(B388,'2-Kosten per locatie'!$A$14:$C$31,3,FALSE)</f>
        <v>0</v>
      </c>
      <c r="U388" s="266">
        <f>IF(O388&gt;0,O388*I388/Y388,0)*VLOOKUP(B388,'2-Kosten per locatie'!$A$14:$C$31,3,FALSE)</f>
        <v>0</v>
      </c>
      <c r="V388" s="266">
        <f>IF(P388&gt;0,P388*I388/Z388,0)*VLOOKUP(B388,'2-Kosten per locatie'!$A$14:$C$31,3,FALSE)</f>
        <v>0</v>
      </c>
      <c r="W388" s="359">
        <f>IF(K388="nio",0,IF(K388&gt;0,VLOOKUP(G388,'3-Productie normen'!A:L,VLOOKUP(K388,'3-Productie normen'!$B$32:$C$36,2,FALSE),FALSE)))</f>
        <v>0</v>
      </c>
      <c r="X388" s="359">
        <f t="shared" si="38"/>
        <v>0</v>
      </c>
      <c r="Y388" s="359">
        <f t="shared" si="39"/>
        <v>0</v>
      </c>
      <c r="Z388" s="359">
        <f t="shared" si="40"/>
        <v>0</v>
      </c>
      <c r="AA388" s="360"/>
      <c r="AC388" s="361">
        <f t="shared" si="41"/>
        <v>1530</v>
      </c>
    </row>
    <row r="389" spans="1:29" ht="14.1" hidden="1" customHeight="1">
      <c r="A389" s="77">
        <v>389</v>
      </c>
      <c r="B389" s="323" t="s">
        <v>59</v>
      </c>
      <c r="C389" s="323" t="s">
        <v>350</v>
      </c>
      <c r="D389" s="355">
        <v>1</v>
      </c>
      <c r="E389" s="356"/>
      <c r="F389" s="520" t="s">
        <v>355</v>
      </c>
      <c r="G389" s="520" t="s">
        <v>107</v>
      </c>
      <c r="H389" s="74" t="s">
        <v>368</v>
      </c>
      <c r="I389" s="521">
        <v>10</v>
      </c>
      <c r="J389" s="358">
        <f t="shared" si="37"/>
        <v>255</v>
      </c>
      <c r="K389" s="267">
        <v>255</v>
      </c>
      <c r="L389" s="267"/>
      <c r="M389" s="267"/>
      <c r="N389" s="267"/>
      <c r="O389" s="267"/>
      <c r="P389" s="267"/>
      <c r="Q389" s="266" t="e">
        <f>IF(K389="nio",0,IF(K389&gt;0,K389*I389/W389,0))*VLOOKUP(B389,'2-Kosten per locatie'!$A$14:$C$31,3,FALSE)</f>
        <v>#DIV/0!</v>
      </c>
      <c r="R389" s="266">
        <f>IF(L389&gt;0,L389*I389/X389,0)*VLOOKUP(B389,'2-Kosten per locatie'!$A$14:$C$31,3,FALSE)</f>
        <v>0</v>
      </c>
      <c r="S389" s="266">
        <f>IF(M389&gt;0,M389*I389/Y389,0)*VLOOKUP(B389,'2-Kosten per locatie'!$A$14:$C$31,3,FALSE)</f>
        <v>0</v>
      </c>
      <c r="T389" s="266">
        <f>IF(N389&gt;0,N389*I389/Z389,0)*VLOOKUP(B389,'2-Kosten per locatie'!$A$14:$C$31,3,FALSE)</f>
        <v>0</v>
      </c>
      <c r="U389" s="266">
        <f>IF(O389&gt;0,O389*I389/Y389,0)*VLOOKUP(B389,'2-Kosten per locatie'!$A$14:$C$31,3,FALSE)</f>
        <v>0</v>
      </c>
      <c r="V389" s="266">
        <f>IF(P389&gt;0,P389*I389/Z389,0)*VLOOKUP(B389,'2-Kosten per locatie'!$A$14:$C$31,3,FALSE)</f>
        <v>0</v>
      </c>
      <c r="W389" s="359">
        <f>IF(K389="nio",0,IF(K389&gt;0,VLOOKUP(G389,'3-Productie normen'!A:L,VLOOKUP(K389,'3-Productie normen'!$B$32:$C$36,2,FALSE),FALSE)))</f>
        <v>0</v>
      </c>
      <c r="X389" s="359">
        <f t="shared" si="38"/>
        <v>0</v>
      </c>
      <c r="Y389" s="359">
        <f t="shared" si="39"/>
        <v>0</v>
      </c>
      <c r="Z389" s="359">
        <f t="shared" si="40"/>
        <v>0</v>
      </c>
      <c r="AA389" s="360"/>
      <c r="AC389" s="361">
        <f t="shared" si="41"/>
        <v>2550</v>
      </c>
    </row>
    <row r="390" spans="1:29" ht="14.1" hidden="1" customHeight="1">
      <c r="A390" s="77">
        <v>390</v>
      </c>
      <c r="B390" s="323" t="s">
        <v>59</v>
      </c>
      <c r="C390" s="323" t="s">
        <v>350</v>
      </c>
      <c r="D390" s="355">
        <v>1</v>
      </c>
      <c r="E390" s="356"/>
      <c r="F390" s="520" t="s">
        <v>200</v>
      </c>
      <c r="G390" s="340" t="s">
        <v>97</v>
      </c>
      <c r="H390" s="74" t="s">
        <v>305</v>
      </c>
      <c r="I390" s="521">
        <v>19</v>
      </c>
      <c r="J390" s="358">
        <f t="shared" si="37"/>
        <v>104</v>
      </c>
      <c r="K390" s="267">
        <v>104</v>
      </c>
      <c r="L390" s="267"/>
      <c r="M390" s="267"/>
      <c r="N390" s="267"/>
      <c r="O390" s="267"/>
      <c r="P390" s="267"/>
      <c r="Q390" s="266" t="e">
        <f>IF(K390="nio",0,IF(K390&gt;0,K390*I390/W390,0))*VLOOKUP(B390,'2-Kosten per locatie'!$A$14:$C$31,3,FALSE)</f>
        <v>#DIV/0!</v>
      </c>
      <c r="R390" s="266">
        <f>IF(L390&gt;0,L390*I390/X390,0)*VLOOKUP(B390,'2-Kosten per locatie'!$A$14:$C$31,3,FALSE)</f>
        <v>0</v>
      </c>
      <c r="S390" s="266">
        <f>IF(M390&gt;0,M390*I390/Y390,0)*VLOOKUP(B390,'2-Kosten per locatie'!$A$14:$C$31,3,FALSE)</f>
        <v>0</v>
      </c>
      <c r="T390" s="266">
        <f>IF(N390&gt;0,N390*I390/Z390,0)*VLOOKUP(B390,'2-Kosten per locatie'!$A$14:$C$31,3,FALSE)</f>
        <v>0</v>
      </c>
      <c r="U390" s="266">
        <f>IF(O390&gt;0,O390*I390/Y390,0)*VLOOKUP(B390,'2-Kosten per locatie'!$A$14:$C$31,3,FALSE)</f>
        <v>0</v>
      </c>
      <c r="V390" s="266">
        <f>IF(P390&gt;0,P390*I390/Z390,0)*VLOOKUP(B390,'2-Kosten per locatie'!$A$14:$C$31,3,FALSE)</f>
        <v>0</v>
      </c>
      <c r="W390" s="359">
        <f>IF(K390="nio",0,IF(K390&gt;0,VLOOKUP(G390,'3-Productie normen'!A:L,VLOOKUP(K390,'3-Productie normen'!$B$32:$C$36,2,FALSE),FALSE)))</f>
        <v>0</v>
      </c>
      <c r="X390" s="359">
        <f t="shared" si="38"/>
        <v>0</v>
      </c>
      <c r="Y390" s="359">
        <f t="shared" si="39"/>
        <v>0</v>
      </c>
      <c r="Z390" s="359">
        <f t="shared" si="40"/>
        <v>0</v>
      </c>
      <c r="AA390" s="360"/>
      <c r="AC390" s="361">
        <f t="shared" si="41"/>
        <v>1976</v>
      </c>
    </row>
    <row r="391" spans="1:29" ht="14.1" hidden="1" customHeight="1">
      <c r="A391" s="77">
        <v>391</v>
      </c>
      <c r="B391" s="323" t="s">
        <v>59</v>
      </c>
      <c r="C391" s="323" t="s">
        <v>350</v>
      </c>
      <c r="D391" s="355">
        <v>2</v>
      </c>
      <c r="E391" s="356"/>
      <c r="F391" s="520" t="s">
        <v>187</v>
      </c>
      <c r="G391" s="520" t="s">
        <v>98</v>
      </c>
      <c r="H391" s="74" t="s">
        <v>307</v>
      </c>
      <c r="I391" s="521">
        <v>4</v>
      </c>
      <c r="J391" s="358">
        <f t="shared" si="37"/>
        <v>255</v>
      </c>
      <c r="K391" s="267">
        <v>255</v>
      </c>
      <c r="L391" s="267"/>
      <c r="M391" s="267"/>
      <c r="N391" s="267"/>
      <c r="O391" s="267"/>
      <c r="P391" s="267"/>
      <c r="Q391" s="266" t="e">
        <f>IF(K391="nio",0,IF(K391&gt;0,K391*I391/W391,0))*VLOOKUP(B391,'2-Kosten per locatie'!$A$14:$C$31,3,FALSE)</f>
        <v>#DIV/0!</v>
      </c>
      <c r="R391" s="266">
        <f>IF(L391&gt;0,L391*I391/X391,0)*VLOOKUP(B391,'2-Kosten per locatie'!$A$14:$C$31,3,FALSE)</f>
        <v>0</v>
      </c>
      <c r="S391" s="266">
        <f>IF(M391&gt;0,M391*I391/Y391,0)*VLOOKUP(B391,'2-Kosten per locatie'!$A$14:$C$31,3,FALSE)</f>
        <v>0</v>
      </c>
      <c r="T391" s="266">
        <f>IF(N391&gt;0,N391*I391/Z391,0)*VLOOKUP(B391,'2-Kosten per locatie'!$A$14:$C$31,3,FALSE)</f>
        <v>0</v>
      </c>
      <c r="U391" s="266">
        <f>IF(O391&gt;0,O391*I391/Y391,0)*VLOOKUP(B391,'2-Kosten per locatie'!$A$14:$C$31,3,FALSE)</f>
        <v>0</v>
      </c>
      <c r="V391" s="266">
        <f>IF(P391&gt;0,P391*I391/Z391,0)*VLOOKUP(B391,'2-Kosten per locatie'!$A$14:$C$31,3,FALSE)</f>
        <v>0</v>
      </c>
      <c r="W391" s="359">
        <f>IF(K391="nio",0,IF(K391&gt;0,VLOOKUP(G391,'3-Productie normen'!A:L,VLOOKUP(K391,'3-Productie normen'!$B$32:$C$36,2,FALSE),FALSE)))</f>
        <v>0</v>
      </c>
      <c r="X391" s="359">
        <f t="shared" si="38"/>
        <v>0</v>
      </c>
      <c r="Y391" s="359">
        <f t="shared" si="39"/>
        <v>0</v>
      </c>
      <c r="Z391" s="359">
        <f t="shared" si="40"/>
        <v>0</v>
      </c>
      <c r="AA391" s="360"/>
      <c r="AC391" s="361">
        <f t="shared" si="41"/>
        <v>1020</v>
      </c>
    </row>
    <row r="392" spans="1:29" ht="14.1" hidden="1" customHeight="1">
      <c r="A392" s="77">
        <v>392</v>
      </c>
      <c r="B392" s="323" t="s">
        <v>59</v>
      </c>
      <c r="C392" s="323" t="s">
        <v>350</v>
      </c>
      <c r="D392" s="355">
        <v>2</v>
      </c>
      <c r="E392" s="356"/>
      <c r="F392" s="520" t="s">
        <v>174</v>
      </c>
      <c r="G392" s="520" t="s">
        <v>98</v>
      </c>
      <c r="H392" s="74" t="s">
        <v>307</v>
      </c>
      <c r="I392" s="521">
        <v>2</v>
      </c>
      <c r="J392" s="358">
        <f t="shared" si="37"/>
        <v>255</v>
      </c>
      <c r="K392" s="267">
        <v>255</v>
      </c>
      <c r="L392" s="267"/>
      <c r="M392" s="267"/>
      <c r="N392" s="267"/>
      <c r="O392" s="267"/>
      <c r="P392" s="267"/>
      <c r="Q392" s="266" t="e">
        <f>IF(K392="nio",0,IF(K392&gt;0,K392*I392/W392,0))*VLOOKUP(B392,'2-Kosten per locatie'!$A$14:$C$31,3,FALSE)</f>
        <v>#DIV/0!</v>
      </c>
      <c r="R392" s="266">
        <f>IF(L392&gt;0,L392*I392/X392,0)*VLOOKUP(B392,'2-Kosten per locatie'!$A$14:$C$31,3,FALSE)</f>
        <v>0</v>
      </c>
      <c r="S392" s="266">
        <f>IF(M392&gt;0,M392*I392/Y392,0)*VLOOKUP(B392,'2-Kosten per locatie'!$A$14:$C$31,3,FALSE)</f>
        <v>0</v>
      </c>
      <c r="T392" s="266">
        <f>IF(N392&gt;0,N392*I392/Z392,0)*VLOOKUP(B392,'2-Kosten per locatie'!$A$14:$C$31,3,FALSE)</f>
        <v>0</v>
      </c>
      <c r="U392" s="266">
        <f>IF(O392&gt;0,O392*I392/Y392,0)*VLOOKUP(B392,'2-Kosten per locatie'!$A$14:$C$31,3,FALSE)</f>
        <v>0</v>
      </c>
      <c r="V392" s="266">
        <f>IF(P392&gt;0,P392*I392/Z392,0)*VLOOKUP(B392,'2-Kosten per locatie'!$A$14:$C$31,3,FALSE)</f>
        <v>0</v>
      </c>
      <c r="W392" s="359">
        <f>IF(K392="nio",0,IF(K392&gt;0,VLOOKUP(G392,'3-Productie normen'!A:L,VLOOKUP(K392,'3-Productie normen'!$B$32:$C$36,2,FALSE),FALSE)))</f>
        <v>0</v>
      </c>
      <c r="X392" s="359">
        <f t="shared" si="38"/>
        <v>0</v>
      </c>
      <c r="Y392" s="359">
        <f t="shared" si="39"/>
        <v>0</v>
      </c>
      <c r="Z392" s="359">
        <f t="shared" si="40"/>
        <v>0</v>
      </c>
      <c r="AA392" s="360"/>
      <c r="AC392" s="361">
        <f t="shared" si="41"/>
        <v>510</v>
      </c>
    </row>
    <row r="393" spans="1:29" ht="14.1" hidden="1" customHeight="1">
      <c r="A393" s="77">
        <v>393</v>
      </c>
      <c r="B393" s="323" t="s">
        <v>59</v>
      </c>
      <c r="C393" s="323" t="s">
        <v>350</v>
      </c>
      <c r="D393" s="355">
        <v>2</v>
      </c>
      <c r="E393" s="356"/>
      <c r="F393" s="520" t="s">
        <v>174</v>
      </c>
      <c r="G393" s="520" t="s">
        <v>98</v>
      </c>
      <c r="H393" s="74" t="s">
        <v>307</v>
      </c>
      <c r="I393" s="521">
        <v>2</v>
      </c>
      <c r="J393" s="358">
        <f t="shared" si="37"/>
        <v>255</v>
      </c>
      <c r="K393" s="267">
        <v>255</v>
      </c>
      <c r="L393" s="267"/>
      <c r="M393" s="267"/>
      <c r="N393" s="267"/>
      <c r="O393" s="267"/>
      <c r="P393" s="267"/>
      <c r="Q393" s="266" t="e">
        <f>IF(K393="nio",0,IF(K393&gt;0,K393*I393/W393,0))*VLOOKUP(B393,'2-Kosten per locatie'!$A$14:$C$31,3,FALSE)</f>
        <v>#DIV/0!</v>
      </c>
      <c r="R393" s="266">
        <f>IF(L393&gt;0,L393*I393/X393,0)*VLOOKUP(B393,'2-Kosten per locatie'!$A$14:$C$31,3,FALSE)</f>
        <v>0</v>
      </c>
      <c r="S393" s="266">
        <f>IF(M393&gt;0,M393*I393/Y393,0)*VLOOKUP(B393,'2-Kosten per locatie'!$A$14:$C$31,3,FALSE)</f>
        <v>0</v>
      </c>
      <c r="T393" s="266">
        <f>IF(N393&gt;0,N393*I393/Z393,0)*VLOOKUP(B393,'2-Kosten per locatie'!$A$14:$C$31,3,FALSE)</f>
        <v>0</v>
      </c>
      <c r="U393" s="266">
        <f>IF(O393&gt;0,O393*I393/Y393,0)*VLOOKUP(B393,'2-Kosten per locatie'!$A$14:$C$31,3,FALSE)</f>
        <v>0</v>
      </c>
      <c r="V393" s="266">
        <f>IF(P393&gt;0,P393*I393/Z393,0)*VLOOKUP(B393,'2-Kosten per locatie'!$A$14:$C$31,3,FALSE)</f>
        <v>0</v>
      </c>
      <c r="W393" s="359">
        <f>IF(K393="nio",0,IF(K393&gt;0,VLOOKUP(G393,'3-Productie normen'!A:L,VLOOKUP(K393,'3-Productie normen'!$B$32:$C$36,2,FALSE),FALSE)))</f>
        <v>0</v>
      </c>
      <c r="X393" s="359">
        <f t="shared" si="38"/>
        <v>0</v>
      </c>
      <c r="Y393" s="359">
        <f t="shared" si="39"/>
        <v>0</v>
      </c>
      <c r="Z393" s="359">
        <f t="shared" si="40"/>
        <v>0</v>
      </c>
      <c r="AA393" s="360"/>
      <c r="AC393" s="361">
        <f t="shared" si="41"/>
        <v>510</v>
      </c>
    </row>
    <row r="394" spans="1:29" ht="14.1" hidden="1" customHeight="1">
      <c r="A394" s="77">
        <v>394</v>
      </c>
      <c r="B394" s="323" t="s">
        <v>59</v>
      </c>
      <c r="C394" s="323" t="s">
        <v>350</v>
      </c>
      <c r="D394" s="355">
        <v>2</v>
      </c>
      <c r="E394" s="356"/>
      <c r="F394" s="520" t="s">
        <v>174</v>
      </c>
      <c r="G394" s="520" t="s">
        <v>98</v>
      </c>
      <c r="H394" s="74" t="s">
        <v>307</v>
      </c>
      <c r="I394" s="521">
        <v>2</v>
      </c>
      <c r="J394" s="358">
        <f t="shared" si="37"/>
        <v>255</v>
      </c>
      <c r="K394" s="267">
        <v>255</v>
      </c>
      <c r="L394" s="267"/>
      <c r="M394" s="267"/>
      <c r="N394" s="267"/>
      <c r="O394" s="267"/>
      <c r="P394" s="267"/>
      <c r="Q394" s="266" t="e">
        <f>IF(K394="nio",0,IF(K394&gt;0,K394*I394/W394,0))*VLOOKUP(B394,'2-Kosten per locatie'!$A$14:$C$31,3,FALSE)</f>
        <v>#DIV/0!</v>
      </c>
      <c r="R394" s="266">
        <f>IF(L394&gt;0,L394*I394/X394,0)*VLOOKUP(B394,'2-Kosten per locatie'!$A$14:$C$31,3,FALSE)</f>
        <v>0</v>
      </c>
      <c r="S394" s="266">
        <f>IF(M394&gt;0,M394*I394/Y394,0)*VLOOKUP(B394,'2-Kosten per locatie'!$A$14:$C$31,3,FALSE)</f>
        <v>0</v>
      </c>
      <c r="T394" s="266">
        <f>IF(N394&gt;0,N394*I394/Z394,0)*VLOOKUP(B394,'2-Kosten per locatie'!$A$14:$C$31,3,FALSE)</f>
        <v>0</v>
      </c>
      <c r="U394" s="266">
        <f>IF(O394&gt;0,O394*I394/Y394,0)*VLOOKUP(B394,'2-Kosten per locatie'!$A$14:$C$31,3,FALSE)</f>
        <v>0</v>
      </c>
      <c r="V394" s="266">
        <f>IF(P394&gt;0,P394*I394/Z394,0)*VLOOKUP(B394,'2-Kosten per locatie'!$A$14:$C$31,3,FALSE)</f>
        <v>0</v>
      </c>
      <c r="W394" s="359">
        <f>IF(K394="nio",0,IF(K394&gt;0,VLOOKUP(G394,'3-Productie normen'!A:L,VLOOKUP(K394,'3-Productie normen'!$B$32:$C$36,2,FALSE),FALSE)))</f>
        <v>0</v>
      </c>
      <c r="X394" s="359">
        <f t="shared" si="38"/>
        <v>0</v>
      </c>
      <c r="Y394" s="359">
        <f t="shared" si="39"/>
        <v>0</v>
      </c>
      <c r="Z394" s="359">
        <f t="shared" si="40"/>
        <v>0</v>
      </c>
      <c r="AA394" s="360"/>
      <c r="AC394" s="361">
        <f t="shared" si="41"/>
        <v>510</v>
      </c>
    </row>
    <row r="395" spans="1:29" ht="14.1" hidden="1" customHeight="1">
      <c r="A395" s="77">
        <v>395</v>
      </c>
      <c r="B395" s="323" t="s">
        <v>59</v>
      </c>
      <c r="C395" s="323" t="s">
        <v>350</v>
      </c>
      <c r="D395" s="355">
        <v>2</v>
      </c>
      <c r="E395" s="356"/>
      <c r="F395" s="520" t="s">
        <v>362</v>
      </c>
      <c r="G395" s="520" t="s">
        <v>102</v>
      </c>
      <c r="H395" s="74" t="s">
        <v>307</v>
      </c>
      <c r="I395" s="521">
        <v>4</v>
      </c>
      <c r="J395" s="358">
        <f t="shared" si="37"/>
        <v>255</v>
      </c>
      <c r="K395" s="267">
        <v>255</v>
      </c>
      <c r="L395" s="267"/>
      <c r="M395" s="267"/>
      <c r="N395" s="267"/>
      <c r="O395" s="267"/>
      <c r="P395" s="267"/>
      <c r="Q395" s="266" t="e">
        <f>IF(K395="nio",0,IF(K395&gt;0,K395*I395/W395,0))*VLOOKUP(B395,'2-Kosten per locatie'!$A$14:$C$31,3,FALSE)</f>
        <v>#DIV/0!</v>
      </c>
      <c r="R395" s="266">
        <f>IF(L395&gt;0,L395*I395/X395,0)*VLOOKUP(B395,'2-Kosten per locatie'!$A$14:$C$31,3,FALSE)</f>
        <v>0</v>
      </c>
      <c r="S395" s="266">
        <f>IF(M395&gt;0,M395*I395/Y395,0)*VLOOKUP(B395,'2-Kosten per locatie'!$A$14:$C$31,3,FALSE)</f>
        <v>0</v>
      </c>
      <c r="T395" s="266">
        <f>IF(N395&gt;0,N395*I395/Z395,0)*VLOOKUP(B395,'2-Kosten per locatie'!$A$14:$C$31,3,FALSE)</f>
        <v>0</v>
      </c>
      <c r="U395" s="266">
        <f>IF(O395&gt;0,O395*I395/Y395,0)*VLOOKUP(B395,'2-Kosten per locatie'!$A$14:$C$31,3,FALSE)</f>
        <v>0</v>
      </c>
      <c r="V395" s="266">
        <f>IF(P395&gt;0,P395*I395/Z395,0)*VLOOKUP(B395,'2-Kosten per locatie'!$A$14:$C$31,3,FALSE)</f>
        <v>0</v>
      </c>
      <c r="W395" s="359">
        <f>IF(K395="nio",0,IF(K395&gt;0,VLOOKUP(G395,'3-Productie normen'!A:L,VLOOKUP(K395,'3-Productie normen'!$B$32:$C$36,2,FALSE),FALSE)))</f>
        <v>0</v>
      </c>
      <c r="X395" s="359">
        <f t="shared" si="38"/>
        <v>0</v>
      </c>
      <c r="Y395" s="359">
        <f t="shared" si="39"/>
        <v>0</v>
      </c>
      <c r="Z395" s="359">
        <f t="shared" si="40"/>
        <v>0</v>
      </c>
      <c r="AA395" s="360"/>
      <c r="AC395" s="361">
        <f t="shared" si="41"/>
        <v>1020</v>
      </c>
    </row>
    <row r="396" spans="1:29" ht="14.1" hidden="1" customHeight="1">
      <c r="A396" s="77">
        <v>396</v>
      </c>
      <c r="B396" s="323" t="s">
        <v>59</v>
      </c>
      <c r="C396" s="323" t="s">
        <v>350</v>
      </c>
      <c r="D396" s="355">
        <v>2</v>
      </c>
      <c r="E396" s="356"/>
      <c r="F396" s="520" t="s">
        <v>194</v>
      </c>
      <c r="G396" s="520" t="s">
        <v>99</v>
      </c>
      <c r="H396" s="74" t="s">
        <v>159</v>
      </c>
      <c r="I396" s="521">
        <v>109</v>
      </c>
      <c r="J396" s="358">
        <f t="shared" si="37"/>
        <v>255</v>
      </c>
      <c r="K396" s="267">
        <v>255</v>
      </c>
      <c r="L396" s="267"/>
      <c r="M396" s="267"/>
      <c r="N396" s="267"/>
      <c r="O396" s="267"/>
      <c r="P396" s="267"/>
      <c r="Q396" s="266" t="e">
        <f>IF(K396="nio",0,IF(K396&gt;0,K396*I396/W396,0))*VLOOKUP(B396,'2-Kosten per locatie'!$A$14:$C$31,3,FALSE)</f>
        <v>#DIV/0!</v>
      </c>
      <c r="R396" s="266">
        <f>IF(L396&gt;0,L396*I396/X396,0)*VLOOKUP(B396,'2-Kosten per locatie'!$A$14:$C$31,3,FALSE)</f>
        <v>0</v>
      </c>
      <c r="S396" s="266">
        <f>IF(M396&gt;0,M396*I396/Y396,0)*VLOOKUP(B396,'2-Kosten per locatie'!$A$14:$C$31,3,FALSE)</f>
        <v>0</v>
      </c>
      <c r="T396" s="266">
        <f>IF(N396&gt;0,N396*I396/Z396,0)*VLOOKUP(B396,'2-Kosten per locatie'!$A$14:$C$31,3,FALSE)</f>
        <v>0</v>
      </c>
      <c r="U396" s="266">
        <f>IF(O396&gt;0,O396*I396/Y396,0)*VLOOKUP(B396,'2-Kosten per locatie'!$A$14:$C$31,3,FALSE)</f>
        <v>0</v>
      </c>
      <c r="V396" s="266">
        <f>IF(P396&gt;0,P396*I396/Z396,0)*VLOOKUP(B396,'2-Kosten per locatie'!$A$14:$C$31,3,FALSE)</f>
        <v>0</v>
      </c>
      <c r="W396" s="359">
        <f>IF(K396="nio",0,IF(K396&gt;0,VLOOKUP(G396,'3-Productie normen'!A:L,VLOOKUP(K396,'3-Productie normen'!$B$32:$C$36,2,FALSE),FALSE)))</f>
        <v>0</v>
      </c>
      <c r="X396" s="359">
        <f t="shared" si="38"/>
        <v>0</v>
      </c>
      <c r="Y396" s="359">
        <f t="shared" si="39"/>
        <v>0</v>
      </c>
      <c r="Z396" s="359">
        <f t="shared" si="40"/>
        <v>0</v>
      </c>
      <c r="AA396" s="360"/>
      <c r="AC396" s="361">
        <f t="shared" si="41"/>
        <v>27795</v>
      </c>
    </row>
    <row r="397" spans="1:29" ht="14.1" hidden="1" customHeight="1">
      <c r="A397" s="77">
        <v>397</v>
      </c>
      <c r="B397" s="323" t="s">
        <v>59</v>
      </c>
      <c r="C397" s="323" t="s">
        <v>350</v>
      </c>
      <c r="D397" s="355">
        <v>2</v>
      </c>
      <c r="E397" s="356"/>
      <c r="F397" s="520" t="s">
        <v>200</v>
      </c>
      <c r="G397" s="340" t="s">
        <v>97</v>
      </c>
      <c r="H397" s="74" t="s">
        <v>305</v>
      </c>
      <c r="I397" s="521">
        <v>22</v>
      </c>
      <c r="J397" s="358">
        <f t="shared" si="37"/>
        <v>104</v>
      </c>
      <c r="K397" s="267">
        <v>104</v>
      </c>
      <c r="L397" s="267"/>
      <c r="M397" s="267"/>
      <c r="N397" s="267"/>
      <c r="O397" s="267"/>
      <c r="P397" s="267"/>
      <c r="Q397" s="266" t="e">
        <f>IF(K397="nio",0,IF(K397&gt;0,K397*I397/W397,0))*VLOOKUP(B397,'2-Kosten per locatie'!$A$14:$C$31,3,FALSE)</f>
        <v>#DIV/0!</v>
      </c>
      <c r="R397" s="266">
        <f>IF(L397&gt;0,L397*I397/X397,0)*VLOOKUP(B397,'2-Kosten per locatie'!$A$14:$C$31,3,FALSE)</f>
        <v>0</v>
      </c>
      <c r="S397" s="266">
        <f>IF(M397&gt;0,M397*I397/Y397,0)*VLOOKUP(B397,'2-Kosten per locatie'!$A$14:$C$31,3,FALSE)</f>
        <v>0</v>
      </c>
      <c r="T397" s="266">
        <f>IF(N397&gt;0,N397*I397/Z397,0)*VLOOKUP(B397,'2-Kosten per locatie'!$A$14:$C$31,3,FALSE)</f>
        <v>0</v>
      </c>
      <c r="U397" s="266">
        <f>IF(O397&gt;0,O397*I397/Y397,0)*VLOOKUP(B397,'2-Kosten per locatie'!$A$14:$C$31,3,FALSE)</f>
        <v>0</v>
      </c>
      <c r="V397" s="266">
        <f>IF(P397&gt;0,P397*I397/Z397,0)*VLOOKUP(B397,'2-Kosten per locatie'!$A$14:$C$31,3,FALSE)</f>
        <v>0</v>
      </c>
      <c r="W397" s="359">
        <f>IF(K397="nio",0,IF(K397&gt;0,VLOOKUP(G397,'3-Productie normen'!A:L,VLOOKUP(K397,'3-Productie normen'!$B$32:$C$36,2,FALSE),FALSE)))</f>
        <v>0</v>
      </c>
      <c r="X397" s="359">
        <f t="shared" si="38"/>
        <v>0</v>
      </c>
      <c r="Y397" s="359">
        <f t="shared" si="39"/>
        <v>0</v>
      </c>
      <c r="Z397" s="359">
        <f t="shared" si="40"/>
        <v>0</v>
      </c>
      <c r="AA397" s="360"/>
      <c r="AC397" s="361">
        <f t="shared" si="41"/>
        <v>2288</v>
      </c>
    </row>
    <row r="398" spans="1:29" ht="14.1" hidden="1" customHeight="1">
      <c r="A398" s="77">
        <v>398</v>
      </c>
      <c r="B398" s="323" t="s">
        <v>59</v>
      </c>
      <c r="C398" s="323" t="s">
        <v>350</v>
      </c>
      <c r="D398" s="355">
        <v>2</v>
      </c>
      <c r="E398" s="356"/>
      <c r="F398" s="520" t="s">
        <v>200</v>
      </c>
      <c r="G398" s="340" t="s">
        <v>97</v>
      </c>
      <c r="H398" s="74" t="s">
        <v>305</v>
      </c>
      <c r="I398" s="521">
        <v>22</v>
      </c>
      <c r="J398" s="358">
        <f t="shared" si="37"/>
        <v>104</v>
      </c>
      <c r="K398" s="267">
        <v>104</v>
      </c>
      <c r="L398" s="267"/>
      <c r="M398" s="267"/>
      <c r="N398" s="267"/>
      <c r="O398" s="267"/>
      <c r="P398" s="267"/>
      <c r="Q398" s="266" t="e">
        <f>IF(K398="nio",0,IF(K398&gt;0,K398*I398/W398,0))*VLOOKUP(B398,'2-Kosten per locatie'!$A$14:$C$31,3,FALSE)</f>
        <v>#DIV/0!</v>
      </c>
      <c r="R398" s="266">
        <f>IF(L398&gt;0,L398*I398/X398,0)*VLOOKUP(B398,'2-Kosten per locatie'!$A$14:$C$31,3,FALSE)</f>
        <v>0</v>
      </c>
      <c r="S398" s="266">
        <f>IF(M398&gt;0,M398*I398/Y398,0)*VLOOKUP(B398,'2-Kosten per locatie'!$A$14:$C$31,3,FALSE)</f>
        <v>0</v>
      </c>
      <c r="T398" s="266">
        <f>IF(N398&gt;0,N398*I398/Z398,0)*VLOOKUP(B398,'2-Kosten per locatie'!$A$14:$C$31,3,FALSE)</f>
        <v>0</v>
      </c>
      <c r="U398" s="266">
        <f>IF(O398&gt;0,O398*I398/Y398,0)*VLOOKUP(B398,'2-Kosten per locatie'!$A$14:$C$31,3,FALSE)</f>
        <v>0</v>
      </c>
      <c r="V398" s="266">
        <f>IF(P398&gt;0,P398*I398/Z398,0)*VLOOKUP(B398,'2-Kosten per locatie'!$A$14:$C$31,3,FALSE)</f>
        <v>0</v>
      </c>
      <c r="W398" s="359">
        <f>IF(K398="nio",0,IF(K398&gt;0,VLOOKUP(G398,'3-Productie normen'!A:L,VLOOKUP(K398,'3-Productie normen'!$B$32:$C$36,2,FALSE),FALSE)))</f>
        <v>0</v>
      </c>
      <c r="X398" s="359">
        <f t="shared" si="38"/>
        <v>0</v>
      </c>
      <c r="Y398" s="359">
        <f t="shared" si="39"/>
        <v>0</v>
      </c>
      <c r="Z398" s="359">
        <f t="shared" si="40"/>
        <v>0</v>
      </c>
      <c r="AA398" s="360"/>
      <c r="AC398" s="361">
        <f t="shared" si="41"/>
        <v>2288</v>
      </c>
    </row>
    <row r="399" spans="1:29" ht="14.1" hidden="1" customHeight="1">
      <c r="A399" s="77">
        <v>399</v>
      </c>
      <c r="B399" s="323" t="s">
        <v>59</v>
      </c>
      <c r="C399" s="323" t="s">
        <v>350</v>
      </c>
      <c r="D399" s="355">
        <v>2</v>
      </c>
      <c r="E399" s="356"/>
      <c r="F399" s="520" t="s">
        <v>200</v>
      </c>
      <c r="G399" s="340" t="s">
        <v>97</v>
      </c>
      <c r="H399" s="74" t="s">
        <v>305</v>
      </c>
      <c r="I399" s="521">
        <v>22</v>
      </c>
      <c r="J399" s="358">
        <f t="shared" si="37"/>
        <v>104</v>
      </c>
      <c r="K399" s="267">
        <v>104</v>
      </c>
      <c r="L399" s="267"/>
      <c r="M399" s="267"/>
      <c r="N399" s="267"/>
      <c r="O399" s="267"/>
      <c r="P399" s="267"/>
      <c r="Q399" s="266" t="e">
        <f>IF(K399="nio",0,IF(K399&gt;0,K399*I399/W399,0))*VLOOKUP(B399,'2-Kosten per locatie'!$A$14:$C$31,3,FALSE)</f>
        <v>#DIV/0!</v>
      </c>
      <c r="R399" s="266">
        <f>IF(L399&gt;0,L399*I399/X399,0)*VLOOKUP(B399,'2-Kosten per locatie'!$A$14:$C$31,3,FALSE)</f>
        <v>0</v>
      </c>
      <c r="S399" s="266">
        <f>IF(M399&gt;0,M399*I399/Y399,0)*VLOOKUP(B399,'2-Kosten per locatie'!$A$14:$C$31,3,FALSE)</f>
        <v>0</v>
      </c>
      <c r="T399" s="266">
        <f>IF(N399&gt;0,N399*I399/Z399,0)*VLOOKUP(B399,'2-Kosten per locatie'!$A$14:$C$31,3,FALSE)</f>
        <v>0</v>
      </c>
      <c r="U399" s="266">
        <f>IF(O399&gt;0,O399*I399/Y399,0)*VLOOKUP(B399,'2-Kosten per locatie'!$A$14:$C$31,3,FALSE)</f>
        <v>0</v>
      </c>
      <c r="V399" s="266">
        <f>IF(P399&gt;0,P399*I399/Z399,0)*VLOOKUP(B399,'2-Kosten per locatie'!$A$14:$C$31,3,FALSE)</f>
        <v>0</v>
      </c>
      <c r="W399" s="359">
        <f>IF(K399="nio",0,IF(K399&gt;0,VLOOKUP(G399,'3-Productie normen'!A:L,VLOOKUP(K399,'3-Productie normen'!$B$32:$C$36,2,FALSE),FALSE)))</f>
        <v>0</v>
      </c>
      <c r="X399" s="359">
        <f t="shared" si="38"/>
        <v>0</v>
      </c>
      <c r="Y399" s="359">
        <f t="shared" si="39"/>
        <v>0</v>
      </c>
      <c r="Z399" s="359">
        <f t="shared" si="40"/>
        <v>0</v>
      </c>
      <c r="AA399" s="360"/>
      <c r="AC399" s="361">
        <f t="shared" si="41"/>
        <v>2288</v>
      </c>
    </row>
    <row r="400" spans="1:29" ht="14.1" hidden="1" customHeight="1">
      <c r="A400" s="77">
        <v>400</v>
      </c>
      <c r="B400" s="323" t="s">
        <v>59</v>
      </c>
      <c r="C400" s="323" t="s">
        <v>350</v>
      </c>
      <c r="D400" s="355">
        <v>2</v>
      </c>
      <c r="E400" s="356"/>
      <c r="F400" s="520" t="s">
        <v>200</v>
      </c>
      <c r="G400" s="340" t="s">
        <v>97</v>
      </c>
      <c r="H400" s="74" t="s">
        <v>305</v>
      </c>
      <c r="I400" s="521">
        <v>22</v>
      </c>
      <c r="J400" s="358">
        <f t="shared" si="37"/>
        <v>104</v>
      </c>
      <c r="K400" s="267">
        <v>104</v>
      </c>
      <c r="L400" s="267"/>
      <c r="M400" s="267"/>
      <c r="N400" s="267"/>
      <c r="O400" s="267"/>
      <c r="P400" s="267"/>
      <c r="Q400" s="266" t="e">
        <f>IF(K400="nio",0,IF(K400&gt;0,K400*I400/W400,0))*VLOOKUP(B400,'2-Kosten per locatie'!$A$14:$C$31,3,FALSE)</f>
        <v>#DIV/0!</v>
      </c>
      <c r="R400" s="266">
        <f>IF(L400&gt;0,L400*I400/X400,0)*VLOOKUP(B400,'2-Kosten per locatie'!$A$14:$C$31,3,FALSE)</f>
        <v>0</v>
      </c>
      <c r="S400" s="266">
        <f>IF(M400&gt;0,M400*I400/Y400,0)*VLOOKUP(B400,'2-Kosten per locatie'!$A$14:$C$31,3,FALSE)</f>
        <v>0</v>
      </c>
      <c r="T400" s="266">
        <f>IF(N400&gt;0,N400*I400/Z400,0)*VLOOKUP(B400,'2-Kosten per locatie'!$A$14:$C$31,3,FALSE)</f>
        <v>0</v>
      </c>
      <c r="U400" s="266">
        <f>IF(O400&gt;0,O400*I400/Y400,0)*VLOOKUP(B400,'2-Kosten per locatie'!$A$14:$C$31,3,FALSE)</f>
        <v>0</v>
      </c>
      <c r="V400" s="266">
        <f>IF(P400&gt;0,P400*I400/Z400,0)*VLOOKUP(B400,'2-Kosten per locatie'!$A$14:$C$31,3,FALSE)</f>
        <v>0</v>
      </c>
      <c r="W400" s="359">
        <f>IF(K400="nio",0,IF(K400&gt;0,VLOOKUP(G400,'3-Productie normen'!A:L,VLOOKUP(K400,'3-Productie normen'!$B$32:$C$36,2,FALSE),FALSE)))</f>
        <v>0</v>
      </c>
      <c r="X400" s="359">
        <f t="shared" si="38"/>
        <v>0</v>
      </c>
      <c r="Y400" s="359">
        <f t="shared" si="39"/>
        <v>0</v>
      </c>
      <c r="Z400" s="359">
        <f t="shared" si="40"/>
        <v>0</v>
      </c>
      <c r="AA400" s="360"/>
      <c r="AC400" s="361">
        <f t="shared" si="41"/>
        <v>2288</v>
      </c>
    </row>
    <row r="401" spans="1:29" ht="14.1" hidden="1" customHeight="1">
      <c r="A401" s="77">
        <v>401</v>
      </c>
      <c r="B401" s="323" t="s">
        <v>59</v>
      </c>
      <c r="C401" s="323" t="s">
        <v>350</v>
      </c>
      <c r="D401" s="355">
        <v>2</v>
      </c>
      <c r="E401" s="356"/>
      <c r="F401" s="520" t="s">
        <v>200</v>
      </c>
      <c r="G401" s="340" t="s">
        <v>97</v>
      </c>
      <c r="H401" s="74" t="s">
        <v>305</v>
      </c>
      <c r="I401" s="521">
        <v>22</v>
      </c>
      <c r="J401" s="358">
        <f t="shared" si="37"/>
        <v>104</v>
      </c>
      <c r="K401" s="267">
        <v>104</v>
      </c>
      <c r="L401" s="267"/>
      <c r="M401" s="267"/>
      <c r="N401" s="267"/>
      <c r="O401" s="267"/>
      <c r="P401" s="267"/>
      <c r="Q401" s="266" t="e">
        <f>IF(K401="nio",0,IF(K401&gt;0,K401*I401/W401,0))*VLOOKUP(B401,'2-Kosten per locatie'!$A$14:$C$31,3,FALSE)</f>
        <v>#DIV/0!</v>
      </c>
      <c r="R401" s="266">
        <f>IF(L401&gt;0,L401*I401/X401,0)*VLOOKUP(B401,'2-Kosten per locatie'!$A$14:$C$31,3,FALSE)</f>
        <v>0</v>
      </c>
      <c r="S401" s="266">
        <f>IF(M401&gt;0,M401*I401/Y401,0)*VLOOKUP(B401,'2-Kosten per locatie'!$A$14:$C$31,3,FALSE)</f>
        <v>0</v>
      </c>
      <c r="T401" s="266">
        <f>IF(N401&gt;0,N401*I401/Z401,0)*VLOOKUP(B401,'2-Kosten per locatie'!$A$14:$C$31,3,FALSE)</f>
        <v>0</v>
      </c>
      <c r="U401" s="266">
        <f>IF(O401&gt;0,O401*I401/Y401,0)*VLOOKUP(B401,'2-Kosten per locatie'!$A$14:$C$31,3,FALSE)</f>
        <v>0</v>
      </c>
      <c r="V401" s="266">
        <f>IF(P401&gt;0,P401*I401/Z401,0)*VLOOKUP(B401,'2-Kosten per locatie'!$A$14:$C$31,3,FALSE)</f>
        <v>0</v>
      </c>
      <c r="W401" s="359">
        <f>IF(K401="nio",0,IF(K401&gt;0,VLOOKUP(G401,'3-Productie normen'!A:L,VLOOKUP(K401,'3-Productie normen'!$B$32:$C$36,2,FALSE),FALSE)))</f>
        <v>0</v>
      </c>
      <c r="X401" s="359">
        <f t="shared" si="38"/>
        <v>0</v>
      </c>
      <c r="Y401" s="359">
        <f t="shared" si="39"/>
        <v>0</v>
      </c>
      <c r="Z401" s="359">
        <f t="shared" si="40"/>
        <v>0</v>
      </c>
      <c r="AA401" s="360"/>
      <c r="AC401" s="361">
        <f t="shared" si="41"/>
        <v>2288</v>
      </c>
    </row>
    <row r="402" spans="1:29" ht="14.1" hidden="1" customHeight="1">
      <c r="A402" s="77">
        <v>402</v>
      </c>
      <c r="B402" s="323" t="s">
        <v>59</v>
      </c>
      <c r="C402" s="323" t="s">
        <v>350</v>
      </c>
      <c r="D402" s="355">
        <v>2</v>
      </c>
      <c r="E402" s="356"/>
      <c r="F402" s="520" t="s">
        <v>200</v>
      </c>
      <c r="G402" s="340" t="s">
        <v>97</v>
      </c>
      <c r="H402" s="74" t="s">
        <v>305</v>
      </c>
      <c r="I402" s="521">
        <v>22</v>
      </c>
      <c r="J402" s="358">
        <f t="shared" si="37"/>
        <v>104</v>
      </c>
      <c r="K402" s="267">
        <v>104</v>
      </c>
      <c r="L402" s="267"/>
      <c r="M402" s="267"/>
      <c r="N402" s="267"/>
      <c r="O402" s="267"/>
      <c r="P402" s="267"/>
      <c r="Q402" s="266" t="e">
        <f>IF(K402="nio",0,IF(K402&gt;0,K402*I402/W402,0))*VLOOKUP(B402,'2-Kosten per locatie'!$A$14:$C$31,3,FALSE)</f>
        <v>#DIV/0!</v>
      </c>
      <c r="R402" s="266">
        <f>IF(L402&gt;0,L402*I402/X402,0)*VLOOKUP(B402,'2-Kosten per locatie'!$A$14:$C$31,3,FALSE)</f>
        <v>0</v>
      </c>
      <c r="S402" s="266">
        <f>IF(M402&gt;0,M402*I402/Y402,0)*VLOOKUP(B402,'2-Kosten per locatie'!$A$14:$C$31,3,FALSE)</f>
        <v>0</v>
      </c>
      <c r="T402" s="266">
        <f>IF(N402&gt;0,N402*I402/Z402,0)*VLOOKUP(B402,'2-Kosten per locatie'!$A$14:$C$31,3,FALSE)</f>
        <v>0</v>
      </c>
      <c r="U402" s="266">
        <f>IF(O402&gt;0,O402*I402/Y402,0)*VLOOKUP(B402,'2-Kosten per locatie'!$A$14:$C$31,3,FALSE)</f>
        <v>0</v>
      </c>
      <c r="V402" s="266">
        <f>IF(P402&gt;0,P402*I402/Z402,0)*VLOOKUP(B402,'2-Kosten per locatie'!$A$14:$C$31,3,FALSE)</f>
        <v>0</v>
      </c>
      <c r="W402" s="359">
        <f>IF(K402="nio",0,IF(K402&gt;0,VLOOKUP(G402,'3-Productie normen'!A:L,VLOOKUP(K402,'3-Productie normen'!$B$32:$C$36,2,FALSE),FALSE)))</f>
        <v>0</v>
      </c>
      <c r="X402" s="359">
        <f t="shared" si="38"/>
        <v>0</v>
      </c>
      <c r="Y402" s="359">
        <f t="shared" si="39"/>
        <v>0</v>
      </c>
      <c r="Z402" s="359">
        <f t="shared" si="40"/>
        <v>0</v>
      </c>
      <c r="AA402" s="360"/>
      <c r="AC402" s="361">
        <f t="shared" si="41"/>
        <v>2288</v>
      </c>
    </row>
    <row r="403" spans="1:29" ht="14.1" hidden="1" customHeight="1">
      <c r="A403" s="77">
        <v>403</v>
      </c>
      <c r="B403" s="323" t="s">
        <v>59</v>
      </c>
      <c r="C403" s="323" t="s">
        <v>350</v>
      </c>
      <c r="D403" s="355">
        <v>2</v>
      </c>
      <c r="E403" s="356"/>
      <c r="F403" s="520" t="s">
        <v>200</v>
      </c>
      <c r="G403" s="340" t="s">
        <v>97</v>
      </c>
      <c r="H403" s="74" t="s">
        <v>305</v>
      </c>
      <c r="I403" s="521">
        <v>22</v>
      </c>
      <c r="J403" s="358">
        <f t="shared" si="37"/>
        <v>104</v>
      </c>
      <c r="K403" s="267">
        <v>104</v>
      </c>
      <c r="L403" s="267"/>
      <c r="M403" s="267"/>
      <c r="N403" s="267"/>
      <c r="O403" s="267"/>
      <c r="P403" s="267"/>
      <c r="Q403" s="266" t="e">
        <f>IF(K403="nio",0,IF(K403&gt;0,K403*I403/W403,0))*VLOOKUP(B403,'2-Kosten per locatie'!$A$14:$C$31,3,FALSE)</f>
        <v>#DIV/0!</v>
      </c>
      <c r="R403" s="266">
        <f>IF(L403&gt;0,L403*I403/X403,0)*VLOOKUP(B403,'2-Kosten per locatie'!$A$14:$C$31,3,FALSE)</f>
        <v>0</v>
      </c>
      <c r="S403" s="266">
        <f>IF(M403&gt;0,M403*I403/Y403,0)*VLOOKUP(B403,'2-Kosten per locatie'!$A$14:$C$31,3,FALSE)</f>
        <v>0</v>
      </c>
      <c r="T403" s="266">
        <f>IF(N403&gt;0,N403*I403/Z403,0)*VLOOKUP(B403,'2-Kosten per locatie'!$A$14:$C$31,3,FALSE)</f>
        <v>0</v>
      </c>
      <c r="U403" s="266">
        <f>IF(O403&gt;0,O403*I403/Y403,0)*VLOOKUP(B403,'2-Kosten per locatie'!$A$14:$C$31,3,FALSE)</f>
        <v>0</v>
      </c>
      <c r="V403" s="266">
        <f>IF(P403&gt;0,P403*I403/Z403,0)*VLOOKUP(B403,'2-Kosten per locatie'!$A$14:$C$31,3,FALSE)</f>
        <v>0</v>
      </c>
      <c r="W403" s="359">
        <f>IF(K403="nio",0,IF(K403&gt;0,VLOOKUP(G403,'3-Productie normen'!A:L,VLOOKUP(K403,'3-Productie normen'!$B$32:$C$36,2,FALSE),FALSE)))</f>
        <v>0</v>
      </c>
      <c r="X403" s="359">
        <f t="shared" si="38"/>
        <v>0</v>
      </c>
      <c r="Y403" s="359">
        <f t="shared" si="39"/>
        <v>0</v>
      </c>
      <c r="Z403" s="359">
        <f t="shared" si="40"/>
        <v>0</v>
      </c>
      <c r="AA403" s="360"/>
      <c r="AC403" s="361">
        <f t="shared" si="41"/>
        <v>2288</v>
      </c>
    </row>
    <row r="404" spans="1:29" ht="14.1" hidden="1" customHeight="1">
      <c r="A404" s="77">
        <v>404</v>
      </c>
      <c r="B404" s="323" t="s">
        <v>59</v>
      </c>
      <c r="C404" s="323" t="s">
        <v>350</v>
      </c>
      <c r="D404" s="355">
        <v>2</v>
      </c>
      <c r="E404" s="356"/>
      <c r="F404" s="520" t="s">
        <v>200</v>
      </c>
      <c r="G404" s="340" t="s">
        <v>97</v>
      </c>
      <c r="H404" s="74" t="s">
        <v>305</v>
      </c>
      <c r="I404" s="521">
        <v>22</v>
      </c>
      <c r="J404" s="358">
        <f t="shared" si="37"/>
        <v>104</v>
      </c>
      <c r="K404" s="267">
        <v>104</v>
      </c>
      <c r="L404" s="267"/>
      <c r="M404" s="267"/>
      <c r="N404" s="267"/>
      <c r="O404" s="267"/>
      <c r="P404" s="267"/>
      <c r="Q404" s="266" t="e">
        <f>IF(K404="nio",0,IF(K404&gt;0,K404*I404/W404,0))*VLOOKUP(B404,'2-Kosten per locatie'!$A$14:$C$31,3,FALSE)</f>
        <v>#DIV/0!</v>
      </c>
      <c r="R404" s="266">
        <f>IF(L404&gt;0,L404*I404/X404,0)*VLOOKUP(B404,'2-Kosten per locatie'!$A$14:$C$31,3,FALSE)</f>
        <v>0</v>
      </c>
      <c r="S404" s="266">
        <f>IF(M404&gt;0,M404*I404/Y404,0)*VLOOKUP(B404,'2-Kosten per locatie'!$A$14:$C$31,3,FALSE)</f>
        <v>0</v>
      </c>
      <c r="T404" s="266">
        <f>IF(N404&gt;0,N404*I404/Z404,0)*VLOOKUP(B404,'2-Kosten per locatie'!$A$14:$C$31,3,FALSE)</f>
        <v>0</v>
      </c>
      <c r="U404" s="266">
        <f>IF(O404&gt;0,O404*I404/Y404,0)*VLOOKUP(B404,'2-Kosten per locatie'!$A$14:$C$31,3,FALSE)</f>
        <v>0</v>
      </c>
      <c r="V404" s="266">
        <f>IF(P404&gt;0,P404*I404/Z404,0)*VLOOKUP(B404,'2-Kosten per locatie'!$A$14:$C$31,3,FALSE)</f>
        <v>0</v>
      </c>
      <c r="W404" s="359">
        <f>IF(K404="nio",0,IF(K404&gt;0,VLOOKUP(G404,'3-Productie normen'!A:L,VLOOKUP(K404,'3-Productie normen'!$B$32:$C$36,2,FALSE),FALSE)))</f>
        <v>0</v>
      </c>
      <c r="X404" s="359">
        <f t="shared" si="38"/>
        <v>0</v>
      </c>
      <c r="Y404" s="359">
        <f t="shared" si="39"/>
        <v>0</v>
      </c>
      <c r="Z404" s="359">
        <f t="shared" si="40"/>
        <v>0</v>
      </c>
      <c r="AA404" s="360"/>
      <c r="AC404" s="361">
        <f t="shared" si="41"/>
        <v>2288</v>
      </c>
    </row>
    <row r="405" spans="1:29" ht="14.1" hidden="1" customHeight="1">
      <c r="A405" s="77">
        <v>405</v>
      </c>
      <c r="B405" s="323" t="s">
        <v>59</v>
      </c>
      <c r="C405" s="323" t="s">
        <v>350</v>
      </c>
      <c r="D405" s="355">
        <v>2</v>
      </c>
      <c r="E405" s="356"/>
      <c r="F405" s="520" t="s">
        <v>200</v>
      </c>
      <c r="G405" s="340" t="s">
        <v>97</v>
      </c>
      <c r="H405" s="74" t="s">
        <v>305</v>
      </c>
      <c r="I405" s="521">
        <v>22</v>
      </c>
      <c r="J405" s="358">
        <f t="shared" si="37"/>
        <v>104</v>
      </c>
      <c r="K405" s="267">
        <v>104</v>
      </c>
      <c r="L405" s="267"/>
      <c r="M405" s="267"/>
      <c r="N405" s="267"/>
      <c r="O405" s="267"/>
      <c r="P405" s="267"/>
      <c r="Q405" s="266" t="e">
        <f>IF(K405="nio",0,IF(K405&gt;0,K405*I405/W405,0))*VLOOKUP(B405,'2-Kosten per locatie'!$A$14:$C$31,3,FALSE)</f>
        <v>#DIV/0!</v>
      </c>
      <c r="R405" s="266">
        <f>IF(L405&gt;0,L405*I405/X405,0)*VLOOKUP(B405,'2-Kosten per locatie'!$A$14:$C$31,3,FALSE)</f>
        <v>0</v>
      </c>
      <c r="S405" s="266">
        <f>IF(M405&gt;0,M405*I405/Y405,0)*VLOOKUP(B405,'2-Kosten per locatie'!$A$14:$C$31,3,FALSE)</f>
        <v>0</v>
      </c>
      <c r="T405" s="266">
        <f>IF(N405&gt;0,N405*I405/Z405,0)*VLOOKUP(B405,'2-Kosten per locatie'!$A$14:$C$31,3,FALSE)</f>
        <v>0</v>
      </c>
      <c r="U405" s="266">
        <f>IF(O405&gt;0,O405*I405/Y405,0)*VLOOKUP(B405,'2-Kosten per locatie'!$A$14:$C$31,3,FALSE)</f>
        <v>0</v>
      </c>
      <c r="V405" s="266">
        <f>IF(P405&gt;0,P405*I405/Z405,0)*VLOOKUP(B405,'2-Kosten per locatie'!$A$14:$C$31,3,FALSE)</f>
        <v>0</v>
      </c>
      <c r="W405" s="359">
        <f>IF(K405="nio",0,IF(K405&gt;0,VLOOKUP(G405,'3-Productie normen'!A:L,VLOOKUP(K405,'3-Productie normen'!$B$32:$C$36,2,FALSE),FALSE)))</f>
        <v>0</v>
      </c>
      <c r="X405" s="359">
        <f t="shared" si="38"/>
        <v>0</v>
      </c>
      <c r="Y405" s="359">
        <f t="shared" si="39"/>
        <v>0</v>
      </c>
      <c r="Z405" s="359">
        <f t="shared" si="40"/>
        <v>0</v>
      </c>
      <c r="AA405" s="360"/>
      <c r="AC405" s="361">
        <f t="shared" si="41"/>
        <v>2288</v>
      </c>
    </row>
    <row r="406" spans="1:29" ht="14.1" hidden="1" customHeight="1">
      <c r="A406" s="77">
        <v>406</v>
      </c>
      <c r="B406" s="323" t="s">
        <v>59</v>
      </c>
      <c r="C406" s="323" t="s">
        <v>350</v>
      </c>
      <c r="D406" s="355">
        <v>2</v>
      </c>
      <c r="E406" s="356"/>
      <c r="F406" s="520" t="s">
        <v>200</v>
      </c>
      <c r="G406" s="340" t="s">
        <v>97</v>
      </c>
      <c r="H406" s="74" t="s">
        <v>305</v>
      </c>
      <c r="I406" s="521">
        <v>22</v>
      </c>
      <c r="J406" s="358">
        <f t="shared" ref="J406:J444" si="42">SUM(K406:P406)</f>
        <v>104</v>
      </c>
      <c r="K406" s="267">
        <v>104</v>
      </c>
      <c r="L406" s="267"/>
      <c r="M406" s="267"/>
      <c r="N406" s="267"/>
      <c r="O406" s="267"/>
      <c r="P406" s="267"/>
      <c r="Q406" s="266" t="e">
        <f>IF(K406="nio",0,IF(K406&gt;0,K406*I406/W406,0))*VLOOKUP(B406,'2-Kosten per locatie'!$A$14:$C$31,3,FALSE)</f>
        <v>#DIV/0!</v>
      </c>
      <c r="R406" s="266">
        <f>IF(L406&gt;0,L406*I406/X406,0)*VLOOKUP(B406,'2-Kosten per locatie'!$A$14:$C$31,3,FALSE)</f>
        <v>0</v>
      </c>
      <c r="S406" s="266">
        <f>IF(M406&gt;0,M406*I406/Y406,0)*VLOOKUP(B406,'2-Kosten per locatie'!$A$14:$C$31,3,FALSE)</f>
        <v>0</v>
      </c>
      <c r="T406" s="266">
        <f>IF(N406&gt;0,N406*I406/Z406,0)*VLOOKUP(B406,'2-Kosten per locatie'!$A$14:$C$31,3,FALSE)</f>
        <v>0</v>
      </c>
      <c r="U406" s="266">
        <f>IF(O406&gt;0,O406*I406/Y406,0)*VLOOKUP(B406,'2-Kosten per locatie'!$A$14:$C$31,3,FALSE)</f>
        <v>0</v>
      </c>
      <c r="V406" s="266">
        <f>IF(P406&gt;0,P406*I406/Z406,0)*VLOOKUP(B406,'2-Kosten per locatie'!$A$14:$C$31,3,FALSE)</f>
        <v>0</v>
      </c>
      <c r="W406" s="359">
        <f>IF(K406="nio",0,IF(K406&gt;0,VLOOKUP(G406,'3-Productie normen'!A:L,VLOOKUP(K406,'3-Productie normen'!$B$32:$C$36,2,FALSE),FALSE)))</f>
        <v>0</v>
      </c>
      <c r="X406" s="359">
        <f t="shared" ref="X406:X444" si="43">IF(L406&gt;0,W406*$X$8,0)</f>
        <v>0</v>
      </c>
      <c r="Y406" s="359">
        <f t="shared" ref="Y406:Y444" si="44">IF((OR(M406&gt;0,O406&gt;0)),W406*$Y$8,0)</f>
        <v>0</v>
      </c>
      <c r="Z406" s="359">
        <f t="shared" ref="Z406:Z444" si="45">IF((OR(N406&gt;0,P406&gt;0)),W406*$Z$8,0)</f>
        <v>0</v>
      </c>
      <c r="AA406" s="360"/>
      <c r="AC406" s="361">
        <f t="shared" ref="AC406:AC433" si="46">J406*I406</f>
        <v>2288</v>
      </c>
    </row>
    <row r="407" spans="1:29" ht="14.1" hidden="1" customHeight="1">
      <c r="A407" s="77">
        <v>407</v>
      </c>
      <c r="B407" s="323" t="s">
        <v>59</v>
      </c>
      <c r="C407" s="323" t="s">
        <v>350</v>
      </c>
      <c r="D407" s="355">
        <v>2</v>
      </c>
      <c r="E407" s="356"/>
      <c r="F407" s="520" t="s">
        <v>200</v>
      </c>
      <c r="G407" s="340" t="s">
        <v>97</v>
      </c>
      <c r="H407" s="74" t="s">
        <v>305</v>
      </c>
      <c r="I407" s="521">
        <v>22</v>
      </c>
      <c r="J407" s="358">
        <f t="shared" si="42"/>
        <v>104</v>
      </c>
      <c r="K407" s="267">
        <v>104</v>
      </c>
      <c r="L407" s="267"/>
      <c r="M407" s="267"/>
      <c r="N407" s="267"/>
      <c r="O407" s="267"/>
      <c r="P407" s="267"/>
      <c r="Q407" s="266" t="e">
        <f>IF(K407="nio",0,IF(K407&gt;0,K407*I407/W407,0))*VLOOKUP(B407,'2-Kosten per locatie'!$A$14:$C$31,3,FALSE)</f>
        <v>#DIV/0!</v>
      </c>
      <c r="R407" s="266">
        <f>IF(L407&gt;0,L407*I407/X407,0)*VLOOKUP(B407,'2-Kosten per locatie'!$A$14:$C$31,3,FALSE)</f>
        <v>0</v>
      </c>
      <c r="S407" s="266">
        <f>IF(M407&gt;0,M407*I407/Y407,0)*VLOOKUP(B407,'2-Kosten per locatie'!$A$14:$C$31,3,FALSE)</f>
        <v>0</v>
      </c>
      <c r="T407" s="266">
        <f>IF(N407&gt;0,N407*I407/Z407,0)*VLOOKUP(B407,'2-Kosten per locatie'!$A$14:$C$31,3,FALSE)</f>
        <v>0</v>
      </c>
      <c r="U407" s="266">
        <f>IF(O407&gt;0,O407*I407/Y407,0)*VLOOKUP(B407,'2-Kosten per locatie'!$A$14:$C$31,3,FALSE)</f>
        <v>0</v>
      </c>
      <c r="V407" s="266">
        <f>IF(P407&gt;0,P407*I407/Z407,0)*VLOOKUP(B407,'2-Kosten per locatie'!$A$14:$C$31,3,FALSE)</f>
        <v>0</v>
      </c>
      <c r="W407" s="359">
        <f>IF(K407="nio",0,IF(K407&gt;0,VLOOKUP(G407,'3-Productie normen'!A:L,VLOOKUP(K407,'3-Productie normen'!$B$32:$C$36,2,FALSE),FALSE)))</f>
        <v>0</v>
      </c>
      <c r="X407" s="359">
        <f t="shared" si="43"/>
        <v>0</v>
      </c>
      <c r="Y407" s="359">
        <f t="shared" si="44"/>
        <v>0</v>
      </c>
      <c r="Z407" s="359">
        <f t="shared" si="45"/>
        <v>0</v>
      </c>
      <c r="AA407" s="360"/>
      <c r="AC407" s="361">
        <f t="shared" si="46"/>
        <v>2288</v>
      </c>
    </row>
    <row r="408" spans="1:29" ht="14.1" hidden="1" customHeight="1">
      <c r="A408" s="77">
        <v>408</v>
      </c>
      <c r="B408" s="323" t="s">
        <v>59</v>
      </c>
      <c r="C408" s="323" t="s">
        <v>350</v>
      </c>
      <c r="D408" s="355">
        <v>2</v>
      </c>
      <c r="E408" s="356"/>
      <c r="F408" s="520" t="s">
        <v>200</v>
      </c>
      <c r="G408" s="340" t="s">
        <v>97</v>
      </c>
      <c r="H408" s="74" t="s">
        <v>305</v>
      </c>
      <c r="I408" s="521">
        <v>22</v>
      </c>
      <c r="J408" s="358">
        <f t="shared" si="42"/>
        <v>104</v>
      </c>
      <c r="K408" s="267">
        <v>104</v>
      </c>
      <c r="L408" s="267"/>
      <c r="M408" s="267"/>
      <c r="N408" s="267"/>
      <c r="O408" s="267"/>
      <c r="P408" s="267"/>
      <c r="Q408" s="266" t="e">
        <f>IF(K408="nio",0,IF(K408&gt;0,K408*I408/W408,0))*VLOOKUP(B408,'2-Kosten per locatie'!$A$14:$C$31,3,FALSE)</f>
        <v>#DIV/0!</v>
      </c>
      <c r="R408" s="266">
        <f>IF(L408&gt;0,L408*I408/X408,0)*VLOOKUP(B408,'2-Kosten per locatie'!$A$14:$C$31,3,FALSE)</f>
        <v>0</v>
      </c>
      <c r="S408" s="266">
        <f>IF(M408&gt;0,M408*I408/Y408,0)*VLOOKUP(B408,'2-Kosten per locatie'!$A$14:$C$31,3,FALSE)</f>
        <v>0</v>
      </c>
      <c r="T408" s="266">
        <f>IF(N408&gt;0,N408*I408/Z408,0)*VLOOKUP(B408,'2-Kosten per locatie'!$A$14:$C$31,3,FALSE)</f>
        <v>0</v>
      </c>
      <c r="U408" s="266">
        <f>IF(O408&gt;0,O408*I408/Y408,0)*VLOOKUP(B408,'2-Kosten per locatie'!$A$14:$C$31,3,FALSE)</f>
        <v>0</v>
      </c>
      <c r="V408" s="266">
        <f>IF(P408&gt;0,P408*I408/Z408,0)*VLOOKUP(B408,'2-Kosten per locatie'!$A$14:$C$31,3,FALSE)</f>
        <v>0</v>
      </c>
      <c r="W408" s="359">
        <f>IF(K408="nio",0,IF(K408&gt;0,VLOOKUP(G408,'3-Productie normen'!A:L,VLOOKUP(K408,'3-Productie normen'!$B$32:$C$36,2,FALSE),FALSE)))</f>
        <v>0</v>
      </c>
      <c r="X408" s="359">
        <f t="shared" si="43"/>
        <v>0</v>
      </c>
      <c r="Y408" s="359">
        <f t="shared" si="44"/>
        <v>0</v>
      </c>
      <c r="Z408" s="359">
        <f t="shared" si="45"/>
        <v>0</v>
      </c>
      <c r="AA408" s="360"/>
      <c r="AC408" s="361">
        <f t="shared" si="46"/>
        <v>2288</v>
      </c>
    </row>
    <row r="409" spans="1:29" ht="14.1" hidden="1" customHeight="1">
      <c r="A409" s="77">
        <v>409</v>
      </c>
      <c r="B409" s="323" t="s">
        <v>59</v>
      </c>
      <c r="C409" s="323" t="s">
        <v>350</v>
      </c>
      <c r="D409" s="355">
        <v>2</v>
      </c>
      <c r="E409" s="356"/>
      <c r="F409" s="520" t="s">
        <v>250</v>
      </c>
      <c r="G409" s="340" t="s">
        <v>103</v>
      </c>
      <c r="H409" s="74" t="s">
        <v>305</v>
      </c>
      <c r="I409" s="521">
        <v>12</v>
      </c>
      <c r="J409" s="358">
        <f t="shared" si="42"/>
        <v>255</v>
      </c>
      <c r="K409" s="267">
        <v>255</v>
      </c>
      <c r="L409" s="267"/>
      <c r="M409" s="267"/>
      <c r="N409" s="267"/>
      <c r="O409" s="267"/>
      <c r="P409" s="267"/>
      <c r="Q409" s="266" t="e">
        <f>IF(K409="nio",0,IF(K409&gt;0,K409*I409/W409,0))*VLOOKUP(B409,'2-Kosten per locatie'!$A$14:$C$31,3,FALSE)</f>
        <v>#DIV/0!</v>
      </c>
      <c r="R409" s="266">
        <f>IF(L409&gt;0,L409*I409/X409,0)*VLOOKUP(B409,'2-Kosten per locatie'!$A$14:$C$31,3,FALSE)</f>
        <v>0</v>
      </c>
      <c r="S409" s="266">
        <f>IF(M409&gt;0,M409*I409/Y409,0)*VLOOKUP(B409,'2-Kosten per locatie'!$A$14:$C$31,3,FALSE)</f>
        <v>0</v>
      </c>
      <c r="T409" s="266">
        <f>IF(N409&gt;0,N409*I409/Z409,0)*VLOOKUP(B409,'2-Kosten per locatie'!$A$14:$C$31,3,FALSE)</f>
        <v>0</v>
      </c>
      <c r="U409" s="266">
        <f>IF(O409&gt;0,O409*I409/Y409,0)*VLOOKUP(B409,'2-Kosten per locatie'!$A$14:$C$31,3,FALSE)</f>
        <v>0</v>
      </c>
      <c r="V409" s="266">
        <f>IF(P409&gt;0,P409*I409/Z409,0)*VLOOKUP(B409,'2-Kosten per locatie'!$A$14:$C$31,3,FALSE)</f>
        <v>0</v>
      </c>
      <c r="W409" s="359">
        <f>IF(K409="nio",0,IF(K409&gt;0,VLOOKUP(G409,'3-Productie normen'!A:L,VLOOKUP(K409,'3-Productie normen'!$B$32:$C$36,2,FALSE),FALSE)))</f>
        <v>0</v>
      </c>
      <c r="X409" s="359">
        <f t="shared" si="43"/>
        <v>0</v>
      </c>
      <c r="Y409" s="359">
        <f t="shared" si="44"/>
        <v>0</v>
      </c>
      <c r="Z409" s="359">
        <f t="shared" si="45"/>
        <v>0</v>
      </c>
      <c r="AA409" s="360"/>
      <c r="AC409" s="361">
        <f t="shared" si="46"/>
        <v>3060</v>
      </c>
    </row>
    <row r="410" spans="1:29" ht="14.1" hidden="1" customHeight="1">
      <c r="A410" s="77">
        <v>410</v>
      </c>
      <c r="B410" s="323" t="s">
        <v>59</v>
      </c>
      <c r="C410" s="323" t="s">
        <v>350</v>
      </c>
      <c r="D410" s="355">
        <v>2</v>
      </c>
      <c r="E410" s="356"/>
      <c r="F410" s="520" t="s">
        <v>200</v>
      </c>
      <c r="G410" s="340" t="s">
        <v>97</v>
      </c>
      <c r="H410" s="74" t="s">
        <v>305</v>
      </c>
      <c r="I410" s="521">
        <v>26</v>
      </c>
      <c r="J410" s="358">
        <f t="shared" si="42"/>
        <v>104</v>
      </c>
      <c r="K410" s="267">
        <v>104</v>
      </c>
      <c r="L410" s="267"/>
      <c r="M410" s="267"/>
      <c r="N410" s="267"/>
      <c r="O410" s="267"/>
      <c r="P410" s="267"/>
      <c r="Q410" s="266" t="e">
        <f>IF(K410="nio",0,IF(K410&gt;0,K410*I410/W410,0))*VLOOKUP(B410,'2-Kosten per locatie'!$A$14:$C$31,3,FALSE)</f>
        <v>#DIV/0!</v>
      </c>
      <c r="R410" s="266">
        <f>IF(L410&gt;0,L410*I410/X410,0)*VLOOKUP(B410,'2-Kosten per locatie'!$A$14:$C$31,3,FALSE)</f>
        <v>0</v>
      </c>
      <c r="S410" s="266">
        <f>IF(M410&gt;0,M410*I410/Y410,0)*VLOOKUP(B410,'2-Kosten per locatie'!$A$14:$C$31,3,FALSE)</f>
        <v>0</v>
      </c>
      <c r="T410" s="266">
        <f>IF(N410&gt;0,N410*I410/Z410,0)*VLOOKUP(B410,'2-Kosten per locatie'!$A$14:$C$31,3,FALSE)</f>
        <v>0</v>
      </c>
      <c r="U410" s="266">
        <f>IF(O410&gt;0,O410*I410/Y410,0)*VLOOKUP(B410,'2-Kosten per locatie'!$A$14:$C$31,3,FALSE)</f>
        <v>0</v>
      </c>
      <c r="V410" s="266">
        <f>IF(P410&gt;0,P410*I410/Z410,0)*VLOOKUP(B410,'2-Kosten per locatie'!$A$14:$C$31,3,FALSE)</f>
        <v>0</v>
      </c>
      <c r="W410" s="359">
        <f>IF(K410="nio",0,IF(K410&gt;0,VLOOKUP(G410,'3-Productie normen'!A:L,VLOOKUP(K410,'3-Productie normen'!$B$32:$C$36,2,FALSE),FALSE)))</f>
        <v>0</v>
      </c>
      <c r="X410" s="359">
        <f t="shared" si="43"/>
        <v>0</v>
      </c>
      <c r="Y410" s="359">
        <f t="shared" si="44"/>
        <v>0</v>
      </c>
      <c r="Z410" s="359">
        <f t="shared" si="45"/>
        <v>0</v>
      </c>
      <c r="AA410" s="360"/>
      <c r="AC410" s="361">
        <f t="shared" si="46"/>
        <v>2704</v>
      </c>
    </row>
    <row r="411" spans="1:29" ht="14.1" hidden="1" customHeight="1">
      <c r="A411" s="77">
        <v>411</v>
      </c>
      <c r="B411" s="323" t="s">
        <v>59</v>
      </c>
      <c r="C411" s="323" t="s">
        <v>350</v>
      </c>
      <c r="D411" s="355">
        <v>2</v>
      </c>
      <c r="E411" s="356"/>
      <c r="F411" s="520" t="s">
        <v>200</v>
      </c>
      <c r="G411" s="340" t="s">
        <v>97</v>
      </c>
      <c r="H411" s="74" t="s">
        <v>305</v>
      </c>
      <c r="I411" s="521">
        <v>52</v>
      </c>
      <c r="J411" s="358">
        <f t="shared" si="42"/>
        <v>104</v>
      </c>
      <c r="K411" s="267">
        <v>104</v>
      </c>
      <c r="L411" s="267"/>
      <c r="M411" s="267"/>
      <c r="N411" s="267"/>
      <c r="O411" s="267"/>
      <c r="P411" s="267"/>
      <c r="Q411" s="266" t="e">
        <f>IF(K411="nio",0,IF(K411&gt;0,K411*I411/W411,0))*VLOOKUP(B411,'2-Kosten per locatie'!$A$14:$C$31,3,FALSE)</f>
        <v>#DIV/0!</v>
      </c>
      <c r="R411" s="266">
        <f>IF(L411&gt;0,L411*I411/X411,0)*VLOOKUP(B411,'2-Kosten per locatie'!$A$14:$C$31,3,FALSE)</f>
        <v>0</v>
      </c>
      <c r="S411" s="266">
        <f>IF(M411&gt;0,M411*I411/Y411,0)*VLOOKUP(B411,'2-Kosten per locatie'!$A$14:$C$31,3,FALSE)</f>
        <v>0</v>
      </c>
      <c r="T411" s="266">
        <f>IF(N411&gt;0,N411*I411/Z411,0)*VLOOKUP(B411,'2-Kosten per locatie'!$A$14:$C$31,3,FALSE)</f>
        <v>0</v>
      </c>
      <c r="U411" s="266">
        <f>IF(O411&gt;0,O411*I411/Y411,0)*VLOOKUP(B411,'2-Kosten per locatie'!$A$14:$C$31,3,FALSE)</f>
        <v>0</v>
      </c>
      <c r="V411" s="266">
        <f>IF(P411&gt;0,P411*I411/Z411,0)*VLOOKUP(B411,'2-Kosten per locatie'!$A$14:$C$31,3,FALSE)</f>
        <v>0</v>
      </c>
      <c r="W411" s="359">
        <f>IF(K411="nio",0,IF(K411&gt;0,VLOOKUP(G411,'3-Productie normen'!A:L,VLOOKUP(K411,'3-Productie normen'!$B$32:$C$36,2,FALSE),FALSE)))</f>
        <v>0</v>
      </c>
      <c r="X411" s="359">
        <f t="shared" si="43"/>
        <v>0</v>
      </c>
      <c r="Y411" s="359">
        <f t="shared" si="44"/>
        <v>0</v>
      </c>
      <c r="Z411" s="359">
        <f t="shared" si="45"/>
        <v>0</v>
      </c>
      <c r="AA411" s="360"/>
      <c r="AC411" s="361">
        <f t="shared" si="46"/>
        <v>5408</v>
      </c>
    </row>
    <row r="412" spans="1:29" ht="14.1" hidden="1" customHeight="1">
      <c r="A412" s="77">
        <v>412</v>
      </c>
      <c r="B412" s="323" t="s">
        <v>59</v>
      </c>
      <c r="C412" s="323" t="s">
        <v>350</v>
      </c>
      <c r="D412" s="355">
        <v>2</v>
      </c>
      <c r="E412" s="356"/>
      <c r="F412" s="520" t="s">
        <v>374</v>
      </c>
      <c r="G412" s="520" t="s">
        <v>97</v>
      </c>
      <c r="H412" s="74" t="s">
        <v>368</v>
      </c>
      <c r="I412" s="521">
        <v>18</v>
      </c>
      <c r="J412" s="358">
        <f t="shared" si="42"/>
        <v>104</v>
      </c>
      <c r="K412" s="267">
        <v>104</v>
      </c>
      <c r="L412" s="267"/>
      <c r="M412" s="267"/>
      <c r="N412" s="267"/>
      <c r="O412" s="267"/>
      <c r="P412" s="267"/>
      <c r="Q412" s="266" t="e">
        <f>IF(K412="nio",0,IF(K412&gt;0,K412*I412/W412,0))*VLOOKUP(B412,'2-Kosten per locatie'!$A$14:$C$31,3,FALSE)</f>
        <v>#DIV/0!</v>
      </c>
      <c r="R412" s="266">
        <f>IF(L412&gt;0,L412*I412/X412,0)*VLOOKUP(B412,'2-Kosten per locatie'!$A$14:$C$31,3,FALSE)</f>
        <v>0</v>
      </c>
      <c r="S412" s="266">
        <f>IF(M412&gt;0,M412*I412/Y412,0)*VLOOKUP(B412,'2-Kosten per locatie'!$A$14:$C$31,3,FALSE)</f>
        <v>0</v>
      </c>
      <c r="T412" s="266">
        <f>IF(N412&gt;0,N412*I412/Z412,0)*VLOOKUP(B412,'2-Kosten per locatie'!$A$14:$C$31,3,FALSE)</f>
        <v>0</v>
      </c>
      <c r="U412" s="266">
        <f>IF(O412&gt;0,O412*I412/Y412,0)*VLOOKUP(B412,'2-Kosten per locatie'!$A$14:$C$31,3,FALSE)</f>
        <v>0</v>
      </c>
      <c r="V412" s="266">
        <f>IF(P412&gt;0,P412*I412/Z412,0)*VLOOKUP(B412,'2-Kosten per locatie'!$A$14:$C$31,3,FALSE)</f>
        <v>0</v>
      </c>
      <c r="W412" s="359">
        <f>IF(K412="nio",0,IF(K412&gt;0,VLOOKUP(G412,'3-Productie normen'!A:L,VLOOKUP(K412,'3-Productie normen'!$B$32:$C$36,2,FALSE),FALSE)))</f>
        <v>0</v>
      </c>
      <c r="X412" s="359">
        <f t="shared" si="43"/>
        <v>0</v>
      </c>
      <c r="Y412" s="359">
        <f t="shared" si="44"/>
        <v>0</v>
      </c>
      <c r="Z412" s="359">
        <f t="shared" si="45"/>
        <v>0</v>
      </c>
      <c r="AA412" s="360"/>
      <c r="AC412" s="361">
        <f t="shared" si="46"/>
        <v>1872</v>
      </c>
    </row>
    <row r="413" spans="1:29" ht="14.1" hidden="1" customHeight="1">
      <c r="A413" s="77">
        <v>413</v>
      </c>
      <c r="B413" s="323" t="s">
        <v>59</v>
      </c>
      <c r="C413" s="323" t="s">
        <v>350</v>
      </c>
      <c r="D413" s="355">
        <v>2</v>
      </c>
      <c r="E413" s="356"/>
      <c r="F413" s="520" t="s">
        <v>200</v>
      </c>
      <c r="G413" s="340" t="s">
        <v>97</v>
      </c>
      <c r="H413" s="74" t="s">
        <v>305</v>
      </c>
      <c r="I413" s="521">
        <v>18</v>
      </c>
      <c r="J413" s="358">
        <f t="shared" si="42"/>
        <v>104</v>
      </c>
      <c r="K413" s="267">
        <v>104</v>
      </c>
      <c r="L413" s="267"/>
      <c r="M413" s="267"/>
      <c r="N413" s="267"/>
      <c r="O413" s="267"/>
      <c r="P413" s="267"/>
      <c r="Q413" s="266" t="e">
        <f>IF(K413="nio",0,IF(K413&gt;0,K413*I413/W413,0))*VLOOKUP(B413,'2-Kosten per locatie'!$A$14:$C$31,3,FALSE)</f>
        <v>#DIV/0!</v>
      </c>
      <c r="R413" s="266">
        <f>IF(L413&gt;0,L413*I413/X413,0)*VLOOKUP(B413,'2-Kosten per locatie'!$A$14:$C$31,3,FALSE)</f>
        <v>0</v>
      </c>
      <c r="S413" s="266">
        <f>IF(M413&gt;0,M413*I413/Y413,0)*VLOOKUP(B413,'2-Kosten per locatie'!$A$14:$C$31,3,FALSE)</f>
        <v>0</v>
      </c>
      <c r="T413" s="266">
        <f>IF(N413&gt;0,N413*I413/Z413,0)*VLOOKUP(B413,'2-Kosten per locatie'!$A$14:$C$31,3,FALSE)</f>
        <v>0</v>
      </c>
      <c r="U413" s="266">
        <f>IF(O413&gt;0,O413*I413/Y413,0)*VLOOKUP(B413,'2-Kosten per locatie'!$A$14:$C$31,3,FALSE)</f>
        <v>0</v>
      </c>
      <c r="V413" s="266">
        <f>IF(P413&gt;0,P413*I413/Z413,0)*VLOOKUP(B413,'2-Kosten per locatie'!$A$14:$C$31,3,FALSE)</f>
        <v>0</v>
      </c>
      <c r="W413" s="359">
        <f>IF(K413="nio",0,IF(K413&gt;0,VLOOKUP(G413,'3-Productie normen'!A:L,VLOOKUP(K413,'3-Productie normen'!$B$32:$C$36,2,FALSE),FALSE)))</f>
        <v>0</v>
      </c>
      <c r="X413" s="359">
        <f t="shared" si="43"/>
        <v>0</v>
      </c>
      <c r="Y413" s="359">
        <f t="shared" si="44"/>
        <v>0</v>
      </c>
      <c r="Z413" s="359">
        <f t="shared" si="45"/>
        <v>0</v>
      </c>
      <c r="AA413" s="360"/>
      <c r="AC413" s="361">
        <f t="shared" si="46"/>
        <v>1872</v>
      </c>
    </row>
    <row r="414" spans="1:29" ht="14.1" hidden="1" customHeight="1">
      <c r="A414" s="77">
        <v>414</v>
      </c>
      <c r="B414" s="323" t="s">
        <v>59</v>
      </c>
      <c r="C414" s="323" t="s">
        <v>350</v>
      </c>
      <c r="D414" s="355">
        <v>2</v>
      </c>
      <c r="E414" s="356"/>
      <c r="F414" s="520" t="s">
        <v>200</v>
      </c>
      <c r="G414" s="340" t="s">
        <v>97</v>
      </c>
      <c r="H414" s="74" t="s">
        <v>305</v>
      </c>
      <c r="I414" s="521">
        <v>18</v>
      </c>
      <c r="J414" s="358">
        <f t="shared" si="42"/>
        <v>104</v>
      </c>
      <c r="K414" s="267">
        <v>104</v>
      </c>
      <c r="L414" s="267"/>
      <c r="M414" s="267"/>
      <c r="N414" s="267"/>
      <c r="O414" s="267"/>
      <c r="P414" s="267"/>
      <c r="Q414" s="266" t="e">
        <f>IF(K414="nio",0,IF(K414&gt;0,K414*I414/W414,0))*VLOOKUP(B414,'2-Kosten per locatie'!$A$14:$C$31,3,FALSE)</f>
        <v>#DIV/0!</v>
      </c>
      <c r="R414" s="266">
        <f>IF(L414&gt;0,L414*I414/X414,0)*VLOOKUP(B414,'2-Kosten per locatie'!$A$14:$C$31,3,FALSE)</f>
        <v>0</v>
      </c>
      <c r="S414" s="266">
        <f>IF(M414&gt;0,M414*I414/Y414,0)*VLOOKUP(B414,'2-Kosten per locatie'!$A$14:$C$31,3,FALSE)</f>
        <v>0</v>
      </c>
      <c r="T414" s="266">
        <f>IF(N414&gt;0,N414*I414/Z414,0)*VLOOKUP(B414,'2-Kosten per locatie'!$A$14:$C$31,3,FALSE)</f>
        <v>0</v>
      </c>
      <c r="U414" s="266">
        <f>IF(O414&gt;0,O414*I414/Y414,0)*VLOOKUP(B414,'2-Kosten per locatie'!$A$14:$C$31,3,FALSE)</f>
        <v>0</v>
      </c>
      <c r="V414" s="266">
        <f>IF(P414&gt;0,P414*I414/Z414,0)*VLOOKUP(B414,'2-Kosten per locatie'!$A$14:$C$31,3,FALSE)</f>
        <v>0</v>
      </c>
      <c r="W414" s="359">
        <f>IF(K414="nio",0,IF(K414&gt;0,VLOOKUP(G414,'3-Productie normen'!A:L,VLOOKUP(K414,'3-Productie normen'!$B$32:$C$36,2,FALSE),FALSE)))</f>
        <v>0</v>
      </c>
      <c r="X414" s="359">
        <f t="shared" si="43"/>
        <v>0</v>
      </c>
      <c r="Y414" s="359">
        <f t="shared" si="44"/>
        <v>0</v>
      </c>
      <c r="Z414" s="359">
        <f t="shared" si="45"/>
        <v>0</v>
      </c>
      <c r="AA414" s="360"/>
      <c r="AC414" s="361">
        <f t="shared" si="46"/>
        <v>1872</v>
      </c>
    </row>
    <row r="415" spans="1:29" ht="14.1" hidden="1" customHeight="1">
      <c r="A415" s="77">
        <v>415</v>
      </c>
      <c r="B415" s="323" t="s">
        <v>59</v>
      </c>
      <c r="C415" s="323" t="s">
        <v>350</v>
      </c>
      <c r="D415" s="355">
        <v>2</v>
      </c>
      <c r="E415" s="356"/>
      <c r="F415" s="520" t="s">
        <v>200</v>
      </c>
      <c r="G415" s="340" t="s">
        <v>97</v>
      </c>
      <c r="H415" s="74" t="s">
        <v>305</v>
      </c>
      <c r="I415" s="521">
        <v>20</v>
      </c>
      <c r="J415" s="358">
        <f t="shared" si="42"/>
        <v>104</v>
      </c>
      <c r="K415" s="267">
        <v>104</v>
      </c>
      <c r="L415" s="267"/>
      <c r="M415" s="267"/>
      <c r="N415" s="267"/>
      <c r="O415" s="267"/>
      <c r="P415" s="267"/>
      <c r="Q415" s="266" t="e">
        <f>IF(K415="nio",0,IF(K415&gt;0,K415*I415/W415,0))*VLOOKUP(B415,'2-Kosten per locatie'!$A$14:$C$31,3,FALSE)</f>
        <v>#DIV/0!</v>
      </c>
      <c r="R415" s="266">
        <f>IF(L415&gt;0,L415*I415/X415,0)*VLOOKUP(B415,'2-Kosten per locatie'!$A$14:$C$31,3,FALSE)</f>
        <v>0</v>
      </c>
      <c r="S415" s="266">
        <f>IF(M415&gt;0,M415*I415/Y415,0)*VLOOKUP(B415,'2-Kosten per locatie'!$A$14:$C$31,3,FALSE)</f>
        <v>0</v>
      </c>
      <c r="T415" s="266">
        <f>IF(N415&gt;0,N415*I415/Z415,0)*VLOOKUP(B415,'2-Kosten per locatie'!$A$14:$C$31,3,FALSE)</f>
        <v>0</v>
      </c>
      <c r="U415" s="266">
        <f>IF(O415&gt;0,O415*I415/Y415,0)*VLOOKUP(B415,'2-Kosten per locatie'!$A$14:$C$31,3,FALSE)</f>
        <v>0</v>
      </c>
      <c r="V415" s="266">
        <f>IF(P415&gt;0,P415*I415/Z415,0)*VLOOKUP(B415,'2-Kosten per locatie'!$A$14:$C$31,3,FALSE)</f>
        <v>0</v>
      </c>
      <c r="W415" s="359">
        <f>IF(K415="nio",0,IF(K415&gt;0,VLOOKUP(G415,'3-Productie normen'!A:L,VLOOKUP(K415,'3-Productie normen'!$B$32:$C$36,2,FALSE),FALSE)))</f>
        <v>0</v>
      </c>
      <c r="X415" s="359">
        <f t="shared" si="43"/>
        <v>0</v>
      </c>
      <c r="Y415" s="359">
        <f t="shared" si="44"/>
        <v>0</v>
      </c>
      <c r="Z415" s="359">
        <f t="shared" si="45"/>
        <v>0</v>
      </c>
      <c r="AA415" s="360"/>
      <c r="AC415" s="361">
        <f t="shared" si="46"/>
        <v>2080</v>
      </c>
    </row>
    <row r="416" spans="1:29" ht="14.1" hidden="1" customHeight="1">
      <c r="A416" s="77">
        <v>416</v>
      </c>
      <c r="B416" s="323" t="s">
        <v>59</v>
      </c>
      <c r="C416" s="323" t="s">
        <v>350</v>
      </c>
      <c r="D416" s="355">
        <v>2</v>
      </c>
      <c r="E416" s="356"/>
      <c r="F416" s="520" t="s">
        <v>377</v>
      </c>
      <c r="G416" s="520" t="s">
        <v>103</v>
      </c>
      <c r="H416" s="74" t="s">
        <v>305</v>
      </c>
      <c r="I416" s="521">
        <v>40</v>
      </c>
      <c r="J416" s="358">
        <f t="shared" si="42"/>
        <v>255</v>
      </c>
      <c r="K416" s="267">
        <v>255</v>
      </c>
      <c r="L416" s="267"/>
      <c r="M416" s="267"/>
      <c r="N416" s="267"/>
      <c r="O416" s="267"/>
      <c r="P416" s="267"/>
      <c r="Q416" s="266" t="e">
        <f>IF(K416="nio",0,IF(K416&gt;0,K416*I416/W416,0))*VLOOKUP(B416,'2-Kosten per locatie'!$A$14:$C$31,3,FALSE)</f>
        <v>#DIV/0!</v>
      </c>
      <c r="R416" s="266">
        <f>IF(L416&gt;0,L416*I416/X416,0)*VLOOKUP(B416,'2-Kosten per locatie'!$A$14:$C$31,3,FALSE)</f>
        <v>0</v>
      </c>
      <c r="S416" s="266">
        <f>IF(M416&gt;0,M416*I416/Y416,0)*VLOOKUP(B416,'2-Kosten per locatie'!$A$14:$C$31,3,FALSE)</f>
        <v>0</v>
      </c>
      <c r="T416" s="266">
        <f>IF(N416&gt;0,N416*I416/Z416,0)*VLOOKUP(B416,'2-Kosten per locatie'!$A$14:$C$31,3,FALSE)</f>
        <v>0</v>
      </c>
      <c r="U416" s="266">
        <f>IF(O416&gt;0,O416*I416/Y416,0)*VLOOKUP(B416,'2-Kosten per locatie'!$A$14:$C$31,3,FALSE)</f>
        <v>0</v>
      </c>
      <c r="V416" s="266">
        <f>IF(P416&gt;0,P416*I416/Z416,0)*VLOOKUP(B416,'2-Kosten per locatie'!$A$14:$C$31,3,FALSE)</f>
        <v>0</v>
      </c>
      <c r="W416" s="359">
        <f>IF(K416="nio",0,IF(K416&gt;0,VLOOKUP(G416,'3-Productie normen'!A:L,VLOOKUP(K416,'3-Productie normen'!$B$32:$C$36,2,FALSE),FALSE)))</f>
        <v>0</v>
      </c>
      <c r="X416" s="359">
        <f t="shared" si="43"/>
        <v>0</v>
      </c>
      <c r="Y416" s="359">
        <f t="shared" si="44"/>
        <v>0</v>
      </c>
      <c r="Z416" s="359">
        <f t="shared" si="45"/>
        <v>0</v>
      </c>
      <c r="AA416" s="360"/>
      <c r="AC416" s="361">
        <f t="shared" si="46"/>
        <v>10200</v>
      </c>
    </row>
    <row r="417" spans="1:29" ht="14.1" hidden="1" customHeight="1">
      <c r="A417" s="77">
        <v>417</v>
      </c>
      <c r="B417" s="323" t="s">
        <v>59</v>
      </c>
      <c r="C417" s="323" t="s">
        <v>350</v>
      </c>
      <c r="D417" s="355">
        <v>2</v>
      </c>
      <c r="E417" s="356"/>
      <c r="F417" s="520" t="s">
        <v>200</v>
      </c>
      <c r="G417" s="340" t="s">
        <v>97</v>
      </c>
      <c r="H417" s="74" t="s">
        <v>305</v>
      </c>
      <c r="I417" s="521">
        <v>5.5</v>
      </c>
      <c r="J417" s="358">
        <f t="shared" si="42"/>
        <v>104</v>
      </c>
      <c r="K417" s="267">
        <v>104</v>
      </c>
      <c r="L417" s="267"/>
      <c r="M417" s="267"/>
      <c r="N417" s="267"/>
      <c r="O417" s="267"/>
      <c r="P417" s="267"/>
      <c r="Q417" s="266" t="e">
        <f>IF(K417="nio",0,IF(K417&gt;0,K417*I417/W417,0))*VLOOKUP(B417,'2-Kosten per locatie'!$A$14:$C$31,3,FALSE)</f>
        <v>#DIV/0!</v>
      </c>
      <c r="R417" s="266">
        <f>IF(L417&gt;0,L417*I417/X417,0)*VLOOKUP(B417,'2-Kosten per locatie'!$A$14:$C$31,3,FALSE)</f>
        <v>0</v>
      </c>
      <c r="S417" s="266">
        <f>IF(M417&gt;0,M417*I417/Y417,0)*VLOOKUP(B417,'2-Kosten per locatie'!$A$14:$C$31,3,FALSE)</f>
        <v>0</v>
      </c>
      <c r="T417" s="266">
        <f>IF(N417&gt;0,N417*I417/Z417,0)*VLOOKUP(B417,'2-Kosten per locatie'!$A$14:$C$31,3,FALSE)</f>
        <v>0</v>
      </c>
      <c r="U417" s="266">
        <f>IF(O417&gt;0,O417*I417/Y417,0)*VLOOKUP(B417,'2-Kosten per locatie'!$A$14:$C$31,3,FALSE)</f>
        <v>0</v>
      </c>
      <c r="V417" s="266">
        <f>IF(P417&gt;0,P417*I417/Z417,0)*VLOOKUP(B417,'2-Kosten per locatie'!$A$14:$C$31,3,FALSE)</f>
        <v>0</v>
      </c>
      <c r="W417" s="359">
        <f>IF(K417="nio",0,IF(K417&gt;0,VLOOKUP(G417,'3-Productie normen'!A:L,VLOOKUP(K417,'3-Productie normen'!$B$32:$C$36,2,FALSE),FALSE)))</f>
        <v>0</v>
      </c>
      <c r="X417" s="359">
        <f t="shared" si="43"/>
        <v>0</v>
      </c>
      <c r="Y417" s="359">
        <f t="shared" si="44"/>
        <v>0</v>
      </c>
      <c r="Z417" s="359">
        <f t="shared" si="45"/>
        <v>0</v>
      </c>
      <c r="AA417" s="360"/>
      <c r="AC417" s="361">
        <f t="shared" si="46"/>
        <v>572</v>
      </c>
    </row>
    <row r="418" spans="1:29" ht="14.1" hidden="1" customHeight="1">
      <c r="A418" s="77">
        <v>418</v>
      </c>
      <c r="B418" s="323" t="s">
        <v>59</v>
      </c>
      <c r="C418" s="323" t="s">
        <v>350</v>
      </c>
      <c r="D418" s="355">
        <v>2</v>
      </c>
      <c r="E418" s="356"/>
      <c r="F418" s="520" t="s">
        <v>200</v>
      </c>
      <c r="G418" s="340" t="s">
        <v>97</v>
      </c>
      <c r="H418" s="74" t="s">
        <v>305</v>
      </c>
      <c r="I418" s="521">
        <v>32.1</v>
      </c>
      <c r="J418" s="358">
        <f t="shared" si="42"/>
        <v>104</v>
      </c>
      <c r="K418" s="267">
        <v>104</v>
      </c>
      <c r="L418" s="267"/>
      <c r="M418" s="267"/>
      <c r="N418" s="267"/>
      <c r="O418" s="267"/>
      <c r="P418" s="267"/>
      <c r="Q418" s="266" t="e">
        <f>IF(K418="nio",0,IF(K418&gt;0,K418*I418/W418,0))*VLOOKUP(B418,'2-Kosten per locatie'!$A$14:$C$31,3,FALSE)</f>
        <v>#DIV/0!</v>
      </c>
      <c r="R418" s="266">
        <f>IF(L418&gt;0,L418*I418/X418,0)*VLOOKUP(B418,'2-Kosten per locatie'!$A$14:$C$31,3,FALSE)</f>
        <v>0</v>
      </c>
      <c r="S418" s="266">
        <f>IF(M418&gt;0,M418*I418/Y418,0)*VLOOKUP(B418,'2-Kosten per locatie'!$A$14:$C$31,3,FALSE)</f>
        <v>0</v>
      </c>
      <c r="T418" s="266">
        <f>IF(N418&gt;0,N418*I418/Z418,0)*VLOOKUP(B418,'2-Kosten per locatie'!$A$14:$C$31,3,FALSE)</f>
        <v>0</v>
      </c>
      <c r="U418" s="266">
        <f>IF(O418&gt;0,O418*I418/Y418,0)*VLOOKUP(B418,'2-Kosten per locatie'!$A$14:$C$31,3,FALSE)</f>
        <v>0</v>
      </c>
      <c r="V418" s="266">
        <f>IF(P418&gt;0,P418*I418/Z418,0)*VLOOKUP(B418,'2-Kosten per locatie'!$A$14:$C$31,3,FALSE)</f>
        <v>0</v>
      </c>
      <c r="W418" s="359">
        <f>IF(K418="nio",0,IF(K418&gt;0,VLOOKUP(G418,'3-Productie normen'!A:L,VLOOKUP(K418,'3-Productie normen'!$B$32:$C$36,2,FALSE),FALSE)))</f>
        <v>0</v>
      </c>
      <c r="X418" s="359">
        <f t="shared" si="43"/>
        <v>0</v>
      </c>
      <c r="Y418" s="359">
        <f t="shared" si="44"/>
        <v>0</v>
      </c>
      <c r="Z418" s="359">
        <f t="shared" si="45"/>
        <v>0</v>
      </c>
      <c r="AA418" s="360"/>
      <c r="AC418" s="361">
        <f t="shared" si="46"/>
        <v>3338.4</v>
      </c>
    </row>
    <row r="419" spans="1:29" ht="14.1" hidden="1" customHeight="1">
      <c r="A419" s="77">
        <v>419</v>
      </c>
      <c r="B419" s="323" t="s">
        <v>59</v>
      </c>
      <c r="C419" s="323" t="s">
        <v>350</v>
      </c>
      <c r="D419" s="355">
        <v>2</v>
      </c>
      <c r="E419" s="356"/>
      <c r="F419" s="520" t="s">
        <v>245</v>
      </c>
      <c r="G419" s="520" t="s">
        <v>107</v>
      </c>
      <c r="H419" s="74" t="s">
        <v>159</v>
      </c>
      <c r="I419" s="521">
        <v>3.9</v>
      </c>
      <c r="J419" s="358">
        <f t="shared" si="42"/>
        <v>255</v>
      </c>
      <c r="K419" s="267">
        <v>255</v>
      </c>
      <c r="L419" s="267"/>
      <c r="M419" s="267"/>
      <c r="N419" s="267"/>
      <c r="O419" s="267"/>
      <c r="P419" s="267"/>
      <c r="Q419" s="266" t="e">
        <f>IF(K419="nio",0,IF(K419&gt;0,K419*I419/W419,0))*VLOOKUP(B419,'2-Kosten per locatie'!$A$14:$C$31,3,FALSE)</f>
        <v>#DIV/0!</v>
      </c>
      <c r="R419" s="266">
        <f>IF(L419&gt;0,L419*I419/X419,0)*VLOOKUP(B419,'2-Kosten per locatie'!$A$14:$C$31,3,FALSE)</f>
        <v>0</v>
      </c>
      <c r="S419" s="266">
        <f>IF(M419&gt;0,M419*I419/Y419,0)*VLOOKUP(B419,'2-Kosten per locatie'!$A$14:$C$31,3,FALSE)</f>
        <v>0</v>
      </c>
      <c r="T419" s="266">
        <f>IF(N419&gt;0,N419*I419/Z419,0)*VLOOKUP(B419,'2-Kosten per locatie'!$A$14:$C$31,3,FALSE)</f>
        <v>0</v>
      </c>
      <c r="U419" s="266">
        <f>IF(O419&gt;0,O419*I419/Y419,0)*VLOOKUP(B419,'2-Kosten per locatie'!$A$14:$C$31,3,FALSE)</f>
        <v>0</v>
      </c>
      <c r="V419" s="266">
        <f>IF(P419&gt;0,P419*I419/Z419,0)*VLOOKUP(B419,'2-Kosten per locatie'!$A$14:$C$31,3,FALSE)</f>
        <v>0</v>
      </c>
      <c r="W419" s="359">
        <f>IF(K419="nio",0,IF(K419&gt;0,VLOOKUP(G419,'3-Productie normen'!A:L,VLOOKUP(K419,'3-Productie normen'!$B$32:$C$36,2,FALSE),FALSE)))</f>
        <v>0</v>
      </c>
      <c r="X419" s="359">
        <f t="shared" si="43"/>
        <v>0</v>
      </c>
      <c r="Y419" s="359">
        <f t="shared" si="44"/>
        <v>0</v>
      </c>
      <c r="Z419" s="359">
        <f t="shared" si="45"/>
        <v>0</v>
      </c>
      <c r="AA419" s="360"/>
      <c r="AC419" s="361">
        <f t="shared" si="46"/>
        <v>994.5</v>
      </c>
    </row>
    <row r="420" spans="1:29" ht="14.1" hidden="1" customHeight="1">
      <c r="A420" s="77">
        <v>420</v>
      </c>
      <c r="B420" s="323" t="s">
        <v>59</v>
      </c>
      <c r="C420" s="323" t="s">
        <v>350</v>
      </c>
      <c r="D420" s="355">
        <v>2</v>
      </c>
      <c r="E420" s="356"/>
      <c r="F420" s="520" t="s">
        <v>194</v>
      </c>
      <c r="G420" s="520" t="s">
        <v>99</v>
      </c>
      <c r="H420" s="74" t="s">
        <v>159</v>
      </c>
      <c r="I420" s="521">
        <v>39</v>
      </c>
      <c r="J420" s="358">
        <f t="shared" si="42"/>
        <v>255</v>
      </c>
      <c r="K420" s="267">
        <v>255</v>
      </c>
      <c r="L420" s="267"/>
      <c r="M420" s="267"/>
      <c r="N420" s="267"/>
      <c r="O420" s="267"/>
      <c r="P420" s="267"/>
      <c r="Q420" s="266" t="e">
        <f>IF(K420="nio",0,IF(K420&gt;0,K420*I420/W420,0))*VLOOKUP(B420,'2-Kosten per locatie'!$A$14:$C$31,3,FALSE)</f>
        <v>#DIV/0!</v>
      </c>
      <c r="R420" s="266">
        <f>IF(L420&gt;0,L420*I420/X420,0)*VLOOKUP(B420,'2-Kosten per locatie'!$A$14:$C$31,3,FALSE)</f>
        <v>0</v>
      </c>
      <c r="S420" s="266">
        <f>IF(M420&gt;0,M420*I420/Y420,0)*VLOOKUP(B420,'2-Kosten per locatie'!$A$14:$C$31,3,FALSE)</f>
        <v>0</v>
      </c>
      <c r="T420" s="266">
        <f>IF(N420&gt;0,N420*I420/Z420,0)*VLOOKUP(B420,'2-Kosten per locatie'!$A$14:$C$31,3,FALSE)</f>
        <v>0</v>
      </c>
      <c r="U420" s="266">
        <f>IF(O420&gt;0,O420*I420/Y420,0)*VLOOKUP(B420,'2-Kosten per locatie'!$A$14:$C$31,3,FALSE)</f>
        <v>0</v>
      </c>
      <c r="V420" s="266">
        <f>IF(P420&gt;0,P420*I420/Z420,0)*VLOOKUP(B420,'2-Kosten per locatie'!$A$14:$C$31,3,FALSE)</f>
        <v>0</v>
      </c>
      <c r="W420" s="359">
        <f>IF(K420="nio",0,IF(K420&gt;0,VLOOKUP(G420,'3-Productie normen'!A:L,VLOOKUP(K420,'3-Productie normen'!$B$32:$C$36,2,FALSE),FALSE)))</f>
        <v>0</v>
      </c>
      <c r="X420" s="359">
        <f t="shared" si="43"/>
        <v>0</v>
      </c>
      <c r="Y420" s="359">
        <f t="shared" si="44"/>
        <v>0</v>
      </c>
      <c r="Z420" s="359">
        <f t="shared" si="45"/>
        <v>0</v>
      </c>
      <c r="AA420" s="360"/>
      <c r="AC420" s="361">
        <f t="shared" si="46"/>
        <v>9945</v>
      </c>
    </row>
    <row r="421" spans="1:29" ht="14.1" hidden="1" customHeight="1">
      <c r="A421" s="77">
        <v>421</v>
      </c>
      <c r="B421" s="323" t="s">
        <v>59</v>
      </c>
      <c r="C421" s="323" t="s">
        <v>350</v>
      </c>
      <c r="D421" s="355">
        <v>2</v>
      </c>
      <c r="E421" s="356"/>
      <c r="F421" s="520" t="s">
        <v>200</v>
      </c>
      <c r="G421" s="340" t="s">
        <v>97</v>
      </c>
      <c r="H421" s="74" t="s">
        <v>305</v>
      </c>
      <c r="I421" s="521">
        <v>30.5</v>
      </c>
      <c r="J421" s="358">
        <f t="shared" si="42"/>
        <v>104</v>
      </c>
      <c r="K421" s="267">
        <v>104</v>
      </c>
      <c r="L421" s="267"/>
      <c r="M421" s="267"/>
      <c r="N421" s="267"/>
      <c r="O421" s="267"/>
      <c r="P421" s="267"/>
      <c r="Q421" s="266" t="e">
        <f>IF(K421="nio",0,IF(K421&gt;0,K421*I421/W421,0))*VLOOKUP(B421,'2-Kosten per locatie'!$A$14:$C$31,3,FALSE)</f>
        <v>#DIV/0!</v>
      </c>
      <c r="R421" s="266">
        <f>IF(L421&gt;0,L421*I421/X421,0)*VLOOKUP(B421,'2-Kosten per locatie'!$A$14:$C$31,3,FALSE)</f>
        <v>0</v>
      </c>
      <c r="S421" s="266">
        <f>IF(M421&gt;0,M421*I421/Y421,0)*VLOOKUP(B421,'2-Kosten per locatie'!$A$14:$C$31,3,FALSE)</f>
        <v>0</v>
      </c>
      <c r="T421" s="266">
        <f>IF(N421&gt;0,N421*I421/Z421,0)*VLOOKUP(B421,'2-Kosten per locatie'!$A$14:$C$31,3,FALSE)</f>
        <v>0</v>
      </c>
      <c r="U421" s="266">
        <f>IF(O421&gt;0,O421*I421/Y421,0)*VLOOKUP(B421,'2-Kosten per locatie'!$A$14:$C$31,3,FALSE)</f>
        <v>0</v>
      </c>
      <c r="V421" s="266">
        <f>IF(P421&gt;0,P421*I421/Z421,0)*VLOOKUP(B421,'2-Kosten per locatie'!$A$14:$C$31,3,FALSE)</f>
        <v>0</v>
      </c>
      <c r="W421" s="359">
        <f>IF(K421="nio",0,IF(K421&gt;0,VLOOKUP(G421,'3-Productie normen'!A:L,VLOOKUP(K421,'3-Productie normen'!$B$32:$C$36,2,FALSE),FALSE)))</f>
        <v>0</v>
      </c>
      <c r="X421" s="359">
        <f t="shared" si="43"/>
        <v>0</v>
      </c>
      <c r="Y421" s="359">
        <f t="shared" si="44"/>
        <v>0</v>
      </c>
      <c r="Z421" s="359">
        <f t="shared" si="45"/>
        <v>0</v>
      </c>
      <c r="AA421" s="360"/>
      <c r="AC421" s="361">
        <f t="shared" si="46"/>
        <v>3172</v>
      </c>
    </row>
    <row r="422" spans="1:29" ht="14.1" hidden="1" customHeight="1">
      <c r="A422" s="77">
        <v>422</v>
      </c>
      <c r="B422" s="323" t="s">
        <v>59</v>
      </c>
      <c r="C422" s="323" t="s">
        <v>350</v>
      </c>
      <c r="D422" s="355">
        <v>2</v>
      </c>
      <c r="E422" s="356"/>
      <c r="F422" s="520" t="s">
        <v>200</v>
      </c>
      <c r="G422" s="340" t="s">
        <v>97</v>
      </c>
      <c r="H422" s="74" t="s">
        <v>305</v>
      </c>
      <c r="I422" s="521">
        <v>17.899999999999999</v>
      </c>
      <c r="J422" s="358">
        <f t="shared" si="42"/>
        <v>104</v>
      </c>
      <c r="K422" s="267">
        <v>104</v>
      </c>
      <c r="L422" s="267"/>
      <c r="M422" s="267"/>
      <c r="N422" s="267"/>
      <c r="O422" s="267"/>
      <c r="P422" s="267"/>
      <c r="Q422" s="266" t="e">
        <f>IF(K422="nio",0,IF(K422&gt;0,K422*I422/W422,0))*VLOOKUP(B422,'2-Kosten per locatie'!$A$14:$C$31,3,FALSE)</f>
        <v>#DIV/0!</v>
      </c>
      <c r="R422" s="266">
        <f>IF(L422&gt;0,L422*I422/X422,0)*VLOOKUP(B422,'2-Kosten per locatie'!$A$14:$C$31,3,FALSE)</f>
        <v>0</v>
      </c>
      <c r="S422" s="266">
        <f>IF(M422&gt;0,M422*I422/Y422,0)*VLOOKUP(B422,'2-Kosten per locatie'!$A$14:$C$31,3,FALSE)</f>
        <v>0</v>
      </c>
      <c r="T422" s="266">
        <f>IF(N422&gt;0,N422*I422/Z422,0)*VLOOKUP(B422,'2-Kosten per locatie'!$A$14:$C$31,3,FALSE)</f>
        <v>0</v>
      </c>
      <c r="U422" s="266">
        <f>IF(O422&gt;0,O422*I422/Y422,0)*VLOOKUP(B422,'2-Kosten per locatie'!$A$14:$C$31,3,FALSE)</f>
        <v>0</v>
      </c>
      <c r="V422" s="266">
        <f>IF(P422&gt;0,P422*I422/Z422,0)*VLOOKUP(B422,'2-Kosten per locatie'!$A$14:$C$31,3,FALSE)</f>
        <v>0</v>
      </c>
      <c r="W422" s="359">
        <f>IF(K422="nio",0,IF(K422&gt;0,VLOOKUP(G422,'3-Productie normen'!A:L,VLOOKUP(K422,'3-Productie normen'!$B$32:$C$36,2,FALSE),FALSE)))</f>
        <v>0</v>
      </c>
      <c r="X422" s="359">
        <f t="shared" si="43"/>
        <v>0</v>
      </c>
      <c r="Y422" s="359">
        <f t="shared" si="44"/>
        <v>0</v>
      </c>
      <c r="Z422" s="359">
        <f t="shared" si="45"/>
        <v>0</v>
      </c>
      <c r="AA422" s="360"/>
      <c r="AC422" s="361">
        <f t="shared" si="46"/>
        <v>1861.6</v>
      </c>
    </row>
    <row r="423" spans="1:29" ht="14.1" hidden="1" customHeight="1">
      <c r="A423" s="77">
        <v>423</v>
      </c>
      <c r="B423" s="323" t="s">
        <v>59</v>
      </c>
      <c r="C423" s="323" t="s">
        <v>350</v>
      </c>
      <c r="D423" s="355">
        <v>2</v>
      </c>
      <c r="E423" s="356"/>
      <c r="F423" s="520" t="s">
        <v>200</v>
      </c>
      <c r="G423" s="340" t="s">
        <v>97</v>
      </c>
      <c r="H423" s="74" t="s">
        <v>305</v>
      </c>
      <c r="I423" s="521">
        <v>34.5</v>
      </c>
      <c r="J423" s="358">
        <f t="shared" si="42"/>
        <v>104</v>
      </c>
      <c r="K423" s="267">
        <v>104</v>
      </c>
      <c r="L423" s="267"/>
      <c r="M423" s="267"/>
      <c r="N423" s="267"/>
      <c r="O423" s="267"/>
      <c r="P423" s="267"/>
      <c r="Q423" s="266" t="e">
        <f>IF(K423="nio",0,IF(K423&gt;0,K423*I423/W423,0))*VLOOKUP(B423,'2-Kosten per locatie'!$A$14:$C$31,3,FALSE)</f>
        <v>#DIV/0!</v>
      </c>
      <c r="R423" s="266">
        <f>IF(L423&gt;0,L423*I423/X423,0)*VLOOKUP(B423,'2-Kosten per locatie'!$A$14:$C$31,3,FALSE)</f>
        <v>0</v>
      </c>
      <c r="S423" s="266">
        <f>IF(M423&gt;0,M423*I423/Y423,0)*VLOOKUP(B423,'2-Kosten per locatie'!$A$14:$C$31,3,FALSE)</f>
        <v>0</v>
      </c>
      <c r="T423" s="266">
        <f>IF(N423&gt;0,N423*I423/Z423,0)*VLOOKUP(B423,'2-Kosten per locatie'!$A$14:$C$31,3,FALSE)</f>
        <v>0</v>
      </c>
      <c r="U423" s="266">
        <f>IF(O423&gt;0,O423*I423/Y423,0)*VLOOKUP(B423,'2-Kosten per locatie'!$A$14:$C$31,3,FALSE)</f>
        <v>0</v>
      </c>
      <c r="V423" s="266">
        <f>IF(P423&gt;0,P423*I423/Z423,0)*VLOOKUP(B423,'2-Kosten per locatie'!$A$14:$C$31,3,FALSE)</f>
        <v>0</v>
      </c>
      <c r="W423" s="359">
        <f>IF(K423="nio",0,IF(K423&gt;0,VLOOKUP(G423,'3-Productie normen'!A:L,VLOOKUP(K423,'3-Productie normen'!$B$32:$C$36,2,FALSE),FALSE)))</f>
        <v>0</v>
      </c>
      <c r="X423" s="359">
        <f t="shared" si="43"/>
        <v>0</v>
      </c>
      <c r="Y423" s="359">
        <f t="shared" si="44"/>
        <v>0</v>
      </c>
      <c r="Z423" s="359">
        <f t="shared" si="45"/>
        <v>0</v>
      </c>
      <c r="AA423" s="360"/>
      <c r="AC423" s="361">
        <f t="shared" si="46"/>
        <v>3588</v>
      </c>
    </row>
    <row r="424" spans="1:29" ht="14.1" hidden="1" customHeight="1">
      <c r="A424" s="77">
        <v>424</v>
      </c>
      <c r="B424" s="323" t="s">
        <v>59</v>
      </c>
      <c r="C424" s="323" t="s">
        <v>350</v>
      </c>
      <c r="D424" s="355">
        <v>2</v>
      </c>
      <c r="E424" s="356"/>
      <c r="F424" s="520" t="s">
        <v>378</v>
      </c>
      <c r="G424" s="74" t="s">
        <v>111</v>
      </c>
      <c r="H424" s="74"/>
      <c r="I424" s="521">
        <v>6</v>
      </c>
      <c r="J424" s="358">
        <f t="shared" si="42"/>
        <v>0</v>
      </c>
      <c r="K424" s="267" t="s">
        <v>111</v>
      </c>
      <c r="L424" s="267"/>
      <c r="M424" s="267"/>
      <c r="N424" s="267"/>
      <c r="O424" s="267"/>
      <c r="P424" s="267"/>
      <c r="Q424" s="266">
        <f>IF(K424="nio",0,IF(K424&gt;0,K424*I424/W424,0))*VLOOKUP(B424,'2-Kosten per locatie'!$A$14:$C$31,3,FALSE)</f>
        <v>0</v>
      </c>
      <c r="R424" s="266">
        <f>IF(L424&gt;0,L424*I424/X424,0)*VLOOKUP(B424,'2-Kosten per locatie'!$A$14:$C$31,3,FALSE)</f>
        <v>0</v>
      </c>
      <c r="S424" s="266">
        <f>IF(M424&gt;0,M424*I424/Y424,0)*VLOOKUP(B424,'2-Kosten per locatie'!$A$14:$C$31,3,FALSE)</f>
        <v>0</v>
      </c>
      <c r="T424" s="266">
        <f>IF(N424&gt;0,N424*I424/Z424,0)*VLOOKUP(B424,'2-Kosten per locatie'!$A$14:$C$31,3,FALSE)</f>
        <v>0</v>
      </c>
      <c r="U424" s="266">
        <f>IF(O424&gt;0,O424*I424/Y424,0)*VLOOKUP(B424,'2-Kosten per locatie'!$A$14:$C$31,3,FALSE)</f>
        <v>0</v>
      </c>
      <c r="V424" s="266">
        <f>IF(P424&gt;0,P424*I424/Z424,0)*VLOOKUP(B424,'2-Kosten per locatie'!$A$14:$C$31,3,FALSE)</f>
        <v>0</v>
      </c>
      <c r="W424" s="359">
        <f>IF(K424="nio",0,IF(K424&gt;0,VLOOKUP(G424,'3-Productie normen'!A:L,VLOOKUP(K424,'3-Productie normen'!$B$32:$C$36,2,FALSE),FALSE)))</f>
        <v>0</v>
      </c>
      <c r="X424" s="359">
        <f t="shared" si="43"/>
        <v>0</v>
      </c>
      <c r="Y424" s="359">
        <f t="shared" si="44"/>
        <v>0</v>
      </c>
      <c r="Z424" s="359">
        <f t="shared" si="45"/>
        <v>0</v>
      </c>
      <c r="AA424" s="360"/>
      <c r="AC424" s="361">
        <f t="shared" si="46"/>
        <v>0</v>
      </c>
    </row>
    <row r="425" spans="1:29" ht="14.1" hidden="1" customHeight="1">
      <c r="A425" s="77">
        <v>425</v>
      </c>
      <c r="B425" s="323" t="s">
        <v>59</v>
      </c>
      <c r="C425" s="323" t="s">
        <v>350</v>
      </c>
      <c r="D425" s="355">
        <v>2</v>
      </c>
      <c r="E425" s="356"/>
      <c r="F425" s="520" t="s">
        <v>200</v>
      </c>
      <c r="G425" s="340" t="s">
        <v>97</v>
      </c>
      <c r="H425" s="74" t="s">
        <v>305</v>
      </c>
      <c r="I425" s="521">
        <v>15.2</v>
      </c>
      <c r="J425" s="358">
        <f t="shared" si="42"/>
        <v>104</v>
      </c>
      <c r="K425" s="267">
        <v>104</v>
      </c>
      <c r="L425" s="267"/>
      <c r="M425" s="267"/>
      <c r="N425" s="267"/>
      <c r="O425" s="267"/>
      <c r="P425" s="267"/>
      <c r="Q425" s="266" t="e">
        <f>IF(K425="nio",0,IF(K425&gt;0,K425*I425/W425,0))*VLOOKUP(B425,'2-Kosten per locatie'!$A$14:$C$31,3,FALSE)</f>
        <v>#DIV/0!</v>
      </c>
      <c r="R425" s="266">
        <f>IF(L425&gt;0,L425*I425/X425,0)*VLOOKUP(B425,'2-Kosten per locatie'!$A$14:$C$31,3,FALSE)</f>
        <v>0</v>
      </c>
      <c r="S425" s="266">
        <f>IF(M425&gt;0,M425*I425/Y425,0)*VLOOKUP(B425,'2-Kosten per locatie'!$A$14:$C$31,3,FALSE)</f>
        <v>0</v>
      </c>
      <c r="T425" s="266">
        <f>IF(N425&gt;0,N425*I425/Z425,0)*VLOOKUP(B425,'2-Kosten per locatie'!$A$14:$C$31,3,FALSE)</f>
        <v>0</v>
      </c>
      <c r="U425" s="266">
        <f>IF(O425&gt;0,O425*I425/Y425,0)*VLOOKUP(B425,'2-Kosten per locatie'!$A$14:$C$31,3,FALSE)</f>
        <v>0</v>
      </c>
      <c r="V425" s="266">
        <f>IF(P425&gt;0,P425*I425/Z425,0)*VLOOKUP(B425,'2-Kosten per locatie'!$A$14:$C$31,3,FALSE)</f>
        <v>0</v>
      </c>
      <c r="W425" s="359">
        <f>IF(K425="nio",0,IF(K425&gt;0,VLOOKUP(G425,'3-Productie normen'!A:L,VLOOKUP(K425,'3-Productie normen'!$B$32:$C$36,2,FALSE),FALSE)))</f>
        <v>0</v>
      </c>
      <c r="X425" s="359">
        <f t="shared" si="43"/>
        <v>0</v>
      </c>
      <c r="Y425" s="359">
        <f t="shared" si="44"/>
        <v>0</v>
      </c>
      <c r="Z425" s="359">
        <f t="shared" si="45"/>
        <v>0</v>
      </c>
      <c r="AA425" s="360"/>
      <c r="AC425" s="361">
        <f t="shared" si="46"/>
        <v>1580.8</v>
      </c>
    </row>
    <row r="426" spans="1:29" ht="14.1" hidden="1" customHeight="1">
      <c r="A426" s="77">
        <v>426</v>
      </c>
      <c r="B426" s="323" t="s">
        <v>59</v>
      </c>
      <c r="C426" s="323" t="s">
        <v>350</v>
      </c>
      <c r="D426" s="355">
        <v>2</v>
      </c>
      <c r="E426" s="356"/>
      <c r="F426" s="520" t="s">
        <v>194</v>
      </c>
      <c r="G426" s="520" t="s">
        <v>99</v>
      </c>
      <c r="H426" s="74" t="s">
        <v>159</v>
      </c>
      <c r="I426" s="521">
        <v>14.5</v>
      </c>
      <c r="J426" s="358">
        <f t="shared" si="42"/>
        <v>255</v>
      </c>
      <c r="K426" s="267">
        <v>255</v>
      </c>
      <c r="L426" s="267"/>
      <c r="M426" s="267"/>
      <c r="N426" s="267"/>
      <c r="O426" s="267"/>
      <c r="P426" s="267"/>
      <c r="Q426" s="266" t="e">
        <f>IF(K426="nio",0,IF(K426&gt;0,K426*I426/W426,0))*VLOOKUP(B426,'2-Kosten per locatie'!$A$14:$C$31,3,FALSE)</f>
        <v>#DIV/0!</v>
      </c>
      <c r="R426" s="266">
        <f>IF(L426&gt;0,L426*I426/X426,0)*VLOOKUP(B426,'2-Kosten per locatie'!$A$14:$C$31,3,FALSE)</f>
        <v>0</v>
      </c>
      <c r="S426" s="266">
        <f>IF(M426&gt;0,M426*I426/Y426,0)*VLOOKUP(B426,'2-Kosten per locatie'!$A$14:$C$31,3,FALSE)</f>
        <v>0</v>
      </c>
      <c r="T426" s="266">
        <f>IF(N426&gt;0,N426*I426/Z426,0)*VLOOKUP(B426,'2-Kosten per locatie'!$A$14:$C$31,3,FALSE)</f>
        <v>0</v>
      </c>
      <c r="U426" s="266">
        <f>IF(O426&gt;0,O426*I426/Y426,0)*VLOOKUP(B426,'2-Kosten per locatie'!$A$14:$C$31,3,FALSE)</f>
        <v>0</v>
      </c>
      <c r="V426" s="266">
        <f>IF(P426&gt;0,P426*I426/Z426,0)*VLOOKUP(B426,'2-Kosten per locatie'!$A$14:$C$31,3,FALSE)</f>
        <v>0</v>
      </c>
      <c r="W426" s="359">
        <f>IF(K426="nio",0,IF(K426&gt;0,VLOOKUP(G426,'3-Productie normen'!A:L,VLOOKUP(K426,'3-Productie normen'!$B$32:$C$36,2,FALSE),FALSE)))</f>
        <v>0</v>
      </c>
      <c r="X426" s="359">
        <f t="shared" si="43"/>
        <v>0</v>
      </c>
      <c r="Y426" s="359">
        <f t="shared" si="44"/>
        <v>0</v>
      </c>
      <c r="Z426" s="359">
        <f t="shared" si="45"/>
        <v>0</v>
      </c>
      <c r="AA426" s="360"/>
      <c r="AC426" s="361">
        <f t="shared" si="46"/>
        <v>3697.5</v>
      </c>
    </row>
    <row r="427" spans="1:29" ht="14.1" hidden="1" customHeight="1">
      <c r="A427" s="77">
        <v>427</v>
      </c>
      <c r="B427" s="323" t="s">
        <v>59</v>
      </c>
      <c r="C427" s="323" t="s">
        <v>350</v>
      </c>
      <c r="D427" s="355">
        <v>2</v>
      </c>
      <c r="E427" s="356"/>
      <c r="F427" s="520" t="s">
        <v>200</v>
      </c>
      <c r="G427" s="340" t="s">
        <v>97</v>
      </c>
      <c r="H427" s="74" t="s">
        <v>305</v>
      </c>
      <c r="I427" s="521">
        <v>18</v>
      </c>
      <c r="J427" s="358">
        <f t="shared" si="42"/>
        <v>104</v>
      </c>
      <c r="K427" s="267">
        <v>104</v>
      </c>
      <c r="L427" s="267"/>
      <c r="M427" s="267"/>
      <c r="N427" s="267"/>
      <c r="O427" s="267"/>
      <c r="P427" s="267"/>
      <c r="Q427" s="266" t="e">
        <f>IF(K427="nio",0,IF(K427&gt;0,K427*I427/W427,0))*VLOOKUP(B427,'2-Kosten per locatie'!$A$14:$C$31,3,FALSE)</f>
        <v>#DIV/0!</v>
      </c>
      <c r="R427" s="266">
        <f>IF(L427&gt;0,L427*I427/X427,0)*VLOOKUP(B427,'2-Kosten per locatie'!$A$14:$C$31,3,FALSE)</f>
        <v>0</v>
      </c>
      <c r="S427" s="266">
        <f>IF(M427&gt;0,M427*I427/Y427,0)*VLOOKUP(B427,'2-Kosten per locatie'!$A$14:$C$31,3,FALSE)</f>
        <v>0</v>
      </c>
      <c r="T427" s="266">
        <f>IF(N427&gt;0,N427*I427/Z427,0)*VLOOKUP(B427,'2-Kosten per locatie'!$A$14:$C$31,3,FALSE)</f>
        <v>0</v>
      </c>
      <c r="U427" s="266">
        <f>IF(O427&gt;0,O427*I427/Y427,0)*VLOOKUP(B427,'2-Kosten per locatie'!$A$14:$C$31,3,FALSE)</f>
        <v>0</v>
      </c>
      <c r="V427" s="266">
        <f>IF(P427&gt;0,P427*I427/Z427,0)*VLOOKUP(B427,'2-Kosten per locatie'!$A$14:$C$31,3,FALSE)</f>
        <v>0</v>
      </c>
      <c r="W427" s="359">
        <f>IF(K427="nio",0,IF(K427&gt;0,VLOOKUP(G427,'3-Productie normen'!A:L,VLOOKUP(K427,'3-Productie normen'!$B$32:$C$36,2,FALSE),FALSE)))</f>
        <v>0</v>
      </c>
      <c r="X427" s="359">
        <f t="shared" si="43"/>
        <v>0</v>
      </c>
      <c r="Y427" s="359">
        <f t="shared" si="44"/>
        <v>0</v>
      </c>
      <c r="Z427" s="359">
        <f t="shared" si="45"/>
        <v>0</v>
      </c>
      <c r="AA427" s="360"/>
      <c r="AC427" s="361">
        <f t="shared" si="46"/>
        <v>1872</v>
      </c>
    </row>
    <row r="428" spans="1:29" ht="14.1" hidden="1" customHeight="1">
      <c r="A428" s="77">
        <v>428</v>
      </c>
      <c r="B428" s="323" t="s">
        <v>59</v>
      </c>
      <c r="C428" s="323" t="s">
        <v>350</v>
      </c>
      <c r="D428" s="355">
        <v>2</v>
      </c>
      <c r="E428" s="356"/>
      <c r="F428" s="520" t="s">
        <v>377</v>
      </c>
      <c r="G428" s="520" t="s">
        <v>103</v>
      </c>
      <c r="H428" s="74" t="s">
        <v>305</v>
      </c>
      <c r="I428" s="521">
        <v>45.8</v>
      </c>
      <c r="J428" s="358">
        <f t="shared" si="42"/>
        <v>255</v>
      </c>
      <c r="K428" s="267">
        <v>255</v>
      </c>
      <c r="L428" s="267"/>
      <c r="M428" s="267"/>
      <c r="N428" s="267"/>
      <c r="O428" s="267"/>
      <c r="P428" s="267"/>
      <c r="Q428" s="266" t="e">
        <f>IF(K428="nio",0,IF(K428&gt;0,K428*I428/W428,0))*VLOOKUP(B428,'2-Kosten per locatie'!$A$14:$C$31,3,FALSE)</f>
        <v>#DIV/0!</v>
      </c>
      <c r="R428" s="266">
        <f>IF(L428&gt;0,L428*I428/X428,0)*VLOOKUP(B428,'2-Kosten per locatie'!$A$14:$C$31,3,FALSE)</f>
        <v>0</v>
      </c>
      <c r="S428" s="266">
        <f>IF(M428&gt;0,M428*I428/Y428,0)*VLOOKUP(B428,'2-Kosten per locatie'!$A$14:$C$31,3,FALSE)</f>
        <v>0</v>
      </c>
      <c r="T428" s="266">
        <f>IF(N428&gt;0,N428*I428/Z428,0)*VLOOKUP(B428,'2-Kosten per locatie'!$A$14:$C$31,3,FALSE)</f>
        <v>0</v>
      </c>
      <c r="U428" s="266">
        <f>IF(O428&gt;0,O428*I428/Y428,0)*VLOOKUP(B428,'2-Kosten per locatie'!$A$14:$C$31,3,FALSE)</f>
        <v>0</v>
      </c>
      <c r="V428" s="266">
        <f>IF(P428&gt;0,P428*I428/Z428,0)*VLOOKUP(B428,'2-Kosten per locatie'!$A$14:$C$31,3,FALSE)</f>
        <v>0</v>
      </c>
      <c r="W428" s="359">
        <f>IF(K428="nio",0,IF(K428&gt;0,VLOOKUP(G428,'3-Productie normen'!A:L,VLOOKUP(K428,'3-Productie normen'!$B$32:$C$36,2,FALSE),FALSE)))</f>
        <v>0</v>
      </c>
      <c r="X428" s="359">
        <f t="shared" si="43"/>
        <v>0</v>
      </c>
      <c r="Y428" s="359">
        <f t="shared" si="44"/>
        <v>0</v>
      </c>
      <c r="Z428" s="359">
        <f t="shared" si="45"/>
        <v>0</v>
      </c>
      <c r="AA428" s="360"/>
      <c r="AC428" s="361">
        <f t="shared" si="46"/>
        <v>11679</v>
      </c>
    </row>
    <row r="429" spans="1:29" ht="14.1" hidden="1" customHeight="1">
      <c r="A429" s="77">
        <v>429</v>
      </c>
      <c r="B429" s="323" t="s">
        <v>59</v>
      </c>
      <c r="C429" s="323" t="s">
        <v>350</v>
      </c>
      <c r="D429" s="355">
        <v>2</v>
      </c>
      <c r="E429" s="356"/>
      <c r="F429" s="520" t="s">
        <v>377</v>
      </c>
      <c r="G429" s="520" t="s">
        <v>103</v>
      </c>
      <c r="H429" s="74" t="s">
        <v>305</v>
      </c>
      <c r="I429" s="521">
        <v>37</v>
      </c>
      <c r="J429" s="358">
        <f t="shared" si="42"/>
        <v>255</v>
      </c>
      <c r="K429" s="267">
        <v>255</v>
      </c>
      <c r="L429" s="267"/>
      <c r="M429" s="267"/>
      <c r="N429" s="267"/>
      <c r="O429" s="267"/>
      <c r="P429" s="267"/>
      <c r="Q429" s="266" t="e">
        <f>IF(K429="nio",0,IF(K429&gt;0,K429*I429/W429,0))*VLOOKUP(B429,'2-Kosten per locatie'!$A$14:$C$31,3,FALSE)</f>
        <v>#DIV/0!</v>
      </c>
      <c r="R429" s="266">
        <f>IF(L429&gt;0,L429*I429/X429,0)*VLOOKUP(B429,'2-Kosten per locatie'!$A$14:$C$31,3,FALSE)</f>
        <v>0</v>
      </c>
      <c r="S429" s="266">
        <f>IF(M429&gt;0,M429*I429/Y429,0)*VLOOKUP(B429,'2-Kosten per locatie'!$A$14:$C$31,3,FALSE)</f>
        <v>0</v>
      </c>
      <c r="T429" s="266">
        <f>IF(N429&gt;0,N429*I429/Z429,0)*VLOOKUP(B429,'2-Kosten per locatie'!$A$14:$C$31,3,FALSE)</f>
        <v>0</v>
      </c>
      <c r="U429" s="266">
        <f>IF(O429&gt;0,O429*I429/Y429,0)*VLOOKUP(B429,'2-Kosten per locatie'!$A$14:$C$31,3,FALSE)</f>
        <v>0</v>
      </c>
      <c r="V429" s="266">
        <f>IF(P429&gt;0,P429*I429/Z429,0)*VLOOKUP(B429,'2-Kosten per locatie'!$A$14:$C$31,3,FALSE)</f>
        <v>0</v>
      </c>
      <c r="W429" s="359">
        <f>IF(K429="nio",0,IF(K429&gt;0,VLOOKUP(G429,'3-Productie normen'!A:L,VLOOKUP(K429,'3-Productie normen'!$B$32:$C$36,2,FALSE),FALSE)))</f>
        <v>0</v>
      </c>
      <c r="X429" s="359">
        <f t="shared" si="43"/>
        <v>0</v>
      </c>
      <c r="Y429" s="359">
        <f t="shared" si="44"/>
        <v>0</v>
      </c>
      <c r="Z429" s="359">
        <f t="shared" si="45"/>
        <v>0</v>
      </c>
      <c r="AA429" s="360"/>
      <c r="AC429" s="361">
        <f t="shared" si="46"/>
        <v>9435</v>
      </c>
    </row>
    <row r="430" spans="1:29" ht="14.1" hidden="1" customHeight="1">
      <c r="A430" s="77">
        <v>430</v>
      </c>
      <c r="B430" s="323" t="s">
        <v>59</v>
      </c>
      <c r="C430" s="323" t="s">
        <v>350</v>
      </c>
      <c r="D430" s="355">
        <v>2</v>
      </c>
      <c r="E430" s="356"/>
      <c r="F430" s="520" t="s">
        <v>200</v>
      </c>
      <c r="G430" s="340" t="s">
        <v>97</v>
      </c>
      <c r="H430" s="74" t="s">
        <v>305</v>
      </c>
      <c r="I430" s="521">
        <v>16.399999999999999</v>
      </c>
      <c r="J430" s="358">
        <f t="shared" si="42"/>
        <v>104</v>
      </c>
      <c r="K430" s="267">
        <v>104</v>
      </c>
      <c r="L430" s="267"/>
      <c r="M430" s="267"/>
      <c r="N430" s="267"/>
      <c r="O430" s="267"/>
      <c r="P430" s="267"/>
      <c r="Q430" s="266" t="e">
        <f>IF(K430="nio",0,IF(K430&gt;0,K430*I430/W430,0))*VLOOKUP(B430,'2-Kosten per locatie'!$A$14:$C$31,3,FALSE)</f>
        <v>#DIV/0!</v>
      </c>
      <c r="R430" s="266">
        <f>IF(L430&gt;0,L430*I430/X430,0)*VLOOKUP(B430,'2-Kosten per locatie'!$A$14:$C$31,3,FALSE)</f>
        <v>0</v>
      </c>
      <c r="S430" s="266">
        <f>IF(M430&gt;0,M430*I430/Y430,0)*VLOOKUP(B430,'2-Kosten per locatie'!$A$14:$C$31,3,FALSE)</f>
        <v>0</v>
      </c>
      <c r="T430" s="266">
        <f>IF(N430&gt;0,N430*I430/Z430,0)*VLOOKUP(B430,'2-Kosten per locatie'!$A$14:$C$31,3,FALSE)</f>
        <v>0</v>
      </c>
      <c r="U430" s="266">
        <f>IF(O430&gt;0,O430*I430/Y430,0)*VLOOKUP(B430,'2-Kosten per locatie'!$A$14:$C$31,3,FALSE)</f>
        <v>0</v>
      </c>
      <c r="V430" s="266">
        <f>IF(P430&gt;0,P430*I430/Z430,0)*VLOOKUP(B430,'2-Kosten per locatie'!$A$14:$C$31,3,FALSE)</f>
        <v>0</v>
      </c>
      <c r="W430" s="359">
        <f>IF(K430="nio",0,IF(K430&gt;0,VLOOKUP(G430,'3-Productie normen'!A:L,VLOOKUP(K430,'3-Productie normen'!$B$32:$C$36,2,FALSE),FALSE)))</f>
        <v>0</v>
      </c>
      <c r="X430" s="359">
        <f t="shared" si="43"/>
        <v>0</v>
      </c>
      <c r="Y430" s="359">
        <f t="shared" si="44"/>
        <v>0</v>
      </c>
      <c r="Z430" s="359">
        <f t="shared" si="45"/>
        <v>0</v>
      </c>
      <c r="AA430" s="360"/>
      <c r="AC430" s="361">
        <f t="shared" si="46"/>
        <v>1705.6</v>
      </c>
    </row>
    <row r="431" spans="1:29" ht="14.1" customHeight="1">
      <c r="A431" s="77">
        <v>431</v>
      </c>
      <c r="B431" s="323" t="s">
        <v>51</v>
      </c>
      <c r="C431" s="323" t="s">
        <v>379</v>
      </c>
      <c r="D431" s="355" t="s">
        <v>147</v>
      </c>
      <c r="E431" s="356" t="s">
        <v>380</v>
      </c>
      <c r="F431" s="520" t="s">
        <v>194</v>
      </c>
      <c r="G431" s="520" t="s">
        <v>99</v>
      </c>
      <c r="H431" s="74" t="s">
        <v>159</v>
      </c>
      <c r="I431" s="521">
        <v>17</v>
      </c>
      <c r="J431" s="358">
        <f t="shared" si="42"/>
        <v>104</v>
      </c>
      <c r="K431" s="267">
        <v>104</v>
      </c>
      <c r="L431" s="267"/>
      <c r="M431" s="267"/>
      <c r="N431" s="267"/>
      <c r="O431" s="267"/>
      <c r="P431" s="267"/>
      <c r="Q431" s="266" t="e">
        <f>IF(K431="nio",0,IF(K431&gt;0,K431*I431/W431,0))*VLOOKUP(B431,'2-Kosten per locatie'!$A$14:$C$31,3,FALSE)</f>
        <v>#DIV/0!</v>
      </c>
      <c r="R431" s="266">
        <f>IF(L431&gt;0,L431*I431/X431,0)*VLOOKUP(B431,'2-Kosten per locatie'!$A$14:$C$31,3,FALSE)</f>
        <v>0</v>
      </c>
      <c r="S431" s="266">
        <f>IF(M431&gt;0,M431*I431/Y431,0)*VLOOKUP(B431,'2-Kosten per locatie'!$A$14:$C$31,3,FALSE)</f>
        <v>0</v>
      </c>
      <c r="T431" s="266">
        <f>IF(N431&gt;0,N431*I431/Z431,0)*VLOOKUP(B431,'2-Kosten per locatie'!$A$14:$C$31,3,FALSE)</f>
        <v>0</v>
      </c>
      <c r="U431" s="266">
        <f>IF(O431&gt;0,O431*I431/Y431,0)*VLOOKUP(B431,'2-Kosten per locatie'!$A$14:$C$31,3,FALSE)</f>
        <v>0</v>
      </c>
      <c r="V431" s="266">
        <f>IF(P431&gt;0,P431*I431/Z431,0)*VLOOKUP(B431,'2-Kosten per locatie'!$A$14:$C$31,3,FALSE)</f>
        <v>0</v>
      </c>
      <c r="W431" s="359">
        <f>IF(K431="nio",0,IF(K431&gt;0,VLOOKUP(G431,'3-Productie normen'!A:L,VLOOKUP(K431,'3-Productie normen'!$B$32:$C$36,2,FALSE),FALSE)))</f>
        <v>0</v>
      </c>
      <c r="X431" s="359">
        <f t="shared" si="43"/>
        <v>0</v>
      </c>
      <c r="Y431" s="359">
        <f t="shared" si="44"/>
        <v>0</v>
      </c>
      <c r="Z431" s="359">
        <f t="shared" si="45"/>
        <v>0</v>
      </c>
      <c r="AA431" s="360"/>
      <c r="AC431" s="361">
        <f t="shared" si="46"/>
        <v>1768</v>
      </c>
    </row>
    <row r="432" spans="1:29" ht="14.1" customHeight="1">
      <c r="A432" s="77">
        <v>432</v>
      </c>
      <c r="B432" s="323" t="s">
        <v>51</v>
      </c>
      <c r="C432" s="323" t="s">
        <v>379</v>
      </c>
      <c r="D432" s="355" t="s">
        <v>147</v>
      </c>
      <c r="E432" s="356" t="s">
        <v>381</v>
      </c>
      <c r="F432" s="520" t="s">
        <v>320</v>
      </c>
      <c r="G432" s="520" t="s">
        <v>98</v>
      </c>
      <c r="H432" s="74" t="s">
        <v>307</v>
      </c>
      <c r="I432" s="521">
        <v>2</v>
      </c>
      <c r="J432" s="358">
        <f t="shared" si="42"/>
        <v>255</v>
      </c>
      <c r="K432" s="267">
        <v>255</v>
      </c>
      <c r="L432" s="267"/>
      <c r="M432" s="267"/>
      <c r="N432" s="267"/>
      <c r="O432" s="267"/>
      <c r="P432" s="267"/>
      <c r="Q432" s="266" t="e">
        <f>IF(K432="nio",0,IF(K432&gt;0,K432*I432/W432,0))*VLOOKUP(B432,'2-Kosten per locatie'!$A$14:$C$31,3,FALSE)</f>
        <v>#DIV/0!</v>
      </c>
      <c r="R432" s="266">
        <f>IF(L432&gt;0,L432*I432/X432,0)*VLOOKUP(B432,'2-Kosten per locatie'!$A$14:$C$31,3,FALSE)</f>
        <v>0</v>
      </c>
      <c r="S432" s="266">
        <f>IF(M432&gt;0,M432*I432/Y432,0)*VLOOKUP(B432,'2-Kosten per locatie'!$A$14:$C$31,3,FALSE)</f>
        <v>0</v>
      </c>
      <c r="T432" s="266">
        <f>IF(N432&gt;0,N432*I432/Z432,0)*VLOOKUP(B432,'2-Kosten per locatie'!$A$14:$C$31,3,FALSE)</f>
        <v>0</v>
      </c>
      <c r="U432" s="266">
        <f>IF(O432&gt;0,O432*I432/Y432,0)*VLOOKUP(B432,'2-Kosten per locatie'!$A$14:$C$31,3,FALSE)</f>
        <v>0</v>
      </c>
      <c r="V432" s="266">
        <f>IF(P432&gt;0,P432*I432/Z432,0)*VLOOKUP(B432,'2-Kosten per locatie'!$A$14:$C$31,3,FALSE)</f>
        <v>0</v>
      </c>
      <c r="W432" s="359">
        <f>IF(K432="nio",0,IF(K432&gt;0,VLOOKUP(G432,'3-Productie normen'!A:L,VLOOKUP(K432,'3-Productie normen'!$B$32:$C$36,2,FALSE),FALSE)))</f>
        <v>0</v>
      </c>
      <c r="X432" s="359">
        <f t="shared" si="43"/>
        <v>0</v>
      </c>
      <c r="Y432" s="359">
        <f t="shared" si="44"/>
        <v>0</v>
      </c>
      <c r="Z432" s="359">
        <f t="shared" si="45"/>
        <v>0</v>
      </c>
      <c r="AA432" s="360"/>
      <c r="AC432" s="361">
        <f t="shared" si="46"/>
        <v>510</v>
      </c>
    </row>
    <row r="433" spans="1:29" ht="14.1" customHeight="1">
      <c r="A433" s="77">
        <v>433</v>
      </c>
      <c r="B433" s="323" t="s">
        <v>51</v>
      </c>
      <c r="C433" s="323" t="s">
        <v>379</v>
      </c>
      <c r="D433" s="355" t="s">
        <v>147</v>
      </c>
      <c r="E433" s="356" t="s">
        <v>382</v>
      </c>
      <c r="F433" s="520" t="s">
        <v>383</v>
      </c>
      <c r="G433" s="520" t="s">
        <v>98</v>
      </c>
      <c r="H433" s="74" t="s">
        <v>307</v>
      </c>
      <c r="I433" s="521">
        <v>6</v>
      </c>
      <c r="J433" s="358">
        <f t="shared" si="42"/>
        <v>255</v>
      </c>
      <c r="K433" s="267">
        <v>255</v>
      </c>
      <c r="L433" s="267"/>
      <c r="M433" s="267"/>
      <c r="N433" s="267"/>
      <c r="O433" s="267"/>
      <c r="P433" s="267"/>
      <c r="Q433" s="266" t="e">
        <f>IF(K433="nio",0,IF(K433&gt;0,K433*I433/W433,0))*VLOOKUP(B433,'2-Kosten per locatie'!$A$14:$C$31,3,FALSE)</f>
        <v>#DIV/0!</v>
      </c>
      <c r="R433" s="266">
        <f>IF(L433&gt;0,L433*I433/X433,0)*VLOOKUP(B433,'2-Kosten per locatie'!$A$14:$C$31,3,FALSE)</f>
        <v>0</v>
      </c>
      <c r="S433" s="266">
        <f>IF(M433&gt;0,M433*I433/Y433,0)*VLOOKUP(B433,'2-Kosten per locatie'!$A$14:$C$31,3,FALSE)</f>
        <v>0</v>
      </c>
      <c r="T433" s="266">
        <f>IF(N433&gt;0,N433*I433/Z433,0)*VLOOKUP(B433,'2-Kosten per locatie'!$A$14:$C$31,3,FALSE)</f>
        <v>0</v>
      </c>
      <c r="U433" s="266">
        <f>IF(O433&gt;0,O433*I433/Y433,0)*VLOOKUP(B433,'2-Kosten per locatie'!$A$14:$C$31,3,FALSE)</f>
        <v>0</v>
      </c>
      <c r="V433" s="266">
        <f>IF(P433&gt;0,P433*I433/Z433,0)*VLOOKUP(B433,'2-Kosten per locatie'!$A$14:$C$31,3,FALSE)</f>
        <v>0</v>
      </c>
      <c r="W433" s="359">
        <f>IF(K433="nio",0,IF(K433&gt;0,VLOOKUP(G433,'3-Productie normen'!A:L,VLOOKUP(K433,'3-Productie normen'!$B$32:$C$36,2,FALSE),FALSE)))</f>
        <v>0</v>
      </c>
      <c r="X433" s="359">
        <f t="shared" si="43"/>
        <v>0</v>
      </c>
      <c r="Y433" s="359">
        <f t="shared" si="44"/>
        <v>0</v>
      </c>
      <c r="Z433" s="359">
        <f t="shared" si="45"/>
        <v>0</v>
      </c>
      <c r="AA433" s="360"/>
      <c r="AC433" s="361">
        <f t="shared" si="46"/>
        <v>1530</v>
      </c>
    </row>
    <row r="434" spans="1:29" ht="14.1" customHeight="1">
      <c r="A434" s="77">
        <v>434</v>
      </c>
      <c r="B434" s="323" t="s">
        <v>51</v>
      </c>
      <c r="C434" s="323" t="s">
        <v>379</v>
      </c>
      <c r="D434" s="355" t="s">
        <v>147</v>
      </c>
      <c r="E434" s="356" t="s">
        <v>384</v>
      </c>
      <c r="F434" s="520" t="s">
        <v>210</v>
      </c>
      <c r="G434" s="520" t="s">
        <v>101</v>
      </c>
      <c r="H434" s="74" t="s">
        <v>159</v>
      </c>
      <c r="I434" s="521">
        <v>33.5</v>
      </c>
      <c r="J434" s="358">
        <f t="shared" si="42"/>
        <v>104</v>
      </c>
      <c r="K434" s="267">
        <v>104</v>
      </c>
      <c r="L434" s="267"/>
      <c r="M434" s="267"/>
      <c r="N434" s="267"/>
      <c r="O434" s="267"/>
      <c r="P434" s="267"/>
      <c r="Q434" s="266" t="e">
        <f>IF(K434="nio",0,IF(K434&gt;0,K434*I434/W434,0))*VLOOKUP(B434,'2-Kosten per locatie'!$A$14:$C$31,3,FALSE)</f>
        <v>#DIV/0!</v>
      </c>
      <c r="R434" s="266">
        <f>IF(L434&gt;0,L434*I434/X434,0)*VLOOKUP(B434,'2-Kosten per locatie'!$A$14:$C$31,3,FALSE)</f>
        <v>0</v>
      </c>
      <c r="S434" s="266">
        <f>IF(M434&gt;0,M434*I434/Y434,0)*VLOOKUP(B434,'2-Kosten per locatie'!$A$14:$C$31,3,FALSE)</f>
        <v>0</v>
      </c>
      <c r="T434" s="266">
        <f>IF(N434&gt;0,N434*I434/Z434,0)*VLOOKUP(B434,'2-Kosten per locatie'!$A$14:$C$31,3,FALSE)</f>
        <v>0</v>
      </c>
      <c r="U434" s="266">
        <f>IF(O434&gt;0,O434*I434/Y434,0)*VLOOKUP(B434,'2-Kosten per locatie'!$A$14:$C$31,3,FALSE)</f>
        <v>0</v>
      </c>
      <c r="V434" s="266">
        <f>IF(P434&gt;0,P434*I434/Z434,0)*VLOOKUP(B434,'2-Kosten per locatie'!$A$14:$C$31,3,FALSE)</f>
        <v>0</v>
      </c>
      <c r="W434" s="359">
        <f>IF(K434="nio",0,IF(K434&gt;0,VLOOKUP(G434,'3-Productie normen'!A:L,VLOOKUP(K434,'3-Productie normen'!$B$32:$C$36,2,FALSE),FALSE)))</f>
        <v>0</v>
      </c>
      <c r="X434" s="359">
        <f t="shared" si="43"/>
        <v>0</v>
      </c>
      <c r="Y434" s="359">
        <f t="shared" si="44"/>
        <v>0</v>
      </c>
      <c r="Z434" s="359">
        <f t="shared" si="45"/>
        <v>0</v>
      </c>
      <c r="AA434" s="360"/>
      <c r="AC434" s="361">
        <f t="shared" ref="AC434:AC444" si="47">J434*I434</f>
        <v>3484</v>
      </c>
    </row>
    <row r="435" spans="1:29" ht="14.1" customHeight="1">
      <c r="A435" s="77">
        <v>435</v>
      </c>
      <c r="B435" s="323" t="s">
        <v>51</v>
      </c>
      <c r="C435" s="323" t="s">
        <v>379</v>
      </c>
      <c r="D435" s="355" t="s">
        <v>147</v>
      </c>
      <c r="E435" s="356" t="s">
        <v>385</v>
      </c>
      <c r="F435" s="520" t="s">
        <v>361</v>
      </c>
      <c r="G435" s="520" t="s">
        <v>106</v>
      </c>
      <c r="H435" s="74" t="s">
        <v>305</v>
      </c>
      <c r="I435" s="521">
        <v>4</v>
      </c>
      <c r="J435" s="358">
        <f t="shared" si="42"/>
        <v>104</v>
      </c>
      <c r="K435" s="267">
        <v>104</v>
      </c>
      <c r="L435" s="267"/>
      <c r="M435" s="267"/>
      <c r="N435" s="267"/>
      <c r="O435" s="267"/>
      <c r="P435" s="267"/>
      <c r="Q435" s="266" t="e">
        <f>IF(K435="nio",0,IF(K435&gt;0,K435*I435/W435,0))*VLOOKUP(B435,'2-Kosten per locatie'!$A$14:$C$31,3,FALSE)</f>
        <v>#DIV/0!</v>
      </c>
      <c r="R435" s="266">
        <f>IF(L435&gt;0,L435*I435/X435,0)*VLOOKUP(B435,'2-Kosten per locatie'!$A$14:$C$31,3,FALSE)</f>
        <v>0</v>
      </c>
      <c r="S435" s="266">
        <f>IF(M435&gt;0,M435*I435/Y435,0)*VLOOKUP(B435,'2-Kosten per locatie'!$A$14:$C$31,3,FALSE)</f>
        <v>0</v>
      </c>
      <c r="T435" s="266">
        <f>IF(N435&gt;0,N435*I435/Z435,0)*VLOOKUP(B435,'2-Kosten per locatie'!$A$14:$C$31,3,FALSE)</f>
        <v>0</v>
      </c>
      <c r="U435" s="266">
        <f>IF(O435&gt;0,O435*I435/Y435,0)*VLOOKUP(B435,'2-Kosten per locatie'!$A$14:$C$31,3,FALSE)</f>
        <v>0</v>
      </c>
      <c r="V435" s="266">
        <f>IF(P435&gt;0,P435*I435/Z435,0)*VLOOKUP(B435,'2-Kosten per locatie'!$A$14:$C$31,3,FALSE)</f>
        <v>0</v>
      </c>
      <c r="W435" s="359">
        <f>IF(K435="nio",0,IF(K435&gt;0,VLOOKUP(G435,'3-Productie normen'!A:L,VLOOKUP(K435,'3-Productie normen'!$B$32:$C$36,2,FALSE),FALSE)))</f>
        <v>0</v>
      </c>
      <c r="X435" s="359">
        <f t="shared" si="43"/>
        <v>0</v>
      </c>
      <c r="Y435" s="359">
        <f t="shared" si="44"/>
        <v>0</v>
      </c>
      <c r="Z435" s="359">
        <f t="shared" si="45"/>
        <v>0</v>
      </c>
      <c r="AA435" s="360"/>
      <c r="AC435" s="361">
        <f t="shared" si="47"/>
        <v>416</v>
      </c>
    </row>
    <row r="436" spans="1:29" ht="14.1" customHeight="1">
      <c r="A436" s="77">
        <v>436</v>
      </c>
      <c r="B436" s="323" t="s">
        <v>51</v>
      </c>
      <c r="C436" s="323" t="s">
        <v>379</v>
      </c>
      <c r="D436" s="355" t="s">
        <v>147</v>
      </c>
      <c r="E436" s="356" t="s">
        <v>386</v>
      </c>
      <c r="F436" s="520" t="s">
        <v>373</v>
      </c>
      <c r="G436" s="74" t="s">
        <v>111</v>
      </c>
      <c r="H436" s="74" t="s">
        <v>159</v>
      </c>
      <c r="I436" s="521">
        <v>5</v>
      </c>
      <c r="J436" s="358">
        <f t="shared" si="42"/>
        <v>0</v>
      </c>
      <c r="K436" s="267" t="s">
        <v>111</v>
      </c>
      <c r="L436" s="267"/>
      <c r="M436" s="267"/>
      <c r="N436" s="267"/>
      <c r="O436" s="267"/>
      <c r="P436" s="267"/>
      <c r="Q436" s="266">
        <f>IF(K436="nio",0,IF(K436&gt;0,K436*I436/W436,0))*VLOOKUP(B436,'2-Kosten per locatie'!$A$14:$C$31,3,FALSE)</f>
        <v>0</v>
      </c>
      <c r="R436" s="266">
        <f>IF(L436&gt;0,L436*I436/X436,0)*VLOOKUP(B436,'2-Kosten per locatie'!$A$14:$C$31,3,FALSE)</f>
        <v>0</v>
      </c>
      <c r="S436" s="266">
        <f>IF(M436&gt;0,M436*I436/Y436,0)*VLOOKUP(B436,'2-Kosten per locatie'!$A$14:$C$31,3,FALSE)</f>
        <v>0</v>
      </c>
      <c r="T436" s="266">
        <f>IF(N436&gt;0,N436*I436/Z436,0)*VLOOKUP(B436,'2-Kosten per locatie'!$A$14:$C$31,3,FALSE)</f>
        <v>0</v>
      </c>
      <c r="U436" s="266">
        <f>IF(O436&gt;0,O436*I436/Y436,0)*VLOOKUP(B436,'2-Kosten per locatie'!$A$14:$C$31,3,FALSE)</f>
        <v>0</v>
      </c>
      <c r="V436" s="266">
        <f>IF(P436&gt;0,P436*I436/Z436,0)*VLOOKUP(B436,'2-Kosten per locatie'!$A$14:$C$31,3,FALSE)</f>
        <v>0</v>
      </c>
      <c r="W436" s="359">
        <f>IF(K436="nio",0,IF(K436&gt;0,VLOOKUP(G436,'3-Productie normen'!A:L,VLOOKUP(K436,'3-Productie normen'!$B$32:$C$36,2,FALSE),FALSE)))</f>
        <v>0</v>
      </c>
      <c r="X436" s="359">
        <f t="shared" si="43"/>
        <v>0</v>
      </c>
      <c r="Y436" s="359">
        <f t="shared" si="44"/>
        <v>0</v>
      </c>
      <c r="Z436" s="359">
        <f t="shared" si="45"/>
        <v>0</v>
      </c>
      <c r="AA436" s="360"/>
      <c r="AC436" s="361">
        <f t="shared" si="47"/>
        <v>0</v>
      </c>
    </row>
    <row r="437" spans="1:29" ht="14.1" hidden="1" customHeight="1">
      <c r="A437" s="77">
        <v>437</v>
      </c>
      <c r="B437" s="323" t="s">
        <v>58</v>
      </c>
      <c r="C437" s="323" t="s">
        <v>387</v>
      </c>
      <c r="D437" s="355" t="s">
        <v>147</v>
      </c>
      <c r="E437" s="356">
        <v>1</v>
      </c>
      <c r="F437" s="520" t="s">
        <v>361</v>
      </c>
      <c r="G437" s="520" t="s">
        <v>106</v>
      </c>
      <c r="H437" s="74" t="s">
        <v>159</v>
      </c>
      <c r="I437" s="521">
        <v>19</v>
      </c>
      <c r="J437" s="358">
        <f t="shared" si="42"/>
        <v>255</v>
      </c>
      <c r="K437" s="267">
        <v>255</v>
      </c>
      <c r="L437" s="267"/>
      <c r="M437" s="267"/>
      <c r="N437" s="267"/>
      <c r="O437" s="267"/>
      <c r="P437" s="267"/>
      <c r="Q437" s="266" t="e">
        <f>IF(K437="nio",0,IF(K437&gt;0,K437*I437/W437,0))*VLOOKUP(B437,'2-Kosten per locatie'!$A$14:$C$31,3,FALSE)</f>
        <v>#DIV/0!</v>
      </c>
      <c r="R437" s="266">
        <f>IF(L437&gt;0,L437*I437/X437,0)*VLOOKUP(B437,'2-Kosten per locatie'!$A$14:$C$31,3,FALSE)</f>
        <v>0</v>
      </c>
      <c r="S437" s="266">
        <f>IF(M437&gt;0,M437*I437/Y437,0)*VLOOKUP(B437,'2-Kosten per locatie'!$A$14:$C$31,3,FALSE)</f>
        <v>0</v>
      </c>
      <c r="T437" s="266">
        <f>IF(N437&gt;0,N437*I437/Z437,0)*VLOOKUP(B437,'2-Kosten per locatie'!$A$14:$C$31,3,FALSE)</f>
        <v>0</v>
      </c>
      <c r="U437" s="266">
        <f>IF(O437&gt;0,O437*I437/Y437,0)*VLOOKUP(B437,'2-Kosten per locatie'!$A$14:$C$31,3,FALSE)</f>
        <v>0</v>
      </c>
      <c r="V437" s="266">
        <f>IF(P437&gt;0,P437*I437/Z437,0)*VLOOKUP(B437,'2-Kosten per locatie'!$A$14:$C$31,3,FALSE)</f>
        <v>0</v>
      </c>
      <c r="W437" s="359">
        <f>IF(K437="nio",0,IF(K437&gt;0,VLOOKUP(G437,'3-Productie normen'!A:L,VLOOKUP(K437,'3-Productie normen'!$B$32:$C$36,2,FALSE),FALSE)))</f>
        <v>0</v>
      </c>
      <c r="X437" s="359">
        <f t="shared" si="43"/>
        <v>0</v>
      </c>
      <c r="Y437" s="359">
        <f t="shared" si="44"/>
        <v>0</v>
      </c>
      <c r="Z437" s="359">
        <f t="shared" si="45"/>
        <v>0</v>
      </c>
      <c r="AA437" s="360"/>
      <c r="AC437" s="361">
        <f t="shared" si="47"/>
        <v>4845</v>
      </c>
    </row>
    <row r="438" spans="1:29" ht="14.1" hidden="1" customHeight="1">
      <c r="A438" s="77">
        <v>438</v>
      </c>
      <c r="B438" s="323" t="s">
        <v>58</v>
      </c>
      <c r="C438" s="323" t="s">
        <v>387</v>
      </c>
      <c r="D438" s="355" t="s">
        <v>147</v>
      </c>
      <c r="E438" s="356">
        <v>2</v>
      </c>
      <c r="F438" s="520" t="s">
        <v>210</v>
      </c>
      <c r="G438" s="520" t="s">
        <v>101</v>
      </c>
      <c r="H438" s="74" t="s">
        <v>159</v>
      </c>
      <c r="I438" s="521">
        <v>67</v>
      </c>
      <c r="J438" s="358">
        <f t="shared" si="42"/>
        <v>255</v>
      </c>
      <c r="K438" s="267">
        <v>255</v>
      </c>
      <c r="L438" s="267"/>
      <c r="M438" s="267"/>
      <c r="N438" s="267"/>
      <c r="O438" s="267"/>
      <c r="P438" s="267"/>
      <c r="Q438" s="266" t="e">
        <f>IF(K438="nio",0,IF(K438&gt;0,K438*I438/W438,0))*VLOOKUP(B438,'2-Kosten per locatie'!$A$14:$C$31,3,FALSE)</f>
        <v>#DIV/0!</v>
      </c>
      <c r="R438" s="266">
        <f>IF(L438&gt;0,L438*I438/X438,0)*VLOOKUP(B438,'2-Kosten per locatie'!$A$14:$C$31,3,FALSE)</f>
        <v>0</v>
      </c>
      <c r="S438" s="266">
        <f>IF(M438&gt;0,M438*I438/Y438,0)*VLOOKUP(B438,'2-Kosten per locatie'!$A$14:$C$31,3,FALSE)</f>
        <v>0</v>
      </c>
      <c r="T438" s="266">
        <f>IF(N438&gt;0,N438*I438/Z438,0)*VLOOKUP(B438,'2-Kosten per locatie'!$A$14:$C$31,3,FALSE)</f>
        <v>0</v>
      </c>
      <c r="U438" s="266">
        <f>IF(O438&gt;0,O438*I438/Y438,0)*VLOOKUP(B438,'2-Kosten per locatie'!$A$14:$C$31,3,FALSE)</f>
        <v>0</v>
      </c>
      <c r="V438" s="266">
        <f>IF(P438&gt;0,P438*I438/Z438,0)*VLOOKUP(B438,'2-Kosten per locatie'!$A$14:$C$31,3,FALSE)</f>
        <v>0</v>
      </c>
      <c r="W438" s="359">
        <f>IF(K438="nio",0,IF(K438&gt;0,VLOOKUP(G438,'3-Productie normen'!A:L,VLOOKUP(K438,'3-Productie normen'!$B$32:$C$36,2,FALSE),FALSE)))</f>
        <v>0</v>
      </c>
      <c r="X438" s="359">
        <f t="shared" si="43"/>
        <v>0</v>
      </c>
      <c r="Y438" s="359">
        <f t="shared" si="44"/>
        <v>0</v>
      </c>
      <c r="Z438" s="359">
        <f t="shared" si="45"/>
        <v>0</v>
      </c>
      <c r="AA438" s="360"/>
      <c r="AC438" s="361">
        <f t="shared" si="47"/>
        <v>17085</v>
      </c>
    </row>
    <row r="439" spans="1:29" ht="14.1" hidden="1" customHeight="1">
      <c r="A439" s="77">
        <v>439</v>
      </c>
      <c r="B439" s="323" t="s">
        <v>58</v>
      </c>
      <c r="C439" s="323" t="s">
        <v>387</v>
      </c>
      <c r="D439" s="355" t="s">
        <v>147</v>
      </c>
      <c r="E439" s="356">
        <v>3</v>
      </c>
      <c r="F439" s="520" t="s">
        <v>388</v>
      </c>
      <c r="G439" s="340" t="s">
        <v>100</v>
      </c>
      <c r="H439" s="74" t="s">
        <v>307</v>
      </c>
      <c r="I439" s="521">
        <v>7</v>
      </c>
      <c r="J439" s="358">
        <f t="shared" si="42"/>
        <v>255</v>
      </c>
      <c r="K439" s="267">
        <v>255</v>
      </c>
      <c r="L439" s="267"/>
      <c r="M439" s="267"/>
      <c r="N439" s="267"/>
      <c r="O439" s="267"/>
      <c r="P439" s="267"/>
      <c r="Q439" s="266" t="e">
        <f>IF(K439="nio",0,IF(K439&gt;0,K439*I439/W439,0))*VLOOKUP(B439,'2-Kosten per locatie'!$A$14:$C$31,3,FALSE)</f>
        <v>#DIV/0!</v>
      </c>
      <c r="R439" s="266">
        <f>IF(L439&gt;0,L439*I439/X439,0)*VLOOKUP(B439,'2-Kosten per locatie'!$A$14:$C$31,3,FALSE)</f>
        <v>0</v>
      </c>
      <c r="S439" s="266">
        <f>IF(M439&gt;0,M439*I439/Y439,0)*VLOOKUP(B439,'2-Kosten per locatie'!$A$14:$C$31,3,FALSE)</f>
        <v>0</v>
      </c>
      <c r="T439" s="266">
        <f>IF(N439&gt;0,N439*I439/Z439,0)*VLOOKUP(B439,'2-Kosten per locatie'!$A$14:$C$31,3,FALSE)</f>
        <v>0</v>
      </c>
      <c r="U439" s="266">
        <f>IF(O439&gt;0,O439*I439/Y439,0)*VLOOKUP(B439,'2-Kosten per locatie'!$A$14:$C$31,3,FALSE)</f>
        <v>0</v>
      </c>
      <c r="V439" s="266">
        <f>IF(P439&gt;0,P439*I439/Z439,0)*VLOOKUP(B439,'2-Kosten per locatie'!$A$14:$C$31,3,FALSE)</f>
        <v>0</v>
      </c>
      <c r="W439" s="359">
        <f>IF(K439="nio",0,IF(K439&gt;0,VLOOKUP(G439,'3-Productie normen'!A:L,VLOOKUP(K439,'3-Productie normen'!$B$32:$C$36,2,FALSE),FALSE)))</f>
        <v>0</v>
      </c>
      <c r="X439" s="359">
        <f t="shared" si="43"/>
        <v>0</v>
      </c>
      <c r="Y439" s="359">
        <f t="shared" si="44"/>
        <v>0</v>
      </c>
      <c r="Z439" s="359">
        <f t="shared" si="45"/>
        <v>0</v>
      </c>
      <c r="AA439" s="360"/>
      <c r="AC439" s="361">
        <f t="shared" si="47"/>
        <v>1785</v>
      </c>
    </row>
    <row r="440" spans="1:29" ht="14.1" hidden="1" customHeight="1">
      <c r="A440" s="77">
        <v>440</v>
      </c>
      <c r="B440" s="323" t="s">
        <v>58</v>
      </c>
      <c r="C440" s="323" t="s">
        <v>387</v>
      </c>
      <c r="D440" s="355" t="s">
        <v>147</v>
      </c>
      <c r="E440" s="356">
        <v>4</v>
      </c>
      <c r="F440" s="520" t="s">
        <v>389</v>
      </c>
      <c r="G440" s="520" t="s">
        <v>98</v>
      </c>
      <c r="H440" s="74" t="s">
        <v>307</v>
      </c>
      <c r="I440" s="521">
        <v>2.6</v>
      </c>
      <c r="J440" s="358">
        <f t="shared" si="42"/>
        <v>255</v>
      </c>
      <c r="K440" s="267">
        <v>255</v>
      </c>
      <c r="L440" s="267"/>
      <c r="M440" s="267"/>
      <c r="N440" s="267"/>
      <c r="O440" s="267"/>
      <c r="P440" s="267"/>
      <c r="Q440" s="266" t="e">
        <f>IF(K440="nio",0,IF(K440&gt;0,K440*I440/W440,0))*VLOOKUP(B440,'2-Kosten per locatie'!$A$14:$C$31,3,FALSE)</f>
        <v>#DIV/0!</v>
      </c>
      <c r="R440" s="266">
        <f>IF(L440&gt;0,L440*I440/X440,0)*VLOOKUP(B440,'2-Kosten per locatie'!$A$14:$C$31,3,FALSE)</f>
        <v>0</v>
      </c>
      <c r="S440" s="266">
        <f>IF(M440&gt;0,M440*I440/Y440,0)*VLOOKUP(B440,'2-Kosten per locatie'!$A$14:$C$31,3,FALSE)</f>
        <v>0</v>
      </c>
      <c r="T440" s="266">
        <f>IF(N440&gt;0,N440*I440/Z440,0)*VLOOKUP(B440,'2-Kosten per locatie'!$A$14:$C$31,3,FALSE)</f>
        <v>0</v>
      </c>
      <c r="U440" s="266">
        <f>IF(O440&gt;0,O440*I440/Y440,0)*VLOOKUP(B440,'2-Kosten per locatie'!$A$14:$C$31,3,FALSE)</f>
        <v>0</v>
      </c>
      <c r="V440" s="266">
        <f>IF(P440&gt;0,P440*I440/Z440,0)*VLOOKUP(B440,'2-Kosten per locatie'!$A$14:$C$31,3,FALSE)</f>
        <v>0</v>
      </c>
      <c r="W440" s="359">
        <f>IF(K440="nio",0,IF(K440&gt;0,VLOOKUP(G440,'3-Productie normen'!A:L,VLOOKUP(K440,'3-Productie normen'!$B$32:$C$36,2,FALSE),FALSE)))</f>
        <v>0</v>
      </c>
      <c r="X440" s="359">
        <f t="shared" si="43"/>
        <v>0</v>
      </c>
      <c r="Y440" s="359">
        <f t="shared" si="44"/>
        <v>0</v>
      </c>
      <c r="Z440" s="359">
        <f t="shared" si="45"/>
        <v>0</v>
      </c>
      <c r="AA440" s="360"/>
      <c r="AC440" s="361">
        <f t="shared" si="47"/>
        <v>663</v>
      </c>
    </row>
    <row r="441" spans="1:29" ht="14.1" hidden="1" customHeight="1">
      <c r="A441" s="77">
        <v>441</v>
      </c>
      <c r="B441" s="323" t="s">
        <v>58</v>
      </c>
      <c r="C441" s="323" t="s">
        <v>387</v>
      </c>
      <c r="D441" s="355" t="s">
        <v>147</v>
      </c>
      <c r="E441" s="356">
        <v>5</v>
      </c>
      <c r="F441" s="520" t="s">
        <v>336</v>
      </c>
      <c r="G441" s="520" t="s">
        <v>97</v>
      </c>
      <c r="H441" s="74" t="s">
        <v>307</v>
      </c>
      <c r="I441" s="521">
        <v>17.3</v>
      </c>
      <c r="J441" s="358">
        <f t="shared" si="42"/>
        <v>255</v>
      </c>
      <c r="K441" s="267">
        <v>255</v>
      </c>
      <c r="L441" s="267"/>
      <c r="M441" s="267"/>
      <c r="N441" s="267"/>
      <c r="O441" s="267"/>
      <c r="P441" s="267"/>
      <c r="Q441" s="266" t="e">
        <f>IF(K441="nio",0,IF(K441&gt;0,K441*I441/W441,0))*VLOOKUP(B441,'2-Kosten per locatie'!$A$14:$C$31,3,FALSE)</f>
        <v>#DIV/0!</v>
      </c>
      <c r="R441" s="266">
        <f>IF(L441&gt;0,L441*I441/X441,0)*VLOOKUP(B441,'2-Kosten per locatie'!$A$14:$C$31,3,FALSE)</f>
        <v>0</v>
      </c>
      <c r="S441" s="266">
        <f>IF(M441&gt;0,M441*I441/Y441,0)*VLOOKUP(B441,'2-Kosten per locatie'!$A$14:$C$31,3,FALSE)</f>
        <v>0</v>
      </c>
      <c r="T441" s="266">
        <f>IF(N441&gt;0,N441*I441/Z441,0)*VLOOKUP(B441,'2-Kosten per locatie'!$A$14:$C$31,3,FALSE)</f>
        <v>0</v>
      </c>
      <c r="U441" s="266">
        <f>IF(O441&gt;0,O441*I441/Y441,0)*VLOOKUP(B441,'2-Kosten per locatie'!$A$14:$C$31,3,FALSE)</f>
        <v>0</v>
      </c>
      <c r="V441" s="266">
        <f>IF(P441&gt;0,P441*I441/Z441,0)*VLOOKUP(B441,'2-Kosten per locatie'!$A$14:$C$31,3,FALSE)</f>
        <v>0</v>
      </c>
      <c r="W441" s="359">
        <f>IF(K441="nio",0,IF(K441&gt;0,VLOOKUP(G441,'3-Productie normen'!A:L,VLOOKUP(K441,'3-Productie normen'!$B$32:$C$36,2,FALSE),FALSE)))</f>
        <v>0</v>
      </c>
      <c r="X441" s="359">
        <f t="shared" si="43"/>
        <v>0</v>
      </c>
      <c r="Y441" s="359">
        <f t="shared" si="44"/>
        <v>0</v>
      </c>
      <c r="Z441" s="359">
        <f t="shared" si="45"/>
        <v>0</v>
      </c>
      <c r="AA441" s="360"/>
      <c r="AC441" s="361">
        <f t="shared" si="47"/>
        <v>4411.5</v>
      </c>
    </row>
    <row r="442" spans="1:29" ht="14.1" hidden="1" customHeight="1">
      <c r="A442" s="77">
        <v>442</v>
      </c>
      <c r="B442" s="323" t="s">
        <v>58</v>
      </c>
      <c r="C442" s="323" t="s">
        <v>387</v>
      </c>
      <c r="D442" s="355" t="s">
        <v>147</v>
      </c>
      <c r="E442" s="356">
        <v>6</v>
      </c>
      <c r="F442" s="520" t="s">
        <v>390</v>
      </c>
      <c r="G442" s="520" t="s">
        <v>98</v>
      </c>
      <c r="H442" s="74" t="s">
        <v>307</v>
      </c>
      <c r="I442" s="521">
        <v>12.6</v>
      </c>
      <c r="J442" s="358">
        <f t="shared" si="42"/>
        <v>255</v>
      </c>
      <c r="K442" s="267">
        <v>255</v>
      </c>
      <c r="L442" s="267"/>
      <c r="M442" s="267"/>
      <c r="N442" s="267"/>
      <c r="O442" s="267"/>
      <c r="P442" s="267"/>
      <c r="Q442" s="266" t="e">
        <f>IF(K442="nio",0,IF(K442&gt;0,K442*I442/W442,0))*VLOOKUP(B442,'2-Kosten per locatie'!$A$14:$C$31,3,FALSE)</f>
        <v>#DIV/0!</v>
      </c>
      <c r="R442" s="266">
        <f>IF(L442&gt;0,L442*I442/X442,0)*VLOOKUP(B442,'2-Kosten per locatie'!$A$14:$C$31,3,FALSE)</f>
        <v>0</v>
      </c>
      <c r="S442" s="266">
        <f>IF(M442&gt;0,M442*I442/Y442,0)*VLOOKUP(B442,'2-Kosten per locatie'!$A$14:$C$31,3,FALSE)</f>
        <v>0</v>
      </c>
      <c r="T442" s="266">
        <f>IF(N442&gt;0,N442*I442/Z442,0)*VLOOKUP(B442,'2-Kosten per locatie'!$A$14:$C$31,3,FALSE)</f>
        <v>0</v>
      </c>
      <c r="U442" s="266">
        <f>IF(O442&gt;0,O442*I442/Y442,0)*VLOOKUP(B442,'2-Kosten per locatie'!$A$14:$C$31,3,FALSE)</f>
        <v>0</v>
      </c>
      <c r="V442" s="266">
        <f>IF(P442&gt;0,P442*I442/Z442,0)*VLOOKUP(B442,'2-Kosten per locatie'!$A$14:$C$31,3,FALSE)</f>
        <v>0</v>
      </c>
      <c r="W442" s="359">
        <f>IF(K442="nio",0,IF(K442&gt;0,VLOOKUP(G442,'3-Productie normen'!A:L,VLOOKUP(K442,'3-Productie normen'!$B$32:$C$36,2,FALSE),FALSE)))</f>
        <v>0</v>
      </c>
      <c r="X442" s="359">
        <f t="shared" si="43"/>
        <v>0</v>
      </c>
      <c r="Y442" s="359">
        <f t="shared" si="44"/>
        <v>0</v>
      </c>
      <c r="Z442" s="359">
        <f t="shared" si="45"/>
        <v>0</v>
      </c>
      <c r="AA442" s="360"/>
      <c r="AC442" s="361">
        <f t="shared" si="47"/>
        <v>3213</v>
      </c>
    </row>
    <row r="443" spans="1:29" ht="14.1" hidden="1" customHeight="1">
      <c r="A443" s="77">
        <v>443</v>
      </c>
      <c r="B443" s="323" t="s">
        <v>58</v>
      </c>
      <c r="C443" s="323" t="s">
        <v>387</v>
      </c>
      <c r="D443" s="355" t="s">
        <v>147</v>
      </c>
      <c r="E443" s="356">
        <v>8</v>
      </c>
      <c r="F443" s="520" t="s">
        <v>336</v>
      </c>
      <c r="G443" s="520" t="s">
        <v>97</v>
      </c>
      <c r="H443" s="74" t="s">
        <v>307</v>
      </c>
      <c r="I443" s="521">
        <v>15</v>
      </c>
      <c r="J443" s="358">
        <f t="shared" si="42"/>
        <v>0</v>
      </c>
      <c r="K443" s="267" t="s">
        <v>192</v>
      </c>
      <c r="L443" s="267"/>
      <c r="M443" s="267"/>
      <c r="N443" s="267"/>
      <c r="O443" s="267"/>
      <c r="P443" s="267"/>
      <c r="Q443" s="266">
        <f>IF(K443="nio",0,IF(K443&gt;0,K443*I443/W443,0))*VLOOKUP(B443,'2-Kosten per locatie'!$A$14:$C$31,3,FALSE)</f>
        <v>0</v>
      </c>
      <c r="R443" s="266">
        <f>IF(L443&gt;0,L443*I443/X443,0)*VLOOKUP(B443,'2-Kosten per locatie'!$A$14:$C$31,3,FALSE)</f>
        <v>0</v>
      </c>
      <c r="S443" s="266">
        <f>IF(M443&gt;0,M443*I443/Y443,0)*VLOOKUP(B443,'2-Kosten per locatie'!$A$14:$C$31,3,FALSE)</f>
        <v>0</v>
      </c>
      <c r="T443" s="266">
        <f>IF(N443&gt;0,N443*I443/Z443,0)*VLOOKUP(B443,'2-Kosten per locatie'!$A$14:$C$31,3,FALSE)</f>
        <v>0</v>
      </c>
      <c r="U443" s="266">
        <f>IF(O443&gt;0,O443*I443/Y443,0)*VLOOKUP(B443,'2-Kosten per locatie'!$A$14:$C$31,3,FALSE)</f>
        <v>0</v>
      </c>
      <c r="V443" s="266">
        <f>IF(P443&gt;0,P443*I443/Z443,0)*VLOOKUP(B443,'2-Kosten per locatie'!$A$14:$C$31,3,FALSE)</f>
        <v>0</v>
      </c>
      <c r="W443" s="359">
        <f>IF(K443="nio",0,IF(K443&gt;0,VLOOKUP(G443,'3-Productie normen'!A:L,VLOOKUP(K443,'3-Productie normen'!$B$32:$C$36,2,FALSE),FALSE)))</f>
        <v>0</v>
      </c>
      <c r="X443" s="359">
        <f t="shared" si="43"/>
        <v>0</v>
      </c>
      <c r="Y443" s="359">
        <f t="shared" si="44"/>
        <v>0</v>
      </c>
      <c r="Z443" s="359">
        <f t="shared" si="45"/>
        <v>0</v>
      </c>
      <c r="AA443" s="360"/>
      <c r="AC443" s="361">
        <f t="shared" si="47"/>
        <v>0</v>
      </c>
    </row>
    <row r="444" spans="1:29" ht="14.1" hidden="1" customHeight="1">
      <c r="A444" s="77">
        <v>444</v>
      </c>
      <c r="B444" s="323" t="s">
        <v>58</v>
      </c>
      <c r="C444" s="323" t="s">
        <v>387</v>
      </c>
      <c r="D444" s="355" t="s">
        <v>147</v>
      </c>
      <c r="E444" s="356">
        <v>9</v>
      </c>
      <c r="F444" s="520" t="s">
        <v>391</v>
      </c>
      <c r="G444" s="520" t="s">
        <v>98</v>
      </c>
      <c r="H444" s="74" t="s">
        <v>307</v>
      </c>
      <c r="I444" s="521">
        <v>5</v>
      </c>
      <c r="J444" s="358">
        <f t="shared" si="42"/>
        <v>255</v>
      </c>
      <c r="K444" s="267">
        <v>255</v>
      </c>
      <c r="L444" s="267"/>
      <c r="M444" s="267"/>
      <c r="N444" s="267"/>
      <c r="O444" s="267"/>
      <c r="P444" s="267"/>
      <c r="Q444" s="266" t="e">
        <f>IF(K444="nio",0,IF(K444&gt;0,K444*I444/W444,0))*VLOOKUP(B444,'2-Kosten per locatie'!$A$14:$C$31,3,FALSE)</f>
        <v>#DIV/0!</v>
      </c>
      <c r="R444" s="266">
        <f>IF(L444&gt;0,L444*I444/X444,0)*VLOOKUP(B444,'2-Kosten per locatie'!$A$14:$C$31,3,FALSE)</f>
        <v>0</v>
      </c>
      <c r="S444" s="266">
        <f>IF(M444&gt;0,M444*I444/Y444,0)*VLOOKUP(B444,'2-Kosten per locatie'!$A$14:$C$31,3,FALSE)</f>
        <v>0</v>
      </c>
      <c r="T444" s="266">
        <f>IF(N444&gt;0,N444*I444/Z444,0)*VLOOKUP(B444,'2-Kosten per locatie'!$A$14:$C$31,3,FALSE)</f>
        <v>0</v>
      </c>
      <c r="U444" s="266">
        <f>IF(O444&gt;0,O444*I444/Y444,0)*VLOOKUP(B444,'2-Kosten per locatie'!$A$14:$C$31,3,FALSE)</f>
        <v>0</v>
      </c>
      <c r="V444" s="266">
        <f>IF(P444&gt;0,P444*I444/Z444,0)*VLOOKUP(B444,'2-Kosten per locatie'!$A$14:$C$31,3,FALSE)</f>
        <v>0</v>
      </c>
      <c r="W444" s="359">
        <f>IF(K444="nio",0,IF(K444&gt;0,VLOOKUP(G444,'3-Productie normen'!A:L,VLOOKUP(K444,'3-Productie normen'!$B$32:$C$36,2,FALSE),FALSE)))</f>
        <v>0</v>
      </c>
      <c r="X444" s="359">
        <f t="shared" si="43"/>
        <v>0</v>
      </c>
      <c r="Y444" s="359">
        <f t="shared" si="44"/>
        <v>0</v>
      </c>
      <c r="Z444" s="359">
        <f t="shared" si="45"/>
        <v>0</v>
      </c>
      <c r="AA444" s="360"/>
      <c r="AC444" s="361">
        <f t="shared" si="47"/>
        <v>1275</v>
      </c>
    </row>
    <row r="445" spans="1:29" ht="14.1" hidden="1" customHeight="1">
      <c r="A445" s="77">
        <v>445</v>
      </c>
      <c r="B445" s="74" t="s">
        <v>61</v>
      </c>
      <c r="C445" s="74"/>
      <c r="D445" s="516" t="s">
        <v>392</v>
      </c>
      <c r="E445" s="443" t="s">
        <v>150</v>
      </c>
      <c r="F445" s="74" t="s">
        <v>106</v>
      </c>
      <c r="G445" s="74" t="s">
        <v>106</v>
      </c>
      <c r="H445" s="74" t="s">
        <v>305</v>
      </c>
      <c r="I445" s="74">
        <v>22</v>
      </c>
      <c r="J445" s="358">
        <f t="shared" ref="J445:J454" si="48">SUM(K445:P445)</f>
        <v>255</v>
      </c>
      <c r="K445" s="267">
        <v>255</v>
      </c>
      <c r="L445" s="267"/>
      <c r="M445" s="267"/>
      <c r="N445" s="267"/>
      <c r="O445" s="267"/>
      <c r="P445" s="267"/>
      <c r="Q445" s="266" t="e">
        <f>IF(K445="nio",0,IF(K445&gt;0,K445*I445/W445,0))*VLOOKUP(B445,'2-Kosten per locatie'!$A$14:$C$31,3,FALSE)</f>
        <v>#DIV/0!</v>
      </c>
      <c r="R445" s="266">
        <f>IF(L445&gt;0,L445*I445/X445,0)*VLOOKUP(B445,'2-Kosten per locatie'!$A$14:$C$31,3,FALSE)</f>
        <v>0</v>
      </c>
      <c r="S445" s="266">
        <f>IF(M445&gt;0,M445*I445/Y445,0)*VLOOKUP(B445,'2-Kosten per locatie'!$A$14:$C$31,3,FALSE)</f>
        <v>0</v>
      </c>
      <c r="T445" s="266">
        <f>IF(N445&gt;0,N445*I445/Z445,0)*VLOOKUP(B445,'2-Kosten per locatie'!$A$14:$C$31,3,FALSE)</f>
        <v>0</v>
      </c>
      <c r="U445" s="266">
        <f>IF(O445&gt;0,O445*I445/Y445,0)*VLOOKUP(B445,'2-Kosten per locatie'!$A$14:$C$31,3,FALSE)</f>
        <v>0</v>
      </c>
      <c r="V445" s="266">
        <f>IF(P445&gt;0,P445*I445/Z445,0)*VLOOKUP(B445,'2-Kosten per locatie'!$A$14:$C$31,3,FALSE)</f>
        <v>0</v>
      </c>
      <c r="W445" s="359">
        <f>IF(K445="nio",0,IF(K445&gt;0,VLOOKUP(G445,'3-Productie normen'!A:L,VLOOKUP(K445,'3-Productie normen'!$B$32:$C$36,2,FALSE),FALSE)))</f>
        <v>0</v>
      </c>
      <c r="X445" s="359">
        <f t="shared" ref="X445:X454" si="49">IF(L445&gt;0,W445*$X$8,0)</f>
        <v>0</v>
      </c>
      <c r="Y445" s="359">
        <f t="shared" ref="Y445:Y454" si="50">IF((OR(M445&gt;0,O445&gt;0)),W445*$Y$8,0)</f>
        <v>0</v>
      </c>
      <c r="Z445" s="359">
        <f t="shared" ref="Z445:Z454" si="51">IF((OR(N445&gt;0,P445&gt;0)),W445*$Z$8,0)</f>
        <v>0</v>
      </c>
      <c r="AA445" s="360"/>
      <c r="AC445" s="361">
        <f t="shared" ref="AC445:AC454" si="52">J445*I445</f>
        <v>5610</v>
      </c>
    </row>
    <row r="446" spans="1:29" ht="14.1" hidden="1" customHeight="1">
      <c r="A446" s="77">
        <v>446</v>
      </c>
      <c r="B446" s="74" t="s">
        <v>61</v>
      </c>
      <c r="C446" s="74"/>
      <c r="D446" s="516" t="s">
        <v>392</v>
      </c>
      <c r="E446" s="443" t="s">
        <v>153</v>
      </c>
      <c r="F446" s="74" t="s">
        <v>393</v>
      </c>
      <c r="G446" s="74" t="s">
        <v>103</v>
      </c>
      <c r="H446" s="74" t="s">
        <v>394</v>
      </c>
      <c r="I446" s="74">
        <v>425</v>
      </c>
      <c r="J446" s="358">
        <f t="shared" si="48"/>
        <v>255</v>
      </c>
      <c r="K446" s="267">
        <v>255</v>
      </c>
      <c r="L446" s="267"/>
      <c r="M446" s="267"/>
      <c r="N446" s="267"/>
      <c r="O446" s="267"/>
      <c r="P446" s="267"/>
      <c r="Q446" s="266" t="e">
        <f>IF(K446="nio",0,IF(K446&gt;0,K446*I446/W446,0))*VLOOKUP(B446,'2-Kosten per locatie'!$A$14:$C$31,3,FALSE)</f>
        <v>#DIV/0!</v>
      </c>
      <c r="R446" s="266">
        <f>IF(L446&gt;0,L446*I446/X446,0)*VLOOKUP(B446,'2-Kosten per locatie'!$A$14:$C$31,3,FALSE)</f>
        <v>0</v>
      </c>
      <c r="S446" s="266">
        <f>IF(M446&gt;0,M446*I446/Y446,0)*VLOOKUP(B446,'2-Kosten per locatie'!$A$14:$C$31,3,FALSE)</f>
        <v>0</v>
      </c>
      <c r="T446" s="266">
        <f>IF(N446&gt;0,N446*I446/Z446,0)*VLOOKUP(B446,'2-Kosten per locatie'!$A$14:$C$31,3,FALSE)</f>
        <v>0</v>
      </c>
      <c r="U446" s="266">
        <f>IF(O446&gt;0,O446*I446/Y446,0)*VLOOKUP(B446,'2-Kosten per locatie'!$A$14:$C$31,3,FALSE)</f>
        <v>0</v>
      </c>
      <c r="V446" s="266">
        <f>IF(P446&gt;0,P446*I446/Z446,0)*VLOOKUP(B446,'2-Kosten per locatie'!$A$14:$C$31,3,FALSE)</f>
        <v>0</v>
      </c>
      <c r="W446" s="359">
        <f>IF(K446="nio",0,IF(K446&gt;0,VLOOKUP(G446,'3-Productie normen'!A:L,VLOOKUP(K446,'3-Productie normen'!$B$32:$C$36,2,FALSE),FALSE)))</f>
        <v>0</v>
      </c>
      <c r="X446" s="359">
        <f t="shared" si="49"/>
        <v>0</v>
      </c>
      <c r="Y446" s="359">
        <f t="shared" si="50"/>
        <v>0</v>
      </c>
      <c r="Z446" s="359">
        <f t="shared" si="51"/>
        <v>0</v>
      </c>
      <c r="AA446" s="360"/>
      <c r="AC446" s="361">
        <f t="shared" si="52"/>
        <v>108375</v>
      </c>
    </row>
    <row r="447" spans="1:29" ht="14.1" hidden="1" customHeight="1">
      <c r="A447" s="77">
        <v>447</v>
      </c>
      <c r="B447" s="74" t="s">
        <v>61</v>
      </c>
      <c r="C447" s="74"/>
      <c r="D447" s="516" t="s">
        <v>392</v>
      </c>
      <c r="E447" s="443" t="s">
        <v>154</v>
      </c>
      <c r="F447" s="74" t="s">
        <v>395</v>
      </c>
      <c r="G447" s="74" t="s">
        <v>103</v>
      </c>
      <c r="H447" s="74" t="s">
        <v>394</v>
      </c>
      <c r="I447" s="74">
        <v>95</v>
      </c>
      <c r="J447" s="358">
        <f t="shared" si="48"/>
        <v>255</v>
      </c>
      <c r="K447" s="267">
        <v>255</v>
      </c>
      <c r="L447" s="267"/>
      <c r="M447" s="267"/>
      <c r="N447" s="267"/>
      <c r="O447" s="267"/>
      <c r="P447" s="267"/>
      <c r="Q447" s="266" t="e">
        <f>IF(K447="nio",0,IF(K447&gt;0,K447*I447/W447,0))*VLOOKUP(B447,'2-Kosten per locatie'!$A$14:$C$31,3,FALSE)</f>
        <v>#DIV/0!</v>
      </c>
      <c r="R447" s="266">
        <f>IF(L447&gt;0,L447*I447/X447,0)*VLOOKUP(B447,'2-Kosten per locatie'!$A$14:$C$31,3,FALSE)</f>
        <v>0</v>
      </c>
      <c r="S447" s="266">
        <f>IF(M447&gt;0,M447*I447/Y447,0)*VLOOKUP(B447,'2-Kosten per locatie'!$A$14:$C$31,3,FALSE)</f>
        <v>0</v>
      </c>
      <c r="T447" s="266">
        <f>IF(N447&gt;0,N447*I447/Z447,0)*VLOOKUP(B447,'2-Kosten per locatie'!$A$14:$C$31,3,FALSE)</f>
        <v>0</v>
      </c>
      <c r="U447" s="266">
        <f>IF(O447&gt;0,O447*I447/Y447,0)*VLOOKUP(B447,'2-Kosten per locatie'!$A$14:$C$31,3,FALSE)</f>
        <v>0</v>
      </c>
      <c r="V447" s="266">
        <f>IF(P447&gt;0,P447*I447/Z447,0)*VLOOKUP(B447,'2-Kosten per locatie'!$A$14:$C$31,3,FALSE)</f>
        <v>0</v>
      </c>
      <c r="W447" s="359">
        <f>IF(K447="nio",0,IF(K447&gt;0,VLOOKUP(G447,'3-Productie normen'!A:L,VLOOKUP(K447,'3-Productie normen'!$B$32:$C$36,2,FALSE),FALSE)))</f>
        <v>0</v>
      </c>
      <c r="X447" s="359">
        <f t="shared" si="49"/>
        <v>0</v>
      </c>
      <c r="Y447" s="359">
        <f t="shared" si="50"/>
        <v>0</v>
      </c>
      <c r="Z447" s="359">
        <f t="shared" si="51"/>
        <v>0</v>
      </c>
      <c r="AA447" s="360"/>
      <c r="AC447" s="361">
        <f t="shared" si="52"/>
        <v>24225</v>
      </c>
    </row>
    <row r="448" spans="1:29" ht="14.1" hidden="1" customHeight="1">
      <c r="A448" s="77">
        <v>448</v>
      </c>
      <c r="B448" s="74" t="s">
        <v>61</v>
      </c>
      <c r="C448" s="74"/>
      <c r="D448" s="516" t="s">
        <v>392</v>
      </c>
      <c r="E448" s="443" t="s">
        <v>156</v>
      </c>
      <c r="F448" s="74" t="s">
        <v>396</v>
      </c>
      <c r="G448" s="74" t="s">
        <v>103</v>
      </c>
      <c r="H448" s="74" t="s">
        <v>394</v>
      </c>
      <c r="I448" s="74">
        <v>75</v>
      </c>
      <c r="J448" s="358">
        <f t="shared" si="48"/>
        <v>255</v>
      </c>
      <c r="K448" s="267">
        <v>255</v>
      </c>
      <c r="L448" s="267"/>
      <c r="M448" s="267"/>
      <c r="N448" s="267"/>
      <c r="O448" s="267"/>
      <c r="P448" s="267"/>
      <c r="Q448" s="266" t="e">
        <f>IF(K448="nio",0,IF(K448&gt;0,K448*I448/W448,0))*VLOOKUP(B448,'2-Kosten per locatie'!$A$14:$C$31,3,FALSE)</f>
        <v>#DIV/0!</v>
      </c>
      <c r="R448" s="266">
        <f>IF(L448&gt;0,L448*I448/X448,0)*VLOOKUP(B448,'2-Kosten per locatie'!$A$14:$C$31,3,FALSE)</f>
        <v>0</v>
      </c>
      <c r="S448" s="266">
        <f>IF(M448&gt;0,M448*I448/Y448,0)*VLOOKUP(B448,'2-Kosten per locatie'!$A$14:$C$31,3,FALSE)</f>
        <v>0</v>
      </c>
      <c r="T448" s="266">
        <f>IF(N448&gt;0,N448*I448/Z448,0)*VLOOKUP(B448,'2-Kosten per locatie'!$A$14:$C$31,3,FALSE)</f>
        <v>0</v>
      </c>
      <c r="U448" s="266">
        <f>IF(O448&gt;0,O448*I448/Y448,0)*VLOOKUP(B448,'2-Kosten per locatie'!$A$14:$C$31,3,FALSE)</f>
        <v>0</v>
      </c>
      <c r="V448" s="266">
        <f>IF(P448&gt;0,P448*I448/Z448,0)*VLOOKUP(B448,'2-Kosten per locatie'!$A$14:$C$31,3,FALSE)</f>
        <v>0</v>
      </c>
      <c r="W448" s="359">
        <f>IF(K448="nio",0,IF(K448&gt;0,VLOOKUP(G448,'3-Productie normen'!A:L,VLOOKUP(K448,'3-Productie normen'!$B$32:$C$36,2,FALSE),FALSE)))</f>
        <v>0</v>
      </c>
      <c r="X448" s="359">
        <f t="shared" si="49"/>
        <v>0</v>
      </c>
      <c r="Y448" s="359">
        <f t="shared" si="50"/>
        <v>0</v>
      </c>
      <c r="Z448" s="359">
        <f t="shared" si="51"/>
        <v>0</v>
      </c>
      <c r="AA448" s="360"/>
      <c r="AC448" s="361">
        <f t="shared" si="52"/>
        <v>19125</v>
      </c>
    </row>
    <row r="449" spans="1:29" ht="14.1" hidden="1" customHeight="1">
      <c r="A449" s="77">
        <v>449</v>
      </c>
      <c r="B449" s="74" t="s">
        <v>61</v>
      </c>
      <c r="C449" s="74"/>
      <c r="D449" s="516" t="s">
        <v>392</v>
      </c>
      <c r="E449" s="443" t="s">
        <v>157</v>
      </c>
      <c r="F449" s="74" t="s">
        <v>396</v>
      </c>
      <c r="G449" s="74" t="s">
        <v>103</v>
      </c>
      <c r="H449" s="74" t="s">
        <v>394</v>
      </c>
      <c r="I449" s="74">
        <v>45</v>
      </c>
      <c r="J449" s="358">
        <f t="shared" si="48"/>
        <v>255</v>
      </c>
      <c r="K449" s="267">
        <v>255</v>
      </c>
      <c r="L449" s="267"/>
      <c r="M449" s="267"/>
      <c r="N449" s="267"/>
      <c r="O449" s="267"/>
      <c r="P449" s="267"/>
      <c r="Q449" s="266" t="e">
        <f>IF(K449="nio",0,IF(K449&gt;0,K449*I449/W449,0))*VLOOKUP(B449,'2-Kosten per locatie'!$A$14:$C$31,3,FALSE)</f>
        <v>#DIV/0!</v>
      </c>
      <c r="R449" s="266">
        <f>IF(L449&gt;0,L449*I449/X449,0)*VLOOKUP(B449,'2-Kosten per locatie'!$A$14:$C$31,3,FALSE)</f>
        <v>0</v>
      </c>
      <c r="S449" s="266">
        <f>IF(M449&gt;0,M449*I449/Y449,0)*VLOOKUP(B449,'2-Kosten per locatie'!$A$14:$C$31,3,FALSE)</f>
        <v>0</v>
      </c>
      <c r="T449" s="266">
        <f>IF(N449&gt;0,N449*I449/Z449,0)*VLOOKUP(B449,'2-Kosten per locatie'!$A$14:$C$31,3,FALSE)</f>
        <v>0</v>
      </c>
      <c r="U449" s="266">
        <f>IF(O449&gt;0,O449*I449/Y449,0)*VLOOKUP(B449,'2-Kosten per locatie'!$A$14:$C$31,3,FALSE)</f>
        <v>0</v>
      </c>
      <c r="V449" s="266">
        <f>IF(P449&gt;0,P449*I449/Z449,0)*VLOOKUP(B449,'2-Kosten per locatie'!$A$14:$C$31,3,FALSE)</f>
        <v>0</v>
      </c>
      <c r="W449" s="359">
        <f>IF(K449="nio",0,IF(K449&gt;0,VLOOKUP(G449,'3-Productie normen'!A:L,VLOOKUP(K449,'3-Productie normen'!$B$32:$C$36,2,FALSE),FALSE)))</f>
        <v>0</v>
      </c>
      <c r="X449" s="359">
        <f t="shared" si="49"/>
        <v>0</v>
      </c>
      <c r="Y449" s="359">
        <f t="shared" si="50"/>
        <v>0</v>
      </c>
      <c r="Z449" s="359">
        <f t="shared" si="51"/>
        <v>0</v>
      </c>
      <c r="AA449" s="360"/>
      <c r="AC449" s="361">
        <f t="shared" si="52"/>
        <v>11475</v>
      </c>
    </row>
    <row r="450" spans="1:29" ht="14.1" hidden="1" customHeight="1">
      <c r="A450" s="77">
        <v>450</v>
      </c>
      <c r="B450" s="74" t="s">
        <v>61</v>
      </c>
      <c r="C450" s="74"/>
      <c r="D450" s="516" t="s">
        <v>392</v>
      </c>
      <c r="E450" s="443" t="s">
        <v>160</v>
      </c>
      <c r="F450" s="74" t="s">
        <v>397</v>
      </c>
      <c r="G450" s="74" t="s">
        <v>98</v>
      </c>
      <c r="H450" s="74" t="s">
        <v>394</v>
      </c>
      <c r="I450" s="74">
        <v>4</v>
      </c>
      <c r="J450" s="358">
        <f t="shared" si="48"/>
        <v>255</v>
      </c>
      <c r="K450" s="267">
        <v>255</v>
      </c>
      <c r="L450" s="267"/>
      <c r="M450" s="267"/>
      <c r="N450" s="267"/>
      <c r="O450" s="267"/>
      <c r="P450" s="267"/>
      <c r="Q450" s="266" t="e">
        <f>IF(K450="nio",0,IF(K450&gt;0,K450*I450/W450,0))*VLOOKUP(B450,'2-Kosten per locatie'!$A$14:$C$31,3,FALSE)</f>
        <v>#DIV/0!</v>
      </c>
      <c r="R450" s="266">
        <f>IF(L450&gt;0,L450*I450/X450,0)*VLOOKUP(B450,'2-Kosten per locatie'!$A$14:$C$31,3,FALSE)</f>
        <v>0</v>
      </c>
      <c r="S450" s="266">
        <f>IF(M450&gt;0,M450*I450/Y450,0)*VLOOKUP(B450,'2-Kosten per locatie'!$A$14:$C$31,3,FALSE)</f>
        <v>0</v>
      </c>
      <c r="T450" s="266">
        <f>IF(N450&gt;0,N450*I450/Z450,0)*VLOOKUP(B450,'2-Kosten per locatie'!$A$14:$C$31,3,FALSE)</f>
        <v>0</v>
      </c>
      <c r="U450" s="266">
        <f>IF(O450&gt;0,O450*I450/Y450,0)*VLOOKUP(B450,'2-Kosten per locatie'!$A$14:$C$31,3,FALSE)</f>
        <v>0</v>
      </c>
      <c r="V450" s="266">
        <f>IF(P450&gt;0,P450*I450/Z450,0)*VLOOKUP(B450,'2-Kosten per locatie'!$A$14:$C$31,3,FALSE)</f>
        <v>0</v>
      </c>
      <c r="W450" s="359">
        <f>IF(K450="nio",0,IF(K450&gt;0,VLOOKUP(G450,'3-Productie normen'!A:L,VLOOKUP(K450,'3-Productie normen'!$B$32:$C$36,2,FALSE),FALSE)))</f>
        <v>0</v>
      </c>
      <c r="X450" s="359">
        <f t="shared" si="49"/>
        <v>0</v>
      </c>
      <c r="Y450" s="359">
        <f t="shared" si="50"/>
        <v>0</v>
      </c>
      <c r="Z450" s="359">
        <f t="shared" si="51"/>
        <v>0</v>
      </c>
      <c r="AA450" s="360"/>
      <c r="AC450" s="361">
        <f t="shared" si="52"/>
        <v>1020</v>
      </c>
    </row>
    <row r="451" spans="1:29" ht="14.1" hidden="1" customHeight="1">
      <c r="A451" s="77">
        <v>451</v>
      </c>
      <c r="B451" s="74" t="s">
        <v>61</v>
      </c>
      <c r="C451" s="74"/>
      <c r="D451" s="516" t="s">
        <v>392</v>
      </c>
      <c r="E451" s="443" t="s">
        <v>161</v>
      </c>
      <c r="F451" s="74" t="s">
        <v>398</v>
      </c>
      <c r="G451" s="74" t="s">
        <v>98</v>
      </c>
      <c r="H451" s="74" t="s">
        <v>394</v>
      </c>
      <c r="I451" s="74">
        <v>10</v>
      </c>
      <c r="J451" s="358">
        <f t="shared" si="48"/>
        <v>255</v>
      </c>
      <c r="K451" s="267">
        <v>255</v>
      </c>
      <c r="L451" s="267"/>
      <c r="M451" s="267"/>
      <c r="N451" s="267"/>
      <c r="O451" s="267"/>
      <c r="P451" s="267"/>
      <c r="Q451" s="266" t="e">
        <f>IF(K451="nio",0,IF(K451&gt;0,K451*I451/W451,0))*VLOOKUP(B451,'2-Kosten per locatie'!$A$14:$C$31,3,FALSE)</f>
        <v>#DIV/0!</v>
      </c>
      <c r="R451" s="266">
        <f>IF(L451&gt;0,L451*I451/X451,0)*VLOOKUP(B451,'2-Kosten per locatie'!$A$14:$C$31,3,FALSE)</f>
        <v>0</v>
      </c>
      <c r="S451" s="266">
        <f>IF(M451&gt;0,M451*I451/Y451,0)*VLOOKUP(B451,'2-Kosten per locatie'!$A$14:$C$31,3,FALSE)</f>
        <v>0</v>
      </c>
      <c r="T451" s="266">
        <f>IF(N451&gt;0,N451*I451/Z451,0)*VLOOKUP(B451,'2-Kosten per locatie'!$A$14:$C$31,3,FALSE)</f>
        <v>0</v>
      </c>
      <c r="U451" s="266">
        <f>IF(O451&gt;0,O451*I451/Y451,0)*VLOOKUP(B451,'2-Kosten per locatie'!$A$14:$C$31,3,FALSE)</f>
        <v>0</v>
      </c>
      <c r="V451" s="266">
        <f>IF(P451&gt;0,P451*I451/Z451,0)*VLOOKUP(B451,'2-Kosten per locatie'!$A$14:$C$31,3,FALSE)</f>
        <v>0</v>
      </c>
      <c r="W451" s="359">
        <f>IF(K451="nio",0,IF(K451&gt;0,VLOOKUP(G451,'3-Productie normen'!A:L,VLOOKUP(K451,'3-Productie normen'!$B$32:$C$36,2,FALSE),FALSE)))</f>
        <v>0</v>
      </c>
      <c r="X451" s="359">
        <f t="shared" si="49"/>
        <v>0</v>
      </c>
      <c r="Y451" s="359">
        <f t="shared" si="50"/>
        <v>0</v>
      </c>
      <c r="Z451" s="359">
        <f t="shared" si="51"/>
        <v>0</v>
      </c>
      <c r="AA451" s="360"/>
      <c r="AC451" s="361">
        <f t="shared" si="52"/>
        <v>2550</v>
      </c>
    </row>
    <row r="452" spans="1:29" ht="14.1" hidden="1" customHeight="1">
      <c r="A452" s="77">
        <v>452</v>
      </c>
      <c r="B452" s="74" t="s">
        <v>61</v>
      </c>
      <c r="C452" s="74"/>
      <c r="D452" s="516" t="s">
        <v>392</v>
      </c>
      <c r="E452" s="443" t="s">
        <v>162</v>
      </c>
      <c r="F452" s="74" t="s">
        <v>399</v>
      </c>
      <c r="G452" s="74" t="s">
        <v>98</v>
      </c>
      <c r="H452" s="74" t="s">
        <v>394</v>
      </c>
      <c r="I452" s="74">
        <v>14</v>
      </c>
      <c r="J452" s="358">
        <f t="shared" si="48"/>
        <v>255</v>
      </c>
      <c r="K452" s="267">
        <v>255</v>
      </c>
      <c r="L452" s="267"/>
      <c r="M452" s="267"/>
      <c r="N452" s="267"/>
      <c r="O452" s="267"/>
      <c r="P452" s="267"/>
      <c r="Q452" s="266" t="e">
        <f>IF(K452="nio",0,IF(K452&gt;0,K452*I452/W452,0))*VLOOKUP(B452,'2-Kosten per locatie'!$A$14:$C$31,3,FALSE)</f>
        <v>#DIV/0!</v>
      </c>
      <c r="R452" s="266">
        <f>IF(L452&gt;0,L452*I452/X452,0)*VLOOKUP(B452,'2-Kosten per locatie'!$A$14:$C$31,3,FALSE)</f>
        <v>0</v>
      </c>
      <c r="S452" s="266">
        <f>IF(M452&gt;0,M452*I452/Y452,0)*VLOOKUP(B452,'2-Kosten per locatie'!$A$14:$C$31,3,FALSE)</f>
        <v>0</v>
      </c>
      <c r="T452" s="266">
        <f>IF(N452&gt;0,N452*I452/Z452,0)*VLOOKUP(B452,'2-Kosten per locatie'!$A$14:$C$31,3,FALSE)</f>
        <v>0</v>
      </c>
      <c r="U452" s="266">
        <f>IF(O452&gt;0,O452*I452/Y452,0)*VLOOKUP(B452,'2-Kosten per locatie'!$A$14:$C$31,3,FALSE)</f>
        <v>0</v>
      </c>
      <c r="V452" s="266">
        <f>IF(P452&gt;0,P452*I452/Z452,0)*VLOOKUP(B452,'2-Kosten per locatie'!$A$14:$C$31,3,FALSE)</f>
        <v>0</v>
      </c>
      <c r="W452" s="359">
        <f>IF(K452="nio",0,IF(K452&gt;0,VLOOKUP(G452,'3-Productie normen'!A:L,VLOOKUP(K452,'3-Productie normen'!$B$32:$C$36,2,FALSE),FALSE)))</f>
        <v>0</v>
      </c>
      <c r="X452" s="359">
        <f t="shared" si="49"/>
        <v>0</v>
      </c>
      <c r="Y452" s="359">
        <f t="shared" si="50"/>
        <v>0</v>
      </c>
      <c r="Z452" s="359">
        <f t="shared" si="51"/>
        <v>0</v>
      </c>
      <c r="AA452" s="360"/>
      <c r="AC452" s="361">
        <f t="shared" si="52"/>
        <v>3570</v>
      </c>
    </row>
    <row r="453" spans="1:29" ht="14.1" hidden="1" customHeight="1">
      <c r="A453" s="77">
        <v>453</v>
      </c>
      <c r="B453" s="74" t="s">
        <v>61</v>
      </c>
      <c r="C453" s="74"/>
      <c r="D453" s="516" t="s">
        <v>392</v>
      </c>
      <c r="E453" s="443" t="s">
        <v>163</v>
      </c>
      <c r="F453" s="74" t="s">
        <v>249</v>
      </c>
      <c r="G453" s="74" t="s">
        <v>101</v>
      </c>
      <c r="H453" s="74" t="s">
        <v>394</v>
      </c>
      <c r="I453" s="74">
        <v>5</v>
      </c>
      <c r="J453" s="358">
        <f t="shared" si="48"/>
        <v>255</v>
      </c>
      <c r="K453" s="267">
        <v>255</v>
      </c>
      <c r="L453" s="267"/>
      <c r="M453" s="267"/>
      <c r="N453" s="267"/>
      <c r="O453" s="267"/>
      <c r="P453" s="267"/>
      <c r="Q453" s="266" t="e">
        <f>IF(K453="nio",0,IF(K453&gt;0,K453*I453/W453,0))*VLOOKUP(B453,'2-Kosten per locatie'!$A$14:$C$31,3,FALSE)</f>
        <v>#DIV/0!</v>
      </c>
      <c r="R453" s="266">
        <f>IF(L453&gt;0,L453*I453/X453,0)*VLOOKUP(B453,'2-Kosten per locatie'!$A$14:$C$31,3,FALSE)</f>
        <v>0</v>
      </c>
      <c r="S453" s="266">
        <f>IF(M453&gt;0,M453*I453/Y453,0)*VLOOKUP(B453,'2-Kosten per locatie'!$A$14:$C$31,3,FALSE)</f>
        <v>0</v>
      </c>
      <c r="T453" s="266">
        <f>IF(N453&gt;0,N453*I453/Z453,0)*VLOOKUP(B453,'2-Kosten per locatie'!$A$14:$C$31,3,FALSE)</f>
        <v>0</v>
      </c>
      <c r="U453" s="266">
        <f>IF(O453&gt;0,O453*I453/Y453,0)*VLOOKUP(B453,'2-Kosten per locatie'!$A$14:$C$31,3,FALSE)</f>
        <v>0</v>
      </c>
      <c r="V453" s="266">
        <f>IF(P453&gt;0,P453*I453/Z453,0)*VLOOKUP(B453,'2-Kosten per locatie'!$A$14:$C$31,3,FALSE)</f>
        <v>0</v>
      </c>
      <c r="W453" s="359">
        <f>IF(K453="nio",0,IF(K453&gt;0,VLOOKUP(G453,'3-Productie normen'!A:L,VLOOKUP(K453,'3-Productie normen'!$B$32:$C$36,2,FALSE),FALSE)))</f>
        <v>0</v>
      </c>
      <c r="X453" s="359">
        <f t="shared" si="49"/>
        <v>0</v>
      </c>
      <c r="Y453" s="359">
        <f t="shared" si="50"/>
        <v>0</v>
      </c>
      <c r="Z453" s="359">
        <f t="shared" si="51"/>
        <v>0</v>
      </c>
      <c r="AA453" s="360"/>
      <c r="AC453" s="361">
        <f t="shared" si="52"/>
        <v>1275</v>
      </c>
    </row>
    <row r="454" spans="1:29" ht="14.1" hidden="1" customHeight="1">
      <c r="A454" s="77">
        <v>454</v>
      </c>
      <c r="B454" s="74" t="s">
        <v>61</v>
      </c>
      <c r="C454" s="74"/>
      <c r="D454" s="516" t="s">
        <v>392</v>
      </c>
      <c r="E454" s="443" t="s">
        <v>164</v>
      </c>
      <c r="F454" s="74" t="s">
        <v>200</v>
      </c>
      <c r="G454" s="340" t="s">
        <v>97</v>
      </c>
      <c r="H454" s="74" t="s">
        <v>394</v>
      </c>
      <c r="I454" s="74">
        <v>20</v>
      </c>
      <c r="J454" s="358">
        <f t="shared" si="48"/>
        <v>255</v>
      </c>
      <c r="K454" s="267">
        <v>255</v>
      </c>
      <c r="L454" s="267"/>
      <c r="M454" s="267"/>
      <c r="N454" s="267"/>
      <c r="O454" s="267"/>
      <c r="P454" s="267"/>
      <c r="Q454" s="266" t="e">
        <f>IF(K454="nio",0,IF(K454&gt;0,K454*I454/W454,0))*VLOOKUP(B454,'2-Kosten per locatie'!$A$14:$C$31,3,FALSE)</f>
        <v>#DIV/0!</v>
      </c>
      <c r="R454" s="266">
        <f>IF(L454&gt;0,L454*I454/X454,0)*VLOOKUP(B454,'2-Kosten per locatie'!$A$14:$C$31,3,FALSE)</f>
        <v>0</v>
      </c>
      <c r="S454" s="266">
        <f>IF(M454&gt;0,M454*I454/Y454,0)*VLOOKUP(B454,'2-Kosten per locatie'!$A$14:$C$31,3,FALSE)</f>
        <v>0</v>
      </c>
      <c r="T454" s="266">
        <f>IF(N454&gt;0,N454*I454/Z454,0)*VLOOKUP(B454,'2-Kosten per locatie'!$A$14:$C$31,3,FALSE)</f>
        <v>0</v>
      </c>
      <c r="U454" s="266">
        <f>IF(O454&gt;0,O454*I454/Y454,0)*VLOOKUP(B454,'2-Kosten per locatie'!$A$14:$C$31,3,FALSE)</f>
        <v>0</v>
      </c>
      <c r="V454" s="266">
        <f>IF(P454&gt;0,P454*I454/Z454,0)*VLOOKUP(B454,'2-Kosten per locatie'!$A$14:$C$31,3,FALSE)</f>
        <v>0</v>
      </c>
      <c r="W454" s="359">
        <f>IF(K454="nio",0,IF(K454&gt;0,VLOOKUP(G454,'3-Productie normen'!A:L,VLOOKUP(K454,'3-Productie normen'!$B$32:$C$36,2,FALSE),FALSE)))</f>
        <v>0</v>
      </c>
      <c r="X454" s="359">
        <f t="shared" si="49"/>
        <v>0</v>
      </c>
      <c r="Y454" s="359">
        <f t="shared" si="50"/>
        <v>0</v>
      </c>
      <c r="Z454" s="359">
        <f t="shared" si="51"/>
        <v>0</v>
      </c>
      <c r="AA454" s="360"/>
      <c r="AC454" s="361">
        <f t="shared" si="52"/>
        <v>5100</v>
      </c>
    </row>
    <row r="455" spans="1:29" ht="14.1" hidden="1" customHeight="1">
      <c r="A455" s="77">
        <v>455</v>
      </c>
      <c r="B455" s="74" t="s">
        <v>61</v>
      </c>
      <c r="C455" s="74"/>
      <c r="D455" s="516" t="s">
        <v>392</v>
      </c>
      <c r="E455" s="443" t="s">
        <v>165</v>
      </c>
      <c r="F455" s="74" t="s">
        <v>200</v>
      </c>
      <c r="G455" s="340" t="s">
        <v>97</v>
      </c>
      <c r="H455" s="74" t="s">
        <v>394</v>
      </c>
      <c r="I455" s="74">
        <v>20</v>
      </c>
      <c r="J455" s="358">
        <f t="shared" ref="J455:J463" si="53">SUM(K455:P455)</f>
        <v>255</v>
      </c>
      <c r="K455" s="267">
        <v>255</v>
      </c>
      <c r="L455" s="267"/>
      <c r="M455" s="267"/>
      <c r="N455" s="267"/>
      <c r="O455" s="267"/>
      <c r="P455" s="267"/>
      <c r="Q455" s="266" t="e">
        <f>IF(K455="nio",0,IF(K455&gt;0,K455*I455/W455,0))*VLOOKUP(B455,'2-Kosten per locatie'!$A$14:$C$31,3,FALSE)</f>
        <v>#DIV/0!</v>
      </c>
      <c r="R455" s="266">
        <f>IF(L455&gt;0,L455*I455/X455,0)*VLOOKUP(B455,'2-Kosten per locatie'!$A$14:$C$31,3,FALSE)</f>
        <v>0</v>
      </c>
      <c r="S455" s="266">
        <f>IF(M455&gt;0,M455*I455/Y455,0)*VLOOKUP(B455,'2-Kosten per locatie'!$A$14:$C$31,3,FALSE)</f>
        <v>0</v>
      </c>
      <c r="T455" s="266">
        <f>IF(N455&gt;0,N455*I455/Z455,0)*VLOOKUP(B455,'2-Kosten per locatie'!$A$14:$C$31,3,FALSE)</f>
        <v>0</v>
      </c>
      <c r="U455" s="266">
        <f>IF(O455&gt;0,O455*I455/Y455,0)*VLOOKUP(B455,'2-Kosten per locatie'!$A$14:$C$31,3,FALSE)</f>
        <v>0</v>
      </c>
      <c r="V455" s="266">
        <f>IF(P455&gt;0,P455*I455/Z455,0)*VLOOKUP(B455,'2-Kosten per locatie'!$A$14:$C$31,3,FALSE)</f>
        <v>0</v>
      </c>
      <c r="W455" s="359">
        <f>IF(K455="nio",0,IF(K455&gt;0,VLOOKUP(G455,'3-Productie normen'!A:L,VLOOKUP(K455,'3-Productie normen'!$B$32:$C$36,2,FALSE),FALSE)))</f>
        <v>0</v>
      </c>
      <c r="X455" s="359">
        <f t="shared" ref="X455:X463" si="54">IF(L455&gt;0,W455*$X$8,0)</f>
        <v>0</v>
      </c>
      <c r="Y455" s="359">
        <f t="shared" ref="Y455:Y463" si="55">IF((OR(M455&gt;0,O455&gt;0)),W455*$Y$8,0)</f>
        <v>0</v>
      </c>
      <c r="Z455" s="359">
        <f t="shared" ref="Z455:Z463" si="56">IF((OR(N455&gt;0,P455&gt;0)),W455*$Z$8,0)</f>
        <v>0</v>
      </c>
      <c r="AA455" s="360"/>
      <c r="AC455" s="361">
        <f t="shared" ref="AC455:AC463" si="57">J455*I455</f>
        <v>5100</v>
      </c>
    </row>
    <row r="456" spans="1:29" ht="14.1" hidden="1" customHeight="1">
      <c r="A456" s="77">
        <v>456</v>
      </c>
      <c r="B456" s="74" t="s">
        <v>61</v>
      </c>
      <c r="C456" s="74"/>
      <c r="D456" s="516" t="s">
        <v>392</v>
      </c>
      <c r="E456" s="443" t="s">
        <v>166</v>
      </c>
      <c r="F456" s="74" t="s">
        <v>200</v>
      </c>
      <c r="G456" s="340" t="s">
        <v>97</v>
      </c>
      <c r="H456" s="74" t="s">
        <v>394</v>
      </c>
      <c r="I456" s="74">
        <v>30</v>
      </c>
      <c r="J456" s="358">
        <f t="shared" si="53"/>
        <v>255</v>
      </c>
      <c r="K456" s="267">
        <v>255</v>
      </c>
      <c r="L456" s="267"/>
      <c r="M456" s="267"/>
      <c r="N456" s="267"/>
      <c r="O456" s="267"/>
      <c r="P456" s="267"/>
      <c r="Q456" s="266" t="e">
        <f>IF(K456="nio",0,IF(K456&gt;0,K456*I456/W456,0))*VLOOKUP(B456,'2-Kosten per locatie'!$A$14:$C$31,3,FALSE)</f>
        <v>#DIV/0!</v>
      </c>
      <c r="R456" s="266">
        <f>IF(L456&gt;0,L456*I456/X456,0)*VLOOKUP(B456,'2-Kosten per locatie'!$A$14:$C$31,3,FALSE)</f>
        <v>0</v>
      </c>
      <c r="S456" s="266">
        <f>IF(M456&gt;0,M456*I456/Y456,0)*VLOOKUP(B456,'2-Kosten per locatie'!$A$14:$C$31,3,FALSE)</f>
        <v>0</v>
      </c>
      <c r="T456" s="266">
        <f>IF(N456&gt;0,N456*I456/Z456,0)*VLOOKUP(B456,'2-Kosten per locatie'!$A$14:$C$31,3,FALSE)</f>
        <v>0</v>
      </c>
      <c r="U456" s="266">
        <f>IF(O456&gt;0,O456*I456/Y456,0)*VLOOKUP(B456,'2-Kosten per locatie'!$A$14:$C$31,3,FALSE)</f>
        <v>0</v>
      </c>
      <c r="V456" s="266">
        <f>IF(P456&gt;0,P456*I456/Z456,0)*VLOOKUP(B456,'2-Kosten per locatie'!$A$14:$C$31,3,FALSE)</f>
        <v>0</v>
      </c>
      <c r="W456" s="359">
        <f>IF(K456="nio",0,IF(K456&gt;0,VLOOKUP(G456,'3-Productie normen'!A:L,VLOOKUP(K456,'3-Productie normen'!$B$32:$C$36,2,FALSE),FALSE)))</f>
        <v>0</v>
      </c>
      <c r="X456" s="359">
        <f t="shared" si="54"/>
        <v>0</v>
      </c>
      <c r="Y456" s="359">
        <f t="shared" si="55"/>
        <v>0</v>
      </c>
      <c r="Z456" s="359">
        <f t="shared" si="56"/>
        <v>0</v>
      </c>
      <c r="AA456" s="360"/>
      <c r="AC456" s="361">
        <f t="shared" si="57"/>
        <v>7650</v>
      </c>
    </row>
    <row r="457" spans="1:29" ht="14.1" hidden="1" customHeight="1">
      <c r="A457" s="77">
        <v>457</v>
      </c>
      <c r="B457" s="74" t="s">
        <v>61</v>
      </c>
      <c r="C457" s="74"/>
      <c r="D457" s="516" t="s">
        <v>392</v>
      </c>
      <c r="E457" s="443" t="s">
        <v>167</v>
      </c>
      <c r="F457" s="74" t="s">
        <v>200</v>
      </c>
      <c r="G457" s="340" t="s">
        <v>97</v>
      </c>
      <c r="H457" s="74" t="s">
        <v>394</v>
      </c>
      <c r="I457" s="74">
        <v>17.5</v>
      </c>
      <c r="J457" s="358">
        <f t="shared" si="53"/>
        <v>255</v>
      </c>
      <c r="K457" s="267">
        <v>255</v>
      </c>
      <c r="L457" s="267"/>
      <c r="M457" s="267"/>
      <c r="N457" s="267"/>
      <c r="O457" s="267"/>
      <c r="P457" s="267"/>
      <c r="Q457" s="266" t="e">
        <f>IF(K457="nio",0,IF(K457&gt;0,K457*I457/W457,0))*VLOOKUP(B457,'2-Kosten per locatie'!$A$14:$C$31,3,FALSE)</f>
        <v>#DIV/0!</v>
      </c>
      <c r="R457" s="266">
        <f>IF(L457&gt;0,L457*I457/X457,0)*VLOOKUP(B457,'2-Kosten per locatie'!$A$14:$C$31,3,FALSE)</f>
        <v>0</v>
      </c>
      <c r="S457" s="266">
        <f>IF(M457&gt;0,M457*I457/Y457,0)*VLOOKUP(B457,'2-Kosten per locatie'!$A$14:$C$31,3,FALSE)</f>
        <v>0</v>
      </c>
      <c r="T457" s="266">
        <f>IF(N457&gt;0,N457*I457/Z457,0)*VLOOKUP(B457,'2-Kosten per locatie'!$A$14:$C$31,3,FALSE)</f>
        <v>0</v>
      </c>
      <c r="U457" s="266">
        <f>IF(O457&gt;0,O457*I457/Y457,0)*VLOOKUP(B457,'2-Kosten per locatie'!$A$14:$C$31,3,FALSE)</f>
        <v>0</v>
      </c>
      <c r="V457" s="266">
        <f>IF(P457&gt;0,P457*I457/Z457,0)*VLOOKUP(B457,'2-Kosten per locatie'!$A$14:$C$31,3,FALSE)</f>
        <v>0</v>
      </c>
      <c r="W457" s="359">
        <f>IF(K457="nio",0,IF(K457&gt;0,VLOOKUP(G457,'3-Productie normen'!A:L,VLOOKUP(K457,'3-Productie normen'!$B$32:$C$36,2,FALSE),FALSE)))</f>
        <v>0</v>
      </c>
      <c r="X457" s="359">
        <f t="shared" si="54"/>
        <v>0</v>
      </c>
      <c r="Y457" s="359">
        <f t="shared" si="55"/>
        <v>0</v>
      </c>
      <c r="Z457" s="359">
        <f t="shared" si="56"/>
        <v>0</v>
      </c>
      <c r="AA457" s="360"/>
      <c r="AC457" s="361">
        <f t="shared" si="57"/>
        <v>4462.5</v>
      </c>
    </row>
    <row r="458" spans="1:29" ht="14.1" hidden="1" customHeight="1">
      <c r="A458" s="77">
        <v>458</v>
      </c>
      <c r="B458" s="74" t="s">
        <v>61</v>
      </c>
      <c r="C458" s="74"/>
      <c r="D458" s="516" t="s">
        <v>392</v>
      </c>
      <c r="E458" s="443" t="s">
        <v>168</v>
      </c>
      <c r="F458" s="74" t="s">
        <v>200</v>
      </c>
      <c r="G458" s="340" t="s">
        <v>97</v>
      </c>
      <c r="H458" s="74" t="s">
        <v>394</v>
      </c>
      <c r="I458" s="74">
        <v>30</v>
      </c>
      <c r="J458" s="358">
        <f t="shared" si="53"/>
        <v>255</v>
      </c>
      <c r="K458" s="267">
        <v>255</v>
      </c>
      <c r="L458" s="267"/>
      <c r="M458" s="267"/>
      <c r="N458" s="267"/>
      <c r="O458" s="267"/>
      <c r="P458" s="267"/>
      <c r="Q458" s="266" t="e">
        <f>IF(K458="nio",0,IF(K458&gt;0,K458*I458/W458,0))*VLOOKUP(B458,'2-Kosten per locatie'!$A$14:$C$31,3,FALSE)</f>
        <v>#DIV/0!</v>
      </c>
      <c r="R458" s="266">
        <f>IF(L458&gt;0,L458*I458/X458,0)*VLOOKUP(B458,'2-Kosten per locatie'!$A$14:$C$31,3,FALSE)</f>
        <v>0</v>
      </c>
      <c r="S458" s="266">
        <f>IF(M458&gt;0,M458*I458/Y458,0)*VLOOKUP(B458,'2-Kosten per locatie'!$A$14:$C$31,3,FALSE)</f>
        <v>0</v>
      </c>
      <c r="T458" s="266">
        <f>IF(N458&gt;0,N458*I458/Z458,0)*VLOOKUP(B458,'2-Kosten per locatie'!$A$14:$C$31,3,FALSE)</f>
        <v>0</v>
      </c>
      <c r="U458" s="266">
        <f>IF(O458&gt;0,O458*I458/Y458,0)*VLOOKUP(B458,'2-Kosten per locatie'!$A$14:$C$31,3,FALSE)</f>
        <v>0</v>
      </c>
      <c r="V458" s="266">
        <f>IF(P458&gt;0,P458*I458/Z458,0)*VLOOKUP(B458,'2-Kosten per locatie'!$A$14:$C$31,3,FALSE)</f>
        <v>0</v>
      </c>
      <c r="W458" s="359">
        <f>IF(K458="nio",0,IF(K458&gt;0,VLOOKUP(G458,'3-Productie normen'!A:L,VLOOKUP(K458,'3-Productie normen'!$B$32:$C$36,2,FALSE),FALSE)))</f>
        <v>0</v>
      </c>
      <c r="X458" s="359">
        <f t="shared" si="54"/>
        <v>0</v>
      </c>
      <c r="Y458" s="359">
        <f t="shared" si="55"/>
        <v>0</v>
      </c>
      <c r="Z458" s="359">
        <f t="shared" si="56"/>
        <v>0</v>
      </c>
      <c r="AA458" s="360"/>
      <c r="AC458" s="361">
        <f t="shared" si="57"/>
        <v>7650</v>
      </c>
    </row>
    <row r="459" spans="1:29" ht="14.1" hidden="1" customHeight="1">
      <c r="A459" s="77">
        <v>459</v>
      </c>
      <c r="B459" s="74" t="s">
        <v>61</v>
      </c>
      <c r="C459" s="74"/>
      <c r="D459" s="516" t="s">
        <v>392</v>
      </c>
      <c r="E459" s="443" t="s">
        <v>169</v>
      </c>
      <c r="F459" s="74" t="s">
        <v>200</v>
      </c>
      <c r="G459" s="340" t="s">
        <v>97</v>
      </c>
      <c r="H459" s="74" t="s">
        <v>394</v>
      </c>
      <c r="I459" s="74">
        <v>30</v>
      </c>
      <c r="J459" s="358">
        <f t="shared" si="53"/>
        <v>255</v>
      </c>
      <c r="K459" s="267">
        <v>255</v>
      </c>
      <c r="L459" s="267"/>
      <c r="M459" s="267"/>
      <c r="N459" s="267"/>
      <c r="O459" s="267"/>
      <c r="P459" s="267"/>
      <c r="Q459" s="266" t="e">
        <f>IF(K459="nio",0,IF(K459&gt;0,K459*I459/W459,0))*VLOOKUP(B459,'2-Kosten per locatie'!$A$14:$C$31,3,FALSE)</f>
        <v>#DIV/0!</v>
      </c>
      <c r="R459" s="266">
        <f>IF(L459&gt;0,L459*I459/X459,0)*VLOOKUP(B459,'2-Kosten per locatie'!$A$14:$C$31,3,FALSE)</f>
        <v>0</v>
      </c>
      <c r="S459" s="266">
        <f>IF(M459&gt;0,M459*I459/Y459,0)*VLOOKUP(B459,'2-Kosten per locatie'!$A$14:$C$31,3,FALSE)</f>
        <v>0</v>
      </c>
      <c r="T459" s="266">
        <f>IF(N459&gt;0,N459*I459/Z459,0)*VLOOKUP(B459,'2-Kosten per locatie'!$A$14:$C$31,3,FALSE)</f>
        <v>0</v>
      </c>
      <c r="U459" s="266">
        <f>IF(O459&gt;0,O459*I459/Y459,0)*VLOOKUP(B459,'2-Kosten per locatie'!$A$14:$C$31,3,FALSE)</f>
        <v>0</v>
      </c>
      <c r="V459" s="266">
        <f>IF(P459&gt;0,P459*I459/Z459,0)*VLOOKUP(B459,'2-Kosten per locatie'!$A$14:$C$31,3,FALSE)</f>
        <v>0</v>
      </c>
      <c r="W459" s="359">
        <f>IF(K459="nio",0,IF(K459&gt;0,VLOOKUP(G459,'3-Productie normen'!A:L,VLOOKUP(K459,'3-Productie normen'!$B$32:$C$36,2,FALSE),FALSE)))</f>
        <v>0</v>
      </c>
      <c r="X459" s="359">
        <f t="shared" si="54"/>
        <v>0</v>
      </c>
      <c r="Y459" s="359">
        <f t="shared" si="55"/>
        <v>0</v>
      </c>
      <c r="Z459" s="359">
        <f t="shared" si="56"/>
        <v>0</v>
      </c>
      <c r="AA459" s="360"/>
      <c r="AC459" s="361">
        <f t="shared" si="57"/>
        <v>7650</v>
      </c>
    </row>
    <row r="460" spans="1:29" ht="14.1" hidden="1" customHeight="1">
      <c r="A460" s="77">
        <v>460</v>
      </c>
      <c r="B460" s="74" t="s">
        <v>61</v>
      </c>
      <c r="C460" s="74"/>
      <c r="D460" s="516" t="s">
        <v>392</v>
      </c>
      <c r="E460" s="443" t="s">
        <v>170</v>
      </c>
      <c r="F460" s="74" t="s">
        <v>200</v>
      </c>
      <c r="G460" s="340" t="s">
        <v>97</v>
      </c>
      <c r="H460" s="74" t="s">
        <v>394</v>
      </c>
      <c r="I460" s="74">
        <v>10</v>
      </c>
      <c r="J460" s="358">
        <f t="shared" si="53"/>
        <v>255</v>
      </c>
      <c r="K460" s="267">
        <v>255</v>
      </c>
      <c r="L460" s="267"/>
      <c r="M460" s="267"/>
      <c r="N460" s="267"/>
      <c r="O460" s="267"/>
      <c r="P460" s="267"/>
      <c r="Q460" s="266" t="e">
        <f>IF(K460="nio",0,IF(K460&gt;0,K460*I460/W460,0))*VLOOKUP(B460,'2-Kosten per locatie'!$A$14:$C$31,3,FALSE)</f>
        <v>#DIV/0!</v>
      </c>
      <c r="R460" s="266">
        <f>IF(L460&gt;0,L460*I460/X460,0)*VLOOKUP(B460,'2-Kosten per locatie'!$A$14:$C$31,3,FALSE)</f>
        <v>0</v>
      </c>
      <c r="S460" s="266">
        <f>IF(M460&gt;0,M460*I460/Y460,0)*VLOOKUP(B460,'2-Kosten per locatie'!$A$14:$C$31,3,FALSE)</f>
        <v>0</v>
      </c>
      <c r="T460" s="266">
        <f>IF(N460&gt;0,N460*I460/Z460,0)*VLOOKUP(B460,'2-Kosten per locatie'!$A$14:$C$31,3,FALSE)</f>
        <v>0</v>
      </c>
      <c r="U460" s="266">
        <f>IF(O460&gt;0,O460*I460/Y460,0)*VLOOKUP(B460,'2-Kosten per locatie'!$A$14:$C$31,3,FALSE)</f>
        <v>0</v>
      </c>
      <c r="V460" s="266">
        <f>IF(P460&gt;0,P460*I460/Z460,0)*VLOOKUP(B460,'2-Kosten per locatie'!$A$14:$C$31,3,FALSE)</f>
        <v>0</v>
      </c>
      <c r="W460" s="359">
        <f>IF(K460="nio",0,IF(K460&gt;0,VLOOKUP(G460,'3-Productie normen'!A:L,VLOOKUP(K460,'3-Productie normen'!$B$32:$C$36,2,FALSE),FALSE)))</f>
        <v>0</v>
      </c>
      <c r="X460" s="359">
        <f t="shared" si="54"/>
        <v>0</v>
      </c>
      <c r="Y460" s="359">
        <f t="shared" si="55"/>
        <v>0</v>
      </c>
      <c r="Z460" s="359">
        <f t="shared" si="56"/>
        <v>0</v>
      </c>
      <c r="AA460" s="360"/>
      <c r="AC460" s="361">
        <f t="shared" si="57"/>
        <v>2550</v>
      </c>
    </row>
    <row r="461" spans="1:29" ht="14.1" hidden="1" customHeight="1">
      <c r="A461" s="77">
        <v>461</v>
      </c>
      <c r="B461" s="74" t="s">
        <v>61</v>
      </c>
      <c r="C461" s="74"/>
      <c r="D461" s="516" t="s">
        <v>392</v>
      </c>
      <c r="E461" s="443" t="s">
        <v>171</v>
      </c>
      <c r="F461" s="74" t="s">
        <v>200</v>
      </c>
      <c r="G461" s="340" t="s">
        <v>97</v>
      </c>
      <c r="H461" s="74" t="s">
        <v>394</v>
      </c>
      <c r="I461" s="74">
        <v>16</v>
      </c>
      <c r="J461" s="358">
        <f t="shared" si="53"/>
        <v>255</v>
      </c>
      <c r="K461" s="267">
        <v>255</v>
      </c>
      <c r="L461" s="267"/>
      <c r="M461" s="267"/>
      <c r="N461" s="267"/>
      <c r="O461" s="267"/>
      <c r="P461" s="267"/>
      <c r="Q461" s="266" t="e">
        <f>IF(K461="nio",0,IF(K461&gt;0,K461*I461/W461,0))*VLOOKUP(B461,'2-Kosten per locatie'!$A$14:$C$31,3,FALSE)</f>
        <v>#DIV/0!</v>
      </c>
      <c r="R461" s="266">
        <f>IF(L461&gt;0,L461*I461/X461,0)*VLOOKUP(B461,'2-Kosten per locatie'!$A$14:$C$31,3,FALSE)</f>
        <v>0</v>
      </c>
      <c r="S461" s="266">
        <f>IF(M461&gt;0,M461*I461/Y461,0)*VLOOKUP(B461,'2-Kosten per locatie'!$A$14:$C$31,3,FALSE)</f>
        <v>0</v>
      </c>
      <c r="T461" s="266">
        <f>IF(N461&gt;0,N461*I461/Z461,0)*VLOOKUP(B461,'2-Kosten per locatie'!$A$14:$C$31,3,FALSE)</f>
        <v>0</v>
      </c>
      <c r="U461" s="266">
        <f>IF(O461&gt;0,O461*I461/Y461,0)*VLOOKUP(B461,'2-Kosten per locatie'!$A$14:$C$31,3,FALSE)</f>
        <v>0</v>
      </c>
      <c r="V461" s="266">
        <f>IF(P461&gt;0,P461*I461/Z461,0)*VLOOKUP(B461,'2-Kosten per locatie'!$A$14:$C$31,3,FALSE)</f>
        <v>0</v>
      </c>
      <c r="W461" s="359">
        <f>IF(K461="nio",0,IF(K461&gt;0,VLOOKUP(G461,'3-Productie normen'!A:L,VLOOKUP(K461,'3-Productie normen'!$B$32:$C$36,2,FALSE),FALSE)))</f>
        <v>0</v>
      </c>
      <c r="X461" s="359">
        <f t="shared" si="54"/>
        <v>0</v>
      </c>
      <c r="Y461" s="359">
        <f t="shared" si="55"/>
        <v>0</v>
      </c>
      <c r="Z461" s="359">
        <f t="shared" si="56"/>
        <v>0</v>
      </c>
      <c r="AA461" s="360"/>
      <c r="AC461" s="361">
        <f t="shared" si="57"/>
        <v>4080</v>
      </c>
    </row>
    <row r="462" spans="1:29" ht="14.1" hidden="1" customHeight="1">
      <c r="A462" s="77">
        <v>462</v>
      </c>
      <c r="B462" s="74" t="s">
        <v>61</v>
      </c>
      <c r="C462" s="74"/>
      <c r="D462" s="516" t="s">
        <v>392</v>
      </c>
      <c r="E462" s="443" t="s">
        <v>175</v>
      </c>
      <c r="F462" s="74" t="s">
        <v>200</v>
      </c>
      <c r="G462" s="340" t="s">
        <v>97</v>
      </c>
      <c r="H462" s="74" t="s">
        <v>394</v>
      </c>
      <c r="I462" s="74">
        <v>16</v>
      </c>
      <c r="J462" s="358">
        <f t="shared" si="53"/>
        <v>255</v>
      </c>
      <c r="K462" s="267">
        <v>255</v>
      </c>
      <c r="L462" s="267"/>
      <c r="M462" s="267"/>
      <c r="N462" s="267"/>
      <c r="O462" s="267"/>
      <c r="P462" s="267"/>
      <c r="Q462" s="266" t="e">
        <f>IF(K462="nio",0,IF(K462&gt;0,K462*I462/W462,0))*VLOOKUP(B462,'2-Kosten per locatie'!$A$14:$C$31,3,FALSE)</f>
        <v>#DIV/0!</v>
      </c>
      <c r="R462" s="266">
        <f>IF(L462&gt;0,L462*I462/X462,0)*VLOOKUP(B462,'2-Kosten per locatie'!$A$14:$C$31,3,FALSE)</f>
        <v>0</v>
      </c>
      <c r="S462" s="266">
        <f>IF(M462&gt;0,M462*I462/Y462,0)*VLOOKUP(B462,'2-Kosten per locatie'!$A$14:$C$31,3,FALSE)</f>
        <v>0</v>
      </c>
      <c r="T462" s="266">
        <f>IF(N462&gt;0,N462*I462/Z462,0)*VLOOKUP(B462,'2-Kosten per locatie'!$A$14:$C$31,3,FALSE)</f>
        <v>0</v>
      </c>
      <c r="U462" s="266">
        <f>IF(O462&gt;0,O462*I462/Y462,0)*VLOOKUP(B462,'2-Kosten per locatie'!$A$14:$C$31,3,FALSE)</f>
        <v>0</v>
      </c>
      <c r="V462" s="266">
        <f>IF(P462&gt;0,P462*I462/Z462,0)*VLOOKUP(B462,'2-Kosten per locatie'!$A$14:$C$31,3,FALSE)</f>
        <v>0</v>
      </c>
      <c r="W462" s="359">
        <f>IF(K462="nio",0,IF(K462&gt;0,VLOOKUP(G462,'3-Productie normen'!A:L,VLOOKUP(K462,'3-Productie normen'!$B$32:$C$36,2,FALSE),FALSE)))</f>
        <v>0</v>
      </c>
      <c r="X462" s="359">
        <f t="shared" si="54"/>
        <v>0</v>
      </c>
      <c r="Y462" s="359">
        <f t="shared" si="55"/>
        <v>0</v>
      </c>
      <c r="Z462" s="359">
        <f t="shared" si="56"/>
        <v>0</v>
      </c>
      <c r="AA462" s="360"/>
      <c r="AC462" s="361">
        <f t="shared" si="57"/>
        <v>4080</v>
      </c>
    </row>
    <row r="463" spans="1:29" ht="14.1" hidden="1" customHeight="1">
      <c r="A463" s="77">
        <v>463</v>
      </c>
      <c r="B463" s="74" t="s">
        <v>61</v>
      </c>
      <c r="C463" s="74"/>
      <c r="D463" s="516" t="s">
        <v>392</v>
      </c>
      <c r="E463" s="443" t="s">
        <v>178</v>
      </c>
      <c r="F463" s="74" t="s">
        <v>227</v>
      </c>
      <c r="G463" s="74" t="s">
        <v>99</v>
      </c>
      <c r="H463" s="74" t="s">
        <v>394</v>
      </c>
      <c r="I463" s="74">
        <v>94</v>
      </c>
      <c r="J463" s="358">
        <f t="shared" si="53"/>
        <v>255</v>
      </c>
      <c r="K463" s="267">
        <v>255</v>
      </c>
      <c r="L463" s="267"/>
      <c r="M463" s="267"/>
      <c r="N463" s="267"/>
      <c r="O463" s="267"/>
      <c r="P463" s="267"/>
      <c r="Q463" s="266" t="e">
        <f>IF(K463="nio",0,IF(K463&gt;0,K463*I463/W463,0))*VLOOKUP(B463,'2-Kosten per locatie'!$A$14:$C$31,3,FALSE)</f>
        <v>#DIV/0!</v>
      </c>
      <c r="R463" s="266">
        <f>IF(L463&gt;0,L463*I463/X463,0)*VLOOKUP(B463,'2-Kosten per locatie'!$A$14:$C$31,3,FALSE)</f>
        <v>0</v>
      </c>
      <c r="S463" s="266">
        <f>IF(M463&gt;0,M463*I463/Y463,0)*VLOOKUP(B463,'2-Kosten per locatie'!$A$14:$C$31,3,FALSE)</f>
        <v>0</v>
      </c>
      <c r="T463" s="266">
        <f>IF(N463&gt;0,N463*I463/Z463,0)*VLOOKUP(B463,'2-Kosten per locatie'!$A$14:$C$31,3,FALSE)</f>
        <v>0</v>
      </c>
      <c r="U463" s="266">
        <f>IF(O463&gt;0,O463*I463/Y463,0)*VLOOKUP(B463,'2-Kosten per locatie'!$A$14:$C$31,3,FALSE)</f>
        <v>0</v>
      </c>
      <c r="V463" s="266">
        <f>IF(P463&gt;0,P463*I463/Z463,0)*VLOOKUP(B463,'2-Kosten per locatie'!$A$14:$C$31,3,FALSE)</f>
        <v>0</v>
      </c>
      <c r="W463" s="359">
        <f>IF(K463="nio",0,IF(K463&gt;0,VLOOKUP(G463,'3-Productie normen'!A:L,VLOOKUP(K463,'3-Productie normen'!$B$32:$C$36,2,FALSE),FALSE)))</f>
        <v>0</v>
      </c>
      <c r="X463" s="359">
        <f t="shared" si="54"/>
        <v>0</v>
      </c>
      <c r="Y463" s="359">
        <f t="shared" si="55"/>
        <v>0</v>
      </c>
      <c r="Z463" s="359">
        <f t="shared" si="56"/>
        <v>0</v>
      </c>
      <c r="AA463" s="360"/>
      <c r="AC463" s="361">
        <f t="shared" si="57"/>
        <v>23970</v>
      </c>
    </row>
    <row r="464" spans="1:29" ht="14.1" hidden="1" customHeight="1">
      <c r="A464" s="77">
        <v>464</v>
      </c>
      <c r="B464" s="324" t="s">
        <v>63</v>
      </c>
      <c r="C464" s="74" t="s">
        <v>400</v>
      </c>
      <c r="D464" s="74" t="s">
        <v>401</v>
      </c>
      <c r="E464" s="443" t="s">
        <v>150</v>
      </c>
      <c r="F464" s="74" t="s">
        <v>106</v>
      </c>
      <c r="G464" s="74" t="s">
        <v>106</v>
      </c>
      <c r="H464" s="74" t="s">
        <v>402</v>
      </c>
      <c r="I464" s="74">
        <v>26.73</v>
      </c>
      <c r="J464" s="358">
        <f t="shared" ref="J464:J501" si="58">SUM(K464:P464)</f>
        <v>104</v>
      </c>
      <c r="K464" s="267">
        <v>104</v>
      </c>
      <c r="L464" s="267"/>
      <c r="M464" s="267"/>
      <c r="N464" s="267"/>
      <c r="O464" s="267"/>
      <c r="P464" s="267"/>
      <c r="Q464" s="266" t="e">
        <f>IF(K464="nio",0,IF(K464&gt;0,K464*I464/W464,0))*VLOOKUP(B464,'2-Kosten per locatie'!$A$14:$C$31,3,FALSE)</f>
        <v>#DIV/0!</v>
      </c>
      <c r="R464" s="266">
        <f>IF(L464&gt;0,L464*I464/X464,0)*VLOOKUP(B464,'2-Kosten per locatie'!$A$14:$C$31,3,FALSE)</f>
        <v>0</v>
      </c>
      <c r="S464" s="266">
        <f>IF(M464&gt;0,M464*I464/Y464,0)*VLOOKUP(B464,'2-Kosten per locatie'!$A$14:$C$31,3,FALSE)</f>
        <v>0</v>
      </c>
      <c r="T464" s="266">
        <f>IF(N464&gt;0,N464*I464/Z464,0)*VLOOKUP(B464,'2-Kosten per locatie'!$A$14:$C$31,3,FALSE)</f>
        <v>0</v>
      </c>
      <c r="U464" s="266">
        <f>IF(O464&gt;0,O464*I464/Y464,0)*VLOOKUP(B464,'2-Kosten per locatie'!$A$14:$C$31,3,FALSE)</f>
        <v>0</v>
      </c>
      <c r="V464" s="266">
        <f>IF(P464&gt;0,P464*I464/Z464,0)*VLOOKUP(B464,'2-Kosten per locatie'!$A$14:$C$31,3,FALSE)</f>
        <v>0</v>
      </c>
      <c r="W464" s="359">
        <f>IF(K464="nio",0,IF(K464&gt;0,VLOOKUP(G464,'3-Productie normen'!A:L,VLOOKUP(K464,'3-Productie normen'!$B$32:$C$36,2,FALSE),FALSE)))</f>
        <v>0</v>
      </c>
      <c r="X464" s="359">
        <f t="shared" ref="X464:X501" si="59">IF(L464&gt;0,W464*$X$8,0)</f>
        <v>0</v>
      </c>
      <c r="Y464" s="359">
        <f t="shared" ref="Y464:Y501" si="60">IF((OR(M464&gt;0,O464&gt;0)),W464*$Y$8,0)</f>
        <v>0</v>
      </c>
      <c r="Z464" s="359">
        <f t="shared" ref="Z464:Z501" si="61">IF((OR(N464&gt;0,P464&gt;0)),W464*$Z$8,0)</f>
        <v>0</v>
      </c>
      <c r="AA464" s="360"/>
      <c r="AC464" s="361">
        <f t="shared" ref="AC464:AC501" si="62">J464*I464</f>
        <v>2779.92</v>
      </c>
    </row>
    <row r="465" spans="1:29" ht="14.1" hidden="1" customHeight="1">
      <c r="A465" s="77">
        <v>465</v>
      </c>
      <c r="B465" s="324" t="s">
        <v>63</v>
      </c>
      <c r="C465" s="74" t="s">
        <v>400</v>
      </c>
      <c r="D465" s="74" t="s">
        <v>401</v>
      </c>
      <c r="E465" s="443" t="s">
        <v>153</v>
      </c>
      <c r="F465" s="74" t="s">
        <v>403</v>
      </c>
      <c r="G465" s="74" t="s">
        <v>97</v>
      </c>
      <c r="H465" s="74" t="s">
        <v>402</v>
      </c>
      <c r="I465" s="74">
        <v>10.35</v>
      </c>
      <c r="J465" s="358">
        <f t="shared" si="58"/>
        <v>52</v>
      </c>
      <c r="K465" s="267">
        <v>52</v>
      </c>
      <c r="L465" s="267"/>
      <c r="M465" s="267"/>
      <c r="N465" s="267"/>
      <c r="O465" s="267"/>
      <c r="P465" s="267"/>
      <c r="Q465" s="266" t="e">
        <f>IF(K465="nio",0,IF(K465&gt;0,K465*I465/W465,0))*VLOOKUP(B465,'2-Kosten per locatie'!$A$14:$C$31,3,FALSE)</f>
        <v>#DIV/0!</v>
      </c>
      <c r="R465" s="266">
        <f>IF(L465&gt;0,L465*I465/X465,0)*VLOOKUP(B465,'2-Kosten per locatie'!$A$14:$C$31,3,FALSE)</f>
        <v>0</v>
      </c>
      <c r="S465" s="266">
        <f>IF(M465&gt;0,M465*I465/Y465,0)*VLOOKUP(B465,'2-Kosten per locatie'!$A$14:$C$31,3,FALSE)</f>
        <v>0</v>
      </c>
      <c r="T465" s="266">
        <f>IF(N465&gt;0,N465*I465/Z465,0)*VLOOKUP(B465,'2-Kosten per locatie'!$A$14:$C$31,3,FALSE)</f>
        <v>0</v>
      </c>
      <c r="U465" s="266">
        <f>IF(O465&gt;0,O465*I465/Y465,0)*VLOOKUP(B465,'2-Kosten per locatie'!$A$14:$C$31,3,FALSE)</f>
        <v>0</v>
      </c>
      <c r="V465" s="266">
        <f>IF(P465&gt;0,P465*I465/Z465,0)*VLOOKUP(B465,'2-Kosten per locatie'!$A$14:$C$31,3,FALSE)</f>
        <v>0</v>
      </c>
      <c r="W465" s="359">
        <f>IF(K465="nio",0,IF(K465&gt;0,VLOOKUP(G465,'3-Productie normen'!A:L,VLOOKUP(K465,'3-Productie normen'!$B$32:$C$36,2,FALSE),FALSE)))</f>
        <v>0</v>
      </c>
      <c r="X465" s="359">
        <f t="shared" si="59"/>
        <v>0</v>
      </c>
      <c r="Y465" s="359">
        <f t="shared" si="60"/>
        <v>0</v>
      </c>
      <c r="Z465" s="359">
        <f t="shared" si="61"/>
        <v>0</v>
      </c>
      <c r="AA465" s="360"/>
      <c r="AC465" s="361">
        <f t="shared" si="62"/>
        <v>538.19999999999993</v>
      </c>
    </row>
    <row r="466" spans="1:29" ht="14.1" hidden="1" customHeight="1">
      <c r="A466" s="77">
        <v>466</v>
      </c>
      <c r="B466" s="324" t="s">
        <v>63</v>
      </c>
      <c r="C466" s="74" t="s">
        <v>400</v>
      </c>
      <c r="D466" s="74" t="s">
        <v>401</v>
      </c>
      <c r="E466" s="443" t="s">
        <v>154</v>
      </c>
      <c r="F466" s="74" t="s">
        <v>404</v>
      </c>
      <c r="G466" s="340" t="s">
        <v>99</v>
      </c>
      <c r="H466" s="74" t="s">
        <v>368</v>
      </c>
      <c r="I466" s="74">
        <v>5.33</v>
      </c>
      <c r="J466" s="358">
        <f t="shared" si="58"/>
        <v>104</v>
      </c>
      <c r="K466" s="267">
        <v>104</v>
      </c>
      <c r="L466" s="267"/>
      <c r="M466" s="267"/>
      <c r="N466" s="267"/>
      <c r="O466" s="267"/>
      <c r="P466" s="267"/>
      <c r="Q466" s="266" t="e">
        <f>IF(K466="nio",0,IF(K466&gt;0,K466*I466/W466,0))*VLOOKUP(B466,'2-Kosten per locatie'!$A$14:$C$31,3,FALSE)</f>
        <v>#DIV/0!</v>
      </c>
      <c r="R466" s="266">
        <f>IF(L466&gt;0,L466*I466/X466,0)*VLOOKUP(B466,'2-Kosten per locatie'!$A$14:$C$31,3,FALSE)</f>
        <v>0</v>
      </c>
      <c r="S466" s="266">
        <f>IF(M466&gt;0,M466*I466/Y466,0)*VLOOKUP(B466,'2-Kosten per locatie'!$A$14:$C$31,3,FALSE)</f>
        <v>0</v>
      </c>
      <c r="T466" s="266">
        <f>IF(N466&gt;0,N466*I466/Z466,0)*VLOOKUP(B466,'2-Kosten per locatie'!$A$14:$C$31,3,FALSE)</f>
        <v>0</v>
      </c>
      <c r="U466" s="266">
        <f>IF(O466&gt;0,O466*I466/Y466,0)*VLOOKUP(B466,'2-Kosten per locatie'!$A$14:$C$31,3,FALSE)</f>
        <v>0</v>
      </c>
      <c r="V466" s="266">
        <f>IF(P466&gt;0,P466*I466/Z466,0)*VLOOKUP(B466,'2-Kosten per locatie'!$A$14:$C$31,3,FALSE)</f>
        <v>0</v>
      </c>
      <c r="W466" s="359">
        <f>IF(K466="nio",0,IF(K466&gt;0,VLOOKUP(G466,'3-Productie normen'!A:L,VLOOKUP(K466,'3-Productie normen'!$B$32:$C$36,2,FALSE),FALSE)))</f>
        <v>0</v>
      </c>
      <c r="X466" s="359">
        <f t="shared" si="59"/>
        <v>0</v>
      </c>
      <c r="Y466" s="359">
        <f t="shared" si="60"/>
        <v>0</v>
      </c>
      <c r="Z466" s="359">
        <f t="shared" si="61"/>
        <v>0</v>
      </c>
      <c r="AA466" s="360"/>
      <c r="AC466" s="361">
        <f t="shared" si="62"/>
        <v>554.32000000000005</v>
      </c>
    </row>
    <row r="467" spans="1:29" ht="14.1" hidden="1" customHeight="1">
      <c r="A467" s="77">
        <v>467</v>
      </c>
      <c r="B467" s="324" t="s">
        <v>63</v>
      </c>
      <c r="C467" s="74" t="s">
        <v>400</v>
      </c>
      <c r="D467" s="74" t="s">
        <v>401</v>
      </c>
      <c r="E467" s="443" t="s">
        <v>156</v>
      </c>
      <c r="F467" s="74" t="s">
        <v>194</v>
      </c>
      <c r="G467" s="340" t="s">
        <v>99</v>
      </c>
      <c r="H467" s="74" t="s">
        <v>368</v>
      </c>
      <c r="I467" s="74">
        <v>19.739999999999998</v>
      </c>
      <c r="J467" s="358">
        <f t="shared" si="58"/>
        <v>104</v>
      </c>
      <c r="K467" s="267">
        <v>104</v>
      </c>
      <c r="L467" s="267"/>
      <c r="M467" s="267"/>
      <c r="N467" s="267"/>
      <c r="O467" s="267"/>
      <c r="P467" s="267"/>
      <c r="Q467" s="266" t="e">
        <f>IF(K467="nio",0,IF(K467&gt;0,K467*I467/W467,0))*VLOOKUP(B467,'2-Kosten per locatie'!$A$14:$C$31,3,FALSE)</f>
        <v>#DIV/0!</v>
      </c>
      <c r="R467" s="266">
        <f>IF(L467&gt;0,L467*I467/X467,0)*VLOOKUP(B467,'2-Kosten per locatie'!$A$14:$C$31,3,FALSE)</f>
        <v>0</v>
      </c>
      <c r="S467" s="266">
        <f>IF(M467&gt;0,M467*I467/Y467,0)*VLOOKUP(B467,'2-Kosten per locatie'!$A$14:$C$31,3,FALSE)</f>
        <v>0</v>
      </c>
      <c r="T467" s="266">
        <f>IF(N467&gt;0,N467*I467/Z467,0)*VLOOKUP(B467,'2-Kosten per locatie'!$A$14:$C$31,3,FALSE)</f>
        <v>0</v>
      </c>
      <c r="U467" s="266">
        <f>IF(O467&gt;0,O467*I467/Y467,0)*VLOOKUP(B467,'2-Kosten per locatie'!$A$14:$C$31,3,FALSE)</f>
        <v>0</v>
      </c>
      <c r="V467" s="266">
        <f>IF(P467&gt;0,P467*I467/Z467,0)*VLOOKUP(B467,'2-Kosten per locatie'!$A$14:$C$31,3,FALSE)</f>
        <v>0</v>
      </c>
      <c r="W467" s="359">
        <f>IF(K467="nio",0,IF(K467&gt;0,VLOOKUP(G467,'3-Productie normen'!A:L,VLOOKUP(K467,'3-Productie normen'!$B$32:$C$36,2,FALSE),FALSE)))</f>
        <v>0</v>
      </c>
      <c r="X467" s="359">
        <f t="shared" si="59"/>
        <v>0</v>
      </c>
      <c r="Y467" s="359">
        <f t="shared" si="60"/>
        <v>0</v>
      </c>
      <c r="Z467" s="359">
        <f t="shared" si="61"/>
        <v>0</v>
      </c>
      <c r="AA467" s="360"/>
      <c r="AC467" s="361">
        <f t="shared" si="62"/>
        <v>2052.96</v>
      </c>
    </row>
    <row r="468" spans="1:29" ht="14.1" hidden="1" customHeight="1">
      <c r="A468" s="77">
        <v>468</v>
      </c>
      <c r="B468" s="324" t="s">
        <v>63</v>
      </c>
      <c r="C468" s="74" t="s">
        <v>400</v>
      </c>
      <c r="D468" s="74" t="s">
        <v>401</v>
      </c>
      <c r="E468" s="443" t="s">
        <v>157</v>
      </c>
      <c r="F468" s="74" t="s">
        <v>194</v>
      </c>
      <c r="G468" s="340" t="s">
        <v>99</v>
      </c>
      <c r="H468" s="74" t="s">
        <v>368</v>
      </c>
      <c r="I468" s="74">
        <v>33</v>
      </c>
      <c r="J468" s="358">
        <f t="shared" si="58"/>
        <v>104</v>
      </c>
      <c r="K468" s="267">
        <v>104</v>
      </c>
      <c r="L468" s="267"/>
      <c r="M468" s="267"/>
      <c r="N468" s="267"/>
      <c r="O468" s="267"/>
      <c r="P468" s="267"/>
      <c r="Q468" s="266" t="e">
        <f>IF(K468="nio",0,IF(K468&gt;0,K468*I468/W468,0))*VLOOKUP(B468,'2-Kosten per locatie'!$A$14:$C$31,3,FALSE)</f>
        <v>#DIV/0!</v>
      </c>
      <c r="R468" s="266">
        <f>IF(L468&gt;0,L468*I468/X468,0)*VLOOKUP(B468,'2-Kosten per locatie'!$A$14:$C$31,3,FALSE)</f>
        <v>0</v>
      </c>
      <c r="S468" s="266">
        <f>IF(M468&gt;0,M468*I468/Y468,0)*VLOOKUP(B468,'2-Kosten per locatie'!$A$14:$C$31,3,FALSE)</f>
        <v>0</v>
      </c>
      <c r="T468" s="266">
        <f>IF(N468&gt;0,N468*I468/Z468,0)*VLOOKUP(B468,'2-Kosten per locatie'!$A$14:$C$31,3,FALSE)</f>
        <v>0</v>
      </c>
      <c r="U468" s="266">
        <f>IF(O468&gt;0,O468*I468/Y468,0)*VLOOKUP(B468,'2-Kosten per locatie'!$A$14:$C$31,3,FALSE)</f>
        <v>0</v>
      </c>
      <c r="V468" s="266">
        <f>IF(P468&gt;0,P468*I468/Z468,0)*VLOOKUP(B468,'2-Kosten per locatie'!$A$14:$C$31,3,FALSE)</f>
        <v>0</v>
      </c>
      <c r="W468" s="359">
        <f>IF(K468="nio",0,IF(K468&gt;0,VLOOKUP(G468,'3-Productie normen'!A:L,VLOOKUP(K468,'3-Productie normen'!$B$32:$C$36,2,FALSE),FALSE)))</f>
        <v>0</v>
      </c>
      <c r="X468" s="359">
        <f t="shared" si="59"/>
        <v>0</v>
      </c>
      <c r="Y468" s="359">
        <f t="shared" si="60"/>
        <v>0</v>
      </c>
      <c r="Z468" s="359">
        <f t="shared" si="61"/>
        <v>0</v>
      </c>
      <c r="AA468" s="360"/>
      <c r="AC468" s="361">
        <f t="shared" si="62"/>
        <v>3432</v>
      </c>
    </row>
    <row r="469" spans="1:29" ht="14.1" hidden="1" customHeight="1">
      <c r="A469" s="77">
        <v>469</v>
      </c>
      <c r="B469" s="324" t="s">
        <v>63</v>
      </c>
      <c r="C469" s="74" t="s">
        <v>400</v>
      </c>
      <c r="D469" s="74" t="s">
        <v>401</v>
      </c>
      <c r="E469" s="443" t="s">
        <v>160</v>
      </c>
      <c r="F469" s="74" t="s">
        <v>196</v>
      </c>
      <c r="G469" s="340" t="s">
        <v>99</v>
      </c>
      <c r="H469" s="74" t="s">
        <v>368</v>
      </c>
      <c r="I469" s="74">
        <v>1.28</v>
      </c>
      <c r="J469" s="358">
        <f t="shared" si="58"/>
        <v>104</v>
      </c>
      <c r="K469" s="267">
        <v>104</v>
      </c>
      <c r="L469" s="267"/>
      <c r="M469" s="267"/>
      <c r="N469" s="267"/>
      <c r="O469" s="267"/>
      <c r="P469" s="267"/>
      <c r="Q469" s="266" t="e">
        <f>IF(K469="nio",0,IF(K469&gt;0,K469*I469/W469,0))*VLOOKUP(B469,'2-Kosten per locatie'!$A$14:$C$31,3,FALSE)</f>
        <v>#DIV/0!</v>
      </c>
      <c r="R469" s="266">
        <f>IF(L469&gt;0,L469*I469/X469,0)*VLOOKUP(B469,'2-Kosten per locatie'!$A$14:$C$31,3,FALSE)</f>
        <v>0</v>
      </c>
      <c r="S469" s="266">
        <f>IF(M469&gt;0,M469*I469/Y469,0)*VLOOKUP(B469,'2-Kosten per locatie'!$A$14:$C$31,3,FALSE)</f>
        <v>0</v>
      </c>
      <c r="T469" s="266">
        <f>IF(N469&gt;0,N469*I469/Z469,0)*VLOOKUP(B469,'2-Kosten per locatie'!$A$14:$C$31,3,FALSE)</f>
        <v>0</v>
      </c>
      <c r="U469" s="266">
        <f>IF(O469&gt;0,O469*I469/Y469,0)*VLOOKUP(B469,'2-Kosten per locatie'!$A$14:$C$31,3,FALSE)</f>
        <v>0</v>
      </c>
      <c r="V469" s="266">
        <f>IF(P469&gt;0,P469*I469/Z469,0)*VLOOKUP(B469,'2-Kosten per locatie'!$A$14:$C$31,3,FALSE)</f>
        <v>0</v>
      </c>
      <c r="W469" s="359">
        <f>IF(K469="nio",0,IF(K469&gt;0,VLOOKUP(G469,'3-Productie normen'!A:L,VLOOKUP(K469,'3-Productie normen'!$B$32:$C$36,2,FALSE),FALSE)))</f>
        <v>0</v>
      </c>
      <c r="X469" s="359">
        <f t="shared" si="59"/>
        <v>0</v>
      </c>
      <c r="Y469" s="359">
        <f t="shared" si="60"/>
        <v>0</v>
      </c>
      <c r="Z469" s="359">
        <f t="shared" si="61"/>
        <v>0</v>
      </c>
      <c r="AA469" s="360"/>
      <c r="AC469" s="361">
        <f t="shared" si="62"/>
        <v>133.12</v>
      </c>
    </row>
    <row r="470" spans="1:29" ht="14.1" hidden="1" customHeight="1">
      <c r="A470" s="77">
        <v>470</v>
      </c>
      <c r="B470" s="324" t="s">
        <v>63</v>
      </c>
      <c r="C470" s="74" t="s">
        <v>400</v>
      </c>
      <c r="D470" s="74" t="s">
        <v>401</v>
      </c>
      <c r="E470" s="443" t="s">
        <v>161</v>
      </c>
      <c r="F470" s="74" t="s">
        <v>196</v>
      </c>
      <c r="G470" s="340" t="s">
        <v>99</v>
      </c>
      <c r="H470" s="74" t="s">
        <v>368</v>
      </c>
      <c r="I470" s="74">
        <v>3.67</v>
      </c>
      <c r="J470" s="358">
        <f t="shared" si="58"/>
        <v>365</v>
      </c>
      <c r="K470" s="267">
        <v>255</v>
      </c>
      <c r="L470" s="267"/>
      <c r="M470" s="267">
        <v>101</v>
      </c>
      <c r="N470" s="267"/>
      <c r="O470" s="267">
        <v>9</v>
      </c>
      <c r="P470" s="267"/>
      <c r="Q470" s="266" t="e">
        <f>IF(K470="nio",0,IF(K470&gt;0,K470*I470/W470,0))*VLOOKUP(B470,'2-Kosten per locatie'!$A$14:$C$31,3,FALSE)</f>
        <v>#DIV/0!</v>
      </c>
      <c r="R470" s="266">
        <f>IF(L470&gt;0,L470*I470/X470,0)*VLOOKUP(B470,'2-Kosten per locatie'!$A$14:$C$31,3,FALSE)</f>
        <v>0</v>
      </c>
      <c r="S470" s="266" t="e">
        <f>IF(M470&gt;0,M470*I470/Y470,0)*VLOOKUP(B470,'2-Kosten per locatie'!$A$14:$C$31,3,FALSE)</f>
        <v>#DIV/0!</v>
      </c>
      <c r="T470" s="266">
        <f>IF(N470&gt;0,N470*I470/Z470,0)*VLOOKUP(B470,'2-Kosten per locatie'!$A$14:$C$31,3,FALSE)</f>
        <v>0</v>
      </c>
      <c r="U470" s="266" t="e">
        <f>IF(O470&gt;0,O470*I470/Y470,0)*VLOOKUP(B470,'2-Kosten per locatie'!$A$14:$C$31,3,FALSE)</f>
        <v>#DIV/0!</v>
      </c>
      <c r="V470" s="266">
        <f>IF(P470&gt;0,P470*I470/Z470,0)*VLOOKUP(B470,'2-Kosten per locatie'!$A$14:$C$31,3,FALSE)</f>
        <v>0</v>
      </c>
      <c r="W470" s="359">
        <f>IF(K470="nio",0,IF(K470&gt;0,VLOOKUP(G470,'3-Productie normen'!A:L,VLOOKUP(K470,'3-Productie normen'!$B$32:$C$36,2,FALSE),FALSE)))</f>
        <v>0</v>
      </c>
      <c r="X470" s="359">
        <f t="shared" si="59"/>
        <v>0</v>
      </c>
      <c r="Y470" s="359">
        <f t="shared" si="60"/>
        <v>0</v>
      </c>
      <c r="Z470" s="359">
        <f t="shared" si="61"/>
        <v>0</v>
      </c>
      <c r="AA470" s="360"/>
      <c r="AC470" s="361">
        <f t="shared" si="62"/>
        <v>1339.55</v>
      </c>
    </row>
    <row r="471" spans="1:29" ht="14.1" hidden="1" customHeight="1">
      <c r="A471" s="77">
        <v>471</v>
      </c>
      <c r="B471" s="324" t="s">
        <v>63</v>
      </c>
      <c r="C471" s="74" t="s">
        <v>400</v>
      </c>
      <c r="D471" s="74" t="s">
        <v>401</v>
      </c>
      <c r="E471" s="443" t="s">
        <v>162</v>
      </c>
      <c r="F471" s="74" t="s">
        <v>196</v>
      </c>
      <c r="G471" s="340" t="s">
        <v>99</v>
      </c>
      <c r="H471" s="74" t="s">
        <v>368</v>
      </c>
      <c r="I471" s="74">
        <v>7.96</v>
      </c>
      <c r="J471" s="358">
        <f t="shared" si="58"/>
        <v>365</v>
      </c>
      <c r="K471" s="267">
        <v>255</v>
      </c>
      <c r="L471" s="267"/>
      <c r="M471" s="267">
        <v>101</v>
      </c>
      <c r="N471" s="267"/>
      <c r="O471" s="267">
        <v>9</v>
      </c>
      <c r="P471" s="267"/>
      <c r="Q471" s="266" t="e">
        <f>IF(K471="nio",0,IF(K471&gt;0,K471*I471/W471,0))*VLOOKUP(B471,'2-Kosten per locatie'!$A$14:$C$31,3,FALSE)</f>
        <v>#DIV/0!</v>
      </c>
      <c r="R471" s="266">
        <f>IF(L471&gt;0,L471*I471/X471,0)*VLOOKUP(B471,'2-Kosten per locatie'!$A$14:$C$31,3,FALSE)</f>
        <v>0</v>
      </c>
      <c r="S471" s="266" t="e">
        <f>IF(M471&gt;0,M471*I471/Y471,0)*VLOOKUP(B471,'2-Kosten per locatie'!$A$14:$C$31,3,FALSE)</f>
        <v>#DIV/0!</v>
      </c>
      <c r="T471" s="266">
        <f>IF(N471&gt;0,N471*I471/Z471,0)*VLOOKUP(B471,'2-Kosten per locatie'!$A$14:$C$31,3,FALSE)</f>
        <v>0</v>
      </c>
      <c r="U471" s="266" t="e">
        <f>IF(O471&gt;0,O471*I471/Y471,0)*VLOOKUP(B471,'2-Kosten per locatie'!$A$14:$C$31,3,FALSE)</f>
        <v>#DIV/0!</v>
      </c>
      <c r="V471" s="266">
        <f>IF(P471&gt;0,P471*I471/Z471,0)*VLOOKUP(B471,'2-Kosten per locatie'!$A$14:$C$31,3,FALSE)</f>
        <v>0</v>
      </c>
      <c r="W471" s="359">
        <f>IF(K471="nio",0,IF(K471&gt;0,VLOOKUP(G471,'3-Productie normen'!A:L,VLOOKUP(K471,'3-Productie normen'!$B$32:$C$36,2,FALSE),FALSE)))</f>
        <v>0</v>
      </c>
      <c r="X471" s="359">
        <f t="shared" si="59"/>
        <v>0</v>
      </c>
      <c r="Y471" s="359">
        <f t="shared" si="60"/>
        <v>0</v>
      </c>
      <c r="Z471" s="359">
        <f t="shared" si="61"/>
        <v>0</v>
      </c>
      <c r="AA471" s="360"/>
      <c r="AC471" s="361">
        <f t="shared" si="62"/>
        <v>2905.4</v>
      </c>
    </row>
    <row r="472" spans="1:29" ht="14.1" hidden="1" customHeight="1">
      <c r="A472" s="77">
        <v>472</v>
      </c>
      <c r="B472" s="324" t="s">
        <v>63</v>
      </c>
      <c r="C472" s="74" t="s">
        <v>400</v>
      </c>
      <c r="D472" s="74" t="s">
        <v>401</v>
      </c>
      <c r="E472" s="443" t="s">
        <v>163</v>
      </c>
      <c r="F472" s="74" t="s">
        <v>212</v>
      </c>
      <c r="G472" s="74" t="s">
        <v>100</v>
      </c>
      <c r="H472" s="74" t="s">
        <v>368</v>
      </c>
      <c r="I472" s="74">
        <v>35.42</v>
      </c>
      <c r="J472" s="358">
        <f t="shared" si="58"/>
        <v>730</v>
      </c>
      <c r="K472" s="267">
        <v>255</v>
      </c>
      <c r="L472" s="267">
        <v>255</v>
      </c>
      <c r="M472" s="267">
        <v>101</v>
      </c>
      <c r="N472" s="267">
        <v>101</v>
      </c>
      <c r="O472" s="267">
        <v>9</v>
      </c>
      <c r="P472" s="267">
        <v>9</v>
      </c>
      <c r="Q472" s="266" t="e">
        <f>IF(K472="nio",0,IF(K472&gt;0,K472*I472/W472,0))*VLOOKUP(B472,'2-Kosten per locatie'!$A$14:$C$31,3,FALSE)</f>
        <v>#DIV/0!</v>
      </c>
      <c r="R472" s="266" t="e">
        <f>IF(L472&gt;0,L472*I472/X472,0)*VLOOKUP(B472,'2-Kosten per locatie'!$A$14:$C$31,3,FALSE)</f>
        <v>#DIV/0!</v>
      </c>
      <c r="S472" s="266" t="e">
        <f>IF(M472&gt;0,M472*I472/Y472,0)*VLOOKUP(B472,'2-Kosten per locatie'!$A$14:$C$31,3,FALSE)</f>
        <v>#DIV/0!</v>
      </c>
      <c r="T472" s="266" t="e">
        <f>IF(N472&gt;0,N472*I472/Z472,0)*VLOOKUP(B472,'2-Kosten per locatie'!$A$14:$C$31,3,FALSE)</f>
        <v>#DIV/0!</v>
      </c>
      <c r="U472" s="266" t="e">
        <f>IF(O472&gt;0,O472*I472/Y472,0)*VLOOKUP(B472,'2-Kosten per locatie'!$A$14:$C$31,3,FALSE)</f>
        <v>#DIV/0!</v>
      </c>
      <c r="V472" s="266" t="e">
        <f>IF(P472&gt;0,P472*I472/Z472,0)*VLOOKUP(B472,'2-Kosten per locatie'!$A$14:$C$31,3,FALSE)</f>
        <v>#DIV/0!</v>
      </c>
      <c r="W472" s="359">
        <f>IF(K472="nio",0,IF(K472&gt;0,VLOOKUP(G472,'3-Productie normen'!A:L,VLOOKUP(K472,'3-Productie normen'!$B$32:$C$36,2,FALSE),FALSE)))</f>
        <v>0</v>
      </c>
      <c r="X472" s="359">
        <f t="shared" si="59"/>
        <v>0</v>
      </c>
      <c r="Y472" s="359">
        <f t="shared" si="60"/>
        <v>0</v>
      </c>
      <c r="Z472" s="359">
        <f t="shared" si="61"/>
        <v>0</v>
      </c>
      <c r="AA472" s="360"/>
      <c r="AC472" s="361">
        <f t="shared" si="62"/>
        <v>25856.600000000002</v>
      </c>
    </row>
    <row r="473" spans="1:29" ht="14.1" hidden="1" customHeight="1">
      <c r="A473" s="77">
        <v>473</v>
      </c>
      <c r="B473" s="324" t="s">
        <v>63</v>
      </c>
      <c r="C473" s="74" t="s">
        <v>400</v>
      </c>
      <c r="D473" s="74" t="s">
        <v>401</v>
      </c>
      <c r="E473" s="443" t="s">
        <v>164</v>
      </c>
      <c r="F473" s="74" t="s">
        <v>202</v>
      </c>
      <c r="G473" s="74" t="s">
        <v>111</v>
      </c>
      <c r="H473" s="74" t="s">
        <v>368</v>
      </c>
      <c r="I473" s="74">
        <v>4.8499999999999996</v>
      </c>
      <c r="J473" s="358">
        <f t="shared" si="58"/>
        <v>0</v>
      </c>
      <c r="K473" s="267" t="s">
        <v>192</v>
      </c>
      <c r="L473" s="267"/>
      <c r="M473" s="267"/>
      <c r="N473" s="267"/>
      <c r="O473" s="267"/>
      <c r="P473" s="267"/>
      <c r="Q473" s="266">
        <f>IF(K473="nio",0,IF(K473&gt;0,K473*I473/W473,0))*VLOOKUP(B473,'2-Kosten per locatie'!$A$14:$C$31,3,FALSE)</f>
        <v>0</v>
      </c>
      <c r="R473" s="266">
        <f>IF(L473&gt;0,L473*I473/X473,0)*VLOOKUP(B473,'2-Kosten per locatie'!$A$14:$C$31,3,FALSE)</f>
        <v>0</v>
      </c>
      <c r="S473" s="266">
        <f>IF(M473&gt;0,M473*I473/Y473,0)*VLOOKUP(B473,'2-Kosten per locatie'!$A$14:$C$31,3,FALSE)</f>
        <v>0</v>
      </c>
      <c r="T473" s="266">
        <f>IF(N473&gt;0,N473*I473/Z473,0)*VLOOKUP(B473,'2-Kosten per locatie'!$A$14:$C$31,3,FALSE)</f>
        <v>0</v>
      </c>
      <c r="U473" s="266">
        <f>IF(O473&gt;0,O473*I473/Y473,0)*VLOOKUP(B473,'2-Kosten per locatie'!$A$14:$C$31,3,FALSE)</f>
        <v>0</v>
      </c>
      <c r="V473" s="266">
        <f>IF(P473&gt;0,P473*I473/Z473,0)*VLOOKUP(B473,'2-Kosten per locatie'!$A$14:$C$31,3,FALSE)</f>
        <v>0</v>
      </c>
      <c r="W473" s="359">
        <f>IF(K473="nio",0,IF(K473&gt;0,VLOOKUP(G473,'3-Productie normen'!A:L,VLOOKUP(K473,'3-Productie normen'!$B$32:$C$36,2,FALSE),FALSE)))</f>
        <v>0</v>
      </c>
      <c r="X473" s="359">
        <f t="shared" si="59"/>
        <v>0</v>
      </c>
      <c r="Y473" s="359">
        <f t="shared" si="60"/>
        <v>0</v>
      </c>
      <c r="Z473" s="359">
        <f t="shared" si="61"/>
        <v>0</v>
      </c>
      <c r="AA473" s="360"/>
      <c r="AC473" s="361">
        <f t="shared" si="62"/>
        <v>0</v>
      </c>
    </row>
    <row r="474" spans="1:29" ht="14.1" hidden="1" customHeight="1">
      <c r="A474" s="77">
        <v>474</v>
      </c>
      <c r="B474" s="324" t="s">
        <v>63</v>
      </c>
      <c r="C474" s="74" t="s">
        <v>400</v>
      </c>
      <c r="D474" s="74" t="s">
        <v>401</v>
      </c>
      <c r="E474" s="443" t="s">
        <v>165</v>
      </c>
      <c r="F474" s="74" t="s">
        <v>196</v>
      </c>
      <c r="G474" s="74" t="s">
        <v>99</v>
      </c>
      <c r="H474" s="74" t="s">
        <v>368</v>
      </c>
      <c r="I474" s="74">
        <v>4.4400000000000004</v>
      </c>
      <c r="J474" s="358">
        <f t="shared" si="58"/>
        <v>104</v>
      </c>
      <c r="K474" s="267">
        <v>104</v>
      </c>
      <c r="L474" s="267"/>
      <c r="M474" s="267"/>
      <c r="N474" s="267"/>
      <c r="O474" s="267"/>
      <c r="P474" s="267"/>
      <c r="Q474" s="266" t="e">
        <f>IF(K474="nio",0,IF(K474&gt;0,K474*I474/W474,0))*VLOOKUP(B474,'2-Kosten per locatie'!$A$14:$C$31,3,FALSE)</f>
        <v>#DIV/0!</v>
      </c>
      <c r="R474" s="266">
        <f>IF(L474&gt;0,L474*I474/X474,0)*VLOOKUP(B474,'2-Kosten per locatie'!$A$14:$C$31,3,FALSE)</f>
        <v>0</v>
      </c>
      <c r="S474" s="266">
        <f>IF(M474&gt;0,M474*I474/Y474,0)*VLOOKUP(B474,'2-Kosten per locatie'!$A$14:$C$31,3,FALSE)</f>
        <v>0</v>
      </c>
      <c r="T474" s="266">
        <f>IF(N474&gt;0,N474*I474/Z474,0)*VLOOKUP(B474,'2-Kosten per locatie'!$A$14:$C$31,3,FALSE)</f>
        <v>0</v>
      </c>
      <c r="U474" s="266">
        <f>IF(O474&gt;0,O474*I474/Y474,0)*VLOOKUP(B474,'2-Kosten per locatie'!$A$14:$C$31,3,FALSE)</f>
        <v>0</v>
      </c>
      <c r="V474" s="266">
        <f>IF(P474&gt;0,P474*I474/Z474,0)*VLOOKUP(B474,'2-Kosten per locatie'!$A$14:$C$31,3,FALSE)</f>
        <v>0</v>
      </c>
      <c r="W474" s="359">
        <f>IF(K474="nio",0,IF(K474&gt;0,VLOOKUP(G474,'3-Productie normen'!A:L,VLOOKUP(K474,'3-Productie normen'!$B$32:$C$36,2,FALSE),FALSE)))</f>
        <v>0</v>
      </c>
      <c r="X474" s="359">
        <f t="shared" si="59"/>
        <v>0</v>
      </c>
      <c r="Y474" s="359">
        <f t="shared" si="60"/>
        <v>0</v>
      </c>
      <c r="Z474" s="359">
        <f t="shared" si="61"/>
        <v>0</v>
      </c>
      <c r="AA474" s="360"/>
      <c r="AC474" s="361">
        <f t="shared" si="62"/>
        <v>461.76000000000005</v>
      </c>
    </row>
    <row r="475" spans="1:29" ht="14.1" hidden="1" customHeight="1">
      <c r="A475" s="77">
        <v>475</v>
      </c>
      <c r="B475" s="324" t="s">
        <v>63</v>
      </c>
      <c r="C475" s="74" t="s">
        <v>400</v>
      </c>
      <c r="D475" s="74" t="s">
        <v>401</v>
      </c>
      <c r="E475" s="443" t="s">
        <v>166</v>
      </c>
      <c r="F475" s="74" t="s">
        <v>405</v>
      </c>
      <c r="G475" s="74" t="s">
        <v>100</v>
      </c>
      <c r="H475" s="74" t="s">
        <v>406</v>
      </c>
      <c r="I475" s="74">
        <v>14</v>
      </c>
      <c r="J475" s="358">
        <f t="shared" si="58"/>
        <v>730</v>
      </c>
      <c r="K475" s="267">
        <v>255</v>
      </c>
      <c r="L475" s="267">
        <v>255</v>
      </c>
      <c r="M475" s="267">
        <v>101</v>
      </c>
      <c r="N475" s="267">
        <v>101</v>
      </c>
      <c r="O475" s="267">
        <v>9</v>
      </c>
      <c r="P475" s="267">
        <v>9</v>
      </c>
      <c r="Q475" s="266" t="e">
        <f>IF(K475="nio",0,IF(K475&gt;0,K475*I475/W475,0))*VLOOKUP(B475,'2-Kosten per locatie'!$A$14:$C$31,3,FALSE)</f>
        <v>#DIV/0!</v>
      </c>
      <c r="R475" s="266" t="e">
        <f>IF(L475&gt;0,L475*I475/X475,0)*VLOOKUP(B475,'2-Kosten per locatie'!$A$14:$C$31,3,FALSE)</f>
        <v>#DIV/0!</v>
      </c>
      <c r="S475" s="266" t="e">
        <f>IF(M475&gt;0,M475*I475/Y475,0)*VLOOKUP(B475,'2-Kosten per locatie'!$A$14:$C$31,3,FALSE)</f>
        <v>#DIV/0!</v>
      </c>
      <c r="T475" s="266" t="e">
        <f>IF(N475&gt;0,N475*I475/Z475,0)*VLOOKUP(B475,'2-Kosten per locatie'!$A$14:$C$31,3,FALSE)</f>
        <v>#DIV/0!</v>
      </c>
      <c r="U475" s="266" t="e">
        <f>IF(O475&gt;0,O475*I475/Y475,0)*VLOOKUP(B475,'2-Kosten per locatie'!$A$14:$C$31,3,FALSE)</f>
        <v>#DIV/0!</v>
      </c>
      <c r="V475" s="266" t="e">
        <f>IF(P475&gt;0,P475*I475/Z475,0)*VLOOKUP(B475,'2-Kosten per locatie'!$A$14:$C$31,3,FALSE)</f>
        <v>#DIV/0!</v>
      </c>
      <c r="W475" s="359">
        <f>IF(K475="nio",0,IF(K475&gt;0,VLOOKUP(G475,'3-Productie normen'!A:L,VLOOKUP(K475,'3-Productie normen'!$B$32:$C$36,2,FALSE),FALSE)))</f>
        <v>0</v>
      </c>
      <c r="X475" s="359">
        <f t="shared" si="59"/>
        <v>0</v>
      </c>
      <c r="Y475" s="359">
        <f t="shared" si="60"/>
        <v>0</v>
      </c>
      <c r="Z475" s="359">
        <f t="shared" si="61"/>
        <v>0</v>
      </c>
      <c r="AA475" s="360"/>
      <c r="AC475" s="361">
        <f t="shared" si="62"/>
        <v>10220</v>
      </c>
    </row>
    <row r="476" spans="1:29" ht="14.1" hidden="1" customHeight="1">
      <c r="A476" s="77">
        <v>476</v>
      </c>
      <c r="B476" s="324" t="s">
        <v>63</v>
      </c>
      <c r="C476" s="74" t="s">
        <v>400</v>
      </c>
      <c r="D476" s="74" t="s">
        <v>401</v>
      </c>
      <c r="E476" s="443" t="s">
        <v>167</v>
      </c>
      <c r="F476" s="74" t="s">
        <v>106</v>
      </c>
      <c r="G476" s="74" t="s">
        <v>106</v>
      </c>
      <c r="H476" s="74" t="s">
        <v>152</v>
      </c>
      <c r="I476" s="74">
        <v>20.67</v>
      </c>
      <c r="J476" s="358">
        <f t="shared" si="58"/>
        <v>104</v>
      </c>
      <c r="K476" s="267">
        <v>104</v>
      </c>
      <c r="L476" s="267"/>
      <c r="M476" s="267"/>
      <c r="N476" s="267"/>
      <c r="O476" s="267"/>
      <c r="P476" s="267"/>
      <c r="Q476" s="266" t="e">
        <f>IF(K476="nio",0,IF(K476&gt;0,K476*I476/W476,0))*VLOOKUP(B476,'2-Kosten per locatie'!$A$14:$C$31,3,FALSE)</f>
        <v>#DIV/0!</v>
      </c>
      <c r="R476" s="266">
        <f>IF(L476&gt;0,L476*I476/X476,0)*VLOOKUP(B476,'2-Kosten per locatie'!$A$14:$C$31,3,FALSE)</f>
        <v>0</v>
      </c>
      <c r="S476" s="266">
        <f>IF(M476&gt;0,M476*I476/Y476,0)*VLOOKUP(B476,'2-Kosten per locatie'!$A$14:$C$31,3,FALSE)</f>
        <v>0</v>
      </c>
      <c r="T476" s="266">
        <f>IF(N476&gt;0,N476*I476/Z476,0)*VLOOKUP(B476,'2-Kosten per locatie'!$A$14:$C$31,3,FALSE)</f>
        <v>0</v>
      </c>
      <c r="U476" s="266">
        <f>IF(O476&gt;0,O476*I476/Y476,0)*VLOOKUP(B476,'2-Kosten per locatie'!$A$14:$C$31,3,FALSE)</f>
        <v>0</v>
      </c>
      <c r="V476" s="266">
        <f>IF(P476&gt;0,P476*I476/Z476,0)*VLOOKUP(B476,'2-Kosten per locatie'!$A$14:$C$31,3,FALSE)</f>
        <v>0</v>
      </c>
      <c r="W476" s="359">
        <f>IF(K476="nio",0,IF(K476&gt;0,VLOOKUP(G476,'3-Productie normen'!A:L,VLOOKUP(K476,'3-Productie normen'!$B$32:$C$36,2,FALSE),FALSE)))</f>
        <v>0</v>
      </c>
      <c r="X476" s="359">
        <f t="shared" si="59"/>
        <v>0</v>
      </c>
      <c r="Y476" s="359">
        <f t="shared" si="60"/>
        <v>0</v>
      </c>
      <c r="Z476" s="359">
        <f t="shared" si="61"/>
        <v>0</v>
      </c>
      <c r="AA476" s="360"/>
      <c r="AC476" s="361">
        <f t="shared" si="62"/>
        <v>2149.6800000000003</v>
      </c>
    </row>
    <row r="477" spans="1:29" ht="14.1" hidden="1" customHeight="1">
      <c r="A477" s="77">
        <v>477</v>
      </c>
      <c r="B477" s="324" t="s">
        <v>63</v>
      </c>
      <c r="C477" s="74" t="s">
        <v>400</v>
      </c>
      <c r="D477" s="74" t="s">
        <v>401</v>
      </c>
      <c r="E477" s="443" t="s">
        <v>168</v>
      </c>
      <c r="F477" s="74" t="s">
        <v>200</v>
      </c>
      <c r="G477" s="74" t="s">
        <v>97</v>
      </c>
      <c r="H477" s="74" t="s">
        <v>368</v>
      </c>
      <c r="I477" s="74">
        <v>10.119999999999999</v>
      </c>
      <c r="J477" s="358">
        <f t="shared" si="58"/>
        <v>52</v>
      </c>
      <c r="K477" s="267">
        <v>52</v>
      </c>
      <c r="L477" s="267"/>
      <c r="M477" s="267"/>
      <c r="N477" s="267"/>
      <c r="O477" s="267"/>
      <c r="P477" s="267"/>
      <c r="Q477" s="266" t="e">
        <f>IF(K477="nio",0,IF(K477&gt;0,K477*I477/W477,0))*VLOOKUP(B477,'2-Kosten per locatie'!$A$14:$C$31,3,FALSE)</f>
        <v>#DIV/0!</v>
      </c>
      <c r="R477" s="266">
        <f>IF(L477&gt;0,L477*I477/X477,0)*VLOOKUP(B477,'2-Kosten per locatie'!$A$14:$C$31,3,FALSE)</f>
        <v>0</v>
      </c>
      <c r="S477" s="266">
        <f>IF(M477&gt;0,M477*I477/Y477,0)*VLOOKUP(B477,'2-Kosten per locatie'!$A$14:$C$31,3,FALSE)</f>
        <v>0</v>
      </c>
      <c r="T477" s="266">
        <f>IF(N477&gt;0,N477*I477/Z477,0)*VLOOKUP(B477,'2-Kosten per locatie'!$A$14:$C$31,3,FALSE)</f>
        <v>0</v>
      </c>
      <c r="U477" s="266">
        <f>IF(O477&gt;0,O477*I477/Y477,0)*VLOOKUP(B477,'2-Kosten per locatie'!$A$14:$C$31,3,FALSE)</f>
        <v>0</v>
      </c>
      <c r="V477" s="266">
        <f>IF(P477&gt;0,P477*I477/Z477,0)*VLOOKUP(B477,'2-Kosten per locatie'!$A$14:$C$31,3,FALSE)</f>
        <v>0</v>
      </c>
      <c r="W477" s="359">
        <f>IF(K477="nio",0,IF(K477&gt;0,VLOOKUP(G477,'3-Productie normen'!A:L,VLOOKUP(K477,'3-Productie normen'!$B$32:$C$36,2,FALSE),FALSE)))</f>
        <v>0</v>
      </c>
      <c r="X477" s="359">
        <f t="shared" si="59"/>
        <v>0</v>
      </c>
      <c r="Y477" s="359">
        <f t="shared" si="60"/>
        <v>0</v>
      </c>
      <c r="Z477" s="359">
        <f t="shared" si="61"/>
        <v>0</v>
      </c>
      <c r="AA477" s="360"/>
      <c r="AC477" s="361">
        <f t="shared" si="62"/>
        <v>526.24</v>
      </c>
    </row>
    <row r="478" spans="1:29" ht="14.1" hidden="1" customHeight="1">
      <c r="A478" s="77">
        <v>478</v>
      </c>
      <c r="B478" s="324" t="s">
        <v>63</v>
      </c>
      <c r="C478" s="74" t="s">
        <v>400</v>
      </c>
      <c r="D478" s="74" t="s">
        <v>401</v>
      </c>
      <c r="E478" s="443" t="s">
        <v>169</v>
      </c>
      <c r="F478" s="74" t="s">
        <v>196</v>
      </c>
      <c r="G478" s="74" t="s">
        <v>99</v>
      </c>
      <c r="H478" s="74" t="s">
        <v>368</v>
      </c>
      <c r="I478" s="74">
        <v>8.4700000000000006</v>
      </c>
      <c r="J478" s="358">
        <f t="shared" si="58"/>
        <v>104</v>
      </c>
      <c r="K478" s="267">
        <v>104</v>
      </c>
      <c r="L478" s="267"/>
      <c r="M478" s="267"/>
      <c r="N478" s="267"/>
      <c r="O478" s="267"/>
      <c r="P478" s="267"/>
      <c r="Q478" s="266" t="e">
        <f>IF(K478="nio",0,IF(K478&gt;0,K478*I478/W478,0))*VLOOKUP(B478,'2-Kosten per locatie'!$A$14:$C$31,3,FALSE)</f>
        <v>#DIV/0!</v>
      </c>
      <c r="R478" s="266">
        <f>IF(L478&gt;0,L478*I478/X478,0)*VLOOKUP(B478,'2-Kosten per locatie'!$A$14:$C$31,3,FALSE)</f>
        <v>0</v>
      </c>
      <c r="S478" s="266">
        <f>IF(M478&gt;0,M478*I478/Y478,0)*VLOOKUP(B478,'2-Kosten per locatie'!$A$14:$C$31,3,FALSE)</f>
        <v>0</v>
      </c>
      <c r="T478" s="266">
        <f>IF(N478&gt;0,N478*I478/Z478,0)*VLOOKUP(B478,'2-Kosten per locatie'!$A$14:$C$31,3,FALSE)</f>
        <v>0</v>
      </c>
      <c r="U478" s="266">
        <f>IF(O478&gt;0,O478*I478/Y478,0)*VLOOKUP(B478,'2-Kosten per locatie'!$A$14:$C$31,3,FALSE)</f>
        <v>0</v>
      </c>
      <c r="V478" s="266">
        <f>IF(P478&gt;0,P478*I478/Z478,0)*VLOOKUP(B478,'2-Kosten per locatie'!$A$14:$C$31,3,FALSE)</f>
        <v>0</v>
      </c>
      <c r="W478" s="359">
        <f>IF(K478="nio",0,IF(K478&gt;0,VLOOKUP(G478,'3-Productie normen'!A:L,VLOOKUP(K478,'3-Productie normen'!$B$32:$C$36,2,FALSE),FALSE)))</f>
        <v>0</v>
      </c>
      <c r="X478" s="359">
        <f t="shared" si="59"/>
        <v>0</v>
      </c>
      <c r="Y478" s="359">
        <f t="shared" si="60"/>
        <v>0</v>
      </c>
      <c r="Z478" s="359">
        <f t="shared" si="61"/>
        <v>0</v>
      </c>
      <c r="AA478" s="360"/>
      <c r="AC478" s="361">
        <f t="shared" si="62"/>
        <v>880.88000000000011</v>
      </c>
    </row>
    <row r="479" spans="1:29" ht="14.1" hidden="1" customHeight="1">
      <c r="A479" s="77">
        <v>479</v>
      </c>
      <c r="B479" s="324" t="s">
        <v>63</v>
      </c>
      <c r="C479" s="74" t="s">
        <v>400</v>
      </c>
      <c r="D479" s="74" t="s">
        <v>401</v>
      </c>
      <c r="E479" s="443" t="s">
        <v>170</v>
      </c>
      <c r="F479" s="74" t="s">
        <v>108</v>
      </c>
      <c r="G479" s="343" t="s">
        <v>108</v>
      </c>
      <c r="H479" s="74" t="s">
        <v>368</v>
      </c>
      <c r="I479" s="74">
        <v>1.28</v>
      </c>
      <c r="J479" s="358">
        <f t="shared" si="58"/>
        <v>104</v>
      </c>
      <c r="K479" s="267">
        <v>104</v>
      </c>
      <c r="L479" s="267"/>
      <c r="M479" s="267"/>
      <c r="N479" s="267"/>
      <c r="O479" s="267"/>
      <c r="P479" s="267"/>
      <c r="Q479" s="266" t="e">
        <f>IF(K479="nio",0,IF(K479&gt;0,K479*I479/W479,0))*VLOOKUP(B479,'2-Kosten per locatie'!$A$14:$C$31,3,FALSE)</f>
        <v>#DIV/0!</v>
      </c>
      <c r="R479" s="266">
        <f>IF(L479&gt;0,L479*I479/X479,0)*VLOOKUP(B479,'2-Kosten per locatie'!$A$14:$C$31,3,FALSE)</f>
        <v>0</v>
      </c>
      <c r="S479" s="266">
        <f>IF(M479&gt;0,M479*I479/Y479,0)*VLOOKUP(B479,'2-Kosten per locatie'!$A$14:$C$31,3,FALSE)</f>
        <v>0</v>
      </c>
      <c r="T479" s="266">
        <f>IF(N479&gt;0,N479*I479/Z479,0)*VLOOKUP(B479,'2-Kosten per locatie'!$A$14:$C$31,3,FALSE)</f>
        <v>0</v>
      </c>
      <c r="U479" s="266">
        <f>IF(O479&gt;0,O479*I479/Y479,0)*VLOOKUP(B479,'2-Kosten per locatie'!$A$14:$C$31,3,FALSE)</f>
        <v>0</v>
      </c>
      <c r="V479" s="266">
        <f>IF(P479&gt;0,P479*I479/Z479,0)*VLOOKUP(B479,'2-Kosten per locatie'!$A$14:$C$31,3,FALSE)</f>
        <v>0</v>
      </c>
      <c r="W479" s="359">
        <f>IF(K479="nio",0,IF(K479&gt;0,VLOOKUP(G479,'3-Productie normen'!A:L,VLOOKUP(K479,'3-Productie normen'!$B$32:$C$36,2,FALSE),FALSE)))</f>
        <v>0</v>
      </c>
      <c r="X479" s="359">
        <f t="shared" si="59"/>
        <v>0</v>
      </c>
      <c r="Y479" s="359">
        <f t="shared" si="60"/>
        <v>0</v>
      </c>
      <c r="Z479" s="359">
        <f t="shared" si="61"/>
        <v>0</v>
      </c>
      <c r="AA479" s="360"/>
      <c r="AC479" s="361">
        <f t="shared" si="62"/>
        <v>133.12</v>
      </c>
    </row>
    <row r="480" spans="1:29" ht="14.1" hidden="1" customHeight="1">
      <c r="A480" s="77">
        <v>480</v>
      </c>
      <c r="B480" s="324" t="s">
        <v>63</v>
      </c>
      <c r="C480" s="74" t="s">
        <v>400</v>
      </c>
      <c r="D480" s="74" t="s">
        <v>401</v>
      </c>
      <c r="E480" s="443" t="s">
        <v>171</v>
      </c>
      <c r="F480" s="74" t="s">
        <v>194</v>
      </c>
      <c r="G480" s="74" t="s">
        <v>99</v>
      </c>
      <c r="H480" s="74" t="s">
        <v>368</v>
      </c>
      <c r="I480" s="74">
        <v>30.62</v>
      </c>
      <c r="J480" s="358">
        <f t="shared" si="58"/>
        <v>104</v>
      </c>
      <c r="K480" s="267">
        <v>104</v>
      </c>
      <c r="L480" s="267"/>
      <c r="M480" s="267"/>
      <c r="N480" s="267"/>
      <c r="O480" s="267"/>
      <c r="P480" s="267"/>
      <c r="Q480" s="266" t="e">
        <f>IF(K480="nio",0,IF(K480&gt;0,K480*I480/W480,0))*VLOOKUP(B480,'2-Kosten per locatie'!$A$14:$C$31,3,FALSE)</f>
        <v>#DIV/0!</v>
      </c>
      <c r="R480" s="266">
        <f>IF(L480&gt;0,L480*I480/X480,0)*VLOOKUP(B480,'2-Kosten per locatie'!$A$14:$C$31,3,FALSE)</f>
        <v>0</v>
      </c>
      <c r="S480" s="266">
        <f>IF(M480&gt;0,M480*I480/Y480,0)*VLOOKUP(B480,'2-Kosten per locatie'!$A$14:$C$31,3,FALSE)</f>
        <v>0</v>
      </c>
      <c r="T480" s="266">
        <f>IF(N480&gt;0,N480*I480/Z480,0)*VLOOKUP(B480,'2-Kosten per locatie'!$A$14:$C$31,3,FALSE)</f>
        <v>0</v>
      </c>
      <c r="U480" s="266">
        <f>IF(O480&gt;0,O480*I480/Y480,0)*VLOOKUP(B480,'2-Kosten per locatie'!$A$14:$C$31,3,FALSE)</f>
        <v>0</v>
      </c>
      <c r="V480" s="266">
        <f>IF(P480&gt;0,P480*I480/Z480,0)*VLOOKUP(B480,'2-Kosten per locatie'!$A$14:$C$31,3,FALSE)</f>
        <v>0</v>
      </c>
      <c r="W480" s="359">
        <f>IF(K480="nio",0,IF(K480&gt;0,VLOOKUP(G480,'3-Productie normen'!A:L,VLOOKUP(K480,'3-Productie normen'!$B$32:$C$36,2,FALSE),FALSE)))</f>
        <v>0</v>
      </c>
      <c r="X480" s="359">
        <f t="shared" si="59"/>
        <v>0</v>
      </c>
      <c r="Y480" s="359">
        <f t="shared" si="60"/>
        <v>0</v>
      </c>
      <c r="Z480" s="359">
        <f t="shared" si="61"/>
        <v>0</v>
      </c>
      <c r="AA480" s="360"/>
      <c r="AC480" s="361">
        <f t="shared" si="62"/>
        <v>3184.48</v>
      </c>
    </row>
    <row r="481" spans="1:29" ht="14.1" hidden="1" customHeight="1">
      <c r="A481" s="77">
        <v>481</v>
      </c>
      <c r="B481" s="324" t="s">
        <v>63</v>
      </c>
      <c r="C481" s="74" t="s">
        <v>400</v>
      </c>
      <c r="D481" s="74" t="s">
        <v>401</v>
      </c>
      <c r="E481" s="443" t="s">
        <v>175</v>
      </c>
      <c r="F481" s="74" t="s">
        <v>194</v>
      </c>
      <c r="G481" s="74" t="s">
        <v>99</v>
      </c>
      <c r="H481" s="74" t="s">
        <v>407</v>
      </c>
      <c r="I481" s="74">
        <v>23.7</v>
      </c>
      <c r="J481" s="358">
        <f t="shared" si="58"/>
        <v>104</v>
      </c>
      <c r="K481" s="267">
        <v>104</v>
      </c>
      <c r="L481" s="267"/>
      <c r="M481" s="267"/>
      <c r="N481" s="267"/>
      <c r="O481" s="267"/>
      <c r="P481" s="267"/>
      <c r="Q481" s="266" t="e">
        <f>IF(K481="nio",0,IF(K481&gt;0,K481*I481/W481,0))*VLOOKUP(B481,'2-Kosten per locatie'!$A$14:$C$31,3,FALSE)</f>
        <v>#DIV/0!</v>
      </c>
      <c r="R481" s="266">
        <f>IF(L481&gt;0,L481*I481/X481,0)*VLOOKUP(B481,'2-Kosten per locatie'!$A$14:$C$31,3,FALSE)</f>
        <v>0</v>
      </c>
      <c r="S481" s="266">
        <f>IF(M481&gt;0,M481*I481/Y481,0)*VLOOKUP(B481,'2-Kosten per locatie'!$A$14:$C$31,3,FALSE)</f>
        <v>0</v>
      </c>
      <c r="T481" s="266">
        <f>IF(N481&gt;0,N481*I481/Z481,0)*VLOOKUP(B481,'2-Kosten per locatie'!$A$14:$C$31,3,FALSE)</f>
        <v>0</v>
      </c>
      <c r="U481" s="266">
        <f>IF(O481&gt;0,O481*I481/Y481,0)*VLOOKUP(B481,'2-Kosten per locatie'!$A$14:$C$31,3,FALSE)</f>
        <v>0</v>
      </c>
      <c r="V481" s="266">
        <f>IF(P481&gt;0,P481*I481/Z481,0)*VLOOKUP(B481,'2-Kosten per locatie'!$A$14:$C$31,3,FALSE)</f>
        <v>0</v>
      </c>
      <c r="W481" s="359">
        <f>IF(K481="nio",0,IF(K481&gt;0,VLOOKUP(G481,'3-Productie normen'!A:L,VLOOKUP(K481,'3-Productie normen'!$B$32:$C$36,2,FALSE),FALSE)))</f>
        <v>0</v>
      </c>
      <c r="X481" s="359">
        <f t="shared" si="59"/>
        <v>0</v>
      </c>
      <c r="Y481" s="359">
        <f t="shared" si="60"/>
        <v>0</v>
      </c>
      <c r="Z481" s="359">
        <f t="shared" si="61"/>
        <v>0</v>
      </c>
      <c r="AA481" s="360"/>
      <c r="AC481" s="361">
        <f t="shared" si="62"/>
        <v>2464.7999999999997</v>
      </c>
    </row>
    <row r="482" spans="1:29" ht="14.1" hidden="1" customHeight="1">
      <c r="A482" s="77">
        <v>482</v>
      </c>
      <c r="B482" s="324" t="s">
        <v>63</v>
      </c>
      <c r="C482" s="74" t="s">
        <v>400</v>
      </c>
      <c r="D482" s="74" t="s">
        <v>401</v>
      </c>
      <c r="E482" s="443" t="s">
        <v>178</v>
      </c>
      <c r="F482" s="74" t="s">
        <v>408</v>
      </c>
      <c r="G482" s="74" t="s">
        <v>98</v>
      </c>
      <c r="H482" s="74" t="s">
        <v>409</v>
      </c>
      <c r="I482" s="74">
        <v>32.42</v>
      </c>
      <c r="J482" s="358">
        <f t="shared" si="58"/>
        <v>730</v>
      </c>
      <c r="K482" s="267">
        <v>255</v>
      </c>
      <c r="L482" s="267">
        <v>255</v>
      </c>
      <c r="M482" s="267">
        <v>101</v>
      </c>
      <c r="N482" s="267">
        <v>101</v>
      </c>
      <c r="O482" s="267">
        <v>9</v>
      </c>
      <c r="P482" s="267">
        <v>9</v>
      </c>
      <c r="Q482" s="266" t="e">
        <f>IF(K482="nio",0,IF(K482&gt;0,K482*I482/W482,0))*VLOOKUP(B482,'2-Kosten per locatie'!$A$14:$C$31,3,FALSE)</f>
        <v>#DIV/0!</v>
      </c>
      <c r="R482" s="266" t="e">
        <f>IF(L482&gt;0,L482*I482/X482,0)*VLOOKUP(B482,'2-Kosten per locatie'!$A$14:$C$31,3,FALSE)</f>
        <v>#DIV/0!</v>
      </c>
      <c r="S482" s="266" t="e">
        <f>IF(M482&gt;0,M482*I482/Y482,0)*VLOOKUP(B482,'2-Kosten per locatie'!$A$14:$C$31,3,FALSE)</f>
        <v>#DIV/0!</v>
      </c>
      <c r="T482" s="266" t="e">
        <f>IF(N482&gt;0,N482*I482/Z482,0)*VLOOKUP(B482,'2-Kosten per locatie'!$A$14:$C$31,3,FALSE)</f>
        <v>#DIV/0!</v>
      </c>
      <c r="U482" s="266" t="e">
        <f>IF(O482&gt;0,O482*I482/Y482,0)*VLOOKUP(B482,'2-Kosten per locatie'!$A$14:$C$31,3,FALSE)</f>
        <v>#DIV/0!</v>
      </c>
      <c r="V482" s="266" t="e">
        <f>IF(P482&gt;0,P482*I482/Z482,0)*VLOOKUP(B482,'2-Kosten per locatie'!$A$14:$C$31,3,FALSE)</f>
        <v>#DIV/0!</v>
      </c>
      <c r="W482" s="359">
        <f>IF(K482="nio",0,IF(K482&gt;0,VLOOKUP(G482,'3-Productie normen'!A:L,VLOOKUP(K482,'3-Productie normen'!$B$32:$C$36,2,FALSE),FALSE)))</f>
        <v>0</v>
      </c>
      <c r="X482" s="359">
        <f t="shared" si="59"/>
        <v>0</v>
      </c>
      <c r="Y482" s="359">
        <f t="shared" si="60"/>
        <v>0</v>
      </c>
      <c r="Z482" s="359">
        <f t="shared" si="61"/>
        <v>0</v>
      </c>
      <c r="AA482" s="360"/>
      <c r="AC482" s="361">
        <f t="shared" si="62"/>
        <v>23666.600000000002</v>
      </c>
    </row>
    <row r="483" spans="1:29" ht="14.1" hidden="1" customHeight="1">
      <c r="A483" s="77">
        <v>483</v>
      </c>
      <c r="B483" s="324" t="s">
        <v>63</v>
      </c>
      <c r="C483" s="74" t="s">
        <v>400</v>
      </c>
      <c r="D483" s="74" t="s">
        <v>401</v>
      </c>
      <c r="E483" s="443" t="s">
        <v>181</v>
      </c>
      <c r="F483" s="74" t="s">
        <v>408</v>
      </c>
      <c r="G483" s="74" t="s">
        <v>98</v>
      </c>
      <c r="H483" s="74" t="s">
        <v>409</v>
      </c>
      <c r="I483" s="74">
        <v>32.35</v>
      </c>
      <c r="J483" s="358">
        <f t="shared" si="58"/>
        <v>730</v>
      </c>
      <c r="K483" s="267">
        <v>255</v>
      </c>
      <c r="L483" s="267">
        <v>255</v>
      </c>
      <c r="M483" s="267">
        <v>101</v>
      </c>
      <c r="N483" s="267">
        <v>101</v>
      </c>
      <c r="O483" s="267">
        <v>9</v>
      </c>
      <c r="P483" s="267">
        <v>9</v>
      </c>
      <c r="Q483" s="266" t="e">
        <f>IF(K483="nio",0,IF(K483&gt;0,K483*I483/W483,0))*VLOOKUP(B483,'2-Kosten per locatie'!$A$14:$C$31,3,FALSE)</f>
        <v>#DIV/0!</v>
      </c>
      <c r="R483" s="266" t="e">
        <f>IF(L483&gt;0,L483*I483/X483,0)*VLOOKUP(B483,'2-Kosten per locatie'!$A$14:$C$31,3,FALSE)</f>
        <v>#DIV/0!</v>
      </c>
      <c r="S483" s="266" t="e">
        <f>IF(M483&gt;0,M483*I483/Y483,0)*VLOOKUP(B483,'2-Kosten per locatie'!$A$14:$C$31,3,FALSE)</f>
        <v>#DIV/0!</v>
      </c>
      <c r="T483" s="266" t="e">
        <f>IF(N483&gt;0,N483*I483/Z483,0)*VLOOKUP(B483,'2-Kosten per locatie'!$A$14:$C$31,3,FALSE)</f>
        <v>#DIV/0!</v>
      </c>
      <c r="U483" s="266" t="e">
        <f>IF(O483&gt;0,O483*I483/Y483,0)*VLOOKUP(B483,'2-Kosten per locatie'!$A$14:$C$31,3,FALSE)</f>
        <v>#DIV/0!</v>
      </c>
      <c r="V483" s="266" t="e">
        <f>IF(P483&gt;0,P483*I483/Z483,0)*VLOOKUP(B483,'2-Kosten per locatie'!$A$14:$C$31,3,FALSE)</f>
        <v>#DIV/0!</v>
      </c>
      <c r="W483" s="359">
        <f>IF(K483="nio",0,IF(K483&gt;0,VLOOKUP(G483,'3-Productie normen'!A:L,VLOOKUP(K483,'3-Productie normen'!$B$32:$C$36,2,FALSE),FALSE)))</f>
        <v>0</v>
      </c>
      <c r="X483" s="359">
        <f t="shared" si="59"/>
        <v>0</v>
      </c>
      <c r="Y483" s="359">
        <f t="shared" si="60"/>
        <v>0</v>
      </c>
      <c r="Z483" s="359">
        <f t="shared" si="61"/>
        <v>0</v>
      </c>
      <c r="AA483" s="360"/>
      <c r="AC483" s="361">
        <f t="shared" si="62"/>
        <v>23615.5</v>
      </c>
    </row>
    <row r="484" spans="1:29" ht="14.1" hidden="1" customHeight="1">
      <c r="A484" s="77">
        <v>484</v>
      </c>
      <c r="B484" s="324" t="s">
        <v>63</v>
      </c>
      <c r="C484" s="74" t="s">
        <v>400</v>
      </c>
      <c r="D484" s="74" t="s">
        <v>401</v>
      </c>
      <c r="E484" s="443" t="s">
        <v>184</v>
      </c>
      <c r="F484" s="74" t="s">
        <v>410</v>
      </c>
      <c r="G484" s="74" t="s">
        <v>98</v>
      </c>
      <c r="H484" s="74" t="s">
        <v>406</v>
      </c>
      <c r="I484" s="74">
        <v>7.39</v>
      </c>
      <c r="J484" s="358">
        <f t="shared" si="58"/>
        <v>730</v>
      </c>
      <c r="K484" s="267">
        <v>255</v>
      </c>
      <c r="L484" s="267">
        <v>255</v>
      </c>
      <c r="M484" s="267">
        <v>101</v>
      </c>
      <c r="N484" s="267">
        <v>101</v>
      </c>
      <c r="O484" s="267">
        <v>9</v>
      </c>
      <c r="P484" s="267">
        <v>9</v>
      </c>
      <c r="Q484" s="266" t="e">
        <f>IF(K484="nio",0,IF(K484&gt;0,K484*I484/W484,0))*VLOOKUP(B484,'2-Kosten per locatie'!$A$14:$C$31,3,FALSE)</f>
        <v>#DIV/0!</v>
      </c>
      <c r="R484" s="266" t="e">
        <f>IF(L484&gt;0,L484*I484/X484,0)*VLOOKUP(B484,'2-Kosten per locatie'!$A$14:$C$31,3,FALSE)</f>
        <v>#DIV/0!</v>
      </c>
      <c r="S484" s="266" t="e">
        <f>IF(M484&gt;0,M484*I484/Y484,0)*VLOOKUP(B484,'2-Kosten per locatie'!$A$14:$C$31,3,FALSE)</f>
        <v>#DIV/0!</v>
      </c>
      <c r="T484" s="266" t="e">
        <f>IF(N484&gt;0,N484*I484/Z484,0)*VLOOKUP(B484,'2-Kosten per locatie'!$A$14:$C$31,3,FALSE)</f>
        <v>#DIV/0!</v>
      </c>
      <c r="U484" s="266" t="e">
        <f>IF(O484&gt;0,O484*I484/Y484,0)*VLOOKUP(B484,'2-Kosten per locatie'!$A$14:$C$31,3,FALSE)</f>
        <v>#DIV/0!</v>
      </c>
      <c r="V484" s="266" t="e">
        <f>IF(P484&gt;0,P484*I484/Z484,0)*VLOOKUP(B484,'2-Kosten per locatie'!$A$14:$C$31,3,FALSE)</f>
        <v>#DIV/0!</v>
      </c>
      <c r="W484" s="359">
        <f>IF(K484="nio",0,IF(K484&gt;0,VLOOKUP(G484,'3-Productie normen'!A:L,VLOOKUP(K484,'3-Productie normen'!$B$32:$C$36,2,FALSE),FALSE)))</f>
        <v>0</v>
      </c>
      <c r="X484" s="359">
        <f t="shared" si="59"/>
        <v>0</v>
      </c>
      <c r="Y484" s="359">
        <f t="shared" si="60"/>
        <v>0</v>
      </c>
      <c r="Z484" s="359">
        <f t="shared" si="61"/>
        <v>0</v>
      </c>
      <c r="AA484" s="360"/>
      <c r="AC484" s="361">
        <f t="shared" si="62"/>
        <v>5394.7</v>
      </c>
    </row>
    <row r="485" spans="1:29" ht="14.1" hidden="1" customHeight="1">
      <c r="A485" s="77">
        <v>485</v>
      </c>
      <c r="B485" s="324" t="s">
        <v>63</v>
      </c>
      <c r="C485" s="74" t="s">
        <v>400</v>
      </c>
      <c r="D485" s="74" t="s">
        <v>401</v>
      </c>
      <c r="E485" s="443" t="s">
        <v>186</v>
      </c>
      <c r="F485" s="74" t="s">
        <v>196</v>
      </c>
      <c r="G485" s="74" t="s">
        <v>99</v>
      </c>
      <c r="H485" s="74" t="s">
        <v>368</v>
      </c>
      <c r="I485" s="74">
        <v>24.02</v>
      </c>
      <c r="J485" s="358">
        <f t="shared" si="58"/>
        <v>104</v>
      </c>
      <c r="K485" s="267">
        <v>104</v>
      </c>
      <c r="L485" s="267"/>
      <c r="M485" s="267"/>
      <c r="N485" s="267"/>
      <c r="O485" s="267"/>
      <c r="P485" s="267"/>
      <c r="Q485" s="266" t="e">
        <f>IF(K485="nio",0,IF(K485&gt;0,K485*I485/W485,0))*VLOOKUP(B485,'2-Kosten per locatie'!$A$14:$C$31,3,FALSE)</f>
        <v>#DIV/0!</v>
      </c>
      <c r="R485" s="266">
        <f>IF(L485&gt;0,L485*I485/X485,0)*VLOOKUP(B485,'2-Kosten per locatie'!$A$14:$C$31,3,FALSE)</f>
        <v>0</v>
      </c>
      <c r="S485" s="266">
        <f>IF(M485&gt;0,M485*I485/Y485,0)*VLOOKUP(B485,'2-Kosten per locatie'!$A$14:$C$31,3,FALSE)</f>
        <v>0</v>
      </c>
      <c r="T485" s="266">
        <f>IF(N485&gt;0,N485*I485/Z485,0)*VLOOKUP(B485,'2-Kosten per locatie'!$A$14:$C$31,3,FALSE)</f>
        <v>0</v>
      </c>
      <c r="U485" s="266">
        <f>IF(O485&gt;0,O485*I485/Y485,0)*VLOOKUP(B485,'2-Kosten per locatie'!$A$14:$C$31,3,FALSE)</f>
        <v>0</v>
      </c>
      <c r="V485" s="266">
        <f>IF(P485&gt;0,P485*I485/Z485,0)*VLOOKUP(B485,'2-Kosten per locatie'!$A$14:$C$31,3,FALSE)</f>
        <v>0</v>
      </c>
      <c r="W485" s="359">
        <f>IF(K485="nio",0,IF(K485&gt;0,VLOOKUP(G485,'3-Productie normen'!A:L,VLOOKUP(K485,'3-Productie normen'!$B$32:$C$36,2,FALSE),FALSE)))</f>
        <v>0</v>
      </c>
      <c r="X485" s="359">
        <f t="shared" si="59"/>
        <v>0</v>
      </c>
      <c r="Y485" s="359">
        <f t="shared" si="60"/>
        <v>0</v>
      </c>
      <c r="Z485" s="359">
        <f t="shared" si="61"/>
        <v>0</v>
      </c>
      <c r="AA485" s="360"/>
      <c r="AC485" s="361">
        <f t="shared" si="62"/>
        <v>2498.08</v>
      </c>
    </row>
    <row r="486" spans="1:29" ht="14.1" hidden="1" customHeight="1">
      <c r="A486" s="77">
        <v>486</v>
      </c>
      <c r="B486" s="324" t="s">
        <v>63</v>
      </c>
      <c r="C486" s="74" t="s">
        <v>400</v>
      </c>
      <c r="D486" s="74" t="s">
        <v>401</v>
      </c>
      <c r="E486" s="443" t="s">
        <v>188</v>
      </c>
      <c r="F486" s="74" t="s">
        <v>411</v>
      </c>
      <c r="G486" s="74" t="s">
        <v>101</v>
      </c>
      <c r="H486" s="74" t="s">
        <v>368</v>
      </c>
      <c r="I486" s="74">
        <v>274.38</v>
      </c>
      <c r="J486" s="358">
        <f t="shared" si="58"/>
        <v>365</v>
      </c>
      <c r="K486" s="267">
        <v>255</v>
      </c>
      <c r="L486" s="267"/>
      <c r="M486" s="267">
        <v>101</v>
      </c>
      <c r="N486" s="267"/>
      <c r="O486" s="267">
        <v>9</v>
      </c>
      <c r="P486" s="267"/>
      <c r="Q486" s="266" t="e">
        <f>IF(K486="nio",0,IF(K486&gt;0,K486*I486/W486,0))*VLOOKUP(B486,'2-Kosten per locatie'!$A$14:$C$31,3,FALSE)</f>
        <v>#DIV/0!</v>
      </c>
      <c r="R486" s="266">
        <f>IF(L486&gt;0,L486*I486/X486,0)*VLOOKUP(B486,'2-Kosten per locatie'!$A$14:$C$31,3,FALSE)</f>
        <v>0</v>
      </c>
      <c r="S486" s="266" t="e">
        <f>IF(M486&gt;0,M486*I486/Y486,0)*VLOOKUP(B486,'2-Kosten per locatie'!$A$14:$C$31,3,FALSE)</f>
        <v>#DIV/0!</v>
      </c>
      <c r="T486" s="266">
        <f>IF(N486&gt;0,N486*I486/Z486,0)*VLOOKUP(B486,'2-Kosten per locatie'!$A$14:$C$31,3,FALSE)</f>
        <v>0</v>
      </c>
      <c r="U486" s="266" t="e">
        <f>IF(O486&gt;0,O486*I486/Y486,0)*VLOOKUP(B486,'2-Kosten per locatie'!$A$14:$C$31,3,FALSE)</f>
        <v>#DIV/0!</v>
      </c>
      <c r="V486" s="266">
        <f>IF(P486&gt;0,P486*I486/Z486,0)*VLOOKUP(B486,'2-Kosten per locatie'!$A$14:$C$31,3,FALSE)</f>
        <v>0</v>
      </c>
      <c r="W486" s="359">
        <f>IF(K486="nio",0,IF(K486&gt;0,VLOOKUP(G486,'3-Productie normen'!A:L,VLOOKUP(K486,'3-Productie normen'!$B$32:$C$36,2,FALSE),FALSE)))</f>
        <v>0</v>
      </c>
      <c r="X486" s="359">
        <f t="shared" si="59"/>
        <v>0</v>
      </c>
      <c r="Y486" s="359">
        <f t="shared" si="60"/>
        <v>0</v>
      </c>
      <c r="Z486" s="359">
        <f t="shared" si="61"/>
        <v>0</v>
      </c>
      <c r="AA486" s="360"/>
      <c r="AC486" s="361">
        <f t="shared" si="62"/>
        <v>100148.7</v>
      </c>
    </row>
    <row r="487" spans="1:29" ht="14.1" hidden="1" customHeight="1">
      <c r="A487" s="77">
        <v>487</v>
      </c>
      <c r="B487" s="324" t="s">
        <v>63</v>
      </c>
      <c r="C487" s="74" t="s">
        <v>400</v>
      </c>
      <c r="D487" s="74" t="s">
        <v>401</v>
      </c>
      <c r="E487" s="443" t="s">
        <v>189</v>
      </c>
      <c r="F487" s="74" t="s">
        <v>194</v>
      </c>
      <c r="G487" s="74" t="s">
        <v>99</v>
      </c>
      <c r="H487" s="74" t="s">
        <v>368</v>
      </c>
      <c r="I487" s="74">
        <v>60.97</v>
      </c>
      <c r="J487" s="358">
        <f t="shared" si="58"/>
        <v>104</v>
      </c>
      <c r="K487" s="267">
        <v>104</v>
      </c>
      <c r="L487" s="267"/>
      <c r="M487" s="267"/>
      <c r="N487" s="267"/>
      <c r="O487" s="267"/>
      <c r="P487" s="267"/>
      <c r="Q487" s="266" t="e">
        <f>IF(K487="nio",0,IF(K487&gt;0,K487*I487/W487,0))*VLOOKUP(B487,'2-Kosten per locatie'!$A$14:$C$31,3,FALSE)</f>
        <v>#DIV/0!</v>
      </c>
      <c r="R487" s="266">
        <f>IF(L487&gt;0,L487*I487/X487,0)*VLOOKUP(B487,'2-Kosten per locatie'!$A$14:$C$31,3,FALSE)</f>
        <v>0</v>
      </c>
      <c r="S487" s="266">
        <f>IF(M487&gt;0,M487*I487/Y487,0)*VLOOKUP(B487,'2-Kosten per locatie'!$A$14:$C$31,3,FALSE)</f>
        <v>0</v>
      </c>
      <c r="T487" s="266">
        <f>IF(N487&gt;0,N487*I487/Z487,0)*VLOOKUP(B487,'2-Kosten per locatie'!$A$14:$C$31,3,FALSE)</f>
        <v>0</v>
      </c>
      <c r="U487" s="266">
        <f>IF(O487&gt;0,O487*I487/Y487,0)*VLOOKUP(B487,'2-Kosten per locatie'!$A$14:$C$31,3,FALSE)</f>
        <v>0</v>
      </c>
      <c r="V487" s="266">
        <f>IF(P487&gt;0,P487*I487/Z487,0)*VLOOKUP(B487,'2-Kosten per locatie'!$A$14:$C$31,3,FALSE)</f>
        <v>0</v>
      </c>
      <c r="W487" s="359">
        <f>IF(K487="nio",0,IF(K487&gt;0,VLOOKUP(G487,'3-Productie normen'!A:L,VLOOKUP(K487,'3-Productie normen'!$B$32:$C$36,2,FALSE),FALSE)))</f>
        <v>0</v>
      </c>
      <c r="X487" s="359">
        <f t="shared" si="59"/>
        <v>0</v>
      </c>
      <c r="Y487" s="359">
        <f t="shared" si="60"/>
        <v>0</v>
      </c>
      <c r="Z487" s="359">
        <f t="shared" si="61"/>
        <v>0</v>
      </c>
      <c r="AA487" s="360"/>
      <c r="AC487" s="361">
        <f t="shared" si="62"/>
        <v>6340.88</v>
      </c>
    </row>
    <row r="488" spans="1:29" ht="14.1" hidden="1" customHeight="1">
      <c r="A488" s="77">
        <v>488</v>
      </c>
      <c r="B488" s="324" t="s">
        <v>63</v>
      </c>
      <c r="C488" s="74" t="s">
        <v>400</v>
      </c>
      <c r="D488" s="74" t="s">
        <v>401</v>
      </c>
      <c r="E488" s="443" t="s">
        <v>193</v>
      </c>
      <c r="F488" s="74" t="s">
        <v>196</v>
      </c>
      <c r="G488" s="74" t="s">
        <v>99</v>
      </c>
      <c r="H488" s="74" t="s">
        <v>368</v>
      </c>
      <c r="I488" s="74">
        <v>4.82</v>
      </c>
      <c r="J488" s="358">
        <f t="shared" si="58"/>
        <v>104</v>
      </c>
      <c r="K488" s="267">
        <v>104</v>
      </c>
      <c r="L488" s="267"/>
      <c r="M488" s="267"/>
      <c r="N488" s="267"/>
      <c r="O488" s="267"/>
      <c r="P488" s="267"/>
      <c r="Q488" s="266" t="e">
        <f>IF(K488="nio",0,IF(K488&gt;0,K488*I488/W488,0))*VLOOKUP(B488,'2-Kosten per locatie'!$A$14:$C$31,3,FALSE)</f>
        <v>#DIV/0!</v>
      </c>
      <c r="R488" s="266">
        <f>IF(L488&gt;0,L488*I488/X488,0)*VLOOKUP(B488,'2-Kosten per locatie'!$A$14:$C$31,3,FALSE)</f>
        <v>0</v>
      </c>
      <c r="S488" s="266">
        <f>IF(M488&gt;0,M488*I488/Y488,0)*VLOOKUP(B488,'2-Kosten per locatie'!$A$14:$C$31,3,FALSE)</f>
        <v>0</v>
      </c>
      <c r="T488" s="266">
        <f>IF(N488&gt;0,N488*I488/Z488,0)*VLOOKUP(B488,'2-Kosten per locatie'!$A$14:$C$31,3,FALSE)</f>
        <v>0</v>
      </c>
      <c r="U488" s="266">
        <f>IF(O488&gt;0,O488*I488/Y488,0)*VLOOKUP(B488,'2-Kosten per locatie'!$A$14:$C$31,3,FALSE)</f>
        <v>0</v>
      </c>
      <c r="V488" s="266">
        <f>IF(P488&gt;0,P488*I488/Z488,0)*VLOOKUP(B488,'2-Kosten per locatie'!$A$14:$C$31,3,FALSE)</f>
        <v>0</v>
      </c>
      <c r="W488" s="359">
        <f>IF(K488="nio",0,IF(K488&gt;0,VLOOKUP(G488,'3-Productie normen'!A:L,VLOOKUP(K488,'3-Productie normen'!$B$32:$C$36,2,FALSE),FALSE)))</f>
        <v>0</v>
      </c>
      <c r="X488" s="359">
        <f t="shared" si="59"/>
        <v>0</v>
      </c>
      <c r="Y488" s="359">
        <f t="shared" si="60"/>
        <v>0</v>
      </c>
      <c r="Z488" s="359">
        <f t="shared" si="61"/>
        <v>0</v>
      </c>
      <c r="AA488" s="360"/>
      <c r="AC488" s="361">
        <f t="shared" si="62"/>
        <v>501.28000000000003</v>
      </c>
    </row>
    <row r="489" spans="1:29" ht="14.1" hidden="1" customHeight="1">
      <c r="A489" s="77">
        <v>489</v>
      </c>
      <c r="B489" s="324" t="s">
        <v>63</v>
      </c>
      <c r="C489" s="74" t="s">
        <v>400</v>
      </c>
      <c r="D489" s="74" t="s">
        <v>401</v>
      </c>
      <c r="E489" s="443" t="s">
        <v>195</v>
      </c>
      <c r="F489" s="74" t="s">
        <v>412</v>
      </c>
      <c r="G489" s="74" t="s">
        <v>98</v>
      </c>
      <c r="H489" s="74" t="s">
        <v>406</v>
      </c>
      <c r="I489" s="74">
        <v>1.75</v>
      </c>
      <c r="J489" s="358">
        <f t="shared" si="58"/>
        <v>730</v>
      </c>
      <c r="K489" s="267">
        <v>255</v>
      </c>
      <c r="L489" s="267">
        <v>255</v>
      </c>
      <c r="M489" s="267">
        <v>101</v>
      </c>
      <c r="N489" s="267">
        <v>101</v>
      </c>
      <c r="O489" s="267">
        <v>9</v>
      </c>
      <c r="P489" s="267">
        <v>9</v>
      </c>
      <c r="Q489" s="266" t="e">
        <f>IF(K489="nio",0,IF(K489&gt;0,K489*I489/W489,0))*VLOOKUP(B489,'2-Kosten per locatie'!$A$14:$C$31,3,FALSE)</f>
        <v>#DIV/0!</v>
      </c>
      <c r="R489" s="266" t="e">
        <f>IF(L489&gt;0,L489*I489/X489,0)*VLOOKUP(B489,'2-Kosten per locatie'!$A$14:$C$31,3,FALSE)</f>
        <v>#DIV/0!</v>
      </c>
      <c r="S489" s="266" t="e">
        <f>IF(M489&gt;0,M489*I489/Y489,0)*VLOOKUP(B489,'2-Kosten per locatie'!$A$14:$C$31,3,FALSE)</f>
        <v>#DIV/0!</v>
      </c>
      <c r="T489" s="266" t="e">
        <f>IF(N489&gt;0,N489*I489/Z489,0)*VLOOKUP(B489,'2-Kosten per locatie'!$A$14:$C$31,3,FALSE)</f>
        <v>#DIV/0!</v>
      </c>
      <c r="U489" s="266" t="e">
        <f>IF(O489&gt;0,O489*I489/Y489,0)*VLOOKUP(B489,'2-Kosten per locatie'!$A$14:$C$31,3,FALSE)</f>
        <v>#DIV/0!</v>
      </c>
      <c r="V489" s="266" t="e">
        <f>IF(P489&gt;0,P489*I489/Z489,0)*VLOOKUP(B489,'2-Kosten per locatie'!$A$14:$C$31,3,FALSE)</f>
        <v>#DIV/0!</v>
      </c>
      <c r="W489" s="359">
        <f>IF(K489="nio",0,IF(K489&gt;0,VLOOKUP(G489,'3-Productie normen'!A:L,VLOOKUP(K489,'3-Productie normen'!$B$32:$C$36,2,FALSE),FALSE)))</f>
        <v>0</v>
      </c>
      <c r="X489" s="359">
        <f t="shared" si="59"/>
        <v>0</v>
      </c>
      <c r="Y489" s="359">
        <f t="shared" si="60"/>
        <v>0</v>
      </c>
      <c r="Z489" s="359">
        <f t="shared" si="61"/>
        <v>0</v>
      </c>
      <c r="AA489" s="360"/>
      <c r="AC489" s="361">
        <f t="shared" si="62"/>
        <v>1277.5</v>
      </c>
    </row>
    <row r="490" spans="1:29" ht="14.1" hidden="1" customHeight="1">
      <c r="A490" s="77">
        <v>490</v>
      </c>
      <c r="B490" s="324" t="s">
        <v>63</v>
      </c>
      <c r="C490" s="74" t="s">
        <v>400</v>
      </c>
      <c r="D490" s="74" t="s">
        <v>401</v>
      </c>
      <c r="E490" s="443" t="s">
        <v>198</v>
      </c>
      <c r="F490" s="74" t="s">
        <v>174</v>
      </c>
      <c r="G490" s="74" t="s">
        <v>98</v>
      </c>
      <c r="H490" s="74" t="s">
        <v>406</v>
      </c>
      <c r="I490" s="74">
        <v>13.78</v>
      </c>
      <c r="J490" s="358">
        <f t="shared" si="58"/>
        <v>730</v>
      </c>
      <c r="K490" s="267">
        <v>255</v>
      </c>
      <c r="L490" s="267">
        <v>255</v>
      </c>
      <c r="M490" s="267">
        <v>101</v>
      </c>
      <c r="N490" s="267">
        <v>101</v>
      </c>
      <c r="O490" s="267">
        <v>9</v>
      </c>
      <c r="P490" s="267">
        <v>9</v>
      </c>
      <c r="Q490" s="266" t="e">
        <f>IF(K490="nio",0,IF(K490&gt;0,K490*I490/W490,0))*VLOOKUP(B490,'2-Kosten per locatie'!$A$14:$C$31,3,FALSE)</f>
        <v>#DIV/0!</v>
      </c>
      <c r="R490" s="266" t="e">
        <f>IF(L490&gt;0,L490*I490/X490,0)*VLOOKUP(B490,'2-Kosten per locatie'!$A$14:$C$31,3,FALSE)</f>
        <v>#DIV/0!</v>
      </c>
      <c r="S490" s="266" t="e">
        <f>IF(M490&gt;0,M490*I490/Y490,0)*VLOOKUP(B490,'2-Kosten per locatie'!$A$14:$C$31,3,FALSE)</f>
        <v>#DIV/0!</v>
      </c>
      <c r="T490" s="266" t="e">
        <f>IF(N490&gt;0,N490*I490/Z490,0)*VLOOKUP(B490,'2-Kosten per locatie'!$A$14:$C$31,3,FALSE)</f>
        <v>#DIV/0!</v>
      </c>
      <c r="U490" s="266" t="e">
        <f>IF(O490&gt;0,O490*I490/Y490,0)*VLOOKUP(B490,'2-Kosten per locatie'!$A$14:$C$31,3,FALSE)</f>
        <v>#DIV/0!</v>
      </c>
      <c r="V490" s="266" t="e">
        <f>IF(P490&gt;0,P490*I490/Z490,0)*VLOOKUP(B490,'2-Kosten per locatie'!$A$14:$C$31,3,FALSE)</f>
        <v>#DIV/0!</v>
      </c>
      <c r="W490" s="359">
        <f>IF(K490="nio",0,IF(K490&gt;0,VLOOKUP(G490,'3-Productie normen'!A:L,VLOOKUP(K490,'3-Productie normen'!$B$32:$C$36,2,FALSE),FALSE)))</f>
        <v>0</v>
      </c>
      <c r="X490" s="359">
        <f t="shared" si="59"/>
        <v>0</v>
      </c>
      <c r="Y490" s="359">
        <f t="shared" si="60"/>
        <v>0</v>
      </c>
      <c r="Z490" s="359">
        <f t="shared" si="61"/>
        <v>0</v>
      </c>
      <c r="AA490" s="360"/>
      <c r="AC490" s="361">
        <f t="shared" si="62"/>
        <v>10059.4</v>
      </c>
    </row>
    <row r="491" spans="1:29" ht="14.1" hidden="1" customHeight="1">
      <c r="A491" s="77">
        <v>491</v>
      </c>
      <c r="B491" s="324" t="s">
        <v>63</v>
      </c>
      <c r="C491" s="74" t="s">
        <v>400</v>
      </c>
      <c r="D491" s="74" t="s">
        <v>401</v>
      </c>
      <c r="E491" s="443" t="s">
        <v>273</v>
      </c>
      <c r="F491" s="74" t="s">
        <v>174</v>
      </c>
      <c r="G491" s="74" t="s">
        <v>98</v>
      </c>
      <c r="H491" s="74" t="s">
        <v>406</v>
      </c>
      <c r="I491" s="74">
        <v>12.24</v>
      </c>
      <c r="J491" s="358">
        <f t="shared" si="58"/>
        <v>730</v>
      </c>
      <c r="K491" s="267">
        <v>255</v>
      </c>
      <c r="L491" s="267">
        <v>255</v>
      </c>
      <c r="M491" s="267">
        <v>101</v>
      </c>
      <c r="N491" s="267">
        <v>101</v>
      </c>
      <c r="O491" s="267">
        <v>9</v>
      </c>
      <c r="P491" s="267">
        <v>9</v>
      </c>
      <c r="Q491" s="266" t="e">
        <f>IF(K491="nio",0,IF(K491&gt;0,K491*I491/W491,0))*VLOOKUP(B491,'2-Kosten per locatie'!$A$14:$C$31,3,FALSE)</f>
        <v>#DIV/0!</v>
      </c>
      <c r="R491" s="266" t="e">
        <f>IF(L491&gt;0,L491*I491/X491,0)*VLOOKUP(B491,'2-Kosten per locatie'!$A$14:$C$31,3,FALSE)</f>
        <v>#DIV/0!</v>
      </c>
      <c r="S491" s="266" t="e">
        <f>IF(M491&gt;0,M491*I491/Y491,0)*VLOOKUP(B491,'2-Kosten per locatie'!$A$14:$C$31,3,FALSE)</f>
        <v>#DIV/0!</v>
      </c>
      <c r="T491" s="266" t="e">
        <f>IF(N491&gt;0,N491*I491/Z491,0)*VLOOKUP(B491,'2-Kosten per locatie'!$A$14:$C$31,3,FALSE)</f>
        <v>#DIV/0!</v>
      </c>
      <c r="U491" s="266" t="e">
        <f>IF(O491&gt;0,O491*I491/Y491,0)*VLOOKUP(B491,'2-Kosten per locatie'!$A$14:$C$31,3,FALSE)</f>
        <v>#DIV/0!</v>
      </c>
      <c r="V491" s="266" t="e">
        <f>IF(P491&gt;0,P491*I491/Z491,0)*VLOOKUP(B491,'2-Kosten per locatie'!$A$14:$C$31,3,FALSE)</f>
        <v>#DIV/0!</v>
      </c>
      <c r="W491" s="359">
        <f>IF(K491="nio",0,IF(K491&gt;0,VLOOKUP(G491,'3-Productie normen'!A:L,VLOOKUP(K491,'3-Productie normen'!$B$32:$C$36,2,FALSE),FALSE)))</f>
        <v>0</v>
      </c>
      <c r="X491" s="359">
        <f t="shared" si="59"/>
        <v>0</v>
      </c>
      <c r="Y491" s="359">
        <f t="shared" si="60"/>
        <v>0</v>
      </c>
      <c r="Z491" s="359">
        <f t="shared" si="61"/>
        <v>0</v>
      </c>
      <c r="AA491" s="360"/>
      <c r="AC491" s="361">
        <f t="shared" si="62"/>
        <v>8935.2000000000007</v>
      </c>
    </row>
    <row r="492" spans="1:29" ht="14.1" hidden="1" customHeight="1">
      <c r="A492" s="77">
        <v>492</v>
      </c>
      <c r="B492" s="324" t="s">
        <v>63</v>
      </c>
      <c r="C492" s="74" t="s">
        <v>400</v>
      </c>
      <c r="D492" s="74" t="s">
        <v>401</v>
      </c>
      <c r="E492" s="443" t="s">
        <v>274</v>
      </c>
      <c r="F492" s="74" t="s">
        <v>196</v>
      </c>
      <c r="G492" s="74" t="s">
        <v>99</v>
      </c>
      <c r="H492" s="74" t="s">
        <v>368</v>
      </c>
      <c r="I492" s="74">
        <v>0.75</v>
      </c>
      <c r="J492" s="358">
        <f t="shared" si="58"/>
        <v>104</v>
      </c>
      <c r="K492" s="267">
        <v>104</v>
      </c>
      <c r="L492" s="267"/>
      <c r="M492" s="267"/>
      <c r="N492" s="267"/>
      <c r="O492" s="267"/>
      <c r="P492" s="267"/>
      <c r="Q492" s="266" t="e">
        <f>IF(K492="nio",0,IF(K492&gt;0,K492*I492/W492,0))*VLOOKUP(B492,'2-Kosten per locatie'!$A$14:$C$31,3,FALSE)</f>
        <v>#DIV/0!</v>
      </c>
      <c r="R492" s="266">
        <f>IF(L492&gt;0,L492*I492/X492,0)*VLOOKUP(B492,'2-Kosten per locatie'!$A$14:$C$31,3,FALSE)</f>
        <v>0</v>
      </c>
      <c r="S492" s="266">
        <f>IF(M492&gt;0,M492*I492/Y492,0)*VLOOKUP(B492,'2-Kosten per locatie'!$A$14:$C$31,3,FALSE)</f>
        <v>0</v>
      </c>
      <c r="T492" s="266">
        <f>IF(N492&gt;0,N492*I492/Z492,0)*VLOOKUP(B492,'2-Kosten per locatie'!$A$14:$C$31,3,FALSE)</f>
        <v>0</v>
      </c>
      <c r="U492" s="266">
        <f>IF(O492&gt;0,O492*I492/Y492,0)*VLOOKUP(B492,'2-Kosten per locatie'!$A$14:$C$31,3,FALSE)</f>
        <v>0</v>
      </c>
      <c r="V492" s="266">
        <f>IF(P492&gt;0,P492*I492/Z492,0)*VLOOKUP(B492,'2-Kosten per locatie'!$A$14:$C$31,3,FALSE)</f>
        <v>0</v>
      </c>
      <c r="W492" s="359">
        <f>IF(K492="nio",0,IF(K492&gt;0,VLOOKUP(G492,'3-Productie normen'!A:L,VLOOKUP(K492,'3-Productie normen'!$B$32:$C$36,2,FALSE),FALSE)))</f>
        <v>0</v>
      </c>
      <c r="X492" s="359">
        <f t="shared" si="59"/>
        <v>0</v>
      </c>
      <c r="Y492" s="359">
        <f t="shared" si="60"/>
        <v>0</v>
      </c>
      <c r="Z492" s="359">
        <f t="shared" si="61"/>
        <v>0</v>
      </c>
      <c r="AA492" s="360"/>
      <c r="AC492" s="361">
        <f t="shared" si="62"/>
        <v>78</v>
      </c>
    </row>
    <row r="493" spans="1:29" ht="14.1" hidden="1" customHeight="1">
      <c r="A493" s="77">
        <v>493</v>
      </c>
      <c r="B493" s="324" t="s">
        <v>63</v>
      </c>
      <c r="C493" s="74" t="s">
        <v>400</v>
      </c>
      <c r="D493" s="74" t="s">
        <v>401</v>
      </c>
      <c r="E493" s="443" t="s">
        <v>276</v>
      </c>
      <c r="F493" s="74" t="s">
        <v>200</v>
      </c>
      <c r="G493" s="74" t="s">
        <v>97</v>
      </c>
      <c r="H493" s="74" t="s">
        <v>305</v>
      </c>
      <c r="I493" s="74">
        <v>18.670000000000002</v>
      </c>
      <c r="J493" s="358">
        <f t="shared" si="58"/>
        <v>52</v>
      </c>
      <c r="K493" s="267">
        <v>52</v>
      </c>
      <c r="L493" s="267"/>
      <c r="M493" s="267"/>
      <c r="N493" s="267"/>
      <c r="O493" s="267"/>
      <c r="P493" s="267"/>
      <c r="Q493" s="266" t="e">
        <f>IF(K493="nio",0,IF(K493&gt;0,K493*I493/W493,0))*VLOOKUP(B493,'2-Kosten per locatie'!$A$14:$C$31,3,FALSE)</f>
        <v>#DIV/0!</v>
      </c>
      <c r="R493" s="266">
        <f>IF(L493&gt;0,L493*I493/X493,0)*VLOOKUP(B493,'2-Kosten per locatie'!$A$14:$C$31,3,FALSE)</f>
        <v>0</v>
      </c>
      <c r="S493" s="266">
        <f>IF(M493&gt;0,M493*I493/Y493,0)*VLOOKUP(B493,'2-Kosten per locatie'!$A$14:$C$31,3,FALSE)</f>
        <v>0</v>
      </c>
      <c r="T493" s="266">
        <f>IF(N493&gt;0,N493*I493/Z493,0)*VLOOKUP(B493,'2-Kosten per locatie'!$A$14:$C$31,3,FALSE)</f>
        <v>0</v>
      </c>
      <c r="U493" s="266">
        <f>IF(O493&gt;0,O493*I493/Y493,0)*VLOOKUP(B493,'2-Kosten per locatie'!$A$14:$C$31,3,FALSE)</f>
        <v>0</v>
      </c>
      <c r="V493" s="266">
        <f>IF(P493&gt;0,P493*I493/Z493,0)*VLOOKUP(B493,'2-Kosten per locatie'!$A$14:$C$31,3,FALSE)</f>
        <v>0</v>
      </c>
      <c r="W493" s="359">
        <f>IF(K493="nio",0,IF(K493&gt;0,VLOOKUP(G493,'3-Productie normen'!A:L,VLOOKUP(K493,'3-Productie normen'!$B$32:$C$36,2,FALSE),FALSE)))</f>
        <v>0</v>
      </c>
      <c r="X493" s="359">
        <f t="shared" si="59"/>
        <v>0</v>
      </c>
      <c r="Y493" s="359">
        <f t="shared" si="60"/>
        <v>0</v>
      </c>
      <c r="Z493" s="359">
        <f t="shared" si="61"/>
        <v>0</v>
      </c>
      <c r="AA493" s="360"/>
      <c r="AC493" s="361">
        <f t="shared" si="62"/>
        <v>970.84000000000015</v>
      </c>
    </row>
    <row r="494" spans="1:29" ht="14.1" hidden="1" customHeight="1">
      <c r="A494" s="77">
        <v>494</v>
      </c>
      <c r="B494" s="324" t="s">
        <v>63</v>
      </c>
      <c r="C494" s="74" t="s">
        <v>400</v>
      </c>
      <c r="D494" s="74" t="s">
        <v>401</v>
      </c>
      <c r="E494" s="443" t="s">
        <v>413</v>
      </c>
      <c r="F494" s="74" t="s">
        <v>391</v>
      </c>
      <c r="G494" s="74" t="s">
        <v>110</v>
      </c>
      <c r="H494" s="74" t="s">
        <v>368</v>
      </c>
      <c r="I494" s="74">
        <v>35.619999999999997</v>
      </c>
      <c r="J494" s="358">
        <f t="shared" si="58"/>
        <v>365</v>
      </c>
      <c r="K494" s="267">
        <v>255</v>
      </c>
      <c r="L494" s="267"/>
      <c r="M494" s="267">
        <v>101</v>
      </c>
      <c r="N494" s="267"/>
      <c r="O494" s="267">
        <v>9</v>
      </c>
      <c r="P494" s="267"/>
      <c r="Q494" s="266" t="e">
        <f>IF(K494="nio",0,IF(K494&gt;0,K494*I494/W494,0))*VLOOKUP(B494,'2-Kosten per locatie'!$A$14:$C$31,3,FALSE)</f>
        <v>#DIV/0!</v>
      </c>
      <c r="R494" s="266">
        <f>IF(L494&gt;0,L494*I494/X494,0)*VLOOKUP(B494,'2-Kosten per locatie'!$A$14:$C$31,3,FALSE)</f>
        <v>0</v>
      </c>
      <c r="S494" s="266" t="e">
        <f>IF(M494&gt;0,M494*I494/Y494,0)*VLOOKUP(B494,'2-Kosten per locatie'!$A$14:$C$31,3,FALSE)</f>
        <v>#DIV/0!</v>
      </c>
      <c r="T494" s="266">
        <f>IF(N494&gt;0,N494*I494/Z494,0)*VLOOKUP(B494,'2-Kosten per locatie'!$A$14:$C$31,3,FALSE)</f>
        <v>0</v>
      </c>
      <c r="U494" s="266" t="e">
        <f>IF(O494&gt;0,O494*I494/Y494,0)*VLOOKUP(B494,'2-Kosten per locatie'!$A$14:$C$31,3,FALSE)</f>
        <v>#DIV/0!</v>
      </c>
      <c r="V494" s="266">
        <f>IF(P494&gt;0,P494*I494/Z494,0)*VLOOKUP(B494,'2-Kosten per locatie'!$A$14:$C$31,3,FALSE)</f>
        <v>0</v>
      </c>
      <c r="W494" s="359">
        <f>IF(K494="nio",0,IF(K494&gt;0,VLOOKUP(G494,'3-Productie normen'!A:L,VLOOKUP(K494,'3-Productie normen'!$B$32:$C$36,2,FALSE),FALSE)))</f>
        <v>0</v>
      </c>
      <c r="X494" s="359">
        <f t="shared" si="59"/>
        <v>0</v>
      </c>
      <c r="Y494" s="359">
        <f t="shared" si="60"/>
        <v>0</v>
      </c>
      <c r="Z494" s="359">
        <f t="shared" si="61"/>
        <v>0</v>
      </c>
      <c r="AA494" s="360"/>
      <c r="AC494" s="361">
        <f t="shared" si="62"/>
        <v>13001.3</v>
      </c>
    </row>
    <row r="495" spans="1:29" ht="14.1" hidden="1" customHeight="1">
      <c r="A495" s="77">
        <v>495</v>
      </c>
      <c r="B495" s="324" t="s">
        <v>63</v>
      </c>
      <c r="C495" s="74" t="s">
        <v>400</v>
      </c>
      <c r="D495" s="74" t="s">
        <v>401</v>
      </c>
      <c r="E495" s="443" t="s">
        <v>414</v>
      </c>
      <c r="F495" s="74" t="s">
        <v>415</v>
      </c>
      <c r="G495" s="340" t="s">
        <v>105</v>
      </c>
      <c r="H495" s="74" t="s">
        <v>305</v>
      </c>
      <c r="I495" s="74">
        <v>18.899999999999999</v>
      </c>
      <c r="J495" s="358">
        <f t="shared" si="58"/>
        <v>104</v>
      </c>
      <c r="K495" s="267">
        <v>104</v>
      </c>
      <c r="L495" s="267"/>
      <c r="M495" s="267"/>
      <c r="N495" s="267"/>
      <c r="O495" s="267"/>
      <c r="P495" s="267"/>
      <c r="Q495" s="266" t="e">
        <f>IF(K495="nio",0,IF(K495&gt;0,K495*I495/W495,0))*VLOOKUP(B495,'2-Kosten per locatie'!$A$14:$C$31,3,FALSE)</f>
        <v>#DIV/0!</v>
      </c>
      <c r="R495" s="266">
        <f>IF(L495&gt;0,L495*I495/X495,0)*VLOOKUP(B495,'2-Kosten per locatie'!$A$14:$C$31,3,FALSE)</f>
        <v>0</v>
      </c>
      <c r="S495" s="266">
        <f>IF(M495&gt;0,M495*I495/Y495,0)*VLOOKUP(B495,'2-Kosten per locatie'!$A$14:$C$31,3,FALSE)</f>
        <v>0</v>
      </c>
      <c r="T495" s="266">
        <f>IF(N495&gt;0,N495*I495/Z495,0)*VLOOKUP(B495,'2-Kosten per locatie'!$A$14:$C$31,3,FALSE)</f>
        <v>0</v>
      </c>
      <c r="U495" s="266">
        <f>IF(O495&gt;0,O495*I495/Y495,0)*VLOOKUP(B495,'2-Kosten per locatie'!$A$14:$C$31,3,FALSE)</f>
        <v>0</v>
      </c>
      <c r="V495" s="266">
        <f>IF(P495&gt;0,P495*I495/Z495,0)*VLOOKUP(B495,'2-Kosten per locatie'!$A$14:$C$31,3,FALSE)</f>
        <v>0</v>
      </c>
      <c r="W495" s="359">
        <f>IF(K495="nio",0,IF(K495&gt;0,VLOOKUP(G495,'3-Productie normen'!A:L,VLOOKUP(K495,'3-Productie normen'!$B$32:$C$36,2,FALSE),FALSE)))</f>
        <v>0</v>
      </c>
      <c r="X495" s="359">
        <f t="shared" si="59"/>
        <v>0</v>
      </c>
      <c r="Y495" s="359">
        <f t="shared" si="60"/>
        <v>0</v>
      </c>
      <c r="Z495" s="359">
        <f t="shared" si="61"/>
        <v>0</v>
      </c>
      <c r="AA495" s="360"/>
      <c r="AC495" s="361">
        <f t="shared" si="62"/>
        <v>1965.6</v>
      </c>
    </row>
    <row r="496" spans="1:29" ht="14.1" hidden="1" customHeight="1">
      <c r="A496" s="77">
        <v>496</v>
      </c>
      <c r="B496" s="324" t="s">
        <v>63</v>
      </c>
      <c r="C496" s="74" t="s">
        <v>400</v>
      </c>
      <c r="D496" s="74" t="s">
        <v>401</v>
      </c>
      <c r="E496" s="443" t="s">
        <v>416</v>
      </c>
      <c r="F496" s="74" t="s">
        <v>200</v>
      </c>
      <c r="G496" s="74" t="s">
        <v>97</v>
      </c>
      <c r="H496" s="74" t="s">
        <v>305</v>
      </c>
      <c r="I496" s="74">
        <v>9.19</v>
      </c>
      <c r="J496" s="358">
        <f t="shared" si="58"/>
        <v>52</v>
      </c>
      <c r="K496" s="267">
        <v>52</v>
      </c>
      <c r="L496" s="267"/>
      <c r="M496" s="267"/>
      <c r="N496" s="267"/>
      <c r="O496" s="267"/>
      <c r="P496" s="267"/>
      <c r="Q496" s="266" t="e">
        <f>IF(K496="nio",0,IF(K496&gt;0,K496*I496/W496,0))*VLOOKUP(B496,'2-Kosten per locatie'!$A$14:$C$31,3,FALSE)</f>
        <v>#DIV/0!</v>
      </c>
      <c r="R496" s="266">
        <f>IF(L496&gt;0,L496*I496/X496,0)*VLOOKUP(B496,'2-Kosten per locatie'!$A$14:$C$31,3,FALSE)</f>
        <v>0</v>
      </c>
      <c r="S496" s="266">
        <f>IF(M496&gt;0,M496*I496/Y496,0)*VLOOKUP(B496,'2-Kosten per locatie'!$A$14:$C$31,3,FALSE)</f>
        <v>0</v>
      </c>
      <c r="T496" s="266">
        <f>IF(N496&gt;0,N496*I496/Z496,0)*VLOOKUP(B496,'2-Kosten per locatie'!$A$14:$C$31,3,FALSE)</f>
        <v>0</v>
      </c>
      <c r="U496" s="266">
        <f>IF(O496&gt;0,O496*I496/Y496,0)*VLOOKUP(B496,'2-Kosten per locatie'!$A$14:$C$31,3,FALSE)</f>
        <v>0</v>
      </c>
      <c r="V496" s="266">
        <f>IF(P496&gt;0,P496*I496/Z496,0)*VLOOKUP(B496,'2-Kosten per locatie'!$A$14:$C$31,3,FALSE)</f>
        <v>0</v>
      </c>
      <c r="W496" s="359">
        <f>IF(K496="nio",0,IF(K496&gt;0,VLOOKUP(G496,'3-Productie normen'!A:L,VLOOKUP(K496,'3-Productie normen'!$B$32:$C$36,2,FALSE),FALSE)))</f>
        <v>0</v>
      </c>
      <c r="X496" s="359">
        <f t="shared" si="59"/>
        <v>0</v>
      </c>
      <c r="Y496" s="359">
        <f t="shared" si="60"/>
        <v>0</v>
      </c>
      <c r="Z496" s="359">
        <f t="shared" si="61"/>
        <v>0</v>
      </c>
      <c r="AA496" s="360"/>
      <c r="AC496" s="361">
        <f t="shared" si="62"/>
        <v>477.88</v>
      </c>
    </row>
    <row r="497" spans="1:29" ht="14.1" hidden="1" customHeight="1">
      <c r="A497" s="77">
        <v>497</v>
      </c>
      <c r="B497" s="324" t="s">
        <v>63</v>
      </c>
      <c r="C497" s="74" t="s">
        <v>400</v>
      </c>
      <c r="D497" s="74" t="s">
        <v>401</v>
      </c>
      <c r="E497" s="443" t="s">
        <v>417</v>
      </c>
      <c r="F497" s="74" t="s">
        <v>418</v>
      </c>
      <c r="G497" s="340" t="s">
        <v>105</v>
      </c>
      <c r="H497" s="74" t="s">
        <v>305</v>
      </c>
      <c r="I497" s="74">
        <v>232</v>
      </c>
      <c r="J497" s="358">
        <f t="shared" si="58"/>
        <v>104</v>
      </c>
      <c r="K497" s="267">
        <v>104</v>
      </c>
      <c r="L497" s="267"/>
      <c r="M497" s="267"/>
      <c r="N497" s="267"/>
      <c r="O497" s="267"/>
      <c r="P497" s="267"/>
      <c r="Q497" s="266" t="e">
        <f>IF(K497="nio",0,IF(K497&gt;0,K497*I497/W497,0))*VLOOKUP(B497,'2-Kosten per locatie'!$A$14:$C$31,3,FALSE)</f>
        <v>#DIV/0!</v>
      </c>
      <c r="R497" s="266">
        <f>IF(L497&gt;0,L497*I497/X497,0)*VLOOKUP(B497,'2-Kosten per locatie'!$A$14:$C$31,3,FALSE)</f>
        <v>0</v>
      </c>
      <c r="S497" s="266">
        <f>IF(M497&gt;0,M497*I497/Y497,0)*VLOOKUP(B497,'2-Kosten per locatie'!$A$14:$C$31,3,FALSE)</f>
        <v>0</v>
      </c>
      <c r="T497" s="266">
        <f>IF(N497&gt;0,N497*I497/Z497,0)*VLOOKUP(B497,'2-Kosten per locatie'!$A$14:$C$31,3,FALSE)</f>
        <v>0</v>
      </c>
      <c r="U497" s="266">
        <f>IF(O497&gt;0,O497*I497/Y497,0)*VLOOKUP(B497,'2-Kosten per locatie'!$A$14:$C$31,3,FALSE)</f>
        <v>0</v>
      </c>
      <c r="V497" s="266">
        <f>IF(P497&gt;0,P497*I497/Z497,0)*VLOOKUP(B497,'2-Kosten per locatie'!$A$14:$C$31,3,FALSE)</f>
        <v>0</v>
      </c>
      <c r="W497" s="359">
        <f>IF(K497="nio",0,IF(K497&gt;0,VLOOKUP(G497,'3-Productie normen'!A:L,VLOOKUP(K497,'3-Productie normen'!$B$32:$C$36,2,FALSE),FALSE)))</f>
        <v>0</v>
      </c>
      <c r="X497" s="359">
        <f t="shared" si="59"/>
        <v>0</v>
      </c>
      <c r="Y497" s="359">
        <f t="shared" si="60"/>
        <v>0</v>
      </c>
      <c r="Z497" s="359">
        <f t="shared" si="61"/>
        <v>0</v>
      </c>
      <c r="AA497" s="360"/>
      <c r="AC497" s="361">
        <f t="shared" si="62"/>
        <v>24128</v>
      </c>
    </row>
    <row r="498" spans="1:29" ht="14.1" hidden="1" customHeight="1">
      <c r="A498" s="77">
        <v>498</v>
      </c>
      <c r="B498" s="324" t="s">
        <v>63</v>
      </c>
      <c r="C498" s="74" t="s">
        <v>400</v>
      </c>
      <c r="D498" s="74" t="s">
        <v>401</v>
      </c>
      <c r="E498" s="443" t="s">
        <v>419</v>
      </c>
      <c r="F498" s="74" t="s">
        <v>420</v>
      </c>
      <c r="G498" s="74" t="s">
        <v>109</v>
      </c>
      <c r="H498" s="74" t="s">
        <v>305</v>
      </c>
      <c r="I498" s="74">
        <v>78.31</v>
      </c>
      <c r="J498" s="358">
        <f t="shared" si="58"/>
        <v>104</v>
      </c>
      <c r="K498" s="267">
        <v>104</v>
      </c>
      <c r="L498" s="267"/>
      <c r="M498" s="267"/>
      <c r="N498" s="267"/>
      <c r="O498" s="267"/>
      <c r="P498" s="267"/>
      <c r="Q498" s="266" t="e">
        <f>IF(K498="nio",0,IF(K498&gt;0,K498*I498/W498,0))*VLOOKUP(B498,'2-Kosten per locatie'!$A$14:$C$31,3,FALSE)</f>
        <v>#DIV/0!</v>
      </c>
      <c r="R498" s="266">
        <f>IF(L498&gt;0,L498*I498/X498,0)*VLOOKUP(B498,'2-Kosten per locatie'!$A$14:$C$31,3,FALSE)</f>
        <v>0</v>
      </c>
      <c r="S498" s="266">
        <f>IF(M498&gt;0,M498*I498/Y498,0)*VLOOKUP(B498,'2-Kosten per locatie'!$A$14:$C$31,3,FALSE)</f>
        <v>0</v>
      </c>
      <c r="T498" s="266">
        <f>IF(N498&gt;0,N498*I498/Z498,0)*VLOOKUP(B498,'2-Kosten per locatie'!$A$14:$C$31,3,FALSE)</f>
        <v>0</v>
      </c>
      <c r="U498" s="266">
        <f>IF(O498&gt;0,O498*I498/Y498,0)*VLOOKUP(B498,'2-Kosten per locatie'!$A$14:$C$31,3,FALSE)</f>
        <v>0</v>
      </c>
      <c r="V498" s="266">
        <f>IF(P498&gt;0,P498*I498/Z498,0)*VLOOKUP(B498,'2-Kosten per locatie'!$A$14:$C$31,3,FALSE)</f>
        <v>0</v>
      </c>
      <c r="W498" s="359">
        <f>IF(K498="nio",0,IF(K498&gt;0,VLOOKUP(G498,'3-Productie normen'!A:L,VLOOKUP(K498,'3-Productie normen'!$B$32:$C$36,2,FALSE),FALSE)))</f>
        <v>0</v>
      </c>
      <c r="X498" s="359">
        <f t="shared" si="59"/>
        <v>0</v>
      </c>
      <c r="Y498" s="359">
        <f t="shared" si="60"/>
        <v>0</v>
      </c>
      <c r="Z498" s="359">
        <f t="shared" si="61"/>
        <v>0</v>
      </c>
      <c r="AA498" s="360"/>
      <c r="AC498" s="361">
        <f t="shared" si="62"/>
        <v>8144.24</v>
      </c>
    </row>
    <row r="499" spans="1:29" ht="14.1" hidden="1" customHeight="1">
      <c r="A499" s="77">
        <v>499</v>
      </c>
      <c r="B499" s="324" t="s">
        <v>63</v>
      </c>
      <c r="C499" s="74" t="s">
        <v>400</v>
      </c>
      <c r="D499" s="74" t="s">
        <v>401</v>
      </c>
      <c r="E499" s="443" t="s">
        <v>421</v>
      </c>
      <c r="F499" s="74" t="s">
        <v>245</v>
      </c>
      <c r="G499" s="74" t="s">
        <v>107</v>
      </c>
      <c r="H499" s="74" t="s">
        <v>407</v>
      </c>
      <c r="I499" s="74">
        <v>6.8</v>
      </c>
      <c r="J499" s="358">
        <f t="shared" si="58"/>
        <v>104</v>
      </c>
      <c r="K499" s="267">
        <v>104</v>
      </c>
      <c r="L499" s="267"/>
      <c r="M499" s="267"/>
      <c r="N499" s="267"/>
      <c r="O499" s="267"/>
      <c r="P499" s="267"/>
      <c r="Q499" s="266" t="e">
        <f>IF(K499="nio",0,IF(K499&gt;0,K499*I499/W499,0))*VLOOKUP(B499,'2-Kosten per locatie'!$A$14:$C$31,3,FALSE)</f>
        <v>#DIV/0!</v>
      </c>
      <c r="R499" s="266">
        <f>IF(L499&gt;0,L499*I499/X499,0)*VLOOKUP(B499,'2-Kosten per locatie'!$A$14:$C$31,3,FALSE)</f>
        <v>0</v>
      </c>
      <c r="S499" s="266">
        <f>IF(M499&gt;0,M499*I499/Y499,0)*VLOOKUP(B499,'2-Kosten per locatie'!$A$14:$C$31,3,FALSE)</f>
        <v>0</v>
      </c>
      <c r="T499" s="266">
        <f>IF(N499&gt;0,N499*I499/Z499,0)*VLOOKUP(B499,'2-Kosten per locatie'!$A$14:$C$31,3,FALSE)</f>
        <v>0</v>
      </c>
      <c r="U499" s="266">
        <f>IF(O499&gt;0,O499*I499/Y499,0)*VLOOKUP(B499,'2-Kosten per locatie'!$A$14:$C$31,3,FALSE)</f>
        <v>0</v>
      </c>
      <c r="V499" s="266">
        <f>IF(P499&gt;0,P499*I499/Z499,0)*VLOOKUP(B499,'2-Kosten per locatie'!$A$14:$C$31,3,FALSE)</f>
        <v>0</v>
      </c>
      <c r="W499" s="359">
        <f>IF(K499="nio",0,IF(K499&gt;0,VLOOKUP(G499,'3-Productie normen'!A:L,VLOOKUP(K499,'3-Productie normen'!$B$32:$C$36,2,FALSE),FALSE)))</f>
        <v>0</v>
      </c>
      <c r="X499" s="359">
        <f t="shared" si="59"/>
        <v>0</v>
      </c>
      <c r="Y499" s="359">
        <f t="shared" si="60"/>
        <v>0</v>
      </c>
      <c r="Z499" s="359">
        <f t="shared" si="61"/>
        <v>0</v>
      </c>
      <c r="AA499" s="360"/>
      <c r="AC499" s="361">
        <f t="shared" si="62"/>
        <v>707.19999999999993</v>
      </c>
    </row>
    <row r="500" spans="1:29" ht="14.1" hidden="1" customHeight="1">
      <c r="A500" s="77">
        <v>500</v>
      </c>
      <c r="B500" s="324" t="s">
        <v>63</v>
      </c>
      <c r="C500" s="74" t="s">
        <v>400</v>
      </c>
      <c r="D500" s="74" t="s">
        <v>422</v>
      </c>
      <c r="E500" s="443" t="s">
        <v>199</v>
      </c>
      <c r="F500" s="74" t="s">
        <v>194</v>
      </c>
      <c r="G500" s="74" t="s">
        <v>99</v>
      </c>
      <c r="H500" s="74" t="s">
        <v>368</v>
      </c>
      <c r="I500" s="74">
        <v>74.53</v>
      </c>
      <c r="J500" s="358">
        <f t="shared" si="58"/>
        <v>104</v>
      </c>
      <c r="K500" s="267">
        <v>104</v>
      </c>
      <c r="L500" s="267"/>
      <c r="M500" s="267"/>
      <c r="N500" s="267"/>
      <c r="O500" s="267"/>
      <c r="P500" s="267"/>
      <c r="Q500" s="266" t="e">
        <f>IF(K500="nio",0,IF(K500&gt;0,K500*I500/W500,0))*VLOOKUP(B500,'2-Kosten per locatie'!$A$14:$C$31,3,FALSE)</f>
        <v>#DIV/0!</v>
      </c>
      <c r="R500" s="266">
        <f>IF(L500&gt;0,L500*I500/X500,0)*VLOOKUP(B500,'2-Kosten per locatie'!$A$14:$C$31,3,FALSE)</f>
        <v>0</v>
      </c>
      <c r="S500" s="266">
        <f>IF(M500&gt;0,M500*I500/Y500,0)*VLOOKUP(B500,'2-Kosten per locatie'!$A$14:$C$31,3,FALSE)</f>
        <v>0</v>
      </c>
      <c r="T500" s="266">
        <f>IF(N500&gt;0,N500*I500/Z500,0)*VLOOKUP(B500,'2-Kosten per locatie'!$A$14:$C$31,3,FALSE)</f>
        <v>0</v>
      </c>
      <c r="U500" s="266">
        <f>IF(O500&gt;0,O500*I500/Y500,0)*VLOOKUP(B500,'2-Kosten per locatie'!$A$14:$C$31,3,FALSE)</f>
        <v>0</v>
      </c>
      <c r="V500" s="266">
        <f>IF(P500&gt;0,P500*I500/Z500,0)*VLOOKUP(B500,'2-Kosten per locatie'!$A$14:$C$31,3,FALSE)</f>
        <v>0</v>
      </c>
      <c r="W500" s="359">
        <f>IF(K500="nio",0,IF(K500&gt;0,VLOOKUP(G500,'3-Productie normen'!A:L,VLOOKUP(K500,'3-Productie normen'!$B$32:$C$36,2,FALSE),FALSE)))</f>
        <v>0</v>
      </c>
      <c r="X500" s="359">
        <f t="shared" si="59"/>
        <v>0</v>
      </c>
      <c r="Y500" s="359">
        <f t="shared" si="60"/>
        <v>0</v>
      </c>
      <c r="Z500" s="359">
        <f t="shared" si="61"/>
        <v>0</v>
      </c>
      <c r="AA500" s="360"/>
      <c r="AC500" s="361">
        <f t="shared" si="62"/>
        <v>7751.12</v>
      </c>
    </row>
    <row r="501" spans="1:29" ht="14.1" hidden="1" customHeight="1">
      <c r="A501" s="77">
        <v>501</v>
      </c>
      <c r="B501" s="324" t="s">
        <v>63</v>
      </c>
      <c r="C501" s="74" t="s">
        <v>400</v>
      </c>
      <c r="D501" s="74" t="s">
        <v>422</v>
      </c>
      <c r="E501" s="443" t="s">
        <v>201</v>
      </c>
      <c r="F501" s="74" t="s">
        <v>174</v>
      </c>
      <c r="G501" s="74" t="s">
        <v>98</v>
      </c>
      <c r="H501" s="74" t="s">
        <v>407</v>
      </c>
      <c r="I501" s="74">
        <v>1.78</v>
      </c>
      <c r="J501" s="358">
        <f t="shared" si="58"/>
        <v>730</v>
      </c>
      <c r="K501" s="267">
        <v>255</v>
      </c>
      <c r="L501" s="267">
        <v>255</v>
      </c>
      <c r="M501" s="267">
        <v>101</v>
      </c>
      <c r="N501" s="267">
        <v>101</v>
      </c>
      <c r="O501" s="267">
        <v>9</v>
      </c>
      <c r="P501" s="267">
        <v>9</v>
      </c>
      <c r="Q501" s="266" t="e">
        <f>IF(K501="nio",0,IF(K501&gt;0,K501*I501/W501,0))*VLOOKUP(B501,'2-Kosten per locatie'!$A$14:$C$31,3,FALSE)</f>
        <v>#DIV/0!</v>
      </c>
      <c r="R501" s="266" t="e">
        <f>IF(L501&gt;0,L501*I501/X501,0)*VLOOKUP(B501,'2-Kosten per locatie'!$A$14:$C$31,3,FALSE)</f>
        <v>#DIV/0!</v>
      </c>
      <c r="S501" s="266" t="e">
        <f>IF(M501&gt;0,M501*I501/Y501,0)*VLOOKUP(B501,'2-Kosten per locatie'!$A$14:$C$31,3,FALSE)</f>
        <v>#DIV/0!</v>
      </c>
      <c r="T501" s="266" t="e">
        <f>IF(N501&gt;0,N501*I501/Z501,0)*VLOOKUP(B501,'2-Kosten per locatie'!$A$14:$C$31,3,FALSE)</f>
        <v>#DIV/0!</v>
      </c>
      <c r="U501" s="266" t="e">
        <f>IF(O501&gt;0,O501*I501/Y501,0)*VLOOKUP(B501,'2-Kosten per locatie'!$A$14:$C$31,3,FALSE)</f>
        <v>#DIV/0!</v>
      </c>
      <c r="V501" s="266" t="e">
        <f>IF(P501&gt;0,P501*I501/Z501,0)*VLOOKUP(B501,'2-Kosten per locatie'!$A$14:$C$31,3,FALSE)</f>
        <v>#DIV/0!</v>
      </c>
      <c r="W501" s="359">
        <f>IF(K501="nio",0,IF(K501&gt;0,VLOOKUP(G501,'3-Productie normen'!A:L,VLOOKUP(K501,'3-Productie normen'!$B$32:$C$36,2,FALSE),FALSE)))</f>
        <v>0</v>
      </c>
      <c r="X501" s="359">
        <f t="shared" si="59"/>
        <v>0</v>
      </c>
      <c r="Y501" s="359">
        <f t="shared" si="60"/>
        <v>0</v>
      </c>
      <c r="Z501" s="359">
        <f t="shared" si="61"/>
        <v>0</v>
      </c>
      <c r="AA501" s="360"/>
      <c r="AC501" s="361">
        <f t="shared" si="62"/>
        <v>1299.4000000000001</v>
      </c>
    </row>
    <row r="502" spans="1:29" ht="14.1" hidden="1" customHeight="1">
      <c r="A502" s="77">
        <v>502</v>
      </c>
      <c r="B502" s="324" t="s">
        <v>63</v>
      </c>
      <c r="C502" s="74" t="s">
        <v>400</v>
      </c>
      <c r="D502" s="74" t="s">
        <v>422</v>
      </c>
      <c r="E502" s="443" t="s">
        <v>203</v>
      </c>
      <c r="F502" s="74" t="s">
        <v>174</v>
      </c>
      <c r="G502" s="74" t="s">
        <v>98</v>
      </c>
      <c r="H502" s="74" t="s">
        <v>406</v>
      </c>
      <c r="I502" s="74">
        <v>4.88</v>
      </c>
      <c r="J502" s="358">
        <f t="shared" ref="J502:J503" si="63">SUM(K502:P502)</f>
        <v>730</v>
      </c>
      <c r="K502" s="267">
        <v>255</v>
      </c>
      <c r="L502" s="267">
        <v>255</v>
      </c>
      <c r="M502" s="267">
        <v>101</v>
      </c>
      <c r="N502" s="267">
        <v>101</v>
      </c>
      <c r="O502" s="267">
        <v>9</v>
      </c>
      <c r="P502" s="267">
        <v>9</v>
      </c>
      <c r="Q502" s="266" t="e">
        <f>IF(K502="nio",0,IF(K502&gt;0,K502*I502/W502,0))*VLOOKUP(B502,'2-Kosten per locatie'!$A$14:$C$31,3,FALSE)</f>
        <v>#DIV/0!</v>
      </c>
      <c r="R502" s="266" t="e">
        <f>IF(L502&gt;0,L502*I502/X502,0)*VLOOKUP(B502,'2-Kosten per locatie'!$A$14:$C$31,3,FALSE)</f>
        <v>#DIV/0!</v>
      </c>
      <c r="S502" s="266" t="e">
        <f>IF(M502&gt;0,M502*I502/Y502,0)*VLOOKUP(B502,'2-Kosten per locatie'!$A$14:$C$31,3,FALSE)</f>
        <v>#DIV/0!</v>
      </c>
      <c r="T502" s="266" t="e">
        <f>IF(N502&gt;0,N502*I502/Z502,0)*VLOOKUP(B502,'2-Kosten per locatie'!$A$14:$C$31,3,FALSE)</f>
        <v>#DIV/0!</v>
      </c>
      <c r="U502" s="266" t="e">
        <f>IF(O502&gt;0,O502*I502/Y502,0)*VLOOKUP(B502,'2-Kosten per locatie'!$A$14:$C$31,3,FALSE)</f>
        <v>#DIV/0!</v>
      </c>
      <c r="V502" s="266" t="e">
        <f>IF(P502&gt;0,P502*I502/Z502,0)*VLOOKUP(B502,'2-Kosten per locatie'!$A$14:$C$31,3,FALSE)</f>
        <v>#DIV/0!</v>
      </c>
      <c r="W502" s="359">
        <f>IF(K502="nio",0,IF(K502&gt;0,VLOOKUP(G502,'3-Productie normen'!A:L,VLOOKUP(K502,'3-Productie normen'!$B$32:$C$36,2,FALSE),FALSE)))</f>
        <v>0</v>
      </c>
      <c r="X502" s="359">
        <f t="shared" ref="X502:X503" si="64">IF(L502&gt;0,W502*$X$8,0)</f>
        <v>0</v>
      </c>
      <c r="Y502" s="359">
        <f t="shared" ref="Y502:Y503" si="65">IF((OR(M502&gt;0,O502&gt;0)),W502*$Y$8,0)</f>
        <v>0</v>
      </c>
      <c r="Z502" s="359">
        <f t="shared" ref="Z502:Z503" si="66">IF((OR(N502&gt;0,P502&gt;0)),W502*$Z$8,0)</f>
        <v>0</v>
      </c>
      <c r="AA502" s="360"/>
      <c r="AC502" s="361">
        <f t="shared" ref="AC502:AC503" si="67">J502*I502</f>
        <v>3562.4</v>
      </c>
    </row>
    <row r="503" spans="1:29" ht="14.1" hidden="1" customHeight="1">
      <c r="A503" s="77">
        <v>503</v>
      </c>
      <c r="B503" s="324" t="s">
        <v>63</v>
      </c>
      <c r="C503" s="74" t="s">
        <v>400</v>
      </c>
      <c r="D503" s="74" t="s">
        <v>422</v>
      </c>
      <c r="E503" s="443" t="s">
        <v>204</v>
      </c>
      <c r="F503" s="74" t="s">
        <v>174</v>
      </c>
      <c r="G503" s="74" t="s">
        <v>98</v>
      </c>
      <c r="H503" s="74" t="s">
        <v>406</v>
      </c>
      <c r="I503" s="74">
        <v>8.2799999999999994</v>
      </c>
      <c r="J503" s="358">
        <f t="shared" si="63"/>
        <v>730</v>
      </c>
      <c r="K503" s="267">
        <v>255</v>
      </c>
      <c r="L503" s="267">
        <v>255</v>
      </c>
      <c r="M503" s="267">
        <v>101</v>
      </c>
      <c r="N503" s="267">
        <v>101</v>
      </c>
      <c r="O503" s="267">
        <v>9</v>
      </c>
      <c r="P503" s="267">
        <v>9</v>
      </c>
      <c r="Q503" s="266" t="e">
        <f>IF(K503="nio",0,IF(K503&gt;0,K503*I503/W503,0))*VLOOKUP(B503,'2-Kosten per locatie'!$A$14:$C$31,3,FALSE)</f>
        <v>#DIV/0!</v>
      </c>
      <c r="R503" s="266" t="e">
        <f>IF(L503&gt;0,L503*I503/X503,0)*VLOOKUP(B503,'2-Kosten per locatie'!$A$14:$C$31,3,FALSE)</f>
        <v>#DIV/0!</v>
      </c>
      <c r="S503" s="266" t="e">
        <f>IF(M503&gt;0,M503*I503/Y503,0)*VLOOKUP(B503,'2-Kosten per locatie'!$A$14:$C$31,3,FALSE)</f>
        <v>#DIV/0!</v>
      </c>
      <c r="T503" s="266" t="e">
        <f>IF(N503&gt;0,N503*I503/Z503,0)*VLOOKUP(B503,'2-Kosten per locatie'!$A$14:$C$31,3,FALSE)</f>
        <v>#DIV/0!</v>
      </c>
      <c r="U503" s="266" t="e">
        <f>IF(O503&gt;0,O503*I503/Y503,0)*VLOOKUP(B503,'2-Kosten per locatie'!$A$14:$C$31,3,FALSE)</f>
        <v>#DIV/0!</v>
      </c>
      <c r="V503" s="266" t="e">
        <f>IF(P503&gt;0,P503*I503/Z503,0)*VLOOKUP(B503,'2-Kosten per locatie'!$A$14:$C$31,3,FALSE)</f>
        <v>#DIV/0!</v>
      </c>
      <c r="W503" s="359">
        <f>IF(K503="nio",0,IF(K503&gt;0,VLOOKUP(G503,'3-Productie normen'!A:L,VLOOKUP(K503,'3-Productie normen'!$B$32:$C$36,2,FALSE),FALSE)))</f>
        <v>0</v>
      </c>
      <c r="X503" s="359">
        <f t="shared" si="64"/>
        <v>0</v>
      </c>
      <c r="Y503" s="359">
        <f t="shared" si="65"/>
        <v>0</v>
      </c>
      <c r="Z503" s="359">
        <f t="shared" si="66"/>
        <v>0</v>
      </c>
      <c r="AA503" s="360"/>
      <c r="AC503" s="361">
        <f t="shared" si="67"/>
        <v>6044.4</v>
      </c>
    </row>
    <row r="504" spans="1:29" ht="14.1" hidden="1" customHeight="1">
      <c r="A504" s="77">
        <v>504</v>
      </c>
      <c r="B504" s="324" t="s">
        <v>62</v>
      </c>
      <c r="C504" s="74" t="s">
        <v>423</v>
      </c>
      <c r="D504" s="74" t="s">
        <v>424</v>
      </c>
      <c r="E504" s="443" t="s">
        <v>150</v>
      </c>
      <c r="F504" s="74" t="s">
        <v>106</v>
      </c>
      <c r="G504" s="74" t="s">
        <v>106</v>
      </c>
      <c r="H504" s="74" t="s">
        <v>425</v>
      </c>
      <c r="I504" s="74">
        <v>40.22</v>
      </c>
      <c r="J504" s="358">
        <f t="shared" ref="J504:J558" si="68">SUM(K504:P504)</f>
        <v>365</v>
      </c>
      <c r="K504" s="267">
        <v>255</v>
      </c>
      <c r="L504" s="267"/>
      <c r="M504" s="267">
        <v>101</v>
      </c>
      <c r="N504" s="267"/>
      <c r="O504" s="267">
        <v>9</v>
      </c>
      <c r="P504" s="267"/>
      <c r="Q504" s="266" t="e">
        <f>IF(K504="nio",0,IF(K504&gt;0,K504*I504/W504,0))*VLOOKUP(B504,'2-Kosten per locatie'!$A$14:$C$31,3,FALSE)</f>
        <v>#DIV/0!</v>
      </c>
      <c r="R504" s="266">
        <f>IF(L504&gt;0,L504*I504/X504,0)*VLOOKUP(B504,'2-Kosten per locatie'!$A$14:$C$31,3,FALSE)</f>
        <v>0</v>
      </c>
      <c r="S504" s="266" t="e">
        <f>IF(M504&gt;0,M504*I504/Y504,0)*VLOOKUP(B504,'2-Kosten per locatie'!$A$14:$C$31,3,FALSE)</f>
        <v>#DIV/0!</v>
      </c>
      <c r="T504" s="266">
        <f>IF(N504&gt;0,N504*I504/Z504,0)*VLOOKUP(B504,'2-Kosten per locatie'!$A$14:$C$31,3,FALSE)</f>
        <v>0</v>
      </c>
      <c r="U504" s="266" t="e">
        <f>IF(O504&gt;0,O504*I504/Y504,0)*VLOOKUP(B504,'2-Kosten per locatie'!$A$14:$C$31,3,FALSE)</f>
        <v>#DIV/0!</v>
      </c>
      <c r="V504" s="266">
        <f>IF(P504&gt;0,P504*I504/Z504,0)*VLOOKUP(B504,'2-Kosten per locatie'!$A$14:$C$31,3,FALSE)</f>
        <v>0</v>
      </c>
      <c r="W504" s="359">
        <f>IF(K504="nio",0,IF(K504&gt;0,VLOOKUP(G504,'3-Productie normen'!A:L,VLOOKUP(K504,'3-Productie normen'!$B$32:$C$36,2,FALSE),FALSE)))</f>
        <v>0</v>
      </c>
      <c r="X504" s="359">
        <f t="shared" ref="X504:X558" si="69">IF(L504&gt;0,W504*$X$8,0)</f>
        <v>0</v>
      </c>
      <c r="Y504" s="359">
        <f t="shared" ref="Y504:Y558" si="70">IF((OR(M504&gt;0,O504&gt;0)),W504*$Y$8,0)</f>
        <v>0</v>
      </c>
      <c r="Z504" s="359">
        <f t="shared" ref="Z504:Z558" si="71">IF((OR(N504&gt;0,P504&gt;0)),W504*$Z$8,0)</f>
        <v>0</v>
      </c>
      <c r="AA504" s="360"/>
      <c r="AC504" s="361">
        <f t="shared" ref="AC504:AC558" si="72">J504*I504</f>
        <v>14680.3</v>
      </c>
    </row>
    <row r="505" spans="1:29" ht="14.1" hidden="1" customHeight="1">
      <c r="A505" s="77">
        <v>505</v>
      </c>
      <c r="B505" s="324" t="s">
        <v>62</v>
      </c>
      <c r="C505" s="74" t="s">
        <v>423</v>
      </c>
      <c r="D505" s="74" t="s">
        <v>424</v>
      </c>
      <c r="E505" s="443" t="s">
        <v>153</v>
      </c>
      <c r="F505" s="74" t="s">
        <v>196</v>
      </c>
      <c r="G505" s="74" t="s">
        <v>99</v>
      </c>
      <c r="H505" s="74" t="s">
        <v>426</v>
      </c>
      <c r="I505" s="74">
        <v>78.88</v>
      </c>
      <c r="J505" s="358">
        <f t="shared" si="68"/>
        <v>365</v>
      </c>
      <c r="K505" s="267">
        <v>255</v>
      </c>
      <c r="L505" s="267"/>
      <c r="M505" s="267">
        <v>101</v>
      </c>
      <c r="N505" s="267"/>
      <c r="O505" s="267">
        <v>9</v>
      </c>
      <c r="P505" s="267"/>
      <c r="Q505" s="266" t="e">
        <f>IF(K505="nio",0,IF(K505&gt;0,K505*I505/W505,0))*VLOOKUP(B505,'2-Kosten per locatie'!$A$14:$C$31,3,FALSE)</f>
        <v>#DIV/0!</v>
      </c>
      <c r="R505" s="266">
        <f>IF(L505&gt;0,L505*I505/X505,0)*VLOOKUP(B505,'2-Kosten per locatie'!$A$14:$C$31,3,FALSE)</f>
        <v>0</v>
      </c>
      <c r="S505" s="266" t="e">
        <f>IF(M505&gt;0,M505*I505/Y505,0)*VLOOKUP(B505,'2-Kosten per locatie'!$A$14:$C$31,3,FALSE)</f>
        <v>#DIV/0!</v>
      </c>
      <c r="T505" s="266">
        <f>IF(N505&gt;0,N505*I505/Z505,0)*VLOOKUP(B505,'2-Kosten per locatie'!$A$14:$C$31,3,FALSE)</f>
        <v>0</v>
      </c>
      <c r="U505" s="266" t="e">
        <f>IF(O505&gt;0,O505*I505/Y505,0)*VLOOKUP(B505,'2-Kosten per locatie'!$A$14:$C$31,3,FALSE)</f>
        <v>#DIV/0!</v>
      </c>
      <c r="V505" s="266">
        <f>IF(P505&gt;0,P505*I505/Z505,0)*VLOOKUP(B505,'2-Kosten per locatie'!$A$14:$C$31,3,FALSE)</f>
        <v>0</v>
      </c>
      <c r="W505" s="359">
        <f>IF(K505="nio",0,IF(K505&gt;0,VLOOKUP(G505,'3-Productie normen'!A:L,VLOOKUP(K505,'3-Productie normen'!$B$32:$C$36,2,FALSE),FALSE)))</f>
        <v>0</v>
      </c>
      <c r="X505" s="359">
        <f t="shared" si="69"/>
        <v>0</v>
      </c>
      <c r="Y505" s="359">
        <f t="shared" si="70"/>
        <v>0</v>
      </c>
      <c r="Z505" s="359">
        <f t="shared" si="71"/>
        <v>0</v>
      </c>
      <c r="AA505" s="360"/>
      <c r="AC505" s="361">
        <f t="shared" si="72"/>
        <v>28791.199999999997</v>
      </c>
    </row>
    <row r="506" spans="1:29" ht="14.1" hidden="1" customHeight="1">
      <c r="A506" s="77">
        <v>506</v>
      </c>
      <c r="B506" s="324" t="s">
        <v>62</v>
      </c>
      <c r="C506" s="74" t="s">
        <v>423</v>
      </c>
      <c r="D506" s="74" t="s">
        <v>424</v>
      </c>
      <c r="E506" s="443" t="s">
        <v>154</v>
      </c>
      <c r="F506" s="74" t="s">
        <v>403</v>
      </c>
      <c r="G506" s="74" t="s">
        <v>97</v>
      </c>
      <c r="H506" s="74" t="s">
        <v>305</v>
      </c>
      <c r="I506" s="74">
        <v>8.5500000000000007</v>
      </c>
      <c r="J506" s="358">
        <f t="shared" si="68"/>
        <v>365</v>
      </c>
      <c r="K506" s="267">
        <v>255</v>
      </c>
      <c r="L506" s="267"/>
      <c r="M506" s="267">
        <v>101</v>
      </c>
      <c r="N506" s="267"/>
      <c r="O506" s="267">
        <v>9</v>
      </c>
      <c r="P506" s="267"/>
      <c r="Q506" s="266" t="e">
        <f>IF(K506="nio",0,IF(K506&gt;0,K506*I506/W506,0))*VLOOKUP(B506,'2-Kosten per locatie'!$A$14:$C$31,3,FALSE)</f>
        <v>#DIV/0!</v>
      </c>
      <c r="R506" s="266">
        <f>IF(L506&gt;0,L506*I506/X506,0)*VLOOKUP(B506,'2-Kosten per locatie'!$A$14:$C$31,3,FALSE)</f>
        <v>0</v>
      </c>
      <c r="S506" s="266" t="e">
        <f>IF(M506&gt;0,M506*I506/Y506,0)*VLOOKUP(B506,'2-Kosten per locatie'!$A$14:$C$31,3,FALSE)</f>
        <v>#DIV/0!</v>
      </c>
      <c r="T506" s="266">
        <f>IF(N506&gt;0,N506*I506/Z506,0)*VLOOKUP(B506,'2-Kosten per locatie'!$A$14:$C$31,3,FALSE)</f>
        <v>0</v>
      </c>
      <c r="U506" s="266" t="e">
        <f>IF(O506&gt;0,O506*I506/Y506,0)*VLOOKUP(B506,'2-Kosten per locatie'!$A$14:$C$31,3,FALSE)</f>
        <v>#DIV/0!</v>
      </c>
      <c r="V506" s="266">
        <f>IF(P506&gt;0,P506*I506/Z506,0)*VLOOKUP(B506,'2-Kosten per locatie'!$A$14:$C$31,3,FALSE)</f>
        <v>0</v>
      </c>
      <c r="W506" s="359">
        <f>IF(K506="nio",0,IF(K506&gt;0,VLOOKUP(G506,'3-Productie normen'!A:L,VLOOKUP(K506,'3-Productie normen'!$B$32:$C$36,2,FALSE),FALSE)))</f>
        <v>0</v>
      </c>
      <c r="X506" s="359">
        <f t="shared" si="69"/>
        <v>0</v>
      </c>
      <c r="Y506" s="359">
        <f t="shared" si="70"/>
        <v>0</v>
      </c>
      <c r="Z506" s="359">
        <f t="shared" si="71"/>
        <v>0</v>
      </c>
      <c r="AA506" s="360"/>
      <c r="AC506" s="361">
        <f t="shared" si="72"/>
        <v>3120.7500000000005</v>
      </c>
    </row>
    <row r="507" spans="1:29" ht="14.1" hidden="1" customHeight="1">
      <c r="A507" s="77">
        <v>507</v>
      </c>
      <c r="B507" s="324" t="s">
        <v>62</v>
      </c>
      <c r="C507" s="74" t="s">
        <v>423</v>
      </c>
      <c r="D507" s="74" t="s">
        <v>424</v>
      </c>
      <c r="E507" s="443" t="s">
        <v>156</v>
      </c>
      <c r="F507" s="74" t="s">
        <v>196</v>
      </c>
      <c r="G507" s="74" t="s">
        <v>99</v>
      </c>
      <c r="H507" s="74" t="s">
        <v>427</v>
      </c>
      <c r="I507" s="74">
        <v>6.65</v>
      </c>
      <c r="J507" s="358">
        <f t="shared" si="68"/>
        <v>365</v>
      </c>
      <c r="K507" s="267">
        <v>255</v>
      </c>
      <c r="L507" s="267"/>
      <c r="M507" s="267">
        <v>101</v>
      </c>
      <c r="N507" s="267"/>
      <c r="O507" s="267">
        <v>9</v>
      </c>
      <c r="P507" s="267"/>
      <c r="Q507" s="266" t="e">
        <f>IF(K507="nio",0,IF(K507&gt;0,K507*I507/W507,0))*VLOOKUP(B507,'2-Kosten per locatie'!$A$14:$C$31,3,FALSE)</f>
        <v>#DIV/0!</v>
      </c>
      <c r="R507" s="266">
        <f>IF(L507&gt;0,L507*I507/X507,0)*VLOOKUP(B507,'2-Kosten per locatie'!$A$14:$C$31,3,FALSE)</f>
        <v>0</v>
      </c>
      <c r="S507" s="266" t="e">
        <f>IF(M507&gt;0,M507*I507/Y507,0)*VLOOKUP(B507,'2-Kosten per locatie'!$A$14:$C$31,3,FALSE)</f>
        <v>#DIV/0!</v>
      </c>
      <c r="T507" s="266">
        <f>IF(N507&gt;0,N507*I507/Z507,0)*VLOOKUP(B507,'2-Kosten per locatie'!$A$14:$C$31,3,FALSE)</f>
        <v>0</v>
      </c>
      <c r="U507" s="266" t="e">
        <f>IF(O507&gt;0,O507*I507/Y507,0)*VLOOKUP(B507,'2-Kosten per locatie'!$A$14:$C$31,3,FALSE)</f>
        <v>#DIV/0!</v>
      </c>
      <c r="V507" s="266">
        <f>IF(P507&gt;0,P507*I507/Z507,0)*VLOOKUP(B507,'2-Kosten per locatie'!$A$14:$C$31,3,FALSE)</f>
        <v>0</v>
      </c>
      <c r="W507" s="359">
        <f>IF(K507="nio",0,IF(K507&gt;0,VLOOKUP(G507,'3-Productie normen'!A:L,VLOOKUP(K507,'3-Productie normen'!$B$32:$C$36,2,FALSE),FALSE)))</f>
        <v>0</v>
      </c>
      <c r="X507" s="359">
        <f t="shared" si="69"/>
        <v>0</v>
      </c>
      <c r="Y507" s="359">
        <f t="shared" si="70"/>
        <v>0</v>
      </c>
      <c r="Z507" s="359">
        <f t="shared" si="71"/>
        <v>0</v>
      </c>
      <c r="AA507" s="360"/>
      <c r="AC507" s="361">
        <f t="shared" si="72"/>
        <v>2427.25</v>
      </c>
    </row>
    <row r="508" spans="1:29" ht="14.1" hidden="1" customHeight="1">
      <c r="A508" s="77">
        <v>508</v>
      </c>
      <c r="B508" s="324" t="s">
        <v>62</v>
      </c>
      <c r="C508" s="74" t="s">
        <v>423</v>
      </c>
      <c r="D508" s="74" t="s">
        <v>424</v>
      </c>
      <c r="E508" s="443" t="s">
        <v>157</v>
      </c>
      <c r="F508" s="74" t="s">
        <v>196</v>
      </c>
      <c r="G508" s="74" t="s">
        <v>99</v>
      </c>
      <c r="H508" s="74" t="s">
        <v>427</v>
      </c>
      <c r="I508" s="74">
        <v>5.76</v>
      </c>
      <c r="J508" s="358">
        <f t="shared" si="68"/>
        <v>365</v>
      </c>
      <c r="K508" s="267">
        <v>255</v>
      </c>
      <c r="L508" s="267"/>
      <c r="M508" s="267">
        <v>101</v>
      </c>
      <c r="N508" s="267"/>
      <c r="O508" s="267">
        <v>9</v>
      </c>
      <c r="P508" s="267"/>
      <c r="Q508" s="266" t="e">
        <f>IF(K508="nio",0,IF(K508&gt;0,K508*I508/W508,0))*VLOOKUP(B508,'2-Kosten per locatie'!$A$14:$C$31,3,FALSE)</f>
        <v>#DIV/0!</v>
      </c>
      <c r="R508" s="266">
        <f>IF(L508&gt;0,L508*I508/X508,0)*VLOOKUP(B508,'2-Kosten per locatie'!$A$14:$C$31,3,FALSE)</f>
        <v>0</v>
      </c>
      <c r="S508" s="266" t="e">
        <f>IF(M508&gt;0,M508*I508/Y508,0)*VLOOKUP(B508,'2-Kosten per locatie'!$A$14:$C$31,3,FALSE)</f>
        <v>#DIV/0!</v>
      </c>
      <c r="T508" s="266">
        <f>IF(N508&gt;0,N508*I508/Z508,0)*VLOOKUP(B508,'2-Kosten per locatie'!$A$14:$C$31,3,FALSE)</f>
        <v>0</v>
      </c>
      <c r="U508" s="266" t="e">
        <f>IF(O508&gt;0,O508*I508/Y508,0)*VLOOKUP(B508,'2-Kosten per locatie'!$A$14:$C$31,3,FALSE)</f>
        <v>#DIV/0!</v>
      </c>
      <c r="V508" s="266">
        <f>IF(P508&gt;0,P508*I508/Z508,0)*VLOOKUP(B508,'2-Kosten per locatie'!$A$14:$C$31,3,FALSE)</f>
        <v>0</v>
      </c>
      <c r="W508" s="359">
        <f>IF(K508="nio",0,IF(K508&gt;0,VLOOKUP(G508,'3-Productie normen'!A:L,VLOOKUP(K508,'3-Productie normen'!$B$32:$C$36,2,FALSE),FALSE)))</f>
        <v>0</v>
      </c>
      <c r="X508" s="359">
        <f t="shared" si="69"/>
        <v>0</v>
      </c>
      <c r="Y508" s="359">
        <f t="shared" si="70"/>
        <v>0</v>
      </c>
      <c r="Z508" s="359">
        <f t="shared" si="71"/>
        <v>0</v>
      </c>
      <c r="AA508" s="360"/>
      <c r="AC508" s="361">
        <f t="shared" si="72"/>
        <v>2102.4</v>
      </c>
    </row>
    <row r="509" spans="1:29" ht="14.1" hidden="1" customHeight="1">
      <c r="A509" s="77">
        <v>509</v>
      </c>
      <c r="B509" s="324" t="s">
        <v>62</v>
      </c>
      <c r="C509" s="74" t="s">
        <v>423</v>
      </c>
      <c r="D509" s="74" t="s">
        <v>424</v>
      </c>
      <c r="E509" s="443" t="s">
        <v>160</v>
      </c>
      <c r="F509" s="74" t="s">
        <v>245</v>
      </c>
      <c r="G509" s="74" t="s">
        <v>107</v>
      </c>
      <c r="H509" s="74" t="s">
        <v>427</v>
      </c>
      <c r="I509" s="74">
        <v>3.44</v>
      </c>
      <c r="J509" s="358">
        <f t="shared" si="68"/>
        <v>365</v>
      </c>
      <c r="K509" s="267">
        <v>255</v>
      </c>
      <c r="L509" s="267"/>
      <c r="M509" s="267">
        <v>101</v>
      </c>
      <c r="N509" s="267"/>
      <c r="O509" s="267">
        <v>9</v>
      </c>
      <c r="P509" s="267"/>
      <c r="Q509" s="266" t="e">
        <f>IF(K509="nio",0,IF(K509&gt;0,K509*I509/W509,0))*VLOOKUP(B509,'2-Kosten per locatie'!$A$14:$C$31,3,FALSE)</f>
        <v>#DIV/0!</v>
      </c>
      <c r="R509" s="266">
        <f>IF(L509&gt;0,L509*I509/X509,0)*VLOOKUP(B509,'2-Kosten per locatie'!$A$14:$C$31,3,FALSE)</f>
        <v>0</v>
      </c>
      <c r="S509" s="266" t="e">
        <f>IF(M509&gt;0,M509*I509/Y509,0)*VLOOKUP(B509,'2-Kosten per locatie'!$A$14:$C$31,3,FALSE)</f>
        <v>#DIV/0!</v>
      </c>
      <c r="T509" s="266">
        <f>IF(N509&gt;0,N509*I509/Z509,0)*VLOOKUP(B509,'2-Kosten per locatie'!$A$14:$C$31,3,FALSE)</f>
        <v>0</v>
      </c>
      <c r="U509" s="266" t="e">
        <f>IF(O509&gt;0,O509*I509/Y509,0)*VLOOKUP(B509,'2-Kosten per locatie'!$A$14:$C$31,3,FALSE)</f>
        <v>#DIV/0!</v>
      </c>
      <c r="V509" s="266">
        <f>IF(P509&gt;0,P509*I509/Z509,0)*VLOOKUP(B509,'2-Kosten per locatie'!$A$14:$C$31,3,FALSE)</f>
        <v>0</v>
      </c>
      <c r="W509" s="359">
        <f>IF(K509="nio",0,IF(K509&gt;0,VLOOKUP(G509,'3-Productie normen'!A:L,VLOOKUP(K509,'3-Productie normen'!$B$32:$C$36,2,FALSE),FALSE)))</f>
        <v>0</v>
      </c>
      <c r="X509" s="359">
        <f t="shared" si="69"/>
        <v>0</v>
      </c>
      <c r="Y509" s="359">
        <f t="shared" si="70"/>
        <v>0</v>
      </c>
      <c r="Z509" s="359">
        <f t="shared" si="71"/>
        <v>0</v>
      </c>
      <c r="AA509" s="360"/>
      <c r="AC509" s="361">
        <f t="shared" si="72"/>
        <v>1255.5999999999999</v>
      </c>
    </row>
    <row r="510" spans="1:29" ht="14.1" hidden="1" customHeight="1">
      <c r="A510" s="77">
        <v>510</v>
      </c>
      <c r="B510" s="324" t="s">
        <v>62</v>
      </c>
      <c r="C510" s="74" t="s">
        <v>423</v>
      </c>
      <c r="D510" s="74" t="s">
        <v>424</v>
      </c>
      <c r="E510" s="443" t="s">
        <v>161</v>
      </c>
      <c r="F510" s="74" t="s">
        <v>245</v>
      </c>
      <c r="G510" s="74" t="s">
        <v>107</v>
      </c>
      <c r="H510" s="74" t="s">
        <v>427</v>
      </c>
      <c r="I510" s="74">
        <v>3.01</v>
      </c>
      <c r="J510" s="358">
        <f t="shared" si="68"/>
        <v>365</v>
      </c>
      <c r="K510" s="267">
        <v>255</v>
      </c>
      <c r="L510" s="267"/>
      <c r="M510" s="267">
        <v>101</v>
      </c>
      <c r="N510" s="267"/>
      <c r="O510" s="267">
        <v>9</v>
      </c>
      <c r="P510" s="267"/>
      <c r="Q510" s="266" t="e">
        <f>IF(K510="nio",0,IF(K510&gt;0,K510*I510/W510,0))*VLOOKUP(B510,'2-Kosten per locatie'!$A$14:$C$31,3,FALSE)</f>
        <v>#DIV/0!</v>
      </c>
      <c r="R510" s="266">
        <f>IF(L510&gt;0,L510*I510/X510,0)*VLOOKUP(B510,'2-Kosten per locatie'!$A$14:$C$31,3,FALSE)</f>
        <v>0</v>
      </c>
      <c r="S510" s="266" t="e">
        <f>IF(M510&gt;0,M510*I510/Y510,0)*VLOOKUP(B510,'2-Kosten per locatie'!$A$14:$C$31,3,FALSE)</f>
        <v>#DIV/0!</v>
      </c>
      <c r="T510" s="266">
        <f>IF(N510&gt;0,N510*I510/Z510,0)*VLOOKUP(B510,'2-Kosten per locatie'!$A$14:$C$31,3,FALSE)</f>
        <v>0</v>
      </c>
      <c r="U510" s="266" t="e">
        <f>IF(O510&gt;0,O510*I510/Y510,0)*VLOOKUP(B510,'2-Kosten per locatie'!$A$14:$C$31,3,FALSE)</f>
        <v>#DIV/0!</v>
      </c>
      <c r="V510" s="266">
        <f>IF(P510&gt;0,P510*I510/Z510,0)*VLOOKUP(B510,'2-Kosten per locatie'!$A$14:$C$31,3,FALSE)</f>
        <v>0</v>
      </c>
      <c r="W510" s="359">
        <f>IF(K510="nio",0,IF(K510&gt;0,VLOOKUP(G510,'3-Productie normen'!A:L,VLOOKUP(K510,'3-Productie normen'!$B$32:$C$36,2,FALSE),FALSE)))</f>
        <v>0</v>
      </c>
      <c r="X510" s="359">
        <f t="shared" si="69"/>
        <v>0</v>
      </c>
      <c r="Y510" s="359">
        <f t="shared" si="70"/>
        <v>0</v>
      </c>
      <c r="Z510" s="359">
        <f t="shared" si="71"/>
        <v>0</v>
      </c>
      <c r="AA510" s="360"/>
      <c r="AC510" s="361">
        <f t="shared" si="72"/>
        <v>1098.6499999999999</v>
      </c>
    </row>
    <row r="511" spans="1:29" ht="14.1" hidden="1" customHeight="1">
      <c r="A511" s="77">
        <v>511</v>
      </c>
      <c r="B511" s="324" t="s">
        <v>62</v>
      </c>
      <c r="C511" s="74" t="s">
        <v>423</v>
      </c>
      <c r="D511" s="74" t="s">
        <v>424</v>
      </c>
      <c r="E511" s="443" t="s">
        <v>162</v>
      </c>
      <c r="F511" s="74" t="s">
        <v>428</v>
      </c>
      <c r="G511" s="74" t="s">
        <v>99</v>
      </c>
      <c r="H511" s="74" t="s">
        <v>394</v>
      </c>
      <c r="I511" s="74">
        <v>99.58</v>
      </c>
      <c r="J511" s="358">
        <f t="shared" si="68"/>
        <v>365</v>
      </c>
      <c r="K511" s="267">
        <v>255</v>
      </c>
      <c r="L511" s="267"/>
      <c r="M511" s="267">
        <v>101</v>
      </c>
      <c r="N511" s="267"/>
      <c r="O511" s="267">
        <v>9</v>
      </c>
      <c r="P511" s="267"/>
      <c r="Q511" s="266" t="e">
        <f>IF(K511="nio",0,IF(K511&gt;0,K511*I511/W511,0))*VLOOKUP(B511,'2-Kosten per locatie'!$A$14:$C$31,3,FALSE)</f>
        <v>#DIV/0!</v>
      </c>
      <c r="R511" s="266">
        <f>IF(L511&gt;0,L511*I511/X511,0)*VLOOKUP(B511,'2-Kosten per locatie'!$A$14:$C$31,3,FALSE)</f>
        <v>0</v>
      </c>
      <c r="S511" s="266" t="e">
        <f>IF(M511&gt;0,M511*I511/Y511,0)*VLOOKUP(B511,'2-Kosten per locatie'!$A$14:$C$31,3,FALSE)</f>
        <v>#DIV/0!</v>
      </c>
      <c r="T511" s="266">
        <f>IF(N511&gt;0,N511*I511/Z511,0)*VLOOKUP(B511,'2-Kosten per locatie'!$A$14:$C$31,3,FALSE)</f>
        <v>0</v>
      </c>
      <c r="U511" s="266" t="e">
        <f>IF(O511&gt;0,O511*I511/Y511,0)*VLOOKUP(B511,'2-Kosten per locatie'!$A$14:$C$31,3,FALSE)</f>
        <v>#DIV/0!</v>
      </c>
      <c r="V511" s="266">
        <f>IF(P511&gt;0,P511*I511/Z511,0)*VLOOKUP(B511,'2-Kosten per locatie'!$A$14:$C$31,3,FALSE)</f>
        <v>0</v>
      </c>
      <c r="W511" s="359">
        <f>IF(K511="nio",0,IF(K511&gt;0,VLOOKUP(G511,'3-Productie normen'!A:L,VLOOKUP(K511,'3-Productie normen'!$B$32:$C$36,2,FALSE),FALSE)))</f>
        <v>0</v>
      </c>
      <c r="X511" s="359">
        <f t="shared" si="69"/>
        <v>0</v>
      </c>
      <c r="Y511" s="359">
        <f t="shared" si="70"/>
        <v>0</v>
      </c>
      <c r="Z511" s="359">
        <f t="shared" si="71"/>
        <v>0</v>
      </c>
      <c r="AA511" s="360"/>
      <c r="AC511" s="361">
        <f t="shared" si="72"/>
        <v>36346.699999999997</v>
      </c>
    </row>
    <row r="512" spans="1:29" ht="14.1" hidden="1" customHeight="1">
      <c r="A512" s="77">
        <v>512</v>
      </c>
      <c r="B512" s="324" t="s">
        <v>62</v>
      </c>
      <c r="C512" s="74" t="s">
        <v>423</v>
      </c>
      <c r="D512" s="74" t="s">
        <v>424</v>
      </c>
      <c r="E512" s="443" t="s">
        <v>163</v>
      </c>
      <c r="F512" s="74" t="s">
        <v>429</v>
      </c>
      <c r="G512" s="74" t="s">
        <v>110</v>
      </c>
      <c r="H512" s="74" t="s">
        <v>406</v>
      </c>
      <c r="I512" s="74">
        <v>37</v>
      </c>
      <c r="J512" s="358">
        <f t="shared" si="68"/>
        <v>365</v>
      </c>
      <c r="K512" s="267">
        <v>255</v>
      </c>
      <c r="L512" s="267"/>
      <c r="M512" s="267">
        <v>101</v>
      </c>
      <c r="N512" s="267"/>
      <c r="O512" s="267">
        <v>9</v>
      </c>
      <c r="P512" s="267"/>
      <c r="Q512" s="266" t="e">
        <f>IF(K512="nio",0,IF(K512&gt;0,K512*I512/W512,0))*VLOOKUP(B512,'2-Kosten per locatie'!$A$14:$C$31,3,FALSE)</f>
        <v>#DIV/0!</v>
      </c>
      <c r="R512" s="266">
        <f>IF(L512&gt;0,L512*I512/X512,0)*VLOOKUP(B512,'2-Kosten per locatie'!$A$14:$C$31,3,FALSE)</f>
        <v>0</v>
      </c>
      <c r="S512" s="266" t="e">
        <f>IF(M512&gt;0,M512*I512/Y512,0)*VLOOKUP(B512,'2-Kosten per locatie'!$A$14:$C$31,3,FALSE)</f>
        <v>#DIV/0!</v>
      </c>
      <c r="T512" s="266">
        <f>IF(N512&gt;0,N512*I512/Z512,0)*VLOOKUP(B512,'2-Kosten per locatie'!$A$14:$C$31,3,FALSE)</f>
        <v>0</v>
      </c>
      <c r="U512" s="266" t="e">
        <f>IF(O512&gt;0,O512*I512/Y512,0)*VLOOKUP(B512,'2-Kosten per locatie'!$A$14:$C$31,3,FALSE)</f>
        <v>#DIV/0!</v>
      </c>
      <c r="V512" s="266">
        <f>IF(P512&gt;0,P512*I512/Z512,0)*VLOOKUP(B512,'2-Kosten per locatie'!$A$14:$C$31,3,FALSE)</f>
        <v>0</v>
      </c>
      <c r="W512" s="359">
        <f>IF(K512="nio",0,IF(K512&gt;0,VLOOKUP(G512,'3-Productie normen'!A:L,VLOOKUP(K512,'3-Productie normen'!$B$32:$C$36,2,FALSE),FALSE)))</f>
        <v>0</v>
      </c>
      <c r="X512" s="359">
        <f t="shared" si="69"/>
        <v>0</v>
      </c>
      <c r="Y512" s="359">
        <f t="shared" si="70"/>
        <v>0</v>
      </c>
      <c r="Z512" s="359">
        <f t="shared" si="71"/>
        <v>0</v>
      </c>
      <c r="AA512" s="360"/>
      <c r="AC512" s="361">
        <f t="shared" si="72"/>
        <v>13505</v>
      </c>
    </row>
    <row r="513" spans="1:29" ht="14.1" hidden="1" customHeight="1">
      <c r="A513" s="77">
        <v>513</v>
      </c>
      <c r="B513" s="324" t="s">
        <v>62</v>
      </c>
      <c r="C513" s="74" t="s">
        <v>423</v>
      </c>
      <c r="D513" s="74" t="s">
        <v>424</v>
      </c>
      <c r="E513" s="443" t="s">
        <v>164</v>
      </c>
      <c r="F513" s="74" t="s">
        <v>429</v>
      </c>
      <c r="G513" s="74" t="s">
        <v>110</v>
      </c>
      <c r="H513" s="74" t="s">
        <v>406</v>
      </c>
      <c r="I513" s="74">
        <v>37.299999999999997</v>
      </c>
      <c r="J513" s="358">
        <f t="shared" si="68"/>
        <v>365</v>
      </c>
      <c r="K513" s="267">
        <v>255</v>
      </c>
      <c r="L513" s="267"/>
      <c r="M513" s="267">
        <v>101</v>
      </c>
      <c r="N513" s="267"/>
      <c r="O513" s="267">
        <v>9</v>
      </c>
      <c r="P513" s="267"/>
      <c r="Q513" s="266" t="e">
        <f>IF(K513="nio",0,IF(K513&gt;0,K513*I513/W513,0))*VLOOKUP(B513,'2-Kosten per locatie'!$A$14:$C$31,3,FALSE)</f>
        <v>#DIV/0!</v>
      </c>
      <c r="R513" s="266">
        <f>IF(L513&gt;0,L513*I513/X513,0)*VLOOKUP(B513,'2-Kosten per locatie'!$A$14:$C$31,3,FALSE)</f>
        <v>0</v>
      </c>
      <c r="S513" s="266" t="e">
        <f>IF(M513&gt;0,M513*I513/Y513,0)*VLOOKUP(B513,'2-Kosten per locatie'!$A$14:$C$31,3,FALSE)</f>
        <v>#DIV/0!</v>
      </c>
      <c r="T513" s="266">
        <f>IF(N513&gt;0,N513*I513/Z513,0)*VLOOKUP(B513,'2-Kosten per locatie'!$A$14:$C$31,3,FALSE)</f>
        <v>0</v>
      </c>
      <c r="U513" s="266" t="e">
        <f>IF(O513&gt;0,O513*I513/Y513,0)*VLOOKUP(B513,'2-Kosten per locatie'!$A$14:$C$31,3,FALSE)</f>
        <v>#DIV/0!</v>
      </c>
      <c r="V513" s="266">
        <f>IF(P513&gt;0,P513*I513/Z513,0)*VLOOKUP(B513,'2-Kosten per locatie'!$A$14:$C$31,3,FALSE)</f>
        <v>0</v>
      </c>
      <c r="W513" s="359">
        <f>IF(K513="nio",0,IF(K513&gt;0,VLOOKUP(G513,'3-Productie normen'!A:L,VLOOKUP(K513,'3-Productie normen'!$B$32:$C$36,2,FALSE),FALSE)))</f>
        <v>0</v>
      </c>
      <c r="X513" s="359">
        <f t="shared" si="69"/>
        <v>0</v>
      </c>
      <c r="Y513" s="359">
        <f t="shared" si="70"/>
        <v>0</v>
      </c>
      <c r="Z513" s="359">
        <f t="shared" si="71"/>
        <v>0</v>
      </c>
      <c r="AA513" s="360"/>
      <c r="AC513" s="361">
        <f t="shared" si="72"/>
        <v>13614.499999999998</v>
      </c>
    </row>
    <row r="514" spans="1:29" ht="14.1" hidden="1" customHeight="1">
      <c r="A514" s="77">
        <v>514</v>
      </c>
      <c r="B514" s="324" t="s">
        <v>62</v>
      </c>
      <c r="C514" s="74" t="s">
        <v>423</v>
      </c>
      <c r="D514" s="74" t="s">
        <v>424</v>
      </c>
      <c r="E514" s="443" t="s">
        <v>165</v>
      </c>
      <c r="F514" s="74" t="s">
        <v>194</v>
      </c>
      <c r="G514" s="74" t="s">
        <v>99</v>
      </c>
      <c r="H514" s="74" t="s">
        <v>394</v>
      </c>
      <c r="I514" s="74">
        <v>26.11</v>
      </c>
      <c r="J514" s="358">
        <f t="shared" si="68"/>
        <v>365</v>
      </c>
      <c r="K514" s="267">
        <v>255</v>
      </c>
      <c r="L514" s="267"/>
      <c r="M514" s="267">
        <v>101</v>
      </c>
      <c r="N514" s="267"/>
      <c r="O514" s="267">
        <v>9</v>
      </c>
      <c r="P514" s="267"/>
      <c r="Q514" s="266" t="e">
        <f>IF(K514="nio",0,IF(K514&gt;0,K514*I514/W514,0))*VLOOKUP(B514,'2-Kosten per locatie'!$A$14:$C$31,3,FALSE)</f>
        <v>#DIV/0!</v>
      </c>
      <c r="R514" s="266">
        <f>IF(L514&gt;0,L514*I514/X514,0)*VLOOKUP(B514,'2-Kosten per locatie'!$A$14:$C$31,3,FALSE)</f>
        <v>0</v>
      </c>
      <c r="S514" s="266" t="e">
        <f>IF(M514&gt;0,M514*I514/Y514,0)*VLOOKUP(B514,'2-Kosten per locatie'!$A$14:$C$31,3,FALSE)</f>
        <v>#DIV/0!</v>
      </c>
      <c r="T514" s="266">
        <f>IF(N514&gt;0,N514*I514/Z514,0)*VLOOKUP(B514,'2-Kosten per locatie'!$A$14:$C$31,3,FALSE)</f>
        <v>0</v>
      </c>
      <c r="U514" s="266" t="e">
        <f>IF(O514&gt;0,O514*I514/Y514,0)*VLOOKUP(B514,'2-Kosten per locatie'!$A$14:$C$31,3,FALSE)</f>
        <v>#DIV/0!</v>
      </c>
      <c r="V514" s="266">
        <f>IF(P514&gt;0,P514*I514/Z514,0)*VLOOKUP(B514,'2-Kosten per locatie'!$A$14:$C$31,3,FALSE)</f>
        <v>0</v>
      </c>
      <c r="W514" s="359">
        <f>IF(K514="nio",0,IF(K514&gt;0,VLOOKUP(G514,'3-Productie normen'!A:L,VLOOKUP(K514,'3-Productie normen'!$B$32:$C$36,2,FALSE),FALSE)))</f>
        <v>0</v>
      </c>
      <c r="X514" s="359">
        <f t="shared" si="69"/>
        <v>0</v>
      </c>
      <c r="Y514" s="359">
        <f t="shared" si="70"/>
        <v>0</v>
      </c>
      <c r="Z514" s="359">
        <f t="shared" si="71"/>
        <v>0</v>
      </c>
      <c r="AA514" s="360"/>
      <c r="AC514" s="361">
        <f t="shared" si="72"/>
        <v>9530.15</v>
      </c>
    </row>
    <row r="515" spans="1:29" ht="14.1" hidden="1" customHeight="1">
      <c r="A515" s="77">
        <v>515</v>
      </c>
      <c r="B515" s="324" t="s">
        <v>62</v>
      </c>
      <c r="C515" s="74" t="s">
        <v>423</v>
      </c>
      <c r="D515" s="74" t="s">
        <v>422</v>
      </c>
      <c r="E515" s="443" t="s">
        <v>199</v>
      </c>
      <c r="F515" s="74" t="s">
        <v>196</v>
      </c>
      <c r="G515" s="74" t="s">
        <v>99</v>
      </c>
      <c r="H515" s="74" t="s">
        <v>427</v>
      </c>
      <c r="I515" s="74">
        <v>3.53</v>
      </c>
      <c r="J515" s="358">
        <f t="shared" si="68"/>
        <v>365</v>
      </c>
      <c r="K515" s="267">
        <v>255</v>
      </c>
      <c r="L515" s="267"/>
      <c r="M515" s="267">
        <v>101</v>
      </c>
      <c r="N515" s="267"/>
      <c r="O515" s="267">
        <v>9</v>
      </c>
      <c r="P515" s="267"/>
      <c r="Q515" s="266" t="e">
        <f>IF(K515="nio",0,IF(K515&gt;0,K515*I515/W515,0))*VLOOKUP(B515,'2-Kosten per locatie'!$A$14:$C$31,3,FALSE)</f>
        <v>#DIV/0!</v>
      </c>
      <c r="R515" s="266">
        <f>IF(L515&gt;0,L515*I515/X515,0)*VLOOKUP(B515,'2-Kosten per locatie'!$A$14:$C$31,3,FALSE)</f>
        <v>0</v>
      </c>
      <c r="S515" s="266" t="e">
        <f>IF(M515&gt;0,M515*I515/Y515,0)*VLOOKUP(B515,'2-Kosten per locatie'!$A$14:$C$31,3,FALSE)</f>
        <v>#DIV/0!</v>
      </c>
      <c r="T515" s="266">
        <f>IF(N515&gt;0,N515*I515/Z515,0)*VLOOKUP(B515,'2-Kosten per locatie'!$A$14:$C$31,3,FALSE)</f>
        <v>0</v>
      </c>
      <c r="U515" s="266" t="e">
        <f>IF(O515&gt;0,O515*I515/Y515,0)*VLOOKUP(B515,'2-Kosten per locatie'!$A$14:$C$31,3,FALSE)</f>
        <v>#DIV/0!</v>
      </c>
      <c r="V515" s="266">
        <f>IF(P515&gt;0,P515*I515/Z515,0)*VLOOKUP(B515,'2-Kosten per locatie'!$A$14:$C$31,3,FALSE)</f>
        <v>0</v>
      </c>
      <c r="W515" s="359">
        <f>IF(K515="nio",0,IF(K515&gt;0,VLOOKUP(G515,'3-Productie normen'!A:L,VLOOKUP(K515,'3-Productie normen'!$B$32:$C$36,2,FALSE),FALSE)))</f>
        <v>0</v>
      </c>
      <c r="X515" s="359">
        <f t="shared" si="69"/>
        <v>0</v>
      </c>
      <c r="Y515" s="359">
        <f t="shared" si="70"/>
        <v>0</v>
      </c>
      <c r="Z515" s="359">
        <f t="shared" si="71"/>
        <v>0</v>
      </c>
      <c r="AA515" s="360"/>
      <c r="AC515" s="361">
        <f t="shared" si="72"/>
        <v>1288.4499999999998</v>
      </c>
    </row>
    <row r="516" spans="1:29" ht="14.1" hidden="1" customHeight="1">
      <c r="A516" s="77">
        <v>516</v>
      </c>
      <c r="B516" s="324" t="s">
        <v>62</v>
      </c>
      <c r="C516" s="74" t="s">
        <v>423</v>
      </c>
      <c r="D516" s="74" t="s">
        <v>422</v>
      </c>
      <c r="E516" s="443" t="s">
        <v>201</v>
      </c>
      <c r="F516" s="74" t="s">
        <v>194</v>
      </c>
      <c r="G516" s="74" t="s">
        <v>99</v>
      </c>
      <c r="H516" s="74" t="s">
        <v>427</v>
      </c>
      <c r="I516" s="74">
        <v>11.58</v>
      </c>
      <c r="J516" s="358">
        <f t="shared" si="68"/>
        <v>365</v>
      </c>
      <c r="K516" s="267">
        <v>255</v>
      </c>
      <c r="L516" s="267"/>
      <c r="M516" s="267">
        <v>101</v>
      </c>
      <c r="N516" s="267"/>
      <c r="O516" s="267">
        <v>9</v>
      </c>
      <c r="P516" s="267"/>
      <c r="Q516" s="266" t="e">
        <f>IF(K516="nio",0,IF(K516&gt;0,K516*I516/W516,0))*VLOOKUP(B516,'2-Kosten per locatie'!$A$14:$C$31,3,FALSE)</f>
        <v>#DIV/0!</v>
      </c>
      <c r="R516" s="266">
        <f>IF(L516&gt;0,L516*I516/X516,0)*VLOOKUP(B516,'2-Kosten per locatie'!$A$14:$C$31,3,FALSE)</f>
        <v>0</v>
      </c>
      <c r="S516" s="266" t="e">
        <f>IF(M516&gt;0,M516*I516/Y516,0)*VLOOKUP(B516,'2-Kosten per locatie'!$A$14:$C$31,3,FALSE)</f>
        <v>#DIV/0!</v>
      </c>
      <c r="T516" s="266">
        <f>IF(N516&gt;0,N516*I516/Z516,0)*VLOOKUP(B516,'2-Kosten per locatie'!$A$14:$C$31,3,FALSE)</f>
        <v>0</v>
      </c>
      <c r="U516" s="266" t="e">
        <f>IF(O516&gt;0,O516*I516/Y516,0)*VLOOKUP(B516,'2-Kosten per locatie'!$A$14:$C$31,3,FALSE)</f>
        <v>#DIV/0!</v>
      </c>
      <c r="V516" s="266">
        <f>IF(P516&gt;0,P516*I516/Z516,0)*VLOOKUP(B516,'2-Kosten per locatie'!$A$14:$C$31,3,FALSE)</f>
        <v>0</v>
      </c>
      <c r="W516" s="359">
        <f>IF(K516="nio",0,IF(K516&gt;0,VLOOKUP(G516,'3-Productie normen'!A:L,VLOOKUP(K516,'3-Productie normen'!$B$32:$C$36,2,FALSE),FALSE)))</f>
        <v>0</v>
      </c>
      <c r="X516" s="359">
        <f t="shared" si="69"/>
        <v>0</v>
      </c>
      <c r="Y516" s="359">
        <f t="shared" si="70"/>
        <v>0</v>
      </c>
      <c r="Z516" s="359">
        <f t="shared" si="71"/>
        <v>0</v>
      </c>
      <c r="AA516" s="360"/>
      <c r="AC516" s="361">
        <f t="shared" si="72"/>
        <v>4226.7</v>
      </c>
    </row>
    <row r="517" spans="1:29" ht="14.1" hidden="1" customHeight="1">
      <c r="A517" s="77">
        <v>517</v>
      </c>
      <c r="B517" s="324" t="s">
        <v>62</v>
      </c>
      <c r="C517" s="74" t="s">
        <v>423</v>
      </c>
      <c r="D517" s="74" t="s">
        <v>422</v>
      </c>
      <c r="E517" s="443" t="s">
        <v>203</v>
      </c>
      <c r="F517" s="74" t="s">
        <v>174</v>
      </c>
      <c r="G517" s="74" t="s">
        <v>98</v>
      </c>
      <c r="H517" s="74" t="s">
        <v>406</v>
      </c>
      <c r="I517" s="74">
        <v>1.49</v>
      </c>
      <c r="J517" s="358">
        <f t="shared" si="68"/>
        <v>730</v>
      </c>
      <c r="K517" s="267">
        <v>255</v>
      </c>
      <c r="L517" s="267">
        <v>255</v>
      </c>
      <c r="M517" s="267">
        <v>101</v>
      </c>
      <c r="N517" s="267">
        <v>101</v>
      </c>
      <c r="O517" s="267">
        <v>9</v>
      </c>
      <c r="P517" s="267">
        <v>9</v>
      </c>
      <c r="Q517" s="266" t="e">
        <f>IF(K517="nio",0,IF(K517&gt;0,K517*I517/W517,0))*VLOOKUP(B517,'2-Kosten per locatie'!$A$14:$C$31,3,FALSE)</f>
        <v>#DIV/0!</v>
      </c>
      <c r="R517" s="266" t="e">
        <f>IF(L517&gt;0,L517*I517/X517,0)*VLOOKUP(B517,'2-Kosten per locatie'!$A$14:$C$31,3,FALSE)</f>
        <v>#DIV/0!</v>
      </c>
      <c r="S517" s="266" t="e">
        <f>IF(M517&gt;0,M517*I517/Y517,0)*VLOOKUP(B517,'2-Kosten per locatie'!$A$14:$C$31,3,FALSE)</f>
        <v>#DIV/0!</v>
      </c>
      <c r="T517" s="266" t="e">
        <f>IF(N517&gt;0,N517*I517/Z517,0)*VLOOKUP(B517,'2-Kosten per locatie'!$A$14:$C$31,3,FALSE)</f>
        <v>#DIV/0!</v>
      </c>
      <c r="U517" s="266" t="e">
        <f>IF(O517&gt;0,O517*I517/Y517,0)*VLOOKUP(B517,'2-Kosten per locatie'!$A$14:$C$31,3,FALSE)</f>
        <v>#DIV/0!</v>
      </c>
      <c r="V517" s="266" t="e">
        <f>IF(P517&gt;0,P517*I517/Z517,0)*VLOOKUP(B517,'2-Kosten per locatie'!$A$14:$C$31,3,FALSE)</f>
        <v>#DIV/0!</v>
      </c>
      <c r="W517" s="359">
        <f>IF(K517="nio",0,IF(K517&gt;0,VLOOKUP(G517,'3-Productie normen'!A:L,VLOOKUP(K517,'3-Productie normen'!$B$32:$C$36,2,FALSE),FALSE)))</f>
        <v>0</v>
      </c>
      <c r="X517" s="359">
        <f t="shared" si="69"/>
        <v>0</v>
      </c>
      <c r="Y517" s="359">
        <f t="shared" si="70"/>
        <v>0</v>
      </c>
      <c r="Z517" s="359">
        <f t="shared" si="71"/>
        <v>0</v>
      </c>
      <c r="AA517" s="360"/>
      <c r="AC517" s="361">
        <f t="shared" si="72"/>
        <v>1087.7</v>
      </c>
    </row>
    <row r="518" spans="1:29" ht="14.1" hidden="1" customHeight="1">
      <c r="A518" s="77">
        <v>518</v>
      </c>
      <c r="B518" s="324" t="s">
        <v>62</v>
      </c>
      <c r="C518" s="74" t="s">
        <v>423</v>
      </c>
      <c r="D518" s="74" t="s">
        <v>422</v>
      </c>
      <c r="E518" s="443" t="s">
        <v>204</v>
      </c>
      <c r="F518" s="74" t="s">
        <v>174</v>
      </c>
      <c r="G518" s="74" t="s">
        <v>98</v>
      </c>
      <c r="H518" s="74" t="s">
        <v>406</v>
      </c>
      <c r="I518" s="74">
        <v>1.49</v>
      </c>
      <c r="J518" s="358">
        <f t="shared" si="68"/>
        <v>730</v>
      </c>
      <c r="K518" s="267">
        <v>255</v>
      </c>
      <c r="L518" s="267">
        <v>255</v>
      </c>
      <c r="M518" s="267">
        <v>101</v>
      </c>
      <c r="N518" s="267">
        <v>101</v>
      </c>
      <c r="O518" s="267">
        <v>9</v>
      </c>
      <c r="P518" s="267">
        <v>9</v>
      </c>
      <c r="Q518" s="266" t="e">
        <f>IF(K518="nio",0,IF(K518&gt;0,K518*I518/W518,0))*VLOOKUP(B518,'2-Kosten per locatie'!$A$14:$C$31,3,FALSE)</f>
        <v>#DIV/0!</v>
      </c>
      <c r="R518" s="266" t="e">
        <f>IF(L518&gt;0,L518*I518/X518,0)*VLOOKUP(B518,'2-Kosten per locatie'!$A$14:$C$31,3,FALSE)</f>
        <v>#DIV/0!</v>
      </c>
      <c r="S518" s="266" t="e">
        <f>IF(M518&gt;0,M518*I518/Y518,0)*VLOOKUP(B518,'2-Kosten per locatie'!$A$14:$C$31,3,FALSE)</f>
        <v>#DIV/0!</v>
      </c>
      <c r="T518" s="266" t="e">
        <f>IF(N518&gt;0,N518*I518/Z518,0)*VLOOKUP(B518,'2-Kosten per locatie'!$A$14:$C$31,3,FALSE)</f>
        <v>#DIV/0!</v>
      </c>
      <c r="U518" s="266" t="e">
        <f>IF(O518&gt;0,O518*I518/Y518,0)*VLOOKUP(B518,'2-Kosten per locatie'!$A$14:$C$31,3,FALSE)</f>
        <v>#DIV/0!</v>
      </c>
      <c r="V518" s="266" t="e">
        <f>IF(P518&gt;0,P518*I518/Z518,0)*VLOOKUP(B518,'2-Kosten per locatie'!$A$14:$C$31,3,FALSE)</f>
        <v>#DIV/0!</v>
      </c>
      <c r="W518" s="359">
        <f>IF(K518="nio",0,IF(K518&gt;0,VLOOKUP(G518,'3-Productie normen'!A:L,VLOOKUP(K518,'3-Productie normen'!$B$32:$C$36,2,FALSE),FALSE)))</f>
        <v>0</v>
      </c>
      <c r="X518" s="359">
        <f t="shared" si="69"/>
        <v>0</v>
      </c>
      <c r="Y518" s="359">
        <f t="shared" si="70"/>
        <v>0</v>
      </c>
      <c r="Z518" s="359">
        <f t="shared" si="71"/>
        <v>0</v>
      </c>
      <c r="AA518" s="360"/>
      <c r="AC518" s="361">
        <f t="shared" si="72"/>
        <v>1087.7</v>
      </c>
    </row>
    <row r="519" spans="1:29" ht="14.1" hidden="1" customHeight="1">
      <c r="A519" s="77">
        <v>519</v>
      </c>
      <c r="B519" s="324" t="s">
        <v>62</v>
      </c>
      <c r="C519" s="74" t="s">
        <v>423</v>
      </c>
      <c r="D519" s="74" t="s">
        <v>422</v>
      </c>
      <c r="E519" s="443" t="s">
        <v>205</v>
      </c>
      <c r="F519" s="74" t="s">
        <v>174</v>
      </c>
      <c r="G519" s="74" t="s">
        <v>98</v>
      </c>
      <c r="H519" s="74" t="s">
        <v>406</v>
      </c>
      <c r="I519" s="74">
        <v>1.49</v>
      </c>
      <c r="J519" s="358">
        <f t="shared" si="68"/>
        <v>730</v>
      </c>
      <c r="K519" s="267">
        <v>255</v>
      </c>
      <c r="L519" s="267">
        <v>255</v>
      </c>
      <c r="M519" s="267">
        <v>101</v>
      </c>
      <c r="N519" s="267">
        <v>101</v>
      </c>
      <c r="O519" s="267">
        <v>9</v>
      </c>
      <c r="P519" s="267">
        <v>9</v>
      </c>
      <c r="Q519" s="266" t="e">
        <f>IF(K519="nio",0,IF(K519&gt;0,K519*I519/W519,0))*VLOOKUP(B519,'2-Kosten per locatie'!$A$14:$C$31,3,FALSE)</f>
        <v>#DIV/0!</v>
      </c>
      <c r="R519" s="266" t="e">
        <f>IF(L519&gt;0,L519*I519/X519,0)*VLOOKUP(B519,'2-Kosten per locatie'!$A$14:$C$31,3,FALSE)</f>
        <v>#DIV/0!</v>
      </c>
      <c r="S519" s="266" t="e">
        <f>IF(M519&gt;0,M519*I519/Y519,0)*VLOOKUP(B519,'2-Kosten per locatie'!$A$14:$C$31,3,FALSE)</f>
        <v>#DIV/0!</v>
      </c>
      <c r="T519" s="266" t="e">
        <f>IF(N519&gt;0,N519*I519/Z519,0)*VLOOKUP(B519,'2-Kosten per locatie'!$A$14:$C$31,3,FALSE)</f>
        <v>#DIV/0!</v>
      </c>
      <c r="U519" s="266" t="e">
        <f>IF(O519&gt;0,O519*I519/Y519,0)*VLOOKUP(B519,'2-Kosten per locatie'!$A$14:$C$31,3,FALSE)</f>
        <v>#DIV/0!</v>
      </c>
      <c r="V519" s="266" t="e">
        <f>IF(P519&gt;0,P519*I519/Z519,0)*VLOOKUP(B519,'2-Kosten per locatie'!$A$14:$C$31,3,FALSE)</f>
        <v>#DIV/0!</v>
      </c>
      <c r="W519" s="359">
        <f>IF(K519="nio",0,IF(K519&gt;0,VLOOKUP(G519,'3-Productie normen'!A:L,VLOOKUP(K519,'3-Productie normen'!$B$32:$C$36,2,FALSE),FALSE)))</f>
        <v>0</v>
      </c>
      <c r="X519" s="359">
        <f t="shared" si="69"/>
        <v>0</v>
      </c>
      <c r="Y519" s="359">
        <f t="shared" si="70"/>
        <v>0</v>
      </c>
      <c r="Z519" s="359">
        <f t="shared" si="71"/>
        <v>0</v>
      </c>
      <c r="AA519" s="360"/>
      <c r="AC519" s="361">
        <f t="shared" si="72"/>
        <v>1087.7</v>
      </c>
    </row>
    <row r="520" spans="1:29" ht="14.1" hidden="1" customHeight="1">
      <c r="A520" s="77">
        <v>520</v>
      </c>
      <c r="B520" s="324" t="s">
        <v>62</v>
      </c>
      <c r="C520" s="74" t="s">
        <v>423</v>
      </c>
      <c r="D520" s="74" t="s">
        <v>422</v>
      </c>
      <c r="E520" s="443" t="s">
        <v>206</v>
      </c>
      <c r="F520" s="74" t="s">
        <v>174</v>
      </c>
      <c r="G520" s="74" t="s">
        <v>98</v>
      </c>
      <c r="H520" s="74" t="s">
        <v>406</v>
      </c>
      <c r="I520" s="74">
        <v>1.49</v>
      </c>
      <c r="J520" s="358">
        <f t="shared" si="68"/>
        <v>730</v>
      </c>
      <c r="K520" s="267">
        <v>255</v>
      </c>
      <c r="L520" s="267">
        <v>255</v>
      </c>
      <c r="M520" s="267">
        <v>101</v>
      </c>
      <c r="N520" s="267">
        <v>101</v>
      </c>
      <c r="O520" s="267">
        <v>9</v>
      </c>
      <c r="P520" s="267">
        <v>9</v>
      </c>
      <c r="Q520" s="266" t="e">
        <f>IF(K520="nio",0,IF(K520&gt;0,K520*I520/W520,0))*VLOOKUP(B520,'2-Kosten per locatie'!$A$14:$C$31,3,FALSE)</f>
        <v>#DIV/0!</v>
      </c>
      <c r="R520" s="266" t="e">
        <f>IF(L520&gt;0,L520*I520/X520,0)*VLOOKUP(B520,'2-Kosten per locatie'!$A$14:$C$31,3,FALSE)</f>
        <v>#DIV/0!</v>
      </c>
      <c r="S520" s="266" t="e">
        <f>IF(M520&gt;0,M520*I520/Y520,0)*VLOOKUP(B520,'2-Kosten per locatie'!$A$14:$C$31,3,FALSE)</f>
        <v>#DIV/0!</v>
      </c>
      <c r="T520" s="266" t="e">
        <f>IF(N520&gt;0,N520*I520/Z520,0)*VLOOKUP(B520,'2-Kosten per locatie'!$A$14:$C$31,3,FALSE)</f>
        <v>#DIV/0!</v>
      </c>
      <c r="U520" s="266" t="e">
        <f>IF(O520&gt;0,O520*I520/Y520,0)*VLOOKUP(B520,'2-Kosten per locatie'!$A$14:$C$31,3,FALSE)</f>
        <v>#DIV/0!</v>
      </c>
      <c r="V520" s="266" t="e">
        <f>IF(P520&gt;0,P520*I520/Z520,0)*VLOOKUP(B520,'2-Kosten per locatie'!$A$14:$C$31,3,FALSE)</f>
        <v>#DIV/0!</v>
      </c>
      <c r="W520" s="359">
        <f>IF(K520="nio",0,IF(K520&gt;0,VLOOKUP(G520,'3-Productie normen'!A:L,VLOOKUP(K520,'3-Productie normen'!$B$32:$C$36,2,FALSE),FALSE)))</f>
        <v>0</v>
      </c>
      <c r="X520" s="359">
        <f t="shared" si="69"/>
        <v>0</v>
      </c>
      <c r="Y520" s="359">
        <f t="shared" si="70"/>
        <v>0</v>
      </c>
      <c r="Z520" s="359">
        <f t="shared" si="71"/>
        <v>0</v>
      </c>
      <c r="AA520" s="360"/>
      <c r="AC520" s="361">
        <f t="shared" si="72"/>
        <v>1087.7</v>
      </c>
    </row>
    <row r="521" spans="1:29" ht="14.1" hidden="1" customHeight="1">
      <c r="A521" s="77">
        <v>521</v>
      </c>
      <c r="B521" s="324" t="s">
        <v>62</v>
      </c>
      <c r="C521" s="74" t="s">
        <v>423</v>
      </c>
      <c r="D521" s="74" t="s">
        <v>422</v>
      </c>
      <c r="E521" s="443" t="s">
        <v>207</v>
      </c>
      <c r="F521" s="74" t="s">
        <v>242</v>
      </c>
      <c r="G521" s="74" t="s">
        <v>111</v>
      </c>
      <c r="H521" s="74" t="s">
        <v>406</v>
      </c>
      <c r="I521" s="74">
        <v>1.03</v>
      </c>
      <c r="J521" s="358">
        <f t="shared" si="68"/>
        <v>0</v>
      </c>
      <c r="K521" s="267" t="s">
        <v>192</v>
      </c>
      <c r="L521" s="267"/>
      <c r="M521" s="267"/>
      <c r="N521" s="267"/>
      <c r="O521" s="267"/>
      <c r="P521" s="267"/>
      <c r="Q521" s="266">
        <f>IF(K521="nio",0,IF(K521&gt;0,K521*I521/W521,0))*VLOOKUP(B521,'2-Kosten per locatie'!$A$14:$C$31,3,FALSE)</f>
        <v>0</v>
      </c>
      <c r="R521" s="266">
        <f>IF(L521&gt;0,L521*I521/X521,0)*VLOOKUP(B521,'2-Kosten per locatie'!$A$14:$C$31,3,FALSE)</f>
        <v>0</v>
      </c>
      <c r="S521" s="266">
        <f>IF(M521&gt;0,M521*I521/Y521,0)*VLOOKUP(B521,'2-Kosten per locatie'!$A$14:$C$31,3,FALSE)</f>
        <v>0</v>
      </c>
      <c r="T521" s="266">
        <f>IF(N521&gt;0,N521*I521/Z521,0)*VLOOKUP(B521,'2-Kosten per locatie'!$A$14:$C$31,3,FALSE)</f>
        <v>0</v>
      </c>
      <c r="U521" s="266">
        <f>IF(O521&gt;0,O521*I521/Y521,0)*VLOOKUP(B521,'2-Kosten per locatie'!$A$14:$C$31,3,FALSE)</f>
        <v>0</v>
      </c>
      <c r="V521" s="266">
        <f>IF(P521&gt;0,P521*I521/Z521,0)*VLOOKUP(B521,'2-Kosten per locatie'!$A$14:$C$31,3,FALSE)</f>
        <v>0</v>
      </c>
      <c r="W521" s="359">
        <f>IF(K521="nio",0,IF(K521&gt;0,VLOOKUP(G521,'3-Productie normen'!A:L,VLOOKUP(K521,'3-Productie normen'!$B$32:$C$36,2,FALSE),FALSE)))</f>
        <v>0</v>
      </c>
      <c r="X521" s="359">
        <f t="shared" si="69"/>
        <v>0</v>
      </c>
      <c r="Y521" s="359">
        <f t="shared" si="70"/>
        <v>0</v>
      </c>
      <c r="Z521" s="359">
        <f t="shared" si="71"/>
        <v>0</v>
      </c>
      <c r="AA521" s="360"/>
      <c r="AC521" s="361">
        <f t="shared" si="72"/>
        <v>0</v>
      </c>
    </row>
    <row r="522" spans="1:29" ht="14.1" hidden="1" customHeight="1">
      <c r="A522" s="77">
        <v>522</v>
      </c>
      <c r="B522" s="324" t="s">
        <v>62</v>
      </c>
      <c r="C522" s="74" t="s">
        <v>423</v>
      </c>
      <c r="D522" s="74" t="s">
        <v>422</v>
      </c>
      <c r="E522" s="443" t="s">
        <v>208</v>
      </c>
      <c r="F522" s="74" t="s">
        <v>194</v>
      </c>
      <c r="G522" s="74" t="s">
        <v>99</v>
      </c>
      <c r="H522" s="74" t="s">
        <v>427</v>
      </c>
      <c r="I522" s="74">
        <v>5.79</v>
      </c>
      <c r="J522" s="358">
        <f t="shared" si="68"/>
        <v>365</v>
      </c>
      <c r="K522" s="267">
        <v>255</v>
      </c>
      <c r="L522" s="267"/>
      <c r="M522" s="267">
        <v>101</v>
      </c>
      <c r="N522" s="267"/>
      <c r="O522" s="267">
        <v>9</v>
      </c>
      <c r="P522" s="267"/>
      <c r="Q522" s="266" t="e">
        <f>IF(K522="nio",0,IF(K522&gt;0,K522*I522/W522,0))*VLOOKUP(B522,'2-Kosten per locatie'!$A$14:$C$31,3,FALSE)</f>
        <v>#DIV/0!</v>
      </c>
      <c r="R522" s="266">
        <f>IF(L522&gt;0,L522*I522/X522,0)*VLOOKUP(B522,'2-Kosten per locatie'!$A$14:$C$31,3,FALSE)</f>
        <v>0</v>
      </c>
      <c r="S522" s="266" t="e">
        <f>IF(M522&gt;0,M522*I522/Y522,0)*VLOOKUP(B522,'2-Kosten per locatie'!$A$14:$C$31,3,FALSE)</f>
        <v>#DIV/0!</v>
      </c>
      <c r="T522" s="266">
        <f>IF(N522&gt;0,N522*I522/Z522,0)*VLOOKUP(B522,'2-Kosten per locatie'!$A$14:$C$31,3,FALSE)</f>
        <v>0</v>
      </c>
      <c r="U522" s="266" t="e">
        <f>IF(O522&gt;0,O522*I522/Y522,0)*VLOOKUP(B522,'2-Kosten per locatie'!$A$14:$C$31,3,FALSE)</f>
        <v>#DIV/0!</v>
      </c>
      <c r="V522" s="266">
        <f>IF(P522&gt;0,P522*I522/Z522,0)*VLOOKUP(B522,'2-Kosten per locatie'!$A$14:$C$31,3,FALSE)</f>
        <v>0</v>
      </c>
      <c r="W522" s="359">
        <f>IF(K522="nio",0,IF(K522&gt;0,VLOOKUP(G522,'3-Productie normen'!A:L,VLOOKUP(K522,'3-Productie normen'!$B$32:$C$36,2,FALSE),FALSE)))</f>
        <v>0</v>
      </c>
      <c r="X522" s="359">
        <f t="shared" si="69"/>
        <v>0</v>
      </c>
      <c r="Y522" s="359">
        <f t="shared" si="70"/>
        <v>0</v>
      </c>
      <c r="Z522" s="359">
        <f t="shared" si="71"/>
        <v>0</v>
      </c>
      <c r="AA522" s="360"/>
      <c r="AC522" s="361">
        <f t="shared" si="72"/>
        <v>2113.35</v>
      </c>
    </row>
    <row r="523" spans="1:29" ht="14.1" hidden="1" customHeight="1">
      <c r="A523" s="77">
        <v>523</v>
      </c>
      <c r="B523" s="324" t="s">
        <v>62</v>
      </c>
      <c r="C523" s="74" t="s">
        <v>423</v>
      </c>
      <c r="D523" s="74" t="s">
        <v>422</v>
      </c>
      <c r="E523" s="443" t="s">
        <v>209</v>
      </c>
      <c r="F523" s="74" t="s">
        <v>196</v>
      </c>
      <c r="G523" s="74" t="s">
        <v>99</v>
      </c>
      <c r="H523" s="74" t="s">
        <v>427</v>
      </c>
      <c r="I523" s="74">
        <v>6.56</v>
      </c>
      <c r="J523" s="358">
        <f t="shared" si="68"/>
        <v>365</v>
      </c>
      <c r="K523" s="267">
        <v>255</v>
      </c>
      <c r="L523" s="267"/>
      <c r="M523" s="267">
        <v>101</v>
      </c>
      <c r="N523" s="267"/>
      <c r="O523" s="267">
        <v>9</v>
      </c>
      <c r="P523" s="267"/>
      <c r="Q523" s="266" t="e">
        <f>IF(K523="nio",0,IF(K523&gt;0,K523*I523/W523,0))*VLOOKUP(B523,'2-Kosten per locatie'!$A$14:$C$31,3,FALSE)</f>
        <v>#DIV/0!</v>
      </c>
      <c r="R523" s="266">
        <f>IF(L523&gt;0,L523*I523/X523,0)*VLOOKUP(B523,'2-Kosten per locatie'!$A$14:$C$31,3,FALSE)</f>
        <v>0</v>
      </c>
      <c r="S523" s="266" t="e">
        <f>IF(M523&gt;0,M523*I523/Y523,0)*VLOOKUP(B523,'2-Kosten per locatie'!$A$14:$C$31,3,FALSE)</f>
        <v>#DIV/0!</v>
      </c>
      <c r="T523" s="266">
        <f>IF(N523&gt;0,N523*I523/Z523,0)*VLOOKUP(B523,'2-Kosten per locatie'!$A$14:$C$31,3,FALSE)</f>
        <v>0</v>
      </c>
      <c r="U523" s="266" t="e">
        <f>IF(O523&gt;0,O523*I523/Y523,0)*VLOOKUP(B523,'2-Kosten per locatie'!$A$14:$C$31,3,FALSE)</f>
        <v>#DIV/0!</v>
      </c>
      <c r="V523" s="266">
        <f>IF(P523&gt;0,P523*I523/Z523,0)*VLOOKUP(B523,'2-Kosten per locatie'!$A$14:$C$31,3,FALSE)</f>
        <v>0</v>
      </c>
      <c r="W523" s="359">
        <f>IF(K523="nio",0,IF(K523&gt;0,VLOOKUP(G523,'3-Productie normen'!A:L,VLOOKUP(K523,'3-Productie normen'!$B$32:$C$36,2,FALSE),FALSE)))</f>
        <v>0</v>
      </c>
      <c r="X523" s="359">
        <f t="shared" si="69"/>
        <v>0</v>
      </c>
      <c r="Y523" s="359">
        <f t="shared" si="70"/>
        <v>0</v>
      </c>
      <c r="Z523" s="359">
        <f t="shared" si="71"/>
        <v>0</v>
      </c>
      <c r="AA523" s="360"/>
      <c r="AC523" s="361">
        <f t="shared" si="72"/>
        <v>2394.3999999999996</v>
      </c>
    </row>
    <row r="524" spans="1:29" ht="14.1" hidden="1" customHeight="1">
      <c r="A524" s="77">
        <v>524</v>
      </c>
      <c r="B524" s="324" t="s">
        <v>62</v>
      </c>
      <c r="C524" s="74" t="s">
        <v>423</v>
      </c>
      <c r="D524" s="74" t="s">
        <v>422</v>
      </c>
      <c r="E524" s="443" t="s">
        <v>211</v>
      </c>
      <c r="F524" s="74" t="s">
        <v>245</v>
      </c>
      <c r="G524" s="74" t="s">
        <v>107</v>
      </c>
      <c r="H524" s="74" t="s">
        <v>427</v>
      </c>
      <c r="I524" s="74">
        <v>3.06</v>
      </c>
      <c r="J524" s="358">
        <f t="shared" si="68"/>
        <v>365</v>
      </c>
      <c r="K524" s="267">
        <v>255</v>
      </c>
      <c r="L524" s="267"/>
      <c r="M524" s="267">
        <v>101</v>
      </c>
      <c r="N524" s="267"/>
      <c r="O524" s="267">
        <v>9</v>
      </c>
      <c r="P524" s="267"/>
      <c r="Q524" s="266" t="e">
        <f>IF(K524="nio",0,IF(K524&gt;0,K524*I524/W524,0))*VLOOKUP(B524,'2-Kosten per locatie'!$A$14:$C$31,3,FALSE)</f>
        <v>#DIV/0!</v>
      </c>
      <c r="R524" s="266">
        <f>IF(L524&gt;0,L524*I524/X524,0)*VLOOKUP(B524,'2-Kosten per locatie'!$A$14:$C$31,3,FALSE)</f>
        <v>0</v>
      </c>
      <c r="S524" s="266" t="e">
        <f>IF(M524&gt;0,M524*I524/Y524,0)*VLOOKUP(B524,'2-Kosten per locatie'!$A$14:$C$31,3,FALSE)</f>
        <v>#DIV/0!</v>
      </c>
      <c r="T524" s="266">
        <f>IF(N524&gt;0,N524*I524/Z524,0)*VLOOKUP(B524,'2-Kosten per locatie'!$A$14:$C$31,3,FALSE)</f>
        <v>0</v>
      </c>
      <c r="U524" s="266" t="e">
        <f>IF(O524&gt;0,O524*I524/Y524,0)*VLOOKUP(B524,'2-Kosten per locatie'!$A$14:$C$31,3,FALSE)</f>
        <v>#DIV/0!</v>
      </c>
      <c r="V524" s="266">
        <f>IF(P524&gt;0,P524*I524/Z524,0)*VLOOKUP(B524,'2-Kosten per locatie'!$A$14:$C$31,3,FALSE)</f>
        <v>0</v>
      </c>
      <c r="W524" s="359">
        <f>IF(K524="nio",0,IF(K524&gt;0,VLOOKUP(G524,'3-Productie normen'!A:L,VLOOKUP(K524,'3-Productie normen'!$B$32:$C$36,2,FALSE),FALSE)))</f>
        <v>0</v>
      </c>
      <c r="X524" s="359">
        <f t="shared" si="69"/>
        <v>0</v>
      </c>
      <c r="Y524" s="359">
        <f t="shared" si="70"/>
        <v>0</v>
      </c>
      <c r="Z524" s="359">
        <f t="shared" si="71"/>
        <v>0</v>
      </c>
      <c r="AA524" s="360"/>
      <c r="AC524" s="361">
        <f t="shared" si="72"/>
        <v>1116.9000000000001</v>
      </c>
    </row>
    <row r="525" spans="1:29" ht="14.1" hidden="1" customHeight="1">
      <c r="A525" s="77">
        <v>525</v>
      </c>
      <c r="B525" s="324" t="s">
        <v>62</v>
      </c>
      <c r="C525" s="74" t="s">
        <v>423</v>
      </c>
      <c r="D525" s="74" t="s">
        <v>422</v>
      </c>
      <c r="E525" s="443" t="s">
        <v>213</v>
      </c>
      <c r="F525" s="74" t="s">
        <v>194</v>
      </c>
      <c r="G525" s="74" t="s">
        <v>99</v>
      </c>
      <c r="H525" s="74" t="s">
        <v>427</v>
      </c>
      <c r="I525" s="74">
        <v>2.46</v>
      </c>
      <c r="J525" s="358">
        <f t="shared" si="68"/>
        <v>365</v>
      </c>
      <c r="K525" s="267">
        <v>255</v>
      </c>
      <c r="L525" s="267"/>
      <c r="M525" s="267">
        <v>101</v>
      </c>
      <c r="N525" s="267"/>
      <c r="O525" s="267">
        <v>9</v>
      </c>
      <c r="P525" s="267"/>
      <c r="Q525" s="266" t="e">
        <f>IF(K525="nio",0,IF(K525&gt;0,K525*I525/W525,0))*VLOOKUP(B525,'2-Kosten per locatie'!$A$14:$C$31,3,FALSE)</f>
        <v>#DIV/0!</v>
      </c>
      <c r="R525" s="266">
        <f>IF(L525&gt;0,L525*I525/X525,0)*VLOOKUP(B525,'2-Kosten per locatie'!$A$14:$C$31,3,FALSE)</f>
        <v>0</v>
      </c>
      <c r="S525" s="266" t="e">
        <f>IF(M525&gt;0,M525*I525/Y525,0)*VLOOKUP(B525,'2-Kosten per locatie'!$A$14:$C$31,3,FALSE)</f>
        <v>#DIV/0!</v>
      </c>
      <c r="T525" s="266">
        <f>IF(N525&gt;0,N525*I525/Z525,0)*VLOOKUP(B525,'2-Kosten per locatie'!$A$14:$C$31,3,FALSE)</f>
        <v>0</v>
      </c>
      <c r="U525" s="266" t="e">
        <f>IF(O525&gt;0,O525*I525/Y525,0)*VLOOKUP(B525,'2-Kosten per locatie'!$A$14:$C$31,3,FALSE)</f>
        <v>#DIV/0!</v>
      </c>
      <c r="V525" s="266">
        <f>IF(P525&gt;0,P525*I525/Z525,0)*VLOOKUP(B525,'2-Kosten per locatie'!$A$14:$C$31,3,FALSE)</f>
        <v>0</v>
      </c>
      <c r="W525" s="359">
        <f>IF(K525="nio",0,IF(K525&gt;0,VLOOKUP(G525,'3-Productie normen'!A:L,VLOOKUP(K525,'3-Productie normen'!$B$32:$C$36,2,FALSE),FALSE)))</f>
        <v>0</v>
      </c>
      <c r="X525" s="359">
        <f t="shared" si="69"/>
        <v>0</v>
      </c>
      <c r="Y525" s="359">
        <f t="shared" si="70"/>
        <v>0</v>
      </c>
      <c r="Z525" s="359">
        <f t="shared" si="71"/>
        <v>0</v>
      </c>
      <c r="AA525" s="360"/>
      <c r="AC525" s="361">
        <f t="shared" si="72"/>
        <v>897.9</v>
      </c>
    </row>
    <row r="526" spans="1:29" ht="14.1" hidden="1" customHeight="1">
      <c r="A526" s="77">
        <v>526</v>
      </c>
      <c r="B526" s="324" t="s">
        <v>62</v>
      </c>
      <c r="C526" s="74" t="s">
        <v>423</v>
      </c>
      <c r="D526" s="74" t="s">
        <v>422</v>
      </c>
      <c r="E526" s="443" t="s">
        <v>215</v>
      </c>
      <c r="F526" s="74" t="s">
        <v>245</v>
      </c>
      <c r="G526" s="74" t="s">
        <v>107</v>
      </c>
      <c r="H526" s="74" t="s">
        <v>427</v>
      </c>
      <c r="I526" s="74">
        <v>1.63</v>
      </c>
      <c r="J526" s="358">
        <f t="shared" si="68"/>
        <v>365</v>
      </c>
      <c r="K526" s="267">
        <v>255</v>
      </c>
      <c r="L526" s="267"/>
      <c r="M526" s="267">
        <v>101</v>
      </c>
      <c r="N526" s="267"/>
      <c r="O526" s="267">
        <v>9</v>
      </c>
      <c r="P526" s="267"/>
      <c r="Q526" s="266" t="e">
        <f>IF(K526="nio",0,IF(K526&gt;0,K526*I526/W526,0))*VLOOKUP(B526,'2-Kosten per locatie'!$A$14:$C$31,3,FALSE)</f>
        <v>#DIV/0!</v>
      </c>
      <c r="R526" s="266">
        <f>IF(L526&gt;0,L526*I526/X526,0)*VLOOKUP(B526,'2-Kosten per locatie'!$A$14:$C$31,3,FALSE)</f>
        <v>0</v>
      </c>
      <c r="S526" s="266" t="e">
        <f>IF(M526&gt;0,M526*I526/Y526,0)*VLOOKUP(B526,'2-Kosten per locatie'!$A$14:$C$31,3,FALSE)</f>
        <v>#DIV/0!</v>
      </c>
      <c r="T526" s="266">
        <f>IF(N526&gt;0,N526*I526/Z526,0)*VLOOKUP(B526,'2-Kosten per locatie'!$A$14:$C$31,3,FALSE)</f>
        <v>0</v>
      </c>
      <c r="U526" s="266" t="e">
        <f>IF(O526&gt;0,O526*I526/Y526,0)*VLOOKUP(B526,'2-Kosten per locatie'!$A$14:$C$31,3,FALSE)</f>
        <v>#DIV/0!</v>
      </c>
      <c r="V526" s="266">
        <f>IF(P526&gt;0,P526*I526/Z526,0)*VLOOKUP(B526,'2-Kosten per locatie'!$A$14:$C$31,3,FALSE)</f>
        <v>0</v>
      </c>
      <c r="W526" s="359">
        <f>IF(K526="nio",0,IF(K526&gt;0,VLOOKUP(G526,'3-Productie normen'!A:L,VLOOKUP(K526,'3-Productie normen'!$B$32:$C$36,2,FALSE),FALSE)))</f>
        <v>0</v>
      </c>
      <c r="X526" s="359">
        <f t="shared" si="69"/>
        <v>0</v>
      </c>
      <c r="Y526" s="359">
        <f t="shared" si="70"/>
        <v>0</v>
      </c>
      <c r="Z526" s="359">
        <f t="shared" si="71"/>
        <v>0</v>
      </c>
      <c r="AA526" s="360"/>
      <c r="AC526" s="361">
        <f t="shared" si="72"/>
        <v>594.94999999999993</v>
      </c>
    </row>
    <row r="527" spans="1:29" ht="14.1" hidden="1" customHeight="1">
      <c r="A527" s="77">
        <v>527</v>
      </c>
      <c r="B527" s="324" t="s">
        <v>62</v>
      </c>
      <c r="C527" s="74" t="s">
        <v>423</v>
      </c>
      <c r="D527" s="74" t="s">
        <v>430</v>
      </c>
      <c r="E527" s="443" t="s">
        <v>431</v>
      </c>
      <c r="F527" s="74" t="s">
        <v>196</v>
      </c>
      <c r="G527" s="74" t="s">
        <v>99</v>
      </c>
      <c r="H527" s="74" t="s">
        <v>427</v>
      </c>
      <c r="I527" s="74">
        <v>2.89</v>
      </c>
      <c r="J527" s="358">
        <f t="shared" si="68"/>
        <v>365</v>
      </c>
      <c r="K527" s="267">
        <v>255</v>
      </c>
      <c r="L527" s="267"/>
      <c r="M527" s="267">
        <v>101</v>
      </c>
      <c r="N527" s="267"/>
      <c r="O527" s="267">
        <v>9</v>
      </c>
      <c r="P527" s="267"/>
      <c r="Q527" s="266" t="e">
        <f>IF(K527="nio",0,IF(K527&gt;0,K527*I527/W527,0))*VLOOKUP(B527,'2-Kosten per locatie'!$A$14:$C$31,3,FALSE)</f>
        <v>#DIV/0!</v>
      </c>
      <c r="R527" s="266">
        <f>IF(L527&gt;0,L527*I527/X527,0)*VLOOKUP(B527,'2-Kosten per locatie'!$A$14:$C$31,3,FALSE)</f>
        <v>0</v>
      </c>
      <c r="S527" s="266" t="e">
        <f>IF(M527&gt;0,M527*I527/Y527,0)*VLOOKUP(B527,'2-Kosten per locatie'!$A$14:$C$31,3,FALSE)</f>
        <v>#DIV/0!</v>
      </c>
      <c r="T527" s="266">
        <f>IF(N527&gt;0,N527*I527/Z527,0)*VLOOKUP(B527,'2-Kosten per locatie'!$A$14:$C$31,3,FALSE)</f>
        <v>0</v>
      </c>
      <c r="U527" s="266" t="e">
        <f>IF(O527&gt;0,O527*I527/Y527,0)*VLOOKUP(B527,'2-Kosten per locatie'!$A$14:$C$31,3,FALSE)</f>
        <v>#DIV/0!</v>
      </c>
      <c r="V527" s="266">
        <f>IF(P527&gt;0,P527*I527/Z527,0)*VLOOKUP(B527,'2-Kosten per locatie'!$A$14:$C$31,3,FALSE)</f>
        <v>0</v>
      </c>
      <c r="W527" s="359">
        <f>IF(K527="nio",0,IF(K527&gt;0,VLOOKUP(G527,'3-Productie normen'!A:L,VLOOKUP(K527,'3-Productie normen'!$B$32:$C$36,2,FALSE),FALSE)))</f>
        <v>0</v>
      </c>
      <c r="X527" s="359">
        <f t="shared" si="69"/>
        <v>0</v>
      </c>
      <c r="Y527" s="359">
        <f t="shared" si="70"/>
        <v>0</v>
      </c>
      <c r="Z527" s="359">
        <f t="shared" si="71"/>
        <v>0</v>
      </c>
      <c r="AA527" s="360"/>
      <c r="AC527" s="361">
        <f t="shared" si="72"/>
        <v>1054.8500000000001</v>
      </c>
    </row>
    <row r="528" spans="1:29" ht="14.1" hidden="1" customHeight="1">
      <c r="A528" s="77">
        <v>528</v>
      </c>
      <c r="B528" s="324" t="s">
        <v>62</v>
      </c>
      <c r="C528" s="74" t="s">
        <v>423</v>
      </c>
      <c r="D528" s="74" t="s">
        <v>430</v>
      </c>
      <c r="E528" s="443" t="s">
        <v>432</v>
      </c>
      <c r="F528" s="74" t="s">
        <v>194</v>
      </c>
      <c r="G528" s="74" t="s">
        <v>99</v>
      </c>
      <c r="H528" s="74" t="s">
        <v>427</v>
      </c>
      <c r="I528" s="74">
        <v>9.9600000000000009</v>
      </c>
      <c r="J528" s="358">
        <f t="shared" si="68"/>
        <v>365</v>
      </c>
      <c r="K528" s="267">
        <v>255</v>
      </c>
      <c r="L528" s="267"/>
      <c r="M528" s="267">
        <v>101</v>
      </c>
      <c r="N528" s="267"/>
      <c r="O528" s="267">
        <v>9</v>
      </c>
      <c r="P528" s="267"/>
      <c r="Q528" s="266" t="e">
        <f>IF(K528="nio",0,IF(K528&gt;0,K528*I528/W528,0))*VLOOKUP(B528,'2-Kosten per locatie'!$A$14:$C$31,3,FALSE)</f>
        <v>#DIV/0!</v>
      </c>
      <c r="R528" s="266">
        <f>IF(L528&gt;0,L528*I528/X528,0)*VLOOKUP(B528,'2-Kosten per locatie'!$A$14:$C$31,3,FALSE)</f>
        <v>0</v>
      </c>
      <c r="S528" s="266" t="e">
        <f>IF(M528&gt;0,M528*I528/Y528,0)*VLOOKUP(B528,'2-Kosten per locatie'!$A$14:$C$31,3,FALSE)</f>
        <v>#DIV/0!</v>
      </c>
      <c r="T528" s="266">
        <f>IF(N528&gt;0,N528*I528/Z528,0)*VLOOKUP(B528,'2-Kosten per locatie'!$A$14:$C$31,3,FALSE)</f>
        <v>0</v>
      </c>
      <c r="U528" s="266" t="e">
        <f>IF(O528&gt;0,O528*I528/Y528,0)*VLOOKUP(B528,'2-Kosten per locatie'!$A$14:$C$31,3,FALSE)</f>
        <v>#DIV/0!</v>
      </c>
      <c r="V528" s="266">
        <f>IF(P528&gt;0,P528*I528/Z528,0)*VLOOKUP(B528,'2-Kosten per locatie'!$A$14:$C$31,3,FALSE)</f>
        <v>0</v>
      </c>
      <c r="W528" s="359">
        <f>IF(K528="nio",0,IF(K528&gt;0,VLOOKUP(G528,'3-Productie normen'!A:L,VLOOKUP(K528,'3-Productie normen'!$B$32:$C$36,2,FALSE),FALSE)))</f>
        <v>0</v>
      </c>
      <c r="X528" s="359">
        <f t="shared" si="69"/>
        <v>0</v>
      </c>
      <c r="Y528" s="359">
        <f t="shared" si="70"/>
        <v>0</v>
      </c>
      <c r="Z528" s="359">
        <f t="shared" si="71"/>
        <v>0</v>
      </c>
      <c r="AA528" s="360"/>
      <c r="AC528" s="361">
        <f t="shared" si="72"/>
        <v>3635.4</v>
      </c>
    </row>
    <row r="529" spans="1:29" ht="14.1" hidden="1" customHeight="1">
      <c r="A529" s="77">
        <v>529</v>
      </c>
      <c r="B529" s="324" t="s">
        <v>62</v>
      </c>
      <c r="C529" s="74" t="s">
        <v>423</v>
      </c>
      <c r="D529" s="74" t="s">
        <v>430</v>
      </c>
      <c r="E529" s="443" t="s">
        <v>433</v>
      </c>
      <c r="F529" s="74" t="s">
        <v>194</v>
      </c>
      <c r="G529" s="74" t="s">
        <v>99</v>
      </c>
      <c r="H529" s="74" t="s">
        <v>427</v>
      </c>
      <c r="I529" s="74">
        <v>9.59</v>
      </c>
      <c r="J529" s="358">
        <f t="shared" si="68"/>
        <v>365</v>
      </c>
      <c r="K529" s="267">
        <v>255</v>
      </c>
      <c r="L529" s="267"/>
      <c r="M529" s="267">
        <v>101</v>
      </c>
      <c r="N529" s="267"/>
      <c r="O529" s="267">
        <v>9</v>
      </c>
      <c r="P529" s="267"/>
      <c r="Q529" s="266" t="e">
        <f>IF(K529="nio",0,IF(K529&gt;0,K529*I529/W529,0))*VLOOKUP(B529,'2-Kosten per locatie'!$A$14:$C$31,3,FALSE)</f>
        <v>#DIV/0!</v>
      </c>
      <c r="R529" s="266">
        <f>IF(L529&gt;0,L529*I529/X529,0)*VLOOKUP(B529,'2-Kosten per locatie'!$A$14:$C$31,3,FALSE)</f>
        <v>0</v>
      </c>
      <c r="S529" s="266" t="e">
        <f>IF(M529&gt;0,M529*I529/Y529,0)*VLOOKUP(B529,'2-Kosten per locatie'!$A$14:$C$31,3,FALSE)</f>
        <v>#DIV/0!</v>
      </c>
      <c r="T529" s="266">
        <f>IF(N529&gt;0,N529*I529/Z529,0)*VLOOKUP(B529,'2-Kosten per locatie'!$A$14:$C$31,3,FALSE)</f>
        <v>0</v>
      </c>
      <c r="U529" s="266" t="e">
        <f>IF(O529&gt;0,O529*I529/Y529,0)*VLOOKUP(B529,'2-Kosten per locatie'!$A$14:$C$31,3,FALSE)</f>
        <v>#DIV/0!</v>
      </c>
      <c r="V529" s="266">
        <f>IF(P529&gt;0,P529*I529/Z529,0)*VLOOKUP(B529,'2-Kosten per locatie'!$A$14:$C$31,3,FALSE)</f>
        <v>0</v>
      </c>
      <c r="W529" s="359">
        <f>IF(K529="nio",0,IF(K529&gt;0,VLOOKUP(G529,'3-Productie normen'!A:L,VLOOKUP(K529,'3-Productie normen'!$B$32:$C$36,2,FALSE),FALSE)))</f>
        <v>0</v>
      </c>
      <c r="X529" s="359">
        <f t="shared" si="69"/>
        <v>0</v>
      </c>
      <c r="Y529" s="359">
        <f t="shared" si="70"/>
        <v>0</v>
      </c>
      <c r="Z529" s="359">
        <f t="shared" si="71"/>
        <v>0</v>
      </c>
      <c r="AA529" s="360"/>
      <c r="AC529" s="361">
        <f t="shared" si="72"/>
        <v>3500.35</v>
      </c>
    </row>
    <row r="530" spans="1:29" ht="14.1" hidden="1" customHeight="1">
      <c r="A530" s="77">
        <v>530</v>
      </c>
      <c r="B530" s="324" t="s">
        <v>62</v>
      </c>
      <c r="C530" s="74" t="s">
        <v>423</v>
      </c>
      <c r="D530" s="74" t="s">
        <v>430</v>
      </c>
      <c r="E530" s="443" t="s">
        <v>434</v>
      </c>
      <c r="F530" s="74" t="s">
        <v>174</v>
      </c>
      <c r="G530" s="74" t="s">
        <v>98</v>
      </c>
      <c r="H530" s="74" t="s">
        <v>406</v>
      </c>
      <c r="I530" s="74">
        <v>1.47</v>
      </c>
      <c r="J530" s="358">
        <f t="shared" si="68"/>
        <v>365</v>
      </c>
      <c r="K530" s="267">
        <v>255</v>
      </c>
      <c r="L530" s="267"/>
      <c r="M530" s="267">
        <v>101</v>
      </c>
      <c r="N530" s="267"/>
      <c r="O530" s="267">
        <v>9</v>
      </c>
      <c r="P530" s="267"/>
      <c r="Q530" s="266" t="e">
        <f>IF(K530="nio",0,IF(K530&gt;0,K530*I530/W530,0))*VLOOKUP(B530,'2-Kosten per locatie'!$A$14:$C$31,3,FALSE)</f>
        <v>#DIV/0!</v>
      </c>
      <c r="R530" s="266">
        <f>IF(L530&gt;0,L530*I530/X530,0)*VLOOKUP(B530,'2-Kosten per locatie'!$A$14:$C$31,3,FALSE)</f>
        <v>0</v>
      </c>
      <c r="S530" s="266" t="e">
        <f>IF(M530&gt;0,M530*I530/Y530,0)*VLOOKUP(B530,'2-Kosten per locatie'!$A$14:$C$31,3,FALSE)</f>
        <v>#DIV/0!</v>
      </c>
      <c r="T530" s="266">
        <f>IF(N530&gt;0,N530*I530/Z530,0)*VLOOKUP(B530,'2-Kosten per locatie'!$A$14:$C$31,3,FALSE)</f>
        <v>0</v>
      </c>
      <c r="U530" s="266" t="e">
        <f>IF(O530&gt;0,O530*I530/Y530,0)*VLOOKUP(B530,'2-Kosten per locatie'!$A$14:$C$31,3,FALSE)</f>
        <v>#DIV/0!</v>
      </c>
      <c r="V530" s="266">
        <f>IF(P530&gt;0,P530*I530/Z530,0)*VLOOKUP(B530,'2-Kosten per locatie'!$A$14:$C$31,3,FALSE)</f>
        <v>0</v>
      </c>
      <c r="W530" s="359">
        <f>IF(K530="nio",0,IF(K530&gt;0,VLOOKUP(G530,'3-Productie normen'!A:L,VLOOKUP(K530,'3-Productie normen'!$B$32:$C$36,2,FALSE),FALSE)))</f>
        <v>0</v>
      </c>
      <c r="X530" s="359">
        <f t="shared" si="69"/>
        <v>0</v>
      </c>
      <c r="Y530" s="359">
        <f t="shared" si="70"/>
        <v>0</v>
      </c>
      <c r="Z530" s="359">
        <f t="shared" si="71"/>
        <v>0</v>
      </c>
      <c r="AA530" s="360"/>
      <c r="AC530" s="361">
        <f t="shared" si="72"/>
        <v>536.54999999999995</v>
      </c>
    </row>
    <row r="531" spans="1:29" ht="14.1" hidden="1" customHeight="1">
      <c r="A531" s="77">
        <v>531</v>
      </c>
      <c r="B531" s="324" t="s">
        <v>62</v>
      </c>
      <c r="C531" s="74" t="s">
        <v>423</v>
      </c>
      <c r="D531" s="74" t="s">
        <v>430</v>
      </c>
      <c r="E531" s="443" t="s">
        <v>435</v>
      </c>
      <c r="F531" s="74" t="s">
        <v>174</v>
      </c>
      <c r="G531" s="74" t="s">
        <v>98</v>
      </c>
      <c r="H531" s="74" t="s">
        <v>406</v>
      </c>
      <c r="I531" s="74">
        <v>1.47</v>
      </c>
      <c r="J531" s="358">
        <f t="shared" si="68"/>
        <v>365</v>
      </c>
      <c r="K531" s="267">
        <v>255</v>
      </c>
      <c r="L531" s="267"/>
      <c r="M531" s="267">
        <v>101</v>
      </c>
      <c r="N531" s="267"/>
      <c r="O531" s="267">
        <v>9</v>
      </c>
      <c r="P531" s="267"/>
      <c r="Q531" s="266" t="e">
        <f>IF(K531="nio",0,IF(K531&gt;0,K531*I531/W531,0))*VLOOKUP(B531,'2-Kosten per locatie'!$A$14:$C$31,3,FALSE)</f>
        <v>#DIV/0!</v>
      </c>
      <c r="R531" s="266">
        <f>IF(L531&gt;0,L531*I531/X531,0)*VLOOKUP(B531,'2-Kosten per locatie'!$A$14:$C$31,3,FALSE)</f>
        <v>0</v>
      </c>
      <c r="S531" s="266" t="e">
        <f>IF(M531&gt;0,M531*I531/Y531,0)*VLOOKUP(B531,'2-Kosten per locatie'!$A$14:$C$31,3,FALSE)</f>
        <v>#DIV/0!</v>
      </c>
      <c r="T531" s="266">
        <f>IF(N531&gt;0,N531*I531/Z531,0)*VLOOKUP(B531,'2-Kosten per locatie'!$A$14:$C$31,3,FALSE)</f>
        <v>0</v>
      </c>
      <c r="U531" s="266" t="e">
        <f>IF(O531&gt;0,O531*I531/Y531,0)*VLOOKUP(B531,'2-Kosten per locatie'!$A$14:$C$31,3,FALSE)</f>
        <v>#DIV/0!</v>
      </c>
      <c r="V531" s="266">
        <f>IF(P531&gt;0,P531*I531/Z531,0)*VLOOKUP(B531,'2-Kosten per locatie'!$A$14:$C$31,3,FALSE)</f>
        <v>0</v>
      </c>
      <c r="W531" s="359">
        <f>IF(K531="nio",0,IF(K531&gt;0,VLOOKUP(G531,'3-Productie normen'!A:L,VLOOKUP(K531,'3-Productie normen'!$B$32:$C$36,2,FALSE),FALSE)))</f>
        <v>0</v>
      </c>
      <c r="X531" s="359">
        <f t="shared" si="69"/>
        <v>0</v>
      </c>
      <c r="Y531" s="359">
        <f t="shared" si="70"/>
        <v>0</v>
      </c>
      <c r="Z531" s="359">
        <f t="shared" si="71"/>
        <v>0</v>
      </c>
      <c r="AA531" s="360"/>
      <c r="AC531" s="361">
        <f t="shared" si="72"/>
        <v>536.54999999999995</v>
      </c>
    </row>
    <row r="532" spans="1:29" ht="14.1" hidden="1" customHeight="1">
      <c r="A532" s="77">
        <v>532</v>
      </c>
      <c r="B532" s="324" t="s">
        <v>62</v>
      </c>
      <c r="C532" s="74" t="s">
        <v>423</v>
      </c>
      <c r="D532" s="74" t="s">
        <v>430</v>
      </c>
      <c r="E532" s="443" t="s">
        <v>436</v>
      </c>
      <c r="F532" s="74" t="s">
        <v>174</v>
      </c>
      <c r="G532" s="74" t="s">
        <v>98</v>
      </c>
      <c r="H532" s="74" t="s">
        <v>406</v>
      </c>
      <c r="I532" s="74">
        <v>1.47</v>
      </c>
      <c r="J532" s="358">
        <f t="shared" si="68"/>
        <v>365</v>
      </c>
      <c r="K532" s="267">
        <v>255</v>
      </c>
      <c r="L532" s="267"/>
      <c r="M532" s="267">
        <v>101</v>
      </c>
      <c r="N532" s="267"/>
      <c r="O532" s="267">
        <v>9</v>
      </c>
      <c r="P532" s="267"/>
      <c r="Q532" s="266" t="e">
        <f>IF(K532="nio",0,IF(K532&gt;0,K532*I532/W532,0))*VLOOKUP(B532,'2-Kosten per locatie'!$A$14:$C$31,3,FALSE)</f>
        <v>#DIV/0!</v>
      </c>
      <c r="R532" s="266">
        <f>IF(L532&gt;0,L532*I532/X532,0)*VLOOKUP(B532,'2-Kosten per locatie'!$A$14:$C$31,3,FALSE)</f>
        <v>0</v>
      </c>
      <c r="S532" s="266" t="e">
        <f>IF(M532&gt;0,M532*I532/Y532,0)*VLOOKUP(B532,'2-Kosten per locatie'!$A$14:$C$31,3,FALSE)</f>
        <v>#DIV/0!</v>
      </c>
      <c r="T532" s="266">
        <f>IF(N532&gt;0,N532*I532/Z532,0)*VLOOKUP(B532,'2-Kosten per locatie'!$A$14:$C$31,3,FALSE)</f>
        <v>0</v>
      </c>
      <c r="U532" s="266" t="e">
        <f>IF(O532&gt;0,O532*I532/Y532,0)*VLOOKUP(B532,'2-Kosten per locatie'!$A$14:$C$31,3,FALSE)</f>
        <v>#DIV/0!</v>
      </c>
      <c r="V532" s="266">
        <f>IF(P532&gt;0,P532*I532/Z532,0)*VLOOKUP(B532,'2-Kosten per locatie'!$A$14:$C$31,3,FALSE)</f>
        <v>0</v>
      </c>
      <c r="W532" s="359">
        <f>IF(K532="nio",0,IF(K532&gt;0,VLOOKUP(G532,'3-Productie normen'!A:L,VLOOKUP(K532,'3-Productie normen'!$B$32:$C$36,2,FALSE),FALSE)))</f>
        <v>0</v>
      </c>
      <c r="X532" s="359">
        <f t="shared" si="69"/>
        <v>0</v>
      </c>
      <c r="Y532" s="359">
        <f t="shared" si="70"/>
        <v>0</v>
      </c>
      <c r="Z532" s="359">
        <f t="shared" si="71"/>
        <v>0</v>
      </c>
      <c r="AA532" s="360"/>
      <c r="AC532" s="361">
        <f t="shared" si="72"/>
        <v>536.54999999999995</v>
      </c>
    </row>
    <row r="533" spans="1:29" ht="14.1" hidden="1" customHeight="1">
      <c r="A533" s="77">
        <v>533</v>
      </c>
      <c r="B533" s="324" t="s">
        <v>62</v>
      </c>
      <c r="C533" s="74" t="s">
        <v>423</v>
      </c>
      <c r="D533" s="74" t="s">
        <v>430</v>
      </c>
      <c r="E533" s="443" t="s">
        <v>437</v>
      </c>
      <c r="F533" s="74" t="s">
        <v>174</v>
      </c>
      <c r="G533" s="74" t="s">
        <v>98</v>
      </c>
      <c r="H533" s="74" t="s">
        <v>406</v>
      </c>
      <c r="I533" s="74">
        <v>1.47</v>
      </c>
      <c r="J533" s="358">
        <f t="shared" si="68"/>
        <v>365</v>
      </c>
      <c r="K533" s="267">
        <v>255</v>
      </c>
      <c r="L533" s="267"/>
      <c r="M533" s="267">
        <v>101</v>
      </c>
      <c r="N533" s="267"/>
      <c r="O533" s="267">
        <v>9</v>
      </c>
      <c r="P533" s="267"/>
      <c r="Q533" s="266" t="e">
        <f>IF(K533="nio",0,IF(K533&gt;0,K533*I533/W533,0))*VLOOKUP(B533,'2-Kosten per locatie'!$A$14:$C$31,3,FALSE)</f>
        <v>#DIV/0!</v>
      </c>
      <c r="R533" s="266">
        <f>IF(L533&gt;0,L533*I533/X533,0)*VLOOKUP(B533,'2-Kosten per locatie'!$A$14:$C$31,3,FALSE)</f>
        <v>0</v>
      </c>
      <c r="S533" s="266" t="e">
        <f>IF(M533&gt;0,M533*I533/Y533,0)*VLOOKUP(B533,'2-Kosten per locatie'!$A$14:$C$31,3,FALSE)</f>
        <v>#DIV/0!</v>
      </c>
      <c r="T533" s="266">
        <f>IF(N533&gt;0,N533*I533/Z533,0)*VLOOKUP(B533,'2-Kosten per locatie'!$A$14:$C$31,3,FALSE)</f>
        <v>0</v>
      </c>
      <c r="U533" s="266" t="e">
        <f>IF(O533&gt;0,O533*I533/Y533,0)*VLOOKUP(B533,'2-Kosten per locatie'!$A$14:$C$31,3,FALSE)</f>
        <v>#DIV/0!</v>
      </c>
      <c r="V533" s="266">
        <f>IF(P533&gt;0,P533*I533/Z533,0)*VLOOKUP(B533,'2-Kosten per locatie'!$A$14:$C$31,3,FALSE)</f>
        <v>0</v>
      </c>
      <c r="W533" s="359">
        <f>IF(K533="nio",0,IF(K533&gt;0,VLOOKUP(G533,'3-Productie normen'!A:L,VLOOKUP(K533,'3-Productie normen'!$B$32:$C$36,2,FALSE),FALSE)))</f>
        <v>0</v>
      </c>
      <c r="X533" s="359">
        <f t="shared" si="69"/>
        <v>0</v>
      </c>
      <c r="Y533" s="359">
        <f t="shared" si="70"/>
        <v>0</v>
      </c>
      <c r="Z533" s="359">
        <f t="shared" si="71"/>
        <v>0</v>
      </c>
      <c r="AA533" s="360"/>
      <c r="AC533" s="361">
        <f t="shared" si="72"/>
        <v>536.54999999999995</v>
      </c>
    </row>
    <row r="534" spans="1:29" ht="14.1" hidden="1" customHeight="1">
      <c r="A534" s="77">
        <v>534</v>
      </c>
      <c r="B534" s="324" t="s">
        <v>62</v>
      </c>
      <c r="C534" s="74" t="s">
        <v>423</v>
      </c>
      <c r="D534" s="74" t="s">
        <v>430</v>
      </c>
      <c r="E534" s="443" t="s">
        <v>438</v>
      </c>
      <c r="F534" s="74" t="s">
        <v>242</v>
      </c>
      <c r="G534" s="74" t="s">
        <v>111</v>
      </c>
      <c r="H534" s="74" t="s">
        <v>406</v>
      </c>
      <c r="I534" s="74">
        <v>1.03</v>
      </c>
      <c r="J534" s="358">
        <f t="shared" si="68"/>
        <v>0</v>
      </c>
      <c r="K534" s="267" t="s">
        <v>192</v>
      </c>
      <c r="L534" s="267"/>
      <c r="M534" s="267"/>
      <c r="N534" s="267"/>
      <c r="O534" s="267"/>
      <c r="P534" s="267"/>
      <c r="Q534" s="266">
        <f>IF(K534="nio",0,IF(K534&gt;0,K534*I534/W534,0))*VLOOKUP(B534,'2-Kosten per locatie'!$A$14:$C$31,3,FALSE)</f>
        <v>0</v>
      </c>
      <c r="R534" s="266">
        <f>IF(L534&gt;0,L534*I534/X534,0)*VLOOKUP(B534,'2-Kosten per locatie'!$A$14:$C$31,3,FALSE)</f>
        <v>0</v>
      </c>
      <c r="S534" s="266">
        <f>IF(M534&gt;0,M534*I534/Y534,0)*VLOOKUP(B534,'2-Kosten per locatie'!$A$14:$C$31,3,FALSE)</f>
        <v>0</v>
      </c>
      <c r="T534" s="266">
        <f>IF(N534&gt;0,N534*I534/Z534,0)*VLOOKUP(B534,'2-Kosten per locatie'!$A$14:$C$31,3,FALSE)</f>
        <v>0</v>
      </c>
      <c r="U534" s="266">
        <f>IF(O534&gt;0,O534*I534/Y534,0)*VLOOKUP(B534,'2-Kosten per locatie'!$A$14:$C$31,3,FALSE)</f>
        <v>0</v>
      </c>
      <c r="V534" s="266">
        <f>IF(P534&gt;0,P534*I534/Z534,0)*VLOOKUP(B534,'2-Kosten per locatie'!$A$14:$C$31,3,FALSE)</f>
        <v>0</v>
      </c>
      <c r="W534" s="359">
        <f>IF(K534="nio",0,IF(K534&gt;0,VLOOKUP(G534,'3-Productie normen'!A:L,VLOOKUP(K534,'3-Productie normen'!$B$32:$C$36,2,FALSE),FALSE)))</f>
        <v>0</v>
      </c>
      <c r="X534" s="359">
        <f t="shared" si="69"/>
        <v>0</v>
      </c>
      <c r="Y534" s="359">
        <f t="shared" si="70"/>
        <v>0</v>
      </c>
      <c r="Z534" s="359">
        <f t="shared" si="71"/>
        <v>0</v>
      </c>
      <c r="AA534" s="360"/>
      <c r="AC534" s="361">
        <f t="shared" si="72"/>
        <v>0</v>
      </c>
    </row>
    <row r="535" spans="1:29" ht="14.1" hidden="1" customHeight="1">
      <c r="A535" s="77">
        <v>535</v>
      </c>
      <c r="B535" s="324" t="s">
        <v>62</v>
      </c>
      <c r="C535" s="74" t="s">
        <v>423</v>
      </c>
      <c r="D535" s="74" t="s">
        <v>430</v>
      </c>
      <c r="E535" s="443" t="s">
        <v>439</v>
      </c>
      <c r="F535" s="74" t="s">
        <v>194</v>
      </c>
      <c r="G535" s="74" t="s">
        <v>99</v>
      </c>
      <c r="H535" s="74" t="s">
        <v>427</v>
      </c>
      <c r="I535" s="74">
        <v>38.6</v>
      </c>
      <c r="J535" s="358">
        <f t="shared" si="68"/>
        <v>365</v>
      </c>
      <c r="K535" s="267">
        <v>255</v>
      </c>
      <c r="L535" s="267"/>
      <c r="M535" s="267">
        <v>101</v>
      </c>
      <c r="N535" s="267"/>
      <c r="O535" s="267">
        <v>9</v>
      </c>
      <c r="P535" s="267"/>
      <c r="Q535" s="266" t="e">
        <f>IF(K535="nio",0,IF(K535&gt;0,K535*I535/W535,0))*VLOOKUP(B535,'2-Kosten per locatie'!$A$14:$C$31,3,FALSE)</f>
        <v>#DIV/0!</v>
      </c>
      <c r="R535" s="266">
        <f>IF(L535&gt;0,L535*I535/X535,0)*VLOOKUP(B535,'2-Kosten per locatie'!$A$14:$C$31,3,FALSE)</f>
        <v>0</v>
      </c>
      <c r="S535" s="266" t="e">
        <f>IF(M535&gt;0,M535*I535/Y535,0)*VLOOKUP(B535,'2-Kosten per locatie'!$A$14:$C$31,3,FALSE)</f>
        <v>#DIV/0!</v>
      </c>
      <c r="T535" s="266">
        <f>IF(N535&gt;0,N535*I535/Z535,0)*VLOOKUP(B535,'2-Kosten per locatie'!$A$14:$C$31,3,FALSE)</f>
        <v>0</v>
      </c>
      <c r="U535" s="266" t="e">
        <f>IF(O535&gt;0,O535*I535/Y535,0)*VLOOKUP(B535,'2-Kosten per locatie'!$A$14:$C$31,3,FALSE)</f>
        <v>#DIV/0!</v>
      </c>
      <c r="V535" s="266">
        <f>IF(P535&gt;0,P535*I535/Z535,0)*VLOOKUP(B535,'2-Kosten per locatie'!$A$14:$C$31,3,FALSE)</f>
        <v>0</v>
      </c>
      <c r="W535" s="359">
        <f>IF(K535="nio",0,IF(K535&gt;0,VLOOKUP(G535,'3-Productie normen'!A:L,VLOOKUP(K535,'3-Productie normen'!$B$32:$C$36,2,FALSE),FALSE)))</f>
        <v>0</v>
      </c>
      <c r="X535" s="359">
        <f t="shared" si="69"/>
        <v>0</v>
      </c>
      <c r="Y535" s="359">
        <f t="shared" si="70"/>
        <v>0</v>
      </c>
      <c r="Z535" s="359">
        <f t="shared" si="71"/>
        <v>0</v>
      </c>
      <c r="AA535" s="360"/>
      <c r="AC535" s="361">
        <f t="shared" si="72"/>
        <v>14089</v>
      </c>
    </row>
    <row r="536" spans="1:29" ht="14.1" hidden="1" customHeight="1">
      <c r="A536" s="77">
        <v>536</v>
      </c>
      <c r="B536" s="324" t="s">
        <v>62</v>
      </c>
      <c r="C536" s="74" t="s">
        <v>423</v>
      </c>
      <c r="D536" s="74" t="s">
        <v>430</v>
      </c>
      <c r="E536" s="443" t="s">
        <v>440</v>
      </c>
      <c r="F536" s="74" t="s">
        <v>196</v>
      </c>
      <c r="G536" s="74" t="s">
        <v>99</v>
      </c>
      <c r="H536" s="74" t="s">
        <v>427</v>
      </c>
      <c r="I536" s="74">
        <v>2.61</v>
      </c>
      <c r="J536" s="358">
        <f t="shared" si="68"/>
        <v>365</v>
      </c>
      <c r="K536" s="267">
        <v>255</v>
      </c>
      <c r="L536" s="267"/>
      <c r="M536" s="267">
        <v>101</v>
      </c>
      <c r="N536" s="267"/>
      <c r="O536" s="267">
        <v>9</v>
      </c>
      <c r="P536" s="267"/>
      <c r="Q536" s="266" t="e">
        <f>IF(K536="nio",0,IF(K536&gt;0,K536*I536/W536,0))*VLOOKUP(B536,'2-Kosten per locatie'!$A$14:$C$31,3,FALSE)</f>
        <v>#DIV/0!</v>
      </c>
      <c r="R536" s="266">
        <f>IF(L536&gt;0,L536*I536/X536,0)*VLOOKUP(B536,'2-Kosten per locatie'!$A$14:$C$31,3,FALSE)</f>
        <v>0</v>
      </c>
      <c r="S536" s="266" t="e">
        <f>IF(M536&gt;0,M536*I536/Y536,0)*VLOOKUP(B536,'2-Kosten per locatie'!$A$14:$C$31,3,FALSE)</f>
        <v>#DIV/0!</v>
      </c>
      <c r="T536" s="266">
        <f>IF(N536&gt;0,N536*I536/Z536,0)*VLOOKUP(B536,'2-Kosten per locatie'!$A$14:$C$31,3,FALSE)</f>
        <v>0</v>
      </c>
      <c r="U536" s="266" t="e">
        <f>IF(O536&gt;0,O536*I536/Y536,0)*VLOOKUP(B536,'2-Kosten per locatie'!$A$14:$C$31,3,FALSE)</f>
        <v>#DIV/0!</v>
      </c>
      <c r="V536" s="266">
        <f>IF(P536&gt;0,P536*I536/Z536,0)*VLOOKUP(B536,'2-Kosten per locatie'!$A$14:$C$31,3,FALSE)</f>
        <v>0</v>
      </c>
      <c r="W536" s="359">
        <f>IF(K536="nio",0,IF(K536&gt;0,VLOOKUP(G536,'3-Productie normen'!A:L,VLOOKUP(K536,'3-Productie normen'!$B$32:$C$36,2,FALSE),FALSE)))</f>
        <v>0</v>
      </c>
      <c r="X536" s="359">
        <f t="shared" si="69"/>
        <v>0</v>
      </c>
      <c r="Y536" s="359">
        <f t="shared" si="70"/>
        <v>0</v>
      </c>
      <c r="Z536" s="359">
        <f t="shared" si="71"/>
        <v>0</v>
      </c>
      <c r="AA536" s="360"/>
      <c r="AC536" s="361">
        <f t="shared" si="72"/>
        <v>952.65</v>
      </c>
    </row>
    <row r="537" spans="1:29" ht="14.1" hidden="1" customHeight="1">
      <c r="A537" s="77">
        <v>537</v>
      </c>
      <c r="B537" s="324" t="s">
        <v>62</v>
      </c>
      <c r="C537" s="74" t="s">
        <v>423</v>
      </c>
      <c r="D537" s="74" t="s">
        <v>430</v>
      </c>
      <c r="E537" s="443" t="s">
        <v>441</v>
      </c>
      <c r="F537" s="74" t="s">
        <v>194</v>
      </c>
      <c r="G537" s="74" t="s">
        <v>99</v>
      </c>
      <c r="H537" s="74" t="s">
        <v>427</v>
      </c>
      <c r="I537" s="74">
        <v>4.13</v>
      </c>
      <c r="J537" s="358">
        <f t="shared" si="68"/>
        <v>365</v>
      </c>
      <c r="K537" s="267">
        <v>255</v>
      </c>
      <c r="L537" s="267"/>
      <c r="M537" s="267">
        <v>101</v>
      </c>
      <c r="N537" s="267"/>
      <c r="O537" s="267">
        <v>9</v>
      </c>
      <c r="P537" s="267"/>
      <c r="Q537" s="266" t="e">
        <f>IF(K537="nio",0,IF(K537&gt;0,K537*I537/W537,0))*VLOOKUP(B537,'2-Kosten per locatie'!$A$14:$C$31,3,FALSE)</f>
        <v>#DIV/0!</v>
      </c>
      <c r="R537" s="266">
        <f>IF(L537&gt;0,L537*I537/X537,0)*VLOOKUP(B537,'2-Kosten per locatie'!$A$14:$C$31,3,FALSE)</f>
        <v>0</v>
      </c>
      <c r="S537" s="266" t="e">
        <f>IF(M537&gt;0,M537*I537/Y537,0)*VLOOKUP(B537,'2-Kosten per locatie'!$A$14:$C$31,3,FALSE)</f>
        <v>#DIV/0!</v>
      </c>
      <c r="T537" s="266">
        <f>IF(N537&gt;0,N537*I537/Z537,0)*VLOOKUP(B537,'2-Kosten per locatie'!$A$14:$C$31,3,FALSE)</f>
        <v>0</v>
      </c>
      <c r="U537" s="266" t="e">
        <f>IF(O537&gt;0,O537*I537/Y537,0)*VLOOKUP(B537,'2-Kosten per locatie'!$A$14:$C$31,3,FALSE)</f>
        <v>#DIV/0!</v>
      </c>
      <c r="V537" s="266">
        <f>IF(P537&gt;0,P537*I537/Z537,0)*VLOOKUP(B537,'2-Kosten per locatie'!$A$14:$C$31,3,FALSE)</f>
        <v>0</v>
      </c>
      <c r="W537" s="359">
        <f>IF(K537="nio",0,IF(K537&gt;0,VLOOKUP(G537,'3-Productie normen'!A:L,VLOOKUP(K537,'3-Productie normen'!$B$32:$C$36,2,FALSE),FALSE)))</f>
        <v>0</v>
      </c>
      <c r="X537" s="359">
        <f t="shared" si="69"/>
        <v>0</v>
      </c>
      <c r="Y537" s="359">
        <f t="shared" si="70"/>
        <v>0</v>
      </c>
      <c r="Z537" s="359">
        <f t="shared" si="71"/>
        <v>0</v>
      </c>
      <c r="AA537" s="360"/>
      <c r="AC537" s="361">
        <f t="shared" si="72"/>
        <v>1507.45</v>
      </c>
    </row>
    <row r="538" spans="1:29" ht="14.1" hidden="1" customHeight="1">
      <c r="A538" s="77">
        <v>538</v>
      </c>
      <c r="B538" s="324" t="s">
        <v>62</v>
      </c>
      <c r="C538" s="74" t="s">
        <v>423</v>
      </c>
      <c r="D538" s="74" t="s">
        <v>430</v>
      </c>
      <c r="E538" s="443" t="s">
        <v>442</v>
      </c>
      <c r="F538" s="74" t="s">
        <v>443</v>
      </c>
      <c r="G538" s="74" t="s">
        <v>105</v>
      </c>
      <c r="H538" s="74" t="s">
        <v>427</v>
      </c>
      <c r="I538" s="74">
        <v>45.31</v>
      </c>
      <c r="J538" s="358">
        <f t="shared" si="68"/>
        <v>52</v>
      </c>
      <c r="K538" s="267">
        <v>52</v>
      </c>
      <c r="L538" s="267"/>
      <c r="M538" s="267"/>
      <c r="N538" s="267"/>
      <c r="O538" s="267"/>
      <c r="P538" s="267"/>
      <c r="Q538" s="266" t="e">
        <f>IF(K538="nio",0,IF(K538&gt;0,K538*I538/W538,0))*VLOOKUP(B538,'2-Kosten per locatie'!$A$14:$C$31,3,FALSE)</f>
        <v>#DIV/0!</v>
      </c>
      <c r="R538" s="266">
        <f>IF(L538&gt;0,L538*I538/X538,0)*VLOOKUP(B538,'2-Kosten per locatie'!$A$14:$C$31,3,FALSE)</f>
        <v>0</v>
      </c>
      <c r="S538" s="266">
        <f>IF(M538&gt;0,M538*I538/Y538,0)*VLOOKUP(B538,'2-Kosten per locatie'!$A$14:$C$31,3,FALSE)</f>
        <v>0</v>
      </c>
      <c r="T538" s="266">
        <f>IF(N538&gt;0,N538*I538/Z538,0)*VLOOKUP(B538,'2-Kosten per locatie'!$A$14:$C$31,3,FALSE)</f>
        <v>0</v>
      </c>
      <c r="U538" s="266">
        <f>IF(O538&gt;0,O538*I538/Y538,0)*VLOOKUP(B538,'2-Kosten per locatie'!$A$14:$C$31,3,FALSE)</f>
        <v>0</v>
      </c>
      <c r="V538" s="266">
        <f>IF(P538&gt;0,P538*I538/Z538,0)*VLOOKUP(B538,'2-Kosten per locatie'!$A$14:$C$31,3,FALSE)</f>
        <v>0</v>
      </c>
      <c r="W538" s="359">
        <f>IF(K538="nio",0,IF(K538&gt;0,VLOOKUP(G538,'3-Productie normen'!A:L,VLOOKUP(K538,'3-Productie normen'!$B$32:$C$36,2,FALSE),FALSE)))</f>
        <v>0</v>
      </c>
      <c r="X538" s="359">
        <f t="shared" si="69"/>
        <v>0</v>
      </c>
      <c r="Y538" s="359">
        <f t="shared" si="70"/>
        <v>0</v>
      </c>
      <c r="Z538" s="359">
        <f t="shared" si="71"/>
        <v>0</v>
      </c>
      <c r="AA538" s="360"/>
      <c r="AC538" s="361">
        <f t="shared" si="72"/>
        <v>2356.12</v>
      </c>
    </row>
    <row r="539" spans="1:29" ht="14.1" hidden="1" customHeight="1">
      <c r="A539" s="77">
        <v>539</v>
      </c>
      <c r="B539" s="324" t="s">
        <v>62</v>
      </c>
      <c r="C539" s="74" t="s">
        <v>423</v>
      </c>
      <c r="D539" s="74" t="s">
        <v>430</v>
      </c>
      <c r="E539" s="443" t="s">
        <v>444</v>
      </c>
      <c r="F539" s="74" t="s">
        <v>415</v>
      </c>
      <c r="G539" s="74" t="s">
        <v>105</v>
      </c>
      <c r="H539" s="74" t="s">
        <v>427</v>
      </c>
      <c r="I539" s="74">
        <v>31</v>
      </c>
      <c r="J539" s="358">
        <f t="shared" si="68"/>
        <v>52</v>
      </c>
      <c r="K539" s="267">
        <v>52</v>
      </c>
      <c r="L539" s="267"/>
      <c r="M539" s="267"/>
      <c r="N539" s="267"/>
      <c r="O539" s="267"/>
      <c r="P539" s="267"/>
      <c r="Q539" s="266" t="e">
        <f>IF(K539="nio",0,IF(K539&gt;0,K539*I539/W539,0))*VLOOKUP(B539,'2-Kosten per locatie'!$A$14:$C$31,3,FALSE)</f>
        <v>#DIV/0!</v>
      </c>
      <c r="R539" s="266">
        <f>IF(L539&gt;0,L539*I539/X539,0)*VLOOKUP(B539,'2-Kosten per locatie'!$A$14:$C$31,3,FALSE)</f>
        <v>0</v>
      </c>
      <c r="S539" s="266">
        <f>IF(M539&gt;0,M539*I539/Y539,0)*VLOOKUP(B539,'2-Kosten per locatie'!$A$14:$C$31,3,FALSE)</f>
        <v>0</v>
      </c>
      <c r="T539" s="266">
        <f>IF(N539&gt;0,N539*I539/Z539,0)*VLOOKUP(B539,'2-Kosten per locatie'!$A$14:$C$31,3,FALSE)</f>
        <v>0</v>
      </c>
      <c r="U539" s="266">
        <f>IF(O539&gt;0,O539*I539/Y539,0)*VLOOKUP(B539,'2-Kosten per locatie'!$A$14:$C$31,3,FALSE)</f>
        <v>0</v>
      </c>
      <c r="V539" s="266">
        <f>IF(P539&gt;0,P539*I539/Z539,0)*VLOOKUP(B539,'2-Kosten per locatie'!$A$14:$C$31,3,FALSE)</f>
        <v>0</v>
      </c>
      <c r="W539" s="359">
        <f>IF(K539="nio",0,IF(K539&gt;0,VLOOKUP(G539,'3-Productie normen'!A:L,VLOOKUP(K539,'3-Productie normen'!$B$32:$C$36,2,FALSE),FALSE)))</f>
        <v>0</v>
      </c>
      <c r="X539" s="359">
        <f t="shared" si="69"/>
        <v>0</v>
      </c>
      <c r="Y539" s="359">
        <f t="shared" si="70"/>
        <v>0</v>
      </c>
      <c r="Z539" s="359">
        <f t="shared" si="71"/>
        <v>0</v>
      </c>
      <c r="AA539" s="360"/>
      <c r="AC539" s="361">
        <f t="shared" si="72"/>
        <v>1612</v>
      </c>
    </row>
    <row r="540" spans="1:29" ht="14.1" hidden="1" customHeight="1">
      <c r="A540" s="77">
        <v>540</v>
      </c>
      <c r="B540" s="324" t="s">
        <v>62</v>
      </c>
      <c r="C540" s="74" t="s">
        <v>423</v>
      </c>
      <c r="D540" s="74" t="s">
        <v>430</v>
      </c>
      <c r="E540" s="443" t="s">
        <v>445</v>
      </c>
      <c r="F540" s="74" t="s">
        <v>245</v>
      </c>
      <c r="G540" s="74" t="s">
        <v>107</v>
      </c>
      <c r="H540" s="74" t="s">
        <v>427</v>
      </c>
      <c r="I540" s="74">
        <v>6.45</v>
      </c>
      <c r="J540" s="358">
        <f t="shared" si="68"/>
        <v>365</v>
      </c>
      <c r="K540" s="267">
        <v>255</v>
      </c>
      <c r="L540" s="267"/>
      <c r="M540" s="267">
        <v>101</v>
      </c>
      <c r="N540" s="267"/>
      <c r="O540" s="267">
        <v>9</v>
      </c>
      <c r="P540" s="267"/>
      <c r="Q540" s="266" t="e">
        <f>IF(K540="nio",0,IF(K540&gt;0,K540*I540/W540,0))*VLOOKUP(B540,'2-Kosten per locatie'!$A$14:$C$31,3,FALSE)</f>
        <v>#DIV/0!</v>
      </c>
      <c r="R540" s="266">
        <f>IF(L540&gt;0,L540*I540/X540,0)*VLOOKUP(B540,'2-Kosten per locatie'!$A$14:$C$31,3,FALSE)</f>
        <v>0</v>
      </c>
      <c r="S540" s="266" t="e">
        <f>IF(M540&gt;0,M540*I540/Y540,0)*VLOOKUP(B540,'2-Kosten per locatie'!$A$14:$C$31,3,FALSE)</f>
        <v>#DIV/0!</v>
      </c>
      <c r="T540" s="266">
        <f>IF(N540&gt;0,N540*I540/Z540,0)*VLOOKUP(B540,'2-Kosten per locatie'!$A$14:$C$31,3,FALSE)</f>
        <v>0</v>
      </c>
      <c r="U540" s="266" t="e">
        <f>IF(O540&gt;0,O540*I540/Y540,0)*VLOOKUP(B540,'2-Kosten per locatie'!$A$14:$C$31,3,FALSE)</f>
        <v>#DIV/0!</v>
      </c>
      <c r="V540" s="266">
        <f>IF(P540&gt;0,P540*I540/Z540,0)*VLOOKUP(B540,'2-Kosten per locatie'!$A$14:$C$31,3,FALSE)</f>
        <v>0</v>
      </c>
      <c r="W540" s="359">
        <f>IF(K540="nio",0,IF(K540&gt;0,VLOOKUP(G540,'3-Productie normen'!A:L,VLOOKUP(K540,'3-Productie normen'!$B$32:$C$36,2,FALSE),FALSE)))</f>
        <v>0</v>
      </c>
      <c r="X540" s="359">
        <f t="shared" si="69"/>
        <v>0</v>
      </c>
      <c r="Y540" s="359">
        <f t="shared" si="70"/>
        <v>0</v>
      </c>
      <c r="Z540" s="359">
        <f t="shared" si="71"/>
        <v>0</v>
      </c>
      <c r="AA540" s="360"/>
      <c r="AC540" s="361">
        <f t="shared" si="72"/>
        <v>2354.25</v>
      </c>
    </row>
    <row r="541" spans="1:29" ht="14.1" hidden="1" customHeight="1">
      <c r="A541" s="77">
        <v>541</v>
      </c>
      <c r="B541" s="324" t="s">
        <v>62</v>
      </c>
      <c r="C541" s="74" t="s">
        <v>423</v>
      </c>
      <c r="D541" s="74" t="s">
        <v>252</v>
      </c>
      <c r="E541" s="443" t="s">
        <v>446</v>
      </c>
      <c r="F541" s="74" t="s">
        <v>196</v>
      </c>
      <c r="G541" s="74" t="s">
        <v>111</v>
      </c>
      <c r="H541" s="74" t="s">
        <v>427</v>
      </c>
      <c r="I541" s="74">
        <v>6.35</v>
      </c>
      <c r="J541" s="358">
        <f t="shared" si="68"/>
        <v>0</v>
      </c>
      <c r="K541" s="267" t="s">
        <v>192</v>
      </c>
      <c r="L541" s="267"/>
      <c r="M541" s="267"/>
      <c r="N541" s="267"/>
      <c r="O541" s="267"/>
      <c r="P541" s="267"/>
      <c r="Q541" s="266">
        <f>IF(K541="nio",0,IF(K541&gt;0,K541*I541/W541,0))*VLOOKUP(B541,'2-Kosten per locatie'!$A$14:$C$31,3,FALSE)</f>
        <v>0</v>
      </c>
      <c r="R541" s="266">
        <f>IF(L541&gt;0,L541*I541/X541,0)*VLOOKUP(B541,'2-Kosten per locatie'!$A$14:$C$31,3,FALSE)</f>
        <v>0</v>
      </c>
      <c r="S541" s="266">
        <f>IF(M541&gt;0,M541*I541/Y541,0)*VLOOKUP(B541,'2-Kosten per locatie'!$A$14:$C$31,3,FALSE)</f>
        <v>0</v>
      </c>
      <c r="T541" s="266">
        <f>IF(N541&gt;0,N541*I541/Z541,0)*VLOOKUP(B541,'2-Kosten per locatie'!$A$14:$C$31,3,FALSE)</f>
        <v>0</v>
      </c>
      <c r="U541" s="266">
        <f>IF(O541&gt;0,O541*I541/Y541,0)*VLOOKUP(B541,'2-Kosten per locatie'!$A$14:$C$31,3,FALSE)</f>
        <v>0</v>
      </c>
      <c r="V541" s="266">
        <f>IF(P541&gt;0,P541*I541/Z541,0)*VLOOKUP(B541,'2-Kosten per locatie'!$A$14:$C$31,3,FALSE)</f>
        <v>0</v>
      </c>
      <c r="W541" s="359">
        <f>IF(K541="nio",0,IF(K541&gt;0,VLOOKUP(G541,'3-Productie normen'!A:L,VLOOKUP(K541,'3-Productie normen'!$B$32:$C$36,2,FALSE),FALSE)))</f>
        <v>0</v>
      </c>
      <c r="X541" s="359">
        <f t="shared" si="69"/>
        <v>0</v>
      </c>
      <c r="Y541" s="359">
        <f t="shared" si="70"/>
        <v>0</v>
      </c>
      <c r="Z541" s="359">
        <f t="shared" si="71"/>
        <v>0</v>
      </c>
      <c r="AA541" s="360"/>
      <c r="AC541" s="361">
        <f t="shared" si="72"/>
        <v>0</v>
      </c>
    </row>
    <row r="542" spans="1:29" ht="14.1" hidden="1" customHeight="1">
      <c r="A542" s="77">
        <v>542</v>
      </c>
      <c r="B542" s="324" t="s">
        <v>62</v>
      </c>
      <c r="C542" s="74" t="s">
        <v>423</v>
      </c>
      <c r="D542" s="74" t="s">
        <v>252</v>
      </c>
      <c r="E542" s="443" t="s">
        <v>447</v>
      </c>
      <c r="F542" s="74" t="s">
        <v>196</v>
      </c>
      <c r="G542" s="74" t="s">
        <v>111</v>
      </c>
      <c r="H542" s="74" t="s">
        <v>427</v>
      </c>
      <c r="I542" s="74">
        <v>8.6199999999999992</v>
      </c>
      <c r="J542" s="358">
        <f t="shared" si="68"/>
        <v>0</v>
      </c>
      <c r="K542" s="267" t="s">
        <v>192</v>
      </c>
      <c r="L542" s="267"/>
      <c r="M542" s="267"/>
      <c r="N542" s="267"/>
      <c r="O542" s="267"/>
      <c r="P542" s="267"/>
      <c r="Q542" s="266">
        <f>IF(K542="nio",0,IF(K542&gt;0,K542*I542/W542,0))*VLOOKUP(B542,'2-Kosten per locatie'!$A$14:$C$31,3,FALSE)</f>
        <v>0</v>
      </c>
      <c r="R542" s="266">
        <f>IF(L542&gt;0,L542*I542/X542,0)*VLOOKUP(B542,'2-Kosten per locatie'!$A$14:$C$31,3,FALSE)</f>
        <v>0</v>
      </c>
      <c r="S542" s="266">
        <f>IF(M542&gt;0,M542*I542/Y542,0)*VLOOKUP(B542,'2-Kosten per locatie'!$A$14:$C$31,3,FALSE)</f>
        <v>0</v>
      </c>
      <c r="T542" s="266">
        <f>IF(N542&gt;0,N542*I542/Z542,0)*VLOOKUP(B542,'2-Kosten per locatie'!$A$14:$C$31,3,FALSE)</f>
        <v>0</v>
      </c>
      <c r="U542" s="266">
        <f>IF(O542&gt;0,O542*I542/Y542,0)*VLOOKUP(B542,'2-Kosten per locatie'!$A$14:$C$31,3,FALSE)</f>
        <v>0</v>
      </c>
      <c r="V542" s="266">
        <f>IF(P542&gt;0,P542*I542/Z542,0)*VLOOKUP(B542,'2-Kosten per locatie'!$A$14:$C$31,3,FALSE)</f>
        <v>0</v>
      </c>
      <c r="W542" s="359">
        <f>IF(K542="nio",0,IF(K542&gt;0,VLOOKUP(G542,'3-Productie normen'!A:L,VLOOKUP(K542,'3-Productie normen'!$B$32:$C$36,2,FALSE),FALSE)))</f>
        <v>0</v>
      </c>
      <c r="X542" s="359">
        <f t="shared" si="69"/>
        <v>0</v>
      </c>
      <c r="Y542" s="359">
        <f t="shared" si="70"/>
        <v>0</v>
      </c>
      <c r="Z542" s="359">
        <f t="shared" si="71"/>
        <v>0</v>
      </c>
      <c r="AA542" s="360"/>
      <c r="AC542" s="361">
        <f t="shared" si="72"/>
        <v>0</v>
      </c>
    </row>
    <row r="543" spans="1:29" ht="14.1" hidden="1" customHeight="1">
      <c r="A543" s="77">
        <v>543</v>
      </c>
      <c r="B543" s="324" t="s">
        <v>62</v>
      </c>
      <c r="C543" s="74" t="s">
        <v>423</v>
      </c>
      <c r="D543" s="74" t="s">
        <v>252</v>
      </c>
      <c r="E543" s="443" t="s">
        <v>448</v>
      </c>
      <c r="F543" s="74" t="s">
        <v>174</v>
      </c>
      <c r="G543" s="74" t="s">
        <v>111</v>
      </c>
      <c r="H543" s="74" t="s">
        <v>406</v>
      </c>
      <c r="I543" s="74">
        <v>1.41</v>
      </c>
      <c r="J543" s="358">
        <f t="shared" si="68"/>
        <v>0</v>
      </c>
      <c r="K543" s="267" t="s">
        <v>192</v>
      </c>
      <c r="L543" s="267"/>
      <c r="M543" s="267"/>
      <c r="N543" s="267"/>
      <c r="O543" s="267"/>
      <c r="P543" s="267"/>
      <c r="Q543" s="266">
        <f>IF(K543="nio",0,IF(K543&gt;0,K543*I543/W543,0))*VLOOKUP(B543,'2-Kosten per locatie'!$A$14:$C$31,3,FALSE)</f>
        <v>0</v>
      </c>
      <c r="R543" s="266">
        <f>IF(L543&gt;0,L543*I543/X543,0)*VLOOKUP(B543,'2-Kosten per locatie'!$A$14:$C$31,3,FALSE)</f>
        <v>0</v>
      </c>
      <c r="S543" s="266">
        <f>IF(M543&gt;0,M543*I543/Y543,0)*VLOOKUP(B543,'2-Kosten per locatie'!$A$14:$C$31,3,FALSE)</f>
        <v>0</v>
      </c>
      <c r="T543" s="266">
        <f>IF(N543&gt;0,N543*I543/Z543,0)*VLOOKUP(B543,'2-Kosten per locatie'!$A$14:$C$31,3,FALSE)</f>
        <v>0</v>
      </c>
      <c r="U543" s="266">
        <f>IF(O543&gt;0,O543*I543/Y543,0)*VLOOKUP(B543,'2-Kosten per locatie'!$A$14:$C$31,3,FALSE)</f>
        <v>0</v>
      </c>
      <c r="V543" s="266">
        <f>IF(P543&gt;0,P543*I543/Z543,0)*VLOOKUP(B543,'2-Kosten per locatie'!$A$14:$C$31,3,FALSE)</f>
        <v>0</v>
      </c>
      <c r="W543" s="359">
        <f>IF(K543="nio",0,IF(K543&gt;0,VLOOKUP(G543,'3-Productie normen'!A:L,VLOOKUP(K543,'3-Productie normen'!$B$32:$C$36,2,FALSE),FALSE)))</f>
        <v>0</v>
      </c>
      <c r="X543" s="359">
        <f t="shared" si="69"/>
        <v>0</v>
      </c>
      <c r="Y543" s="359">
        <f t="shared" si="70"/>
        <v>0</v>
      </c>
      <c r="Z543" s="359">
        <f t="shared" si="71"/>
        <v>0</v>
      </c>
      <c r="AA543" s="360"/>
      <c r="AC543" s="361">
        <f t="shared" si="72"/>
        <v>0</v>
      </c>
    </row>
    <row r="544" spans="1:29" ht="14.1" hidden="1" customHeight="1">
      <c r="A544" s="77">
        <v>544</v>
      </c>
      <c r="B544" s="324" t="s">
        <v>62</v>
      </c>
      <c r="C544" s="74" t="s">
        <v>423</v>
      </c>
      <c r="D544" s="74" t="s">
        <v>252</v>
      </c>
      <c r="E544" s="443" t="s">
        <v>449</v>
      </c>
      <c r="F544" s="74" t="s">
        <v>174</v>
      </c>
      <c r="G544" s="74" t="s">
        <v>111</v>
      </c>
      <c r="H544" s="74" t="s">
        <v>406</v>
      </c>
      <c r="I544" s="74">
        <v>1.41</v>
      </c>
      <c r="J544" s="358">
        <f t="shared" si="68"/>
        <v>0</v>
      </c>
      <c r="K544" s="267" t="s">
        <v>192</v>
      </c>
      <c r="L544" s="267"/>
      <c r="M544" s="267"/>
      <c r="N544" s="267"/>
      <c r="O544" s="267"/>
      <c r="P544" s="267"/>
      <c r="Q544" s="266">
        <f>IF(K544="nio",0,IF(K544&gt;0,K544*I544/W544,0))*VLOOKUP(B544,'2-Kosten per locatie'!$A$14:$C$31,3,FALSE)</f>
        <v>0</v>
      </c>
      <c r="R544" s="266">
        <f>IF(L544&gt;0,L544*I544/X544,0)*VLOOKUP(B544,'2-Kosten per locatie'!$A$14:$C$31,3,FALSE)</f>
        <v>0</v>
      </c>
      <c r="S544" s="266">
        <f>IF(M544&gt;0,M544*I544/Y544,0)*VLOOKUP(B544,'2-Kosten per locatie'!$A$14:$C$31,3,FALSE)</f>
        <v>0</v>
      </c>
      <c r="T544" s="266">
        <f>IF(N544&gt;0,N544*I544/Z544,0)*VLOOKUP(B544,'2-Kosten per locatie'!$A$14:$C$31,3,FALSE)</f>
        <v>0</v>
      </c>
      <c r="U544" s="266">
        <f>IF(O544&gt;0,O544*I544/Y544,0)*VLOOKUP(B544,'2-Kosten per locatie'!$A$14:$C$31,3,FALSE)</f>
        <v>0</v>
      </c>
      <c r="V544" s="266">
        <f>IF(P544&gt;0,P544*I544/Z544,0)*VLOOKUP(B544,'2-Kosten per locatie'!$A$14:$C$31,3,FALSE)</f>
        <v>0</v>
      </c>
      <c r="W544" s="359">
        <f>IF(K544="nio",0,IF(K544&gt;0,VLOOKUP(G544,'3-Productie normen'!A:L,VLOOKUP(K544,'3-Productie normen'!$B$32:$C$36,2,FALSE),FALSE)))</f>
        <v>0</v>
      </c>
      <c r="X544" s="359">
        <f t="shared" si="69"/>
        <v>0</v>
      </c>
      <c r="Y544" s="359">
        <f t="shared" si="70"/>
        <v>0</v>
      </c>
      <c r="Z544" s="359">
        <f t="shared" si="71"/>
        <v>0</v>
      </c>
      <c r="AA544" s="360"/>
      <c r="AC544" s="361">
        <f t="shared" si="72"/>
        <v>0</v>
      </c>
    </row>
    <row r="545" spans="1:29" ht="14.1" hidden="1" customHeight="1">
      <c r="A545" s="77">
        <v>545</v>
      </c>
      <c r="B545" s="324" t="s">
        <v>62</v>
      </c>
      <c r="C545" s="74" t="s">
        <v>423</v>
      </c>
      <c r="D545" s="74" t="s">
        <v>252</v>
      </c>
      <c r="E545" s="443" t="s">
        <v>450</v>
      </c>
      <c r="F545" s="74" t="s">
        <v>174</v>
      </c>
      <c r="G545" s="74" t="s">
        <v>111</v>
      </c>
      <c r="H545" s="74" t="s">
        <v>406</v>
      </c>
      <c r="I545" s="74">
        <v>1.41</v>
      </c>
      <c r="J545" s="358">
        <f t="shared" si="68"/>
        <v>0</v>
      </c>
      <c r="K545" s="267" t="s">
        <v>192</v>
      </c>
      <c r="L545" s="267"/>
      <c r="M545" s="267"/>
      <c r="N545" s="267"/>
      <c r="O545" s="267"/>
      <c r="P545" s="267"/>
      <c r="Q545" s="266">
        <f>IF(K545="nio",0,IF(K545&gt;0,K545*I545/W545,0))*VLOOKUP(B545,'2-Kosten per locatie'!$A$14:$C$31,3,FALSE)</f>
        <v>0</v>
      </c>
      <c r="R545" s="266">
        <f>IF(L545&gt;0,L545*I545/X545,0)*VLOOKUP(B545,'2-Kosten per locatie'!$A$14:$C$31,3,FALSE)</f>
        <v>0</v>
      </c>
      <c r="S545" s="266">
        <f>IF(M545&gt;0,M545*I545/Y545,0)*VLOOKUP(B545,'2-Kosten per locatie'!$A$14:$C$31,3,FALSE)</f>
        <v>0</v>
      </c>
      <c r="T545" s="266">
        <f>IF(N545&gt;0,N545*I545/Z545,0)*VLOOKUP(B545,'2-Kosten per locatie'!$A$14:$C$31,3,FALSE)</f>
        <v>0</v>
      </c>
      <c r="U545" s="266">
        <f>IF(O545&gt;0,O545*I545/Y545,0)*VLOOKUP(B545,'2-Kosten per locatie'!$A$14:$C$31,3,FALSE)</f>
        <v>0</v>
      </c>
      <c r="V545" s="266">
        <f>IF(P545&gt;0,P545*I545/Z545,0)*VLOOKUP(B545,'2-Kosten per locatie'!$A$14:$C$31,3,FALSE)</f>
        <v>0</v>
      </c>
      <c r="W545" s="359">
        <f>IF(K545="nio",0,IF(K545&gt;0,VLOOKUP(G545,'3-Productie normen'!A:L,VLOOKUP(K545,'3-Productie normen'!$B$32:$C$36,2,FALSE),FALSE)))</f>
        <v>0</v>
      </c>
      <c r="X545" s="359">
        <f t="shared" si="69"/>
        <v>0</v>
      </c>
      <c r="Y545" s="359">
        <f t="shared" si="70"/>
        <v>0</v>
      </c>
      <c r="Z545" s="359">
        <f t="shared" si="71"/>
        <v>0</v>
      </c>
      <c r="AA545" s="360"/>
      <c r="AC545" s="361">
        <f t="shared" si="72"/>
        <v>0</v>
      </c>
    </row>
    <row r="546" spans="1:29" ht="14.1" hidden="1" customHeight="1">
      <c r="A546" s="77">
        <v>546</v>
      </c>
      <c r="B546" s="324" t="s">
        <v>62</v>
      </c>
      <c r="C546" s="74" t="s">
        <v>423</v>
      </c>
      <c r="D546" s="74" t="s">
        <v>252</v>
      </c>
      <c r="E546" s="443" t="s">
        <v>451</v>
      </c>
      <c r="F546" s="74" t="s">
        <v>174</v>
      </c>
      <c r="G546" s="74" t="s">
        <v>111</v>
      </c>
      <c r="H546" s="74" t="s">
        <v>406</v>
      </c>
      <c r="I546" s="74">
        <v>1.41</v>
      </c>
      <c r="J546" s="358">
        <f t="shared" si="68"/>
        <v>0</v>
      </c>
      <c r="K546" s="267" t="s">
        <v>192</v>
      </c>
      <c r="L546" s="267"/>
      <c r="M546" s="267"/>
      <c r="N546" s="267"/>
      <c r="O546" s="267"/>
      <c r="P546" s="267"/>
      <c r="Q546" s="266">
        <f>IF(K546="nio",0,IF(K546&gt;0,K546*I546/W546,0))*VLOOKUP(B546,'2-Kosten per locatie'!$A$14:$C$31,3,FALSE)</f>
        <v>0</v>
      </c>
      <c r="R546" s="266">
        <f>IF(L546&gt;0,L546*I546/X546,0)*VLOOKUP(B546,'2-Kosten per locatie'!$A$14:$C$31,3,FALSE)</f>
        <v>0</v>
      </c>
      <c r="S546" s="266">
        <f>IF(M546&gt;0,M546*I546/Y546,0)*VLOOKUP(B546,'2-Kosten per locatie'!$A$14:$C$31,3,FALSE)</f>
        <v>0</v>
      </c>
      <c r="T546" s="266">
        <f>IF(N546&gt;0,N546*I546/Z546,0)*VLOOKUP(B546,'2-Kosten per locatie'!$A$14:$C$31,3,FALSE)</f>
        <v>0</v>
      </c>
      <c r="U546" s="266">
        <f>IF(O546&gt;0,O546*I546/Y546,0)*VLOOKUP(B546,'2-Kosten per locatie'!$A$14:$C$31,3,FALSE)</f>
        <v>0</v>
      </c>
      <c r="V546" s="266">
        <f>IF(P546&gt;0,P546*I546/Z546,0)*VLOOKUP(B546,'2-Kosten per locatie'!$A$14:$C$31,3,FALSE)</f>
        <v>0</v>
      </c>
      <c r="W546" s="359">
        <f>IF(K546="nio",0,IF(K546&gt;0,VLOOKUP(G546,'3-Productie normen'!A:L,VLOOKUP(K546,'3-Productie normen'!$B$32:$C$36,2,FALSE),FALSE)))</f>
        <v>0</v>
      </c>
      <c r="X546" s="359">
        <f t="shared" si="69"/>
        <v>0</v>
      </c>
      <c r="Y546" s="359">
        <f t="shared" si="70"/>
        <v>0</v>
      </c>
      <c r="Z546" s="359">
        <f t="shared" si="71"/>
        <v>0</v>
      </c>
      <c r="AA546" s="360"/>
      <c r="AC546" s="361">
        <f t="shared" si="72"/>
        <v>0</v>
      </c>
    </row>
    <row r="547" spans="1:29" ht="14.1" hidden="1" customHeight="1">
      <c r="A547" s="77">
        <v>547</v>
      </c>
      <c r="B547" s="324" t="s">
        <v>62</v>
      </c>
      <c r="C547" s="74" t="s">
        <v>423</v>
      </c>
      <c r="D547" s="74" t="s">
        <v>252</v>
      </c>
      <c r="E547" s="443" t="s">
        <v>452</v>
      </c>
      <c r="F547" s="74" t="s">
        <v>174</v>
      </c>
      <c r="G547" s="74" t="s">
        <v>111</v>
      </c>
      <c r="H547" s="74" t="s">
        <v>406</v>
      </c>
      <c r="I547" s="74">
        <v>1.41</v>
      </c>
      <c r="J547" s="358">
        <f t="shared" si="68"/>
        <v>0</v>
      </c>
      <c r="K547" s="267" t="s">
        <v>192</v>
      </c>
      <c r="L547" s="267"/>
      <c r="M547" s="267"/>
      <c r="N547" s="267"/>
      <c r="O547" s="267"/>
      <c r="P547" s="267"/>
      <c r="Q547" s="266">
        <f>IF(K547="nio",0,IF(K547&gt;0,K547*I547/W547,0))*VLOOKUP(B547,'2-Kosten per locatie'!$A$14:$C$31,3,FALSE)</f>
        <v>0</v>
      </c>
      <c r="R547" s="266">
        <f>IF(L547&gt;0,L547*I547/X547,0)*VLOOKUP(B547,'2-Kosten per locatie'!$A$14:$C$31,3,FALSE)</f>
        <v>0</v>
      </c>
      <c r="S547" s="266">
        <f>IF(M547&gt;0,M547*I547/Y547,0)*VLOOKUP(B547,'2-Kosten per locatie'!$A$14:$C$31,3,FALSE)</f>
        <v>0</v>
      </c>
      <c r="T547" s="266">
        <f>IF(N547&gt;0,N547*I547/Z547,0)*VLOOKUP(B547,'2-Kosten per locatie'!$A$14:$C$31,3,FALSE)</f>
        <v>0</v>
      </c>
      <c r="U547" s="266">
        <f>IF(O547&gt;0,O547*I547/Y547,0)*VLOOKUP(B547,'2-Kosten per locatie'!$A$14:$C$31,3,FALSE)</f>
        <v>0</v>
      </c>
      <c r="V547" s="266">
        <f>IF(P547&gt;0,P547*I547/Z547,0)*VLOOKUP(B547,'2-Kosten per locatie'!$A$14:$C$31,3,FALSE)</f>
        <v>0</v>
      </c>
      <c r="W547" s="359">
        <f>IF(K547="nio",0,IF(K547&gt;0,VLOOKUP(G547,'3-Productie normen'!A:L,VLOOKUP(K547,'3-Productie normen'!$B$32:$C$36,2,FALSE),FALSE)))</f>
        <v>0</v>
      </c>
      <c r="X547" s="359">
        <f t="shared" si="69"/>
        <v>0</v>
      </c>
      <c r="Y547" s="359">
        <f t="shared" si="70"/>
        <v>0</v>
      </c>
      <c r="Z547" s="359">
        <f t="shared" si="71"/>
        <v>0</v>
      </c>
      <c r="AA547" s="360"/>
      <c r="AC547" s="361">
        <f t="shared" si="72"/>
        <v>0</v>
      </c>
    </row>
    <row r="548" spans="1:29" ht="14.1" hidden="1" customHeight="1">
      <c r="A548" s="77">
        <v>548</v>
      </c>
      <c r="B548" s="324" t="s">
        <v>62</v>
      </c>
      <c r="C548" s="74" t="s">
        <v>423</v>
      </c>
      <c r="D548" s="74" t="s">
        <v>252</v>
      </c>
      <c r="E548" s="443" t="s">
        <v>453</v>
      </c>
      <c r="F548" s="74" t="s">
        <v>196</v>
      </c>
      <c r="G548" s="74" t="s">
        <v>111</v>
      </c>
      <c r="H548" s="74" t="s">
        <v>427</v>
      </c>
      <c r="I548" s="74">
        <v>6.63</v>
      </c>
      <c r="J548" s="358">
        <f t="shared" si="68"/>
        <v>0</v>
      </c>
      <c r="K548" s="267" t="s">
        <v>192</v>
      </c>
      <c r="L548" s="267"/>
      <c r="M548" s="267"/>
      <c r="N548" s="267"/>
      <c r="O548" s="267"/>
      <c r="P548" s="267"/>
      <c r="Q548" s="266">
        <f>IF(K548="nio",0,IF(K548&gt;0,K548*I548/W548,0))*VLOOKUP(B548,'2-Kosten per locatie'!$A$14:$C$31,3,FALSE)</f>
        <v>0</v>
      </c>
      <c r="R548" s="266">
        <f>IF(L548&gt;0,L548*I548/X548,0)*VLOOKUP(B548,'2-Kosten per locatie'!$A$14:$C$31,3,FALSE)</f>
        <v>0</v>
      </c>
      <c r="S548" s="266">
        <f>IF(M548&gt;0,M548*I548/Y548,0)*VLOOKUP(B548,'2-Kosten per locatie'!$A$14:$C$31,3,FALSE)</f>
        <v>0</v>
      </c>
      <c r="T548" s="266">
        <f>IF(N548&gt;0,N548*I548/Z548,0)*VLOOKUP(B548,'2-Kosten per locatie'!$A$14:$C$31,3,FALSE)</f>
        <v>0</v>
      </c>
      <c r="U548" s="266">
        <f>IF(O548&gt;0,O548*I548/Y548,0)*VLOOKUP(B548,'2-Kosten per locatie'!$A$14:$C$31,3,FALSE)</f>
        <v>0</v>
      </c>
      <c r="V548" s="266">
        <f>IF(P548&gt;0,P548*I548/Z548,0)*VLOOKUP(B548,'2-Kosten per locatie'!$A$14:$C$31,3,FALSE)</f>
        <v>0</v>
      </c>
      <c r="W548" s="359">
        <f>IF(K548="nio",0,IF(K548&gt;0,VLOOKUP(G548,'3-Productie normen'!A:L,VLOOKUP(K548,'3-Productie normen'!$B$32:$C$36,2,FALSE),FALSE)))</f>
        <v>0</v>
      </c>
      <c r="X548" s="359">
        <f t="shared" si="69"/>
        <v>0</v>
      </c>
      <c r="Y548" s="359">
        <f t="shared" si="70"/>
        <v>0</v>
      </c>
      <c r="Z548" s="359">
        <f t="shared" si="71"/>
        <v>0</v>
      </c>
      <c r="AA548" s="360"/>
      <c r="AC548" s="361">
        <f t="shared" si="72"/>
        <v>0</v>
      </c>
    </row>
    <row r="549" spans="1:29" ht="14.1" hidden="1" customHeight="1">
      <c r="A549" s="77">
        <v>549</v>
      </c>
      <c r="B549" s="324" t="s">
        <v>62</v>
      </c>
      <c r="C549" s="74" t="s">
        <v>423</v>
      </c>
      <c r="D549" s="74" t="s">
        <v>252</v>
      </c>
      <c r="E549" s="443" t="s">
        <v>454</v>
      </c>
      <c r="F549" s="74" t="s">
        <v>405</v>
      </c>
      <c r="G549" s="74" t="s">
        <v>111</v>
      </c>
      <c r="H549" s="74" t="s">
        <v>427</v>
      </c>
      <c r="I549" s="74">
        <v>15.84</v>
      </c>
      <c r="J549" s="358">
        <f t="shared" si="68"/>
        <v>0</v>
      </c>
      <c r="K549" s="267" t="s">
        <v>192</v>
      </c>
      <c r="L549" s="267"/>
      <c r="M549" s="267"/>
      <c r="N549" s="267"/>
      <c r="O549" s="267"/>
      <c r="P549" s="267"/>
      <c r="Q549" s="266">
        <f>IF(K549="nio",0,IF(K549&gt;0,K549*I549/W549,0))*VLOOKUP(B549,'2-Kosten per locatie'!$A$14:$C$31,3,FALSE)</f>
        <v>0</v>
      </c>
      <c r="R549" s="266">
        <f>IF(L549&gt;0,L549*I549/X549,0)*VLOOKUP(B549,'2-Kosten per locatie'!$A$14:$C$31,3,FALSE)</f>
        <v>0</v>
      </c>
      <c r="S549" s="266">
        <f>IF(M549&gt;0,M549*I549/Y549,0)*VLOOKUP(B549,'2-Kosten per locatie'!$A$14:$C$31,3,FALSE)</f>
        <v>0</v>
      </c>
      <c r="T549" s="266">
        <f>IF(N549&gt;0,N549*I549/Z549,0)*VLOOKUP(B549,'2-Kosten per locatie'!$A$14:$C$31,3,FALSE)</f>
        <v>0</v>
      </c>
      <c r="U549" s="266">
        <f>IF(O549&gt;0,O549*I549/Y549,0)*VLOOKUP(B549,'2-Kosten per locatie'!$A$14:$C$31,3,FALSE)</f>
        <v>0</v>
      </c>
      <c r="V549" s="266">
        <f>IF(P549&gt;0,P549*I549/Z549,0)*VLOOKUP(B549,'2-Kosten per locatie'!$A$14:$C$31,3,FALSE)</f>
        <v>0</v>
      </c>
      <c r="W549" s="359">
        <f>IF(K549="nio",0,IF(K549&gt;0,VLOOKUP(G549,'3-Productie normen'!A:L,VLOOKUP(K549,'3-Productie normen'!$B$32:$C$36,2,FALSE),FALSE)))</f>
        <v>0</v>
      </c>
      <c r="X549" s="359">
        <f t="shared" si="69"/>
        <v>0</v>
      </c>
      <c r="Y549" s="359">
        <f t="shared" si="70"/>
        <v>0</v>
      </c>
      <c r="Z549" s="359">
        <f t="shared" si="71"/>
        <v>0</v>
      </c>
      <c r="AA549" s="360"/>
      <c r="AC549" s="361">
        <f t="shared" si="72"/>
        <v>0</v>
      </c>
    </row>
    <row r="550" spans="1:29" ht="14.1" hidden="1" customHeight="1">
      <c r="A550" s="77">
        <v>550</v>
      </c>
      <c r="B550" s="324" t="s">
        <v>62</v>
      </c>
      <c r="C550" s="74" t="s">
        <v>423</v>
      </c>
      <c r="D550" s="74" t="s">
        <v>252</v>
      </c>
      <c r="E550" s="443" t="s">
        <v>455</v>
      </c>
      <c r="F550" s="74" t="s">
        <v>194</v>
      </c>
      <c r="G550" s="74" t="s">
        <v>111</v>
      </c>
      <c r="H550" s="74" t="s">
        <v>427</v>
      </c>
      <c r="I550" s="74">
        <v>1.75</v>
      </c>
      <c r="J550" s="358">
        <f t="shared" si="68"/>
        <v>0</v>
      </c>
      <c r="K550" s="267" t="s">
        <v>192</v>
      </c>
      <c r="L550" s="267"/>
      <c r="M550" s="267"/>
      <c r="N550" s="267"/>
      <c r="O550" s="267"/>
      <c r="P550" s="267"/>
      <c r="Q550" s="266">
        <f>IF(K550="nio",0,IF(K550&gt;0,K550*I550/W550,0))*VLOOKUP(B550,'2-Kosten per locatie'!$A$14:$C$31,3,FALSE)</f>
        <v>0</v>
      </c>
      <c r="R550" s="266">
        <f>IF(L550&gt;0,L550*I550/X550,0)*VLOOKUP(B550,'2-Kosten per locatie'!$A$14:$C$31,3,FALSE)</f>
        <v>0</v>
      </c>
      <c r="S550" s="266">
        <f>IF(M550&gt;0,M550*I550/Y550,0)*VLOOKUP(B550,'2-Kosten per locatie'!$A$14:$C$31,3,FALSE)</f>
        <v>0</v>
      </c>
      <c r="T550" s="266">
        <f>IF(N550&gt;0,N550*I550/Z550,0)*VLOOKUP(B550,'2-Kosten per locatie'!$A$14:$C$31,3,FALSE)</f>
        <v>0</v>
      </c>
      <c r="U550" s="266">
        <f>IF(O550&gt;0,O550*I550/Y550,0)*VLOOKUP(B550,'2-Kosten per locatie'!$A$14:$C$31,3,FALSE)</f>
        <v>0</v>
      </c>
      <c r="V550" s="266">
        <f>IF(P550&gt;0,P550*I550/Z550,0)*VLOOKUP(B550,'2-Kosten per locatie'!$A$14:$C$31,3,FALSE)</f>
        <v>0</v>
      </c>
      <c r="W550" s="359">
        <f>IF(K550="nio",0,IF(K550&gt;0,VLOOKUP(G550,'3-Productie normen'!A:L,VLOOKUP(K550,'3-Productie normen'!$B$32:$C$36,2,FALSE),FALSE)))</f>
        <v>0</v>
      </c>
      <c r="X550" s="359">
        <f t="shared" si="69"/>
        <v>0</v>
      </c>
      <c r="Y550" s="359">
        <f t="shared" si="70"/>
        <v>0</v>
      </c>
      <c r="Z550" s="359">
        <f t="shared" si="71"/>
        <v>0</v>
      </c>
      <c r="AA550" s="360"/>
      <c r="AC550" s="361">
        <f t="shared" si="72"/>
        <v>0</v>
      </c>
    </row>
    <row r="551" spans="1:29" ht="14.1" hidden="1" customHeight="1">
      <c r="A551" s="77">
        <v>551</v>
      </c>
      <c r="B551" s="324" t="s">
        <v>62</v>
      </c>
      <c r="C551" s="74" t="s">
        <v>423</v>
      </c>
      <c r="D551" s="74" t="s">
        <v>252</v>
      </c>
      <c r="E551" s="443" t="s">
        <v>456</v>
      </c>
      <c r="F551" s="74" t="s">
        <v>212</v>
      </c>
      <c r="G551" s="74" t="s">
        <v>111</v>
      </c>
      <c r="H551" s="74" t="s">
        <v>427</v>
      </c>
      <c r="I551" s="74">
        <v>32.42</v>
      </c>
      <c r="J551" s="358">
        <f t="shared" si="68"/>
        <v>0</v>
      </c>
      <c r="K551" s="267" t="s">
        <v>192</v>
      </c>
      <c r="L551" s="267"/>
      <c r="M551" s="267"/>
      <c r="N551" s="267"/>
      <c r="O551" s="267"/>
      <c r="P551" s="267"/>
      <c r="Q551" s="266">
        <f>IF(K551="nio",0,IF(K551&gt;0,K551*I551/W551,0))*VLOOKUP(B551,'2-Kosten per locatie'!$A$14:$C$31,3,FALSE)</f>
        <v>0</v>
      </c>
      <c r="R551" s="266">
        <f>IF(L551&gt;0,L551*I551/X551,0)*VLOOKUP(B551,'2-Kosten per locatie'!$A$14:$C$31,3,FALSE)</f>
        <v>0</v>
      </c>
      <c r="S551" s="266">
        <f>IF(M551&gt;0,M551*I551/Y551,0)*VLOOKUP(B551,'2-Kosten per locatie'!$A$14:$C$31,3,FALSE)</f>
        <v>0</v>
      </c>
      <c r="T551" s="266">
        <f>IF(N551&gt;0,N551*I551/Z551,0)*VLOOKUP(B551,'2-Kosten per locatie'!$A$14:$C$31,3,FALSE)</f>
        <v>0</v>
      </c>
      <c r="U551" s="266">
        <f>IF(O551&gt;0,O551*I551/Y551,0)*VLOOKUP(B551,'2-Kosten per locatie'!$A$14:$C$31,3,FALSE)</f>
        <v>0</v>
      </c>
      <c r="V551" s="266">
        <f>IF(P551&gt;0,P551*I551/Z551,0)*VLOOKUP(B551,'2-Kosten per locatie'!$A$14:$C$31,3,FALSE)</f>
        <v>0</v>
      </c>
      <c r="W551" s="359">
        <f>IF(K551="nio",0,IF(K551&gt;0,VLOOKUP(G551,'3-Productie normen'!A:L,VLOOKUP(K551,'3-Productie normen'!$B$32:$C$36,2,FALSE),FALSE)))</f>
        <v>0</v>
      </c>
      <c r="X551" s="359">
        <f t="shared" si="69"/>
        <v>0</v>
      </c>
      <c r="Y551" s="359">
        <f t="shared" si="70"/>
        <v>0</v>
      </c>
      <c r="Z551" s="359">
        <f t="shared" si="71"/>
        <v>0</v>
      </c>
      <c r="AA551" s="360"/>
      <c r="AC551" s="361">
        <f t="shared" si="72"/>
        <v>0</v>
      </c>
    </row>
    <row r="552" spans="1:29" ht="14.1" hidden="1" customHeight="1">
      <c r="A552" s="77">
        <v>552</v>
      </c>
      <c r="B552" s="324" t="s">
        <v>62</v>
      </c>
      <c r="C552" s="74" t="s">
        <v>423</v>
      </c>
      <c r="D552" s="74" t="s">
        <v>252</v>
      </c>
      <c r="E552" s="443" t="s">
        <v>457</v>
      </c>
      <c r="F552" s="74" t="s">
        <v>411</v>
      </c>
      <c r="G552" s="74" t="s">
        <v>111</v>
      </c>
      <c r="H552" s="74" t="s">
        <v>427</v>
      </c>
      <c r="I552" s="74">
        <v>51.33</v>
      </c>
      <c r="J552" s="358">
        <f t="shared" si="68"/>
        <v>0</v>
      </c>
      <c r="K552" s="267" t="s">
        <v>192</v>
      </c>
      <c r="L552" s="267"/>
      <c r="M552" s="267"/>
      <c r="N552" s="267"/>
      <c r="O552" s="267"/>
      <c r="P552" s="267"/>
      <c r="Q552" s="266">
        <f>IF(K552="nio",0,IF(K552&gt;0,K552*I552/W552,0))*VLOOKUP(B552,'2-Kosten per locatie'!$A$14:$C$31,3,FALSE)</f>
        <v>0</v>
      </c>
      <c r="R552" s="266">
        <f>IF(L552&gt;0,L552*I552/X552,0)*VLOOKUP(B552,'2-Kosten per locatie'!$A$14:$C$31,3,FALSE)</f>
        <v>0</v>
      </c>
      <c r="S552" s="266">
        <f>IF(M552&gt;0,M552*I552/Y552,0)*VLOOKUP(B552,'2-Kosten per locatie'!$A$14:$C$31,3,FALSE)</f>
        <v>0</v>
      </c>
      <c r="T552" s="266">
        <f>IF(N552&gt;0,N552*I552/Z552,0)*VLOOKUP(B552,'2-Kosten per locatie'!$A$14:$C$31,3,FALSE)</f>
        <v>0</v>
      </c>
      <c r="U552" s="266">
        <f>IF(O552&gt;0,O552*I552/Y552,0)*VLOOKUP(B552,'2-Kosten per locatie'!$A$14:$C$31,3,FALSE)</f>
        <v>0</v>
      </c>
      <c r="V552" s="266">
        <f>IF(P552&gt;0,P552*I552/Z552,0)*VLOOKUP(B552,'2-Kosten per locatie'!$A$14:$C$31,3,FALSE)</f>
        <v>0</v>
      </c>
      <c r="W552" s="359">
        <f>IF(K552="nio",0,IF(K552&gt;0,VLOOKUP(G552,'3-Productie normen'!A:L,VLOOKUP(K552,'3-Productie normen'!$B$32:$C$36,2,FALSE),FALSE)))</f>
        <v>0</v>
      </c>
      <c r="X552" s="359">
        <f t="shared" si="69"/>
        <v>0</v>
      </c>
      <c r="Y552" s="359">
        <f t="shared" si="70"/>
        <v>0</v>
      </c>
      <c r="Z552" s="359">
        <f t="shared" si="71"/>
        <v>0</v>
      </c>
      <c r="AA552" s="360"/>
      <c r="AC552" s="361">
        <f t="shared" si="72"/>
        <v>0</v>
      </c>
    </row>
    <row r="553" spans="1:29" ht="14.1" hidden="1" customHeight="1">
      <c r="A553" s="77">
        <v>553</v>
      </c>
      <c r="B553" s="324" t="s">
        <v>62</v>
      </c>
      <c r="C553" s="74" t="s">
        <v>423</v>
      </c>
      <c r="D553" s="74" t="s">
        <v>252</v>
      </c>
      <c r="E553" s="443" t="s">
        <v>458</v>
      </c>
      <c r="F553" s="74" t="s">
        <v>194</v>
      </c>
      <c r="G553" s="74" t="s">
        <v>111</v>
      </c>
      <c r="H553" s="74" t="s">
        <v>427</v>
      </c>
      <c r="I553" s="74">
        <v>31.18</v>
      </c>
      <c r="J553" s="358">
        <f t="shared" si="68"/>
        <v>0</v>
      </c>
      <c r="K553" s="267" t="s">
        <v>192</v>
      </c>
      <c r="L553" s="267"/>
      <c r="M553" s="267"/>
      <c r="N553" s="267"/>
      <c r="O553" s="267"/>
      <c r="P553" s="267"/>
      <c r="Q553" s="266">
        <f>IF(K553="nio",0,IF(K553&gt;0,K553*I553/W553,0))*VLOOKUP(B553,'2-Kosten per locatie'!$A$14:$C$31,3,FALSE)</f>
        <v>0</v>
      </c>
      <c r="R553" s="266">
        <f>IF(L553&gt;0,L553*I553/X553,0)*VLOOKUP(B553,'2-Kosten per locatie'!$A$14:$C$31,3,FALSE)</f>
        <v>0</v>
      </c>
      <c r="S553" s="266">
        <f>IF(M553&gt;0,M553*I553/Y553,0)*VLOOKUP(B553,'2-Kosten per locatie'!$A$14:$C$31,3,FALSE)</f>
        <v>0</v>
      </c>
      <c r="T553" s="266">
        <f>IF(N553&gt;0,N553*I553/Z553,0)*VLOOKUP(B553,'2-Kosten per locatie'!$A$14:$C$31,3,FALSE)</f>
        <v>0</v>
      </c>
      <c r="U553" s="266">
        <f>IF(O553&gt;0,O553*I553/Y553,0)*VLOOKUP(B553,'2-Kosten per locatie'!$A$14:$C$31,3,FALSE)</f>
        <v>0</v>
      </c>
      <c r="V553" s="266">
        <f>IF(P553&gt;0,P553*I553/Z553,0)*VLOOKUP(B553,'2-Kosten per locatie'!$A$14:$C$31,3,FALSE)</f>
        <v>0</v>
      </c>
      <c r="W553" s="359">
        <f>IF(K553="nio",0,IF(K553&gt;0,VLOOKUP(G553,'3-Productie normen'!A:L,VLOOKUP(K553,'3-Productie normen'!$B$32:$C$36,2,FALSE),FALSE)))</f>
        <v>0</v>
      </c>
      <c r="X553" s="359">
        <f t="shared" si="69"/>
        <v>0</v>
      </c>
      <c r="Y553" s="359">
        <f t="shared" si="70"/>
        <v>0</v>
      </c>
      <c r="Z553" s="359">
        <f t="shared" si="71"/>
        <v>0</v>
      </c>
      <c r="AA553" s="360"/>
      <c r="AC553" s="361">
        <f t="shared" si="72"/>
        <v>0</v>
      </c>
    </row>
    <row r="554" spans="1:29" ht="14.1" hidden="1" customHeight="1">
      <c r="A554" s="77">
        <v>554</v>
      </c>
      <c r="B554" s="324" t="s">
        <v>62</v>
      </c>
      <c r="C554" s="74" t="s">
        <v>423</v>
      </c>
      <c r="D554" s="74" t="s">
        <v>252</v>
      </c>
      <c r="E554" s="443" t="s">
        <v>459</v>
      </c>
      <c r="F554" s="74" t="s">
        <v>373</v>
      </c>
      <c r="G554" s="74" t="s">
        <v>111</v>
      </c>
      <c r="H554" s="74" t="s">
        <v>427</v>
      </c>
      <c r="I554" s="74">
        <v>15.385999999999999</v>
      </c>
      <c r="J554" s="358">
        <f t="shared" si="68"/>
        <v>0</v>
      </c>
      <c r="K554" s="267" t="s">
        <v>192</v>
      </c>
      <c r="L554" s="267"/>
      <c r="M554" s="267"/>
      <c r="N554" s="267"/>
      <c r="O554" s="267"/>
      <c r="P554" s="267"/>
      <c r="Q554" s="266">
        <f>IF(K554="nio",0,IF(K554&gt;0,K554*I554/W554,0))*VLOOKUP(B554,'2-Kosten per locatie'!$A$14:$C$31,3,FALSE)</f>
        <v>0</v>
      </c>
      <c r="R554" s="266">
        <f>IF(L554&gt;0,L554*I554/X554,0)*VLOOKUP(B554,'2-Kosten per locatie'!$A$14:$C$31,3,FALSE)</f>
        <v>0</v>
      </c>
      <c r="S554" s="266">
        <f>IF(M554&gt;0,M554*I554/Y554,0)*VLOOKUP(B554,'2-Kosten per locatie'!$A$14:$C$31,3,FALSE)</f>
        <v>0</v>
      </c>
      <c r="T554" s="266">
        <f>IF(N554&gt;0,N554*I554/Z554,0)*VLOOKUP(B554,'2-Kosten per locatie'!$A$14:$C$31,3,FALSE)</f>
        <v>0</v>
      </c>
      <c r="U554" s="266">
        <f>IF(O554&gt;0,O554*I554/Y554,0)*VLOOKUP(B554,'2-Kosten per locatie'!$A$14:$C$31,3,FALSE)</f>
        <v>0</v>
      </c>
      <c r="V554" s="266">
        <f>IF(P554&gt;0,P554*I554/Z554,0)*VLOOKUP(B554,'2-Kosten per locatie'!$A$14:$C$31,3,FALSE)</f>
        <v>0</v>
      </c>
      <c r="W554" s="359">
        <f>IF(K554="nio",0,IF(K554&gt;0,VLOOKUP(G554,'3-Productie normen'!A:L,VLOOKUP(K554,'3-Productie normen'!$B$32:$C$36,2,FALSE),FALSE)))</f>
        <v>0</v>
      </c>
      <c r="X554" s="359">
        <f t="shared" si="69"/>
        <v>0</v>
      </c>
      <c r="Y554" s="359">
        <f t="shared" si="70"/>
        <v>0</v>
      </c>
      <c r="Z554" s="359">
        <f t="shared" si="71"/>
        <v>0</v>
      </c>
      <c r="AA554" s="360"/>
      <c r="AC554" s="361">
        <f t="shared" si="72"/>
        <v>0</v>
      </c>
    </row>
    <row r="555" spans="1:29" ht="14.1" hidden="1" customHeight="1">
      <c r="A555" s="77">
        <v>555</v>
      </c>
      <c r="B555" s="324" t="s">
        <v>62</v>
      </c>
      <c r="C555" s="74" t="s">
        <v>423</v>
      </c>
      <c r="D555" s="74" t="s">
        <v>252</v>
      </c>
      <c r="E555" s="443" t="s">
        <v>460</v>
      </c>
      <c r="F555" s="74" t="s">
        <v>194</v>
      </c>
      <c r="G555" s="74" t="s">
        <v>111</v>
      </c>
      <c r="H555" s="74" t="s">
        <v>427</v>
      </c>
      <c r="I555" s="74">
        <v>20.41</v>
      </c>
      <c r="J555" s="358">
        <f t="shared" si="68"/>
        <v>0</v>
      </c>
      <c r="K555" s="267" t="s">
        <v>192</v>
      </c>
      <c r="L555" s="267"/>
      <c r="M555" s="267"/>
      <c r="N555" s="267"/>
      <c r="O555" s="267"/>
      <c r="P555" s="267"/>
      <c r="Q555" s="266">
        <f>IF(K555="nio",0,IF(K555&gt;0,K555*I555/W555,0))*VLOOKUP(B555,'2-Kosten per locatie'!$A$14:$C$31,3,FALSE)</f>
        <v>0</v>
      </c>
      <c r="R555" s="266">
        <f>IF(L555&gt;0,L555*I555/X555,0)*VLOOKUP(B555,'2-Kosten per locatie'!$A$14:$C$31,3,FALSE)</f>
        <v>0</v>
      </c>
      <c r="S555" s="266">
        <f>IF(M555&gt;0,M555*I555/Y555,0)*VLOOKUP(B555,'2-Kosten per locatie'!$A$14:$C$31,3,FALSE)</f>
        <v>0</v>
      </c>
      <c r="T555" s="266">
        <f>IF(N555&gt;0,N555*I555/Z555,0)*VLOOKUP(B555,'2-Kosten per locatie'!$A$14:$C$31,3,FALSE)</f>
        <v>0</v>
      </c>
      <c r="U555" s="266">
        <f>IF(O555&gt;0,O555*I555/Y555,0)*VLOOKUP(B555,'2-Kosten per locatie'!$A$14:$C$31,3,FALSE)</f>
        <v>0</v>
      </c>
      <c r="V555" s="266">
        <f>IF(P555&gt;0,P555*I555/Z555,0)*VLOOKUP(B555,'2-Kosten per locatie'!$A$14:$C$31,3,FALSE)</f>
        <v>0</v>
      </c>
      <c r="W555" s="359">
        <f>IF(K555="nio",0,IF(K555&gt;0,VLOOKUP(G555,'3-Productie normen'!A:L,VLOOKUP(K555,'3-Productie normen'!$B$32:$C$36,2,FALSE),FALSE)))</f>
        <v>0</v>
      </c>
      <c r="X555" s="359">
        <f t="shared" si="69"/>
        <v>0</v>
      </c>
      <c r="Y555" s="359">
        <f t="shared" si="70"/>
        <v>0</v>
      </c>
      <c r="Z555" s="359">
        <f t="shared" si="71"/>
        <v>0</v>
      </c>
      <c r="AA555" s="360"/>
      <c r="AC555" s="361">
        <f t="shared" si="72"/>
        <v>0</v>
      </c>
    </row>
    <row r="556" spans="1:29" ht="14.1" hidden="1" customHeight="1">
      <c r="A556" s="77">
        <v>556</v>
      </c>
      <c r="B556" s="324" t="s">
        <v>62</v>
      </c>
      <c r="C556" s="74" t="s">
        <v>423</v>
      </c>
      <c r="D556" s="74" t="s">
        <v>252</v>
      </c>
      <c r="E556" s="443" t="s">
        <v>461</v>
      </c>
      <c r="F556" s="74" t="s">
        <v>196</v>
      </c>
      <c r="G556" s="74" t="s">
        <v>111</v>
      </c>
      <c r="H556" s="74" t="s">
        <v>427</v>
      </c>
      <c r="I556" s="74">
        <v>10.01</v>
      </c>
      <c r="J556" s="358">
        <f t="shared" si="68"/>
        <v>0</v>
      </c>
      <c r="K556" s="267" t="s">
        <v>192</v>
      </c>
      <c r="L556" s="267"/>
      <c r="M556" s="267"/>
      <c r="N556" s="267"/>
      <c r="O556" s="267"/>
      <c r="P556" s="267"/>
      <c r="Q556" s="266">
        <f>IF(K556="nio",0,IF(K556&gt;0,K556*I556/W556,0))*VLOOKUP(B556,'2-Kosten per locatie'!$A$14:$C$31,3,FALSE)</f>
        <v>0</v>
      </c>
      <c r="R556" s="266">
        <f>IF(L556&gt;0,L556*I556/X556,0)*VLOOKUP(B556,'2-Kosten per locatie'!$A$14:$C$31,3,FALSE)</f>
        <v>0</v>
      </c>
      <c r="S556" s="266">
        <f>IF(M556&gt;0,M556*I556/Y556,0)*VLOOKUP(B556,'2-Kosten per locatie'!$A$14:$C$31,3,FALSE)</f>
        <v>0</v>
      </c>
      <c r="T556" s="266">
        <f>IF(N556&gt;0,N556*I556/Z556,0)*VLOOKUP(B556,'2-Kosten per locatie'!$A$14:$C$31,3,FALSE)</f>
        <v>0</v>
      </c>
      <c r="U556" s="266">
        <f>IF(O556&gt;0,O556*I556/Y556,0)*VLOOKUP(B556,'2-Kosten per locatie'!$A$14:$C$31,3,FALSE)</f>
        <v>0</v>
      </c>
      <c r="V556" s="266">
        <f>IF(P556&gt;0,P556*I556/Z556,0)*VLOOKUP(B556,'2-Kosten per locatie'!$A$14:$C$31,3,FALSE)</f>
        <v>0</v>
      </c>
      <c r="W556" s="359">
        <f>IF(K556="nio",0,IF(K556&gt;0,VLOOKUP(G556,'3-Productie normen'!A:L,VLOOKUP(K556,'3-Productie normen'!$B$32:$C$36,2,FALSE),FALSE)))</f>
        <v>0</v>
      </c>
      <c r="X556" s="359">
        <f t="shared" si="69"/>
        <v>0</v>
      </c>
      <c r="Y556" s="359">
        <f t="shared" si="70"/>
        <v>0</v>
      </c>
      <c r="Z556" s="359">
        <f t="shared" si="71"/>
        <v>0</v>
      </c>
      <c r="AA556" s="360"/>
      <c r="AC556" s="361">
        <f t="shared" si="72"/>
        <v>0</v>
      </c>
    </row>
    <row r="557" spans="1:29" ht="14.1" hidden="1" customHeight="1">
      <c r="A557" s="77">
        <v>557</v>
      </c>
      <c r="B557" s="324" t="s">
        <v>62</v>
      </c>
      <c r="C557" s="74" t="s">
        <v>423</v>
      </c>
      <c r="D557" s="74" t="s">
        <v>252</v>
      </c>
      <c r="E557" s="443" t="s">
        <v>462</v>
      </c>
      <c r="F557" s="74" t="s">
        <v>245</v>
      </c>
      <c r="G557" s="74" t="s">
        <v>111</v>
      </c>
      <c r="H557" s="74" t="s">
        <v>427</v>
      </c>
      <c r="I557" s="74">
        <v>3.01</v>
      </c>
      <c r="J557" s="358">
        <f t="shared" si="68"/>
        <v>0</v>
      </c>
      <c r="K557" s="267" t="s">
        <v>192</v>
      </c>
      <c r="L557" s="267"/>
      <c r="M557" s="267"/>
      <c r="N557" s="267"/>
      <c r="O557" s="267"/>
      <c r="P557" s="267"/>
      <c r="Q557" s="266">
        <f>IF(K557="nio",0,IF(K557&gt;0,K557*I557/W557,0))*VLOOKUP(B557,'2-Kosten per locatie'!$A$14:$C$31,3,FALSE)</f>
        <v>0</v>
      </c>
      <c r="R557" s="266">
        <f>IF(L557&gt;0,L557*I557/X557,0)*VLOOKUP(B557,'2-Kosten per locatie'!$A$14:$C$31,3,FALSE)</f>
        <v>0</v>
      </c>
      <c r="S557" s="266">
        <f>IF(M557&gt;0,M557*I557/Y557,0)*VLOOKUP(B557,'2-Kosten per locatie'!$A$14:$C$31,3,FALSE)</f>
        <v>0</v>
      </c>
      <c r="T557" s="266">
        <f>IF(N557&gt;0,N557*I557/Z557,0)*VLOOKUP(B557,'2-Kosten per locatie'!$A$14:$C$31,3,FALSE)</f>
        <v>0</v>
      </c>
      <c r="U557" s="266">
        <f>IF(O557&gt;0,O557*I557/Y557,0)*VLOOKUP(B557,'2-Kosten per locatie'!$A$14:$C$31,3,FALSE)</f>
        <v>0</v>
      </c>
      <c r="V557" s="266">
        <f>IF(P557&gt;0,P557*I557/Z557,0)*VLOOKUP(B557,'2-Kosten per locatie'!$A$14:$C$31,3,FALSE)</f>
        <v>0</v>
      </c>
      <c r="W557" s="359">
        <f>IF(K557="nio",0,IF(K557&gt;0,VLOOKUP(G557,'3-Productie normen'!A:L,VLOOKUP(K557,'3-Productie normen'!$B$32:$C$36,2,FALSE),FALSE)))</f>
        <v>0</v>
      </c>
      <c r="X557" s="359">
        <f t="shared" si="69"/>
        <v>0</v>
      </c>
      <c r="Y557" s="359">
        <f t="shared" si="70"/>
        <v>0</v>
      </c>
      <c r="Z557" s="359">
        <f t="shared" si="71"/>
        <v>0</v>
      </c>
      <c r="AA557" s="360"/>
      <c r="AC557" s="361">
        <f t="shared" si="72"/>
        <v>0</v>
      </c>
    </row>
    <row r="558" spans="1:29" ht="14.1" hidden="1" customHeight="1">
      <c r="A558" s="77">
        <v>558</v>
      </c>
      <c r="B558" s="324" t="s">
        <v>62</v>
      </c>
      <c r="C558" s="74" t="s">
        <v>423</v>
      </c>
      <c r="D558" s="74" t="s">
        <v>252</v>
      </c>
      <c r="E558" s="443" t="s">
        <v>463</v>
      </c>
      <c r="F558" s="74" t="s">
        <v>200</v>
      </c>
      <c r="G558" s="74" t="s">
        <v>111</v>
      </c>
      <c r="H558" s="74" t="s">
        <v>427</v>
      </c>
      <c r="I558" s="74">
        <v>19.829999999999998</v>
      </c>
      <c r="J558" s="358">
        <f t="shared" si="68"/>
        <v>0</v>
      </c>
      <c r="K558" s="267" t="s">
        <v>192</v>
      </c>
      <c r="L558" s="267"/>
      <c r="M558" s="267"/>
      <c r="N558" s="267"/>
      <c r="O558" s="267"/>
      <c r="P558" s="267"/>
      <c r="Q558" s="266">
        <f>IF(K558="nio",0,IF(K558&gt;0,K558*I558/W558,0))*VLOOKUP(B558,'2-Kosten per locatie'!$A$14:$C$31,3,FALSE)</f>
        <v>0</v>
      </c>
      <c r="R558" s="266">
        <f>IF(L558&gt;0,L558*I558/X558,0)*VLOOKUP(B558,'2-Kosten per locatie'!$A$14:$C$31,3,FALSE)</f>
        <v>0</v>
      </c>
      <c r="S558" s="266">
        <f>IF(M558&gt;0,M558*I558/Y558,0)*VLOOKUP(B558,'2-Kosten per locatie'!$A$14:$C$31,3,FALSE)</f>
        <v>0</v>
      </c>
      <c r="T558" s="266">
        <f>IF(N558&gt;0,N558*I558/Z558,0)*VLOOKUP(B558,'2-Kosten per locatie'!$A$14:$C$31,3,FALSE)</f>
        <v>0</v>
      </c>
      <c r="U558" s="266">
        <f>IF(O558&gt;0,O558*I558/Y558,0)*VLOOKUP(B558,'2-Kosten per locatie'!$A$14:$C$31,3,FALSE)</f>
        <v>0</v>
      </c>
      <c r="V558" s="266">
        <f>IF(P558&gt;0,P558*I558/Z558,0)*VLOOKUP(B558,'2-Kosten per locatie'!$A$14:$C$31,3,FALSE)</f>
        <v>0</v>
      </c>
      <c r="W558" s="359">
        <f>IF(K558="nio",0,IF(K558&gt;0,VLOOKUP(G558,'3-Productie normen'!A:L,VLOOKUP(K558,'3-Productie normen'!$B$32:$C$36,2,FALSE),FALSE)))</f>
        <v>0</v>
      </c>
      <c r="X558" s="359">
        <f t="shared" si="69"/>
        <v>0</v>
      </c>
      <c r="Y558" s="359">
        <f t="shared" si="70"/>
        <v>0</v>
      </c>
      <c r="Z558" s="359">
        <f t="shared" si="71"/>
        <v>0</v>
      </c>
      <c r="AA558" s="360"/>
      <c r="AC558" s="361">
        <f t="shared" si="72"/>
        <v>0</v>
      </c>
    </row>
    <row r="559" spans="1:29" ht="14.1" hidden="1" customHeight="1">
      <c r="A559" s="77">
        <v>559</v>
      </c>
      <c r="B559" s="324" t="s">
        <v>62</v>
      </c>
      <c r="C559" s="74" t="s">
        <v>423</v>
      </c>
      <c r="D559" s="74" t="s">
        <v>464</v>
      </c>
      <c r="E559" s="443"/>
      <c r="F559" s="74" t="s">
        <v>391</v>
      </c>
      <c r="G559" s="74" t="s">
        <v>110</v>
      </c>
      <c r="H559" s="74" t="s">
        <v>353</v>
      </c>
      <c r="I559" s="74">
        <v>11.53</v>
      </c>
      <c r="J559" s="358">
        <f t="shared" ref="J559" si="73">SUM(K559:P559)</f>
        <v>52</v>
      </c>
      <c r="K559" s="267">
        <v>52</v>
      </c>
      <c r="L559" s="267"/>
      <c r="M559" s="267"/>
      <c r="N559" s="267"/>
      <c r="O559" s="267"/>
      <c r="P559" s="267"/>
      <c r="Q559" s="266" t="e">
        <f>IF(K559="nio",0,IF(K559&gt;0,K559*I559/W559,0))*VLOOKUP(B559,'2-Kosten per locatie'!$A$14:$C$31,3,FALSE)</f>
        <v>#DIV/0!</v>
      </c>
      <c r="R559" s="266">
        <f>IF(L559&gt;0,L559*I559/X559,0)*VLOOKUP(B559,'2-Kosten per locatie'!$A$14:$C$31,3,FALSE)</f>
        <v>0</v>
      </c>
      <c r="S559" s="266">
        <f>IF(M559&gt;0,M559*I559/Y559,0)*VLOOKUP(B559,'2-Kosten per locatie'!$A$14:$C$31,3,FALSE)</f>
        <v>0</v>
      </c>
      <c r="T559" s="266">
        <f>IF(N559&gt;0,N559*I559/Z559,0)*VLOOKUP(B559,'2-Kosten per locatie'!$A$14:$C$31,3,FALSE)</f>
        <v>0</v>
      </c>
      <c r="U559" s="266">
        <f>IF(O559&gt;0,O559*I559/Y559,0)*VLOOKUP(B559,'2-Kosten per locatie'!$A$14:$C$31,3,FALSE)</f>
        <v>0</v>
      </c>
      <c r="V559" s="266">
        <f>IF(P559&gt;0,P559*I559/Z559,0)*VLOOKUP(B559,'2-Kosten per locatie'!$A$14:$C$31,3,FALSE)</f>
        <v>0</v>
      </c>
      <c r="W559" s="359">
        <f>IF(K559="nio",0,IF(K559&gt;0,VLOOKUP(G559,'3-Productie normen'!A:L,VLOOKUP(K559,'3-Productie normen'!$B$32:$C$36,2,FALSE),FALSE)))</f>
        <v>0</v>
      </c>
      <c r="X559" s="359">
        <f t="shared" ref="X559" si="74">IF(L559&gt;0,W559*$X$8,0)</f>
        <v>0</v>
      </c>
      <c r="Y559" s="359">
        <f t="shared" ref="Y559" si="75">IF((OR(M559&gt;0,O559&gt;0)),W559*$Y$8,0)</f>
        <v>0</v>
      </c>
      <c r="Z559" s="359">
        <f t="shared" ref="Z559" si="76">IF((OR(N559&gt;0,P559&gt;0)),W559*$Z$8,0)</f>
        <v>0</v>
      </c>
      <c r="AA559" s="360"/>
      <c r="AC559" s="361">
        <f t="shared" ref="AC559" si="77">J559*I559</f>
        <v>599.55999999999995</v>
      </c>
    </row>
    <row r="560" spans="1:29" ht="14.1" hidden="1" customHeight="1">
      <c r="A560" s="77">
        <v>560</v>
      </c>
      <c r="B560" s="324" t="s">
        <v>64</v>
      </c>
      <c r="C560" s="74" t="s">
        <v>465</v>
      </c>
      <c r="D560" s="74" t="s">
        <v>401</v>
      </c>
      <c r="E560" s="443" t="s">
        <v>150</v>
      </c>
      <c r="F560" s="74" t="s">
        <v>106</v>
      </c>
      <c r="G560" s="74" t="s">
        <v>106</v>
      </c>
      <c r="H560" s="74" t="s">
        <v>466</v>
      </c>
      <c r="I560" s="74">
        <v>4.28</v>
      </c>
      <c r="J560" s="358">
        <f t="shared" ref="J560:J611" si="78">SUM(K560:P560)</f>
        <v>52</v>
      </c>
      <c r="K560" s="267">
        <v>52</v>
      </c>
      <c r="L560" s="267"/>
      <c r="M560" s="267"/>
      <c r="N560" s="267"/>
      <c r="O560" s="267"/>
      <c r="P560" s="267"/>
      <c r="Q560" s="266" t="e">
        <f>IF(K560="nio",0,IF(K560&gt;0,K560*I560/W560,0))*VLOOKUP(B560,'2-Kosten per locatie'!$A$14:$C$31,3,FALSE)</f>
        <v>#DIV/0!</v>
      </c>
      <c r="R560" s="266">
        <f>IF(L560&gt;0,L560*I560/X560,0)*VLOOKUP(B560,'2-Kosten per locatie'!$A$14:$C$31,3,FALSE)</f>
        <v>0</v>
      </c>
      <c r="S560" s="266">
        <f>IF(M560&gt;0,M560*I560/Y560,0)*VLOOKUP(B560,'2-Kosten per locatie'!$A$14:$C$31,3,FALSE)</f>
        <v>0</v>
      </c>
      <c r="T560" s="266">
        <f>IF(N560&gt;0,N560*I560/Z560,0)*VLOOKUP(B560,'2-Kosten per locatie'!$A$14:$C$31,3,FALSE)</f>
        <v>0</v>
      </c>
      <c r="U560" s="266">
        <f>IF(O560&gt;0,O560*I560/Y560,0)*VLOOKUP(B560,'2-Kosten per locatie'!$A$14:$C$31,3,FALSE)</f>
        <v>0</v>
      </c>
      <c r="V560" s="266">
        <f>IF(P560&gt;0,P560*I560/Z560,0)*VLOOKUP(B560,'2-Kosten per locatie'!$A$14:$C$31,3,FALSE)</f>
        <v>0</v>
      </c>
      <c r="W560" s="359">
        <f>IF(K560="nio",0,IF(K560&gt;0,VLOOKUP(G560,'3-Productie normen'!A:L,VLOOKUP(K560,'3-Productie normen'!$B$32:$C$36,2,FALSE),FALSE)))</f>
        <v>0</v>
      </c>
      <c r="X560" s="359">
        <f t="shared" ref="X560:X611" si="79">IF(L560&gt;0,W560*$X$8,0)</f>
        <v>0</v>
      </c>
      <c r="Y560" s="359">
        <f t="shared" ref="Y560:Y611" si="80">IF((OR(M560&gt;0,O560&gt;0)),W560*$Y$8,0)</f>
        <v>0</v>
      </c>
      <c r="Z560" s="359">
        <f t="shared" ref="Z560:Z611" si="81">IF((OR(N560&gt;0,P560&gt;0)),W560*$Z$8,0)</f>
        <v>0</v>
      </c>
      <c r="AA560" s="360"/>
      <c r="AC560" s="361">
        <f t="shared" ref="AC560:AC611" si="82">J560*I560</f>
        <v>222.56</v>
      </c>
    </row>
    <row r="561" spans="1:29" ht="14.1" hidden="1" customHeight="1">
      <c r="A561" s="77">
        <v>561</v>
      </c>
      <c r="B561" s="324" t="s">
        <v>64</v>
      </c>
      <c r="C561" s="74" t="s">
        <v>465</v>
      </c>
      <c r="D561" s="74" t="s">
        <v>401</v>
      </c>
      <c r="E561" s="443" t="s">
        <v>153</v>
      </c>
      <c r="F561" s="74" t="s">
        <v>196</v>
      </c>
      <c r="G561" s="340" t="s">
        <v>99</v>
      </c>
      <c r="H561" s="74" t="s">
        <v>159</v>
      </c>
      <c r="I561" s="74">
        <v>45.12</v>
      </c>
      <c r="J561" s="358">
        <f t="shared" si="78"/>
        <v>104</v>
      </c>
      <c r="K561" s="267">
        <v>104</v>
      </c>
      <c r="L561" s="267"/>
      <c r="M561" s="267"/>
      <c r="N561" s="267"/>
      <c r="O561" s="267"/>
      <c r="P561" s="267"/>
      <c r="Q561" s="266" t="e">
        <f>IF(K561="nio",0,IF(K561&gt;0,K561*I561/W561,0))*VLOOKUP(B561,'2-Kosten per locatie'!$A$14:$C$31,3,FALSE)</f>
        <v>#DIV/0!</v>
      </c>
      <c r="R561" s="266">
        <f>IF(L561&gt;0,L561*I561/X561,0)*VLOOKUP(B561,'2-Kosten per locatie'!$A$14:$C$31,3,FALSE)</f>
        <v>0</v>
      </c>
      <c r="S561" s="266">
        <f>IF(M561&gt;0,M561*I561/Y561,0)*VLOOKUP(B561,'2-Kosten per locatie'!$A$14:$C$31,3,FALSE)</f>
        <v>0</v>
      </c>
      <c r="T561" s="266">
        <f>IF(N561&gt;0,N561*I561/Z561,0)*VLOOKUP(B561,'2-Kosten per locatie'!$A$14:$C$31,3,FALSE)</f>
        <v>0</v>
      </c>
      <c r="U561" s="266">
        <f>IF(O561&gt;0,O561*I561/Y561,0)*VLOOKUP(B561,'2-Kosten per locatie'!$A$14:$C$31,3,FALSE)</f>
        <v>0</v>
      </c>
      <c r="V561" s="266">
        <f>IF(P561&gt;0,P561*I561/Z561,0)*VLOOKUP(B561,'2-Kosten per locatie'!$A$14:$C$31,3,FALSE)</f>
        <v>0</v>
      </c>
      <c r="W561" s="359">
        <f>IF(K561="nio",0,IF(K561&gt;0,VLOOKUP(G561,'3-Productie normen'!A:L,VLOOKUP(K561,'3-Productie normen'!$B$32:$C$36,2,FALSE),FALSE)))</f>
        <v>0</v>
      </c>
      <c r="X561" s="359">
        <f t="shared" si="79"/>
        <v>0</v>
      </c>
      <c r="Y561" s="359">
        <f t="shared" si="80"/>
        <v>0</v>
      </c>
      <c r="Z561" s="359">
        <f t="shared" si="81"/>
        <v>0</v>
      </c>
      <c r="AA561" s="360"/>
      <c r="AC561" s="361">
        <f t="shared" si="82"/>
        <v>4692.4799999999996</v>
      </c>
    </row>
    <row r="562" spans="1:29" ht="14.1" hidden="1" customHeight="1">
      <c r="A562" s="77">
        <v>562</v>
      </c>
      <c r="B562" s="324" t="s">
        <v>64</v>
      </c>
      <c r="C562" s="74" t="s">
        <v>465</v>
      </c>
      <c r="D562" s="74" t="s">
        <v>401</v>
      </c>
      <c r="E562" s="443" t="s">
        <v>154</v>
      </c>
      <c r="F562" s="74" t="s">
        <v>196</v>
      </c>
      <c r="G562" s="340" t="s">
        <v>99</v>
      </c>
      <c r="H562" s="74" t="s">
        <v>159</v>
      </c>
      <c r="I562" s="74">
        <v>3.14</v>
      </c>
      <c r="J562" s="358">
        <f t="shared" si="78"/>
        <v>104</v>
      </c>
      <c r="K562" s="267">
        <v>104</v>
      </c>
      <c r="L562" s="267"/>
      <c r="M562" s="267"/>
      <c r="N562" s="267"/>
      <c r="O562" s="267"/>
      <c r="P562" s="267"/>
      <c r="Q562" s="266" t="e">
        <f>IF(K562="nio",0,IF(K562&gt;0,K562*I562/W562,0))*VLOOKUP(B562,'2-Kosten per locatie'!$A$14:$C$31,3,FALSE)</f>
        <v>#DIV/0!</v>
      </c>
      <c r="R562" s="266">
        <f>IF(L562&gt;0,L562*I562/X562,0)*VLOOKUP(B562,'2-Kosten per locatie'!$A$14:$C$31,3,FALSE)</f>
        <v>0</v>
      </c>
      <c r="S562" s="266">
        <f>IF(M562&gt;0,M562*I562/Y562,0)*VLOOKUP(B562,'2-Kosten per locatie'!$A$14:$C$31,3,FALSE)</f>
        <v>0</v>
      </c>
      <c r="T562" s="266">
        <f>IF(N562&gt;0,N562*I562/Z562,0)*VLOOKUP(B562,'2-Kosten per locatie'!$A$14:$C$31,3,FALSE)</f>
        <v>0</v>
      </c>
      <c r="U562" s="266">
        <f>IF(O562&gt;0,O562*I562/Y562,0)*VLOOKUP(B562,'2-Kosten per locatie'!$A$14:$C$31,3,FALSE)</f>
        <v>0</v>
      </c>
      <c r="V562" s="266">
        <f>IF(P562&gt;0,P562*I562/Z562,0)*VLOOKUP(B562,'2-Kosten per locatie'!$A$14:$C$31,3,FALSE)</f>
        <v>0</v>
      </c>
      <c r="W562" s="359">
        <f>IF(K562="nio",0,IF(K562&gt;0,VLOOKUP(G562,'3-Productie normen'!A:L,VLOOKUP(K562,'3-Productie normen'!$B$32:$C$36,2,FALSE),FALSE)))</f>
        <v>0</v>
      </c>
      <c r="X562" s="359">
        <f t="shared" si="79"/>
        <v>0</v>
      </c>
      <c r="Y562" s="359">
        <f t="shared" si="80"/>
        <v>0</v>
      </c>
      <c r="Z562" s="359">
        <f t="shared" si="81"/>
        <v>0</v>
      </c>
      <c r="AA562" s="360"/>
      <c r="AC562" s="361">
        <f t="shared" si="82"/>
        <v>326.56</v>
      </c>
    </row>
    <row r="563" spans="1:29" ht="14.1" hidden="1" customHeight="1">
      <c r="A563" s="77">
        <v>563</v>
      </c>
      <c r="B563" s="324" t="s">
        <v>64</v>
      </c>
      <c r="C563" s="74" t="s">
        <v>465</v>
      </c>
      <c r="D563" s="74" t="s">
        <v>401</v>
      </c>
      <c r="E563" s="443" t="s">
        <v>156</v>
      </c>
      <c r="F563" s="74" t="s">
        <v>467</v>
      </c>
      <c r="G563" s="74" t="s">
        <v>105</v>
      </c>
      <c r="H563" s="74" t="s">
        <v>159</v>
      </c>
      <c r="I563" s="74">
        <v>80.7</v>
      </c>
      <c r="J563" s="358">
        <f t="shared" si="78"/>
        <v>52</v>
      </c>
      <c r="K563" s="267">
        <v>52</v>
      </c>
      <c r="L563" s="267"/>
      <c r="M563" s="267"/>
      <c r="N563" s="267"/>
      <c r="O563" s="267"/>
      <c r="P563" s="267"/>
      <c r="Q563" s="266" t="e">
        <f>IF(K563="nio",0,IF(K563&gt;0,K563*I563/W563,0))*VLOOKUP(B563,'2-Kosten per locatie'!$A$14:$C$31,3,FALSE)</f>
        <v>#DIV/0!</v>
      </c>
      <c r="R563" s="266">
        <f>IF(L563&gt;0,L563*I563/X563,0)*VLOOKUP(B563,'2-Kosten per locatie'!$A$14:$C$31,3,FALSE)</f>
        <v>0</v>
      </c>
      <c r="S563" s="266">
        <f>IF(M563&gt;0,M563*I563/Y563,0)*VLOOKUP(B563,'2-Kosten per locatie'!$A$14:$C$31,3,FALSE)</f>
        <v>0</v>
      </c>
      <c r="T563" s="266">
        <f>IF(N563&gt;0,N563*I563/Z563,0)*VLOOKUP(B563,'2-Kosten per locatie'!$A$14:$C$31,3,FALSE)</f>
        <v>0</v>
      </c>
      <c r="U563" s="266">
        <f>IF(O563&gt;0,O563*I563/Y563,0)*VLOOKUP(B563,'2-Kosten per locatie'!$A$14:$C$31,3,FALSE)</f>
        <v>0</v>
      </c>
      <c r="V563" s="266">
        <f>IF(P563&gt;0,P563*I563/Z563,0)*VLOOKUP(B563,'2-Kosten per locatie'!$A$14:$C$31,3,FALSE)</f>
        <v>0</v>
      </c>
      <c r="W563" s="359">
        <f>IF(K563="nio",0,IF(K563&gt;0,VLOOKUP(G563,'3-Productie normen'!A:L,VLOOKUP(K563,'3-Productie normen'!$B$32:$C$36,2,FALSE),FALSE)))</f>
        <v>0</v>
      </c>
      <c r="X563" s="359">
        <f t="shared" si="79"/>
        <v>0</v>
      </c>
      <c r="Y563" s="359">
        <f t="shared" si="80"/>
        <v>0</v>
      </c>
      <c r="Z563" s="359">
        <f t="shared" si="81"/>
        <v>0</v>
      </c>
      <c r="AA563" s="360"/>
      <c r="AC563" s="361">
        <f t="shared" si="82"/>
        <v>4196.4000000000005</v>
      </c>
    </row>
    <row r="564" spans="1:29" ht="14.1" hidden="1" customHeight="1">
      <c r="A564" s="77">
        <v>564</v>
      </c>
      <c r="B564" s="324" t="s">
        <v>64</v>
      </c>
      <c r="C564" s="74" t="s">
        <v>465</v>
      </c>
      <c r="D564" s="74" t="s">
        <v>401</v>
      </c>
      <c r="E564" s="443" t="s">
        <v>157</v>
      </c>
      <c r="F564" s="74" t="s">
        <v>200</v>
      </c>
      <c r="G564" s="340" t="s">
        <v>97</v>
      </c>
      <c r="H564" s="74" t="s">
        <v>159</v>
      </c>
      <c r="I564" s="74">
        <v>11.6</v>
      </c>
      <c r="J564" s="358">
        <f t="shared" si="78"/>
        <v>52</v>
      </c>
      <c r="K564" s="267">
        <v>52</v>
      </c>
      <c r="L564" s="267"/>
      <c r="M564" s="267"/>
      <c r="N564" s="267"/>
      <c r="O564" s="267"/>
      <c r="P564" s="267"/>
      <c r="Q564" s="266" t="e">
        <f>IF(K564="nio",0,IF(K564&gt;0,K564*I564/W564,0))*VLOOKUP(B564,'2-Kosten per locatie'!$A$14:$C$31,3,FALSE)</f>
        <v>#DIV/0!</v>
      </c>
      <c r="R564" s="266">
        <f>IF(L564&gt;0,L564*I564/X564,0)*VLOOKUP(B564,'2-Kosten per locatie'!$A$14:$C$31,3,FALSE)</f>
        <v>0</v>
      </c>
      <c r="S564" s="266">
        <f>IF(M564&gt;0,M564*I564/Y564,0)*VLOOKUP(B564,'2-Kosten per locatie'!$A$14:$C$31,3,FALSE)</f>
        <v>0</v>
      </c>
      <c r="T564" s="266">
        <f>IF(N564&gt;0,N564*I564/Z564,0)*VLOOKUP(B564,'2-Kosten per locatie'!$A$14:$C$31,3,FALSE)</f>
        <v>0</v>
      </c>
      <c r="U564" s="266">
        <f>IF(O564&gt;0,O564*I564/Y564,0)*VLOOKUP(B564,'2-Kosten per locatie'!$A$14:$C$31,3,FALSE)</f>
        <v>0</v>
      </c>
      <c r="V564" s="266">
        <f>IF(P564&gt;0,P564*I564/Z564,0)*VLOOKUP(B564,'2-Kosten per locatie'!$A$14:$C$31,3,FALSE)</f>
        <v>0</v>
      </c>
      <c r="W564" s="359">
        <f>IF(K564="nio",0,IF(K564&gt;0,VLOOKUP(G564,'3-Productie normen'!A:L,VLOOKUP(K564,'3-Productie normen'!$B$32:$C$36,2,FALSE),FALSE)))</f>
        <v>0</v>
      </c>
      <c r="X564" s="359">
        <f t="shared" si="79"/>
        <v>0</v>
      </c>
      <c r="Y564" s="359">
        <f t="shared" si="80"/>
        <v>0</v>
      </c>
      <c r="Z564" s="359">
        <f t="shared" si="81"/>
        <v>0</v>
      </c>
      <c r="AA564" s="360"/>
      <c r="AC564" s="361">
        <f t="shared" si="82"/>
        <v>603.19999999999993</v>
      </c>
    </row>
    <row r="565" spans="1:29" ht="14.1" hidden="1" customHeight="1">
      <c r="A565" s="77">
        <v>565</v>
      </c>
      <c r="B565" s="324" t="s">
        <v>64</v>
      </c>
      <c r="C565" s="74" t="s">
        <v>465</v>
      </c>
      <c r="D565" s="74" t="s">
        <v>401</v>
      </c>
      <c r="E565" s="443" t="s">
        <v>160</v>
      </c>
      <c r="F565" s="74" t="s">
        <v>196</v>
      </c>
      <c r="G565" s="340" t="s">
        <v>99</v>
      </c>
      <c r="H565" s="74" t="s">
        <v>159</v>
      </c>
      <c r="I565" s="74">
        <v>23.23</v>
      </c>
      <c r="J565" s="358">
        <f t="shared" si="78"/>
        <v>104</v>
      </c>
      <c r="K565" s="267">
        <v>104</v>
      </c>
      <c r="L565" s="267"/>
      <c r="M565" s="267"/>
      <c r="N565" s="267"/>
      <c r="O565" s="267"/>
      <c r="P565" s="267"/>
      <c r="Q565" s="266" t="e">
        <f>IF(K565="nio",0,IF(K565&gt;0,K565*I565/W565,0))*VLOOKUP(B565,'2-Kosten per locatie'!$A$14:$C$31,3,FALSE)</f>
        <v>#DIV/0!</v>
      </c>
      <c r="R565" s="266">
        <f>IF(L565&gt;0,L565*I565/X565,0)*VLOOKUP(B565,'2-Kosten per locatie'!$A$14:$C$31,3,FALSE)</f>
        <v>0</v>
      </c>
      <c r="S565" s="266">
        <f>IF(M565&gt;0,M565*I565/Y565,0)*VLOOKUP(B565,'2-Kosten per locatie'!$A$14:$C$31,3,FALSE)</f>
        <v>0</v>
      </c>
      <c r="T565" s="266">
        <f>IF(N565&gt;0,N565*I565/Z565,0)*VLOOKUP(B565,'2-Kosten per locatie'!$A$14:$C$31,3,FALSE)</f>
        <v>0</v>
      </c>
      <c r="U565" s="266">
        <f>IF(O565&gt;0,O565*I565/Y565,0)*VLOOKUP(B565,'2-Kosten per locatie'!$A$14:$C$31,3,FALSE)</f>
        <v>0</v>
      </c>
      <c r="V565" s="266">
        <f>IF(P565&gt;0,P565*I565/Z565,0)*VLOOKUP(B565,'2-Kosten per locatie'!$A$14:$C$31,3,FALSE)</f>
        <v>0</v>
      </c>
      <c r="W565" s="359">
        <f>IF(K565="nio",0,IF(K565&gt;0,VLOOKUP(G565,'3-Productie normen'!A:L,VLOOKUP(K565,'3-Productie normen'!$B$32:$C$36,2,FALSE),FALSE)))</f>
        <v>0</v>
      </c>
      <c r="X565" s="359">
        <f t="shared" si="79"/>
        <v>0</v>
      </c>
      <c r="Y565" s="359">
        <f t="shared" si="80"/>
        <v>0</v>
      </c>
      <c r="Z565" s="359">
        <f t="shared" si="81"/>
        <v>0</v>
      </c>
      <c r="AA565" s="360"/>
      <c r="AC565" s="361">
        <f t="shared" si="82"/>
        <v>2415.92</v>
      </c>
    </row>
    <row r="566" spans="1:29" ht="14.1" hidden="1" customHeight="1">
      <c r="A566" s="77">
        <v>566</v>
      </c>
      <c r="B566" s="324" t="s">
        <v>64</v>
      </c>
      <c r="C566" s="74" t="s">
        <v>465</v>
      </c>
      <c r="D566" s="74" t="s">
        <v>401</v>
      </c>
      <c r="E566" s="443" t="s">
        <v>161</v>
      </c>
      <c r="F566" s="74" t="s">
        <v>106</v>
      </c>
      <c r="G566" s="340" t="s">
        <v>106</v>
      </c>
      <c r="H566" s="74" t="s">
        <v>159</v>
      </c>
      <c r="I566" s="74">
        <v>3.93</v>
      </c>
      <c r="J566" s="358">
        <f t="shared" si="78"/>
        <v>52</v>
      </c>
      <c r="K566" s="267">
        <v>52</v>
      </c>
      <c r="L566" s="267"/>
      <c r="M566" s="267"/>
      <c r="N566" s="267"/>
      <c r="O566" s="267"/>
      <c r="P566" s="267"/>
      <c r="Q566" s="266" t="e">
        <f>IF(K566="nio",0,IF(K566&gt;0,K566*I566/W566,0))*VLOOKUP(B566,'2-Kosten per locatie'!$A$14:$C$31,3,FALSE)</f>
        <v>#DIV/0!</v>
      </c>
      <c r="R566" s="266">
        <f>IF(L566&gt;0,L566*I566/X566,0)*VLOOKUP(B566,'2-Kosten per locatie'!$A$14:$C$31,3,FALSE)</f>
        <v>0</v>
      </c>
      <c r="S566" s="266">
        <f>IF(M566&gt;0,M566*I566/Y566,0)*VLOOKUP(B566,'2-Kosten per locatie'!$A$14:$C$31,3,FALSE)</f>
        <v>0</v>
      </c>
      <c r="T566" s="266">
        <f>IF(N566&gt;0,N566*I566/Z566,0)*VLOOKUP(B566,'2-Kosten per locatie'!$A$14:$C$31,3,FALSE)</f>
        <v>0</v>
      </c>
      <c r="U566" s="266">
        <f>IF(O566&gt;0,O566*I566/Y566,0)*VLOOKUP(B566,'2-Kosten per locatie'!$A$14:$C$31,3,FALSE)</f>
        <v>0</v>
      </c>
      <c r="V566" s="266">
        <f>IF(P566&gt;0,P566*I566/Z566,0)*VLOOKUP(B566,'2-Kosten per locatie'!$A$14:$C$31,3,FALSE)</f>
        <v>0</v>
      </c>
      <c r="W566" s="359">
        <f>IF(K566="nio",0,IF(K566&gt;0,VLOOKUP(G566,'3-Productie normen'!A:L,VLOOKUP(K566,'3-Productie normen'!$B$32:$C$36,2,FALSE),FALSE)))</f>
        <v>0</v>
      </c>
      <c r="X566" s="359">
        <f t="shared" si="79"/>
        <v>0</v>
      </c>
      <c r="Y566" s="359">
        <f t="shared" si="80"/>
        <v>0</v>
      </c>
      <c r="Z566" s="359">
        <f t="shared" si="81"/>
        <v>0</v>
      </c>
      <c r="AA566" s="360"/>
      <c r="AC566" s="361">
        <f t="shared" si="82"/>
        <v>204.36</v>
      </c>
    </row>
    <row r="567" spans="1:29" ht="14.1" hidden="1" customHeight="1">
      <c r="A567" s="77">
        <v>567</v>
      </c>
      <c r="B567" s="324" t="s">
        <v>64</v>
      </c>
      <c r="C567" s="74" t="s">
        <v>465</v>
      </c>
      <c r="D567" s="74" t="s">
        <v>401</v>
      </c>
      <c r="E567" s="443" t="s">
        <v>162</v>
      </c>
      <c r="F567" s="74" t="s">
        <v>468</v>
      </c>
      <c r="G567" s="74" t="s">
        <v>98</v>
      </c>
      <c r="H567" s="74" t="s">
        <v>406</v>
      </c>
      <c r="I567" s="74">
        <v>4.21</v>
      </c>
      <c r="J567" s="358">
        <f t="shared" si="78"/>
        <v>730</v>
      </c>
      <c r="K567" s="267">
        <v>255</v>
      </c>
      <c r="L567" s="267">
        <v>255</v>
      </c>
      <c r="M567" s="267">
        <v>101</v>
      </c>
      <c r="N567" s="267">
        <v>101</v>
      </c>
      <c r="O567" s="267">
        <v>9</v>
      </c>
      <c r="P567" s="267">
        <v>9</v>
      </c>
      <c r="Q567" s="266" t="e">
        <f>IF(K567="nio",0,IF(K567&gt;0,K567*I567/W567,0))*VLOOKUP(B567,'2-Kosten per locatie'!$A$14:$C$31,3,FALSE)</f>
        <v>#DIV/0!</v>
      </c>
      <c r="R567" s="266" t="e">
        <f>IF(L567&gt;0,L567*I567/X567,0)*VLOOKUP(B567,'2-Kosten per locatie'!$A$14:$C$31,3,FALSE)</f>
        <v>#DIV/0!</v>
      </c>
      <c r="S567" s="266" t="e">
        <f>IF(M567&gt;0,M567*I567/Y567,0)*VLOOKUP(B567,'2-Kosten per locatie'!$A$14:$C$31,3,FALSE)</f>
        <v>#DIV/0!</v>
      </c>
      <c r="T567" s="266" t="e">
        <f>IF(N567&gt;0,N567*I567/Z567,0)*VLOOKUP(B567,'2-Kosten per locatie'!$A$14:$C$31,3,FALSE)</f>
        <v>#DIV/0!</v>
      </c>
      <c r="U567" s="266" t="e">
        <f>IF(O567&gt;0,O567*I567/Y567,0)*VLOOKUP(B567,'2-Kosten per locatie'!$A$14:$C$31,3,FALSE)</f>
        <v>#DIV/0!</v>
      </c>
      <c r="V567" s="266" t="e">
        <f>IF(P567&gt;0,P567*I567/Z567,0)*VLOOKUP(B567,'2-Kosten per locatie'!$A$14:$C$31,3,FALSE)</f>
        <v>#DIV/0!</v>
      </c>
      <c r="W567" s="359">
        <f>IF(K567="nio",0,IF(K567&gt;0,VLOOKUP(G567,'3-Productie normen'!A:L,VLOOKUP(K567,'3-Productie normen'!$B$32:$C$36,2,FALSE),FALSE)))</f>
        <v>0</v>
      </c>
      <c r="X567" s="359">
        <f t="shared" si="79"/>
        <v>0</v>
      </c>
      <c r="Y567" s="359">
        <f t="shared" si="80"/>
        <v>0</v>
      </c>
      <c r="Z567" s="359">
        <f t="shared" si="81"/>
        <v>0</v>
      </c>
      <c r="AA567" s="360"/>
      <c r="AC567" s="361">
        <f t="shared" si="82"/>
        <v>3073.3</v>
      </c>
    </row>
    <row r="568" spans="1:29" ht="14.1" hidden="1" customHeight="1">
      <c r="A568" s="77">
        <v>568</v>
      </c>
      <c r="B568" s="324" t="s">
        <v>64</v>
      </c>
      <c r="C568" s="74" t="s">
        <v>465</v>
      </c>
      <c r="D568" s="74" t="s">
        <v>401</v>
      </c>
      <c r="E568" s="443" t="s">
        <v>163</v>
      </c>
      <c r="F568" s="74" t="s">
        <v>194</v>
      </c>
      <c r="G568" s="340" t="s">
        <v>99</v>
      </c>
      <c r="H568" s="74" t="s">
        <v>159</v>
      </c>
      <c r="I568" s="74">
        <v>7.12</v>
      </c>
      <c r="J568" s="358">
        <f t="shared" si="78"/>
        <v>104</v>
      </c>
      <c r="K568" s="267">
        <v>104</v>
      </c>
      <c r="L568" s="267"/>
      <c r="M568" s="267"/>
      <c r="N568" s="267"/>
      <c r="O568" s="267"/>
      <c r="P568" s="267"/>
      <c r="Q568" s="266" t="e">
        <f>IF(K568="nio",0,IF(K568&gt;0,K568*I568/W568,0))*VLOOKUP(B568,'2-Kosten per locatie'!$A$14:$C$31,3,FALSE)</f>
        <v>#DIV/0!</v>
      </c>
      <c r="R568" s="266">
        <f>IF(L568&gt;0,L568*I568/X568,0)*VLOOKUP(B568,'2-Kosten per locatie'!$A$14:$C$31,3,FALSE)</f>
        <v>0</v>
      </c>
      <c r="S568" s="266">
        <f>IF(M568&gt;0,M568*I568/Y568,0)*VLOOKUP(B568,'2-Kosten per locatie'!$A$14:$C$31,3,FALSE)</f>
        <v>0</v>
      </c>
      <c r="T568" s="266">
        <f>IF(N568&gt;0,N568*I568/Z568,0)*VLOOKUP(B568,'2-Kosten per locatie'!$A$14:$C$31,3,FALSE)</f>
        <v>0</v>
      </c>
      <c r="U568" s="266">
        <f>IF(O568&gt;0,O568*I568/Y568,0)*VLOOKUP(B568,'2-Kosten per locatie'!$A$14:$C$31,3,FALSE)</f>
        <v>0</v>
      </c>
      <c r="V568" s="266">
        <f>IF(P568&gt;0,P568*I568/Z568,0)*VLOOKUP(B568,'2-Kosten per locatie'!$A$14:$C$31,3,FALSE)</f>
        <v>0</v>
      </c>
      <c r="W568" s="359">
        <f>IF(K568="nio",0,IF(K568&gt;0,VLOOKUP(G568,'3-Productie normen'!A:L,VLOOKUP(K568,'3-Productie normen'!$B$32:$C$36,2,FALSE),FALSE)))</f>
        <v>0</v>
      </c>
      <c r="X568" s="359">
        <f t="shared" si="79"/>
        <v>0</v>
      </c>
      <c r="Y568" s="359">
        <f t="shared" si="80"/>
        <v>0</v>
      </c>
      <c r="Z568" s="359">
        <f t="shared" si="81"/>
        <v>0</v>
      </c>
      <c r="AA568" s="360"/>
      <c r="AC568" s="361">
        <f t="shared" si="82"/>
        <v>740.48</v>
      </c>
    </row>
    <row r="569" spans="1:29" ht="14.1" hidden="1" customHeight="1">
      <c r="A569" s="77">
        <v>569</v>
      </c>
      <c r="B569" s="324" t="s">
        <v>64</v>
      </c>
      <c r="C569" s="74" t="s">
        <v>465</v>
      </c>
      <c r="D569" s="74" t="s">
        <v>401</v>
      </c>
      <c r="E569" s="443" t="s">
        <v>164</v>
      </c>
      <c r="F569" s="74" t="s">
        <v>468</v>
      </c>
      <c r="G569" s="74" t="s">
        <v>98</v>
      </c>
      <c r="H569" s="74" t="s">
        <v>406</v>
      </c>
      <c r="I569" s="74">
        <v>7.06</v>
      </c>
      <c r="J569" s="358">
        <f t="shared" si="78"/>
        <v>730</v>
      </c>
      <c r="K569" s="267">
        <v>255</v>
      </c>
      <c r="L569" s="267">
        <v>255</v>
      </c>
      <c r="M569" s="267">
        <v>101</v>
      </c>
      <c r="N569" s="267">
        <v>101</v>
      </c>
      <c r="O569" s="267">
        <v>9</v>
      </c>
      <c r="P569" s="267">
        <v>9</v>
      </c>
      <c r="Q569" s="266" t="e">
        <f>IF(K569="nio",0,IF(K569&gt;0,K569*I569/W569,0))*VLOOKUP(B569,'2-Kosten per locatie'!$A$14:$C$31,3,FALSE)</f>
        <v>#DIV/0!</v>
      </c>
      <c r="R569" s="266" t="e">
        <f>IF(L569&gt;0,L569*I569/X569,0)*VLOOKUP(B569,'2-Kosten per locatie'!$A$14:$C$31,3,FALSE)</f>
        <v>#DIV/0!</v>
      </c>
      <c r="S569" s="266" t="e">
        <f>IF(M569&gt;0,M569*I569/Y569,0)*VLOOKUP(B569,'2-Kosten per locatie'!$A$14:$C$31,3,FALSE)</f>
        <v>#DIV/0!</v>
      </c>
      <c r="T569" s="266" t="e">
        <f>IF(N569&gt;0,N569*I569/Z569,0)*VLOOKUP(B569,'2-Kosten per locatie'!$A$14:$C$31,3,FALSE)</f>
        <v>#DIV/0!</v>
      </c>
      <c r="U569" s="266" t="e">
        <f>IF(O569&gt;0,O569*I569/Y569,0)*VLOOKUP(B569,'2-Kosten per locatie'!$A$14:$C$31,3,FALSE)</f>
        <v>#DIV/0!</v>
      </c>
      <c r="V569" s="266" t="e">
        <f>IF(P569&gt;0,P569*I569/Z569,0)*VLOOKUP(B569,'2-Kosten per locatie'!$A$14:$C$31,3,FALSE)</f>
        <v>#DIV/0!</v>
      </c>
      <c r="W569" s="359">
        <f>IF(K569="nio",0,IF(K569&gt;0,VLOOKUP(G569,'3-Productie normen'!A:L,VLOOKUP(K569,'3-Productie normen'!$B$32:$C$36,2,FALSE),FALSE)))</f>
        <v>0</v>
      </c>
      <c r="X569" s="359">
        <f t="shared" si="79"/>
        <v>0</v>
      </c>
      <c r="Y569" s="359">
        <f t="shared" si="80"/>
        <v>0</v>
      </c>
      <c r="Z569" s="359">
        <f t="shared" si="81"/>
        <v>0</v>
      </c>
      <c r="AA569" s="360"/>
      <c r="AC569" s="361">
        <f t="shared" si="82"/>
        <v>5153.7999999999993</v>
      </c>
    </row>
    <row r="570" spans="1:29" ht="14.1" hidden="1" customHeight="1">
      <c r="A570" s="77">
        <v>570</v>
      </c>
      <c r="B570" s="324" t="s">
        <v>64</v>
      </c>
      <c r="C570" s="74" t="s">
        <v>465</v>
      </c>
      <c r="D570" s="74" t="s">
        <v>401</v>
      </c>
      <c r="E570" s="443" t="s">
        <v>165</v>
      </c>
      <c r="F570" s="74" t="s">
        <v>194</v>
      </c>
      <c r="G570" s="340" t="s">
        <v>99</v>
      </c>
      <c r="H570" s="74" t="s">
        <v>159</v>
      </c>
      <c r="I570" s="74">
        <v>7.08</v>
      </c>
      <c r="J570" s="358">
        <f t="shared" si="78"/>
        <v>104</v>
      </c>
      <c r="K570" s="267">
        <v>104</v>
      </c>
      <c r="L570" s="267"/>
      <c r="M570" s="267"/>
      <c r="N570" s="267"/>
      <c r="O570" s="267"/>
      <c r="P570" s="267"/>
      <c r="Q570" s="266" t="e">
        <f>IF(K570="nio",0,IF(K570&gt;0,K570*I570/W570,0))*VLOOKUP(B570,'2-Kosten per locatie'!$A$14:$C$31,3,FALSE)</f>
        <v>#DIV/0!</v>
      </c>
      <c r="R570" s="266">
        <f>IF(L570&gt;0,L570*I570/X570,0)*VLOOKUP(B570,'2-Kosten per locatie'!$A$14:$C$31,3,FALSE)</f>
        <v>0</v>
      </c>
      <c r="S570" s="266">
        <f>IF(M570&gt;0,M570*I570/Y570,0)*VLOOKUP(B570,'2-Kosten per locatie'!$A$14:$C$31,3,FALSE)</f>
        <v>0</v>
      </c>
      <c r="T570" s="266">
        <f>IF(N570&gt;0,N570*I570/Z570,0)*VLOOKUP(B570,'2-Kosten per locatie'!$A$14:$C$31,3,FALSE)</f>
        <v>0</v>
      </c>
      <c r="U570" s="266">
        <f>IF(O570&gt;0,O570*I570/Y570,0)*VLOOKUP(B570,'2-Kosten per locatie'!$A$14:$C$31,3,FALSE)</f>
        <v>0</v>
      </c>
      <c r="V570" s="266">
        <f>IF(P570&gt;0,P570*I570/Z570,0)*VLOOKUP(B570,'2-Kosten per locatie'!$A$14:$C$31,3,FALSE)</f>
        <v>0</v>
      </c>
      <c r="W570" s="359">
        <f>IF(K570="nio",0,IF(K570&gt;0,VLOOKUP(G570,'3-Productie normen'!A:L,VLOOKUP(K570,'3-Productie normen'!$B$32:$C$36,2,FALSE),FALSE)))</f>
        <v>0</v>
      </c>
      <c r="X570" s="359">
        <f t="shared" si="79"/>
        <v>0</v>
      </c>
      <c r="Y570" s="359">
        <f t="shared" si="80"/>
        <v>0</v>
      </c>
      <c r="Z570" s="359">
        <f t="shared" si="81"/>
        <v>0</v>
      </c>
      <c r="AA570" s="360"/>
      <c r="AC570" s="361">
        <f t="shared" si="82"/>
        <v>736.32</v>
      </c>
    </row>
    <row r="571" spans="1:29" ht="14.1" hidden="1" customHeight="1">
      <c r="A571" s="77">
        <v>571</v>
      </c>
      <c r="B571" s="324" t="s">
        <v>64</v>
      </c>
      <c r="C571" s="74" t="s">
        <v>465</v>
      </c>
      <c r="D571" s="74" t="s">
        <v>401</v>
      </c>
      <c r="E571" s="443" t="s">
        <v>166</v>
      </c>
      <c r="F571" s="74" t="s">
        <v>194</v>
      </c>
      <c r="G571" s="340" t="s">
        <v>99</v>
      </c>
      <c r="H571" s="74" t="s">
        <v>159</v>
      </c>
      <c r="I571" s="74">
        <v>5.22</v>
      </c>
      <c r="J571" s="358">
        <f t="shared" si="78"/>
        <v>104</v>
      </c>
      <c r="K571" s="267">
        <v>104</v>
      </c>
      <c r="L571" s="267"/>
      <c r="M571" s="267"/>
      <c r="N571" s="267"/>
      <c r="O571" s="267"/>
      <c r="P571" s="267"/>
      <c r="Q571" s="266" t="e">
        <f>IF(K571="nio",0,IF(K571&gt;0,K571*I571/W571,0))*VLOOKUP(B571,'2-Kosten per locatie'!$A$14:$C$31,3,FALSE)</f>
        <v>#DIV/0!</v>
      </c>
      <c r="R571" s="266">
        <f>IF(L571&gt;0,L571*I571/X571,0)*VLOOKUP(B571,'2-Kosten per locatie'!$A$14:$C$31,3,FALSE)</f>
        <v>0</v>
      </c>
      <c r="S571" s="266">
        <f>IF(M571&gt;0,M571*I571/Y571,0)*VLOOKUP(B571,'2-Kosten per locatie'!$A$14:$C$31,3,FALSE)</f>
        <v>0</v>
      </c>
      <c r="T571" s="266">
        <f>IF(N571&gt;0,N571*I571/Z571,0)*VLOOKUP(B571,'2-Kosten per locatie'!$A$14:$C$31,3,FALSE)</f>
        <v>0</v>
      </c>
      <c r="U571" s="266">
        <f>IF(O571&gt;0,O571*I571/Y571,0)*VLOOKUP(B571,'2-Kosten per locatie'!$A$14:$C$31,3,FALSE)</f>
        <v>0</v>
      </c>
      <c r="V571" s="266">
        <f>IF(P571&gt;0,P571*I571/Z571,0)*VLOOKUP(B571,'2-Kosten per locatie'!$A$14:$C$31,3,FALSE)</f>
        <v>0</v>
      </c>
      <c r="W571" s="359">
        <f>IF(K571="nio",0,IF(K571&gt;0,VLOOKUP(G571,'3-Productie normen'!A:L,VLOOKUP(K571,'3-Productie normen'!$B$32:$C$36,2,FALSE),FALSE)))</f>
        <v>0</v>
      </c>
      <c r="X571" s="359">
        <f t="shared" si="79"/>
        <v>0</v>
      </c>
      <c r="Y571" s="359">
        <f t="shared" si="80"/>
        <v>0</v>
      </c>
      <c r="Z571" s="359">
        <f t="shared" si="81"/>
        <v>0</v>
      </c>
      <c r="AA571" s="360"/>
      <c r="AC571" s="361">
        <f t="shared" si="82"/>
        <v>542.88</v>
      </c>
    </row>
    <row r="572" spans="1:29" ht="14.1" hidden="1" customHeight="1">
      <c r="A572" s="77">
        <v>572</v>
      </c>
      <c r="B572" s="324" t="s">
        <v>64</v>
      </c>
      <c r="C572" s="74" t="s">
        <v>465</v>
      </c>
      <c r="D572" s="74" t="s">
        <v>401</v>
      </c>
      <c r="E572" s="443" t="s">
        <v>167</v>
      </c>
      <c r="F572" s="74" t="s">
        <v>194</v>
      </c>
      <c r="G572" s="340" t="s">
        <v>99</v>
      </c>
      <c r="H572" s="74" t="s">
        <v>159</v>
      </c>
      <c r="I572" s="74">
        <v>3.74</v>
      </c>
      <c r="J572" s="358">
        <f t="shared" si="78"/>
        <v>104</v>
      </c>
      <c r="K572" s="267">
        <v>104</v>
      </c>
      <c r="L572" s="267"/>
      <c r="M572" s="267"/>
      <c r="N572" s="267"/>
      <c r="O572" s="267"/>
      <c r="P572" s="267"/>
      <c r="Q572" s="266" t="e">
        <f>IF(K572="nio",0,IF(K572&gt;0,K572*I572/W572,0))*VLOOKUP(B572,'2-Kosten per locatie'!$A$14:$C$31,3,FALSE)</f>
        <v>#DIV/0!</v>
      </c>
      <c r="R572" s="266">
        <f>IF(L572&gt;0,L572*I572/X572,0)*VLOOKUP(B572,'2-Kosten per locatie'!$A$14:$C$31,3,FALSE)</f>
        <v>0</v>
      </c>
      <c r="S572" s="266">
        <f>IF(M572&gt;0,M572*I572/Y572,0)*VLOOKUP(B572,'2-Kosten per locatie'!$A$14:$C$31,3,FALSE)</f>
        <v>0</v>
      </c>
      <c r="T572" s="266">
        <f>IF(N572&gt;0,N572*I572/Z572,0)*VLOOKUP(B572,'2-Kosten per locatie'!$A$14:$C$31,3,FALSE)</f>
        <v>0</v>
      </c>
      <c r="U572" s="266">
        <f>IF(O572&gt;0,O572*I572/Y572,0)*VLOOKUP(B572,'2-Kosten per locatie'!$A$14:$C$31,3,FALSE)</f>
        <v>0</v>
      </c>
      <c r="V572" s="266">
        <f>IF(P572&gt;0,P572*I572/Z572,0)*VLOOKUP(B572,'2-Kosten per locatie'!$A$14:$C$31,3,FALSE)</f>
        <v>0</v>
      </c>
      <c r="W572" s="359">
        <f>IF(K572="nio",0,IF(K572&gt;0,VLOOKUP(G572,'3-Productie normen'!A:L,VLOOKUP(K572,'3-Productie normen'!$B$32:$C$36,2,FALSE),FALSE)))</f>
        <v>0</v>
      </c>
      <c r="X572" s="359">
        <f t="shared" si="79"/>
        <v>0</v>
      </c>
      <c r="Y572" s="359">
        <f t="shared" si="80"/>
        <v>0</v>
      </c>
      <c r="Z572" s="359">
        <f t="shared" si="81"/>
        <v>0</v>
      </c>
      <c r="AA572" s="360"/>
      <c r="AC572" s="361">
        <f t="shared" si="82"/>
        <v>388.96000000000004</v>
      </c>
    </row>
    <row r="573" spans="1:29" ht="14.1" hidden="1" customHeight="1">
      <c r="A573" s="77">
        <v>573</v>
      </c>
      <c r="B573" s="324" t="s">
        <v>64</v>
      </c>
      <c r="C573" s="74" t="s">
        <v>465</v>
      </c>
      <c r="D573" s="74" t="s">
        <v>401</v>
      </c>
      <c r="E573" s="443" t="s">
        <v>168</v>
      </c>
      <c r="F573" s="74" t="s">
        <v>196</v>
      </c>
      <c r="G573" s="340" t="s">
        <v>99</v>
      </c>
      <c r="H573" s="74" t="s">
        <v>159</v>
      </c>
      <c r="I573" s="74">
        <v>3.6</v>
      </c>
      <c r="J573" s="358">
        <f t="shared" si="78"/>
        <v>104</v>
      </c>
      <c r="K573" s="267">
        <v>104</v>
      </c>
      <c r="L573" s="267"/>
      <c r="M573" s="267"/>
      <c r="N573" s="267"/>
      <c r="O573" s="267"/>
      <c r="P573" s="267"/>
      <c r="Q573" s="266" t="e">
        <f>IF(K573="nio",0,IF(K573&gt;0,K573*I573/W573,0))*VLOOKUP(B573,'2-Kosten per locatie'!$A$14:$C$31,3,FALSE)</f>
        <v>#DIV/0!</v>
      </c>
      <c r="R573" s="266">
        <f>IF(L573&gt;0,L573*I573/X573,0)*VLOOKUP(B573,'2-Kosten per locatie'!$A$14:$C$31,3,FALSE)</f>
        <v>0</v>
      </c>
      <c r="S573" s="266">
        <f>IF(M573&gt;0,M573*I573/Y573,0)*VLOOKUP(B573,'2-Kosten per locatie'!$A$14:$C$31,3,FALSE)</f>
        <v>0</v>
      </c>
      <c r="T573" s="266">
        <f>IF(N573&gt;0,N573*I573/Z573,0)*VLOOKUP(B573,'2-Kosten per locatie'!$A$14:$C$31,3,FALSE)</f>
        <v>0</v>
      </c>
      <c r="U573" s="266">
        <f>IF(O573&gt;0,O573*I573/Y573,0)*VLOOKUP(B573,'2-Kosten per locatie'!$A$14:$C$31,3,FALSE)</f>
        <v>0</v>
      </c>
      <c r="V573" s="266">
        <f>IF(P573&gt;0,P573*I573/Z573,0)*VLOOKUP(B573,'2-Kosten per locatie'!$A$14:$C$31,3,FALSE)</f>
        <v>0</v>
      </c>
      <c r="W573" s="359">
        <f>IF(K573="nio",0,IF(K573&gt;0,VLOOKUP(G573,'3-Productie normen'!A:L,VLOOKUP(K573,'3-Productie normen'!$B$32:$C$36,2,FALSE),FALSE)))</f>
        <v>0</v>
      </c>
      <c r="X573" s="359">
        <f t="shared" si="79"/>
        <v>0</v>
      </c>
      <c r="Y573" s="359">
        <f t="shared" si="80"/>
        <v>0</v>
      </c>
      <c r="Z573" s="359">
        <f t="shared" si="81"/>
        <v>0</v>
      </c>
      <c r="AA573" s="360"/>
      <c r="AC573" s="361">
        <f t="shared" si="82"/>
        <v>374.40000000000003</v>
      </c>
    </row>
    <row r="574" spans="1:29" ht="14.1" hidden="1" customHeight="1">
      <c r="A574" s="77">
        <v>574</v>
      </c>
      <c r="B574" s="324" t="s">
        <v>64</v>
      </c>
      <c r="C574" s="74" t="s">
        <v>465</v>
      </c>
      <c r="D574" s="74" t="s">
        <v>401</v>
      </c>
      <c r="E574" s="443" t="s">
        <v>169</v>
      </c>
      <c r="F574" s="74" t="s">
        <v>194</v>
      </c>
      <c r="G574" s="340" t="s">
        <v>99</v>
      </c>
      <c r="H574" s="74" t="s">
        <v>159</v>
      </c>
      <c r="I574" s="74">
        <v>7.88</v>
      </c>
      <c r="J574" s="358">
        <f t="shared" si="78"/>
        <v>104</v>
      </c>
      <c r="K574" s="267">
        <v>104</v>
      </c>
      <c r="L574" s="267"/>
      <c r="M574" s="267"/>
      <c r="N574" s="267"/>
      <c r="O574" s="267"/>
      <c r="P574" s="267"/>
      <c r="Q574" s="266" t="e">
        <f>IF(K574="nio",0,IF(K574&gt;0,K574*I574/W574,0))*VLOOKUP(B574,'2-Kosten per locatie'!$A$14:$C$31,3,FALSE)</f>
        <v>#DIV/0!</v>
      </c>
      <c r="R574" s="266">
        <f>IF(L574&gt;0,L574*I574/X574,0)*VLOOKUP(B574,'2-Kosten per locatie'!$A$14:$C$31,3,FALSE)</f>
        <v>0</v>
      </c>
      <c r="S574" s="266">
        <f>IF(M574&gt;0,M574*I574/Y574,0)*VLOOKUP(B574,'2-Kosten per locatie'!$A$14:$C$31,3,FALSE)</f>
        <v>0</v>
      </c>
      <c r="T574" s="266">
        <f>IF(N574&gt;0,N574*I574/Z574,0)*VLOOKUP(B574,'2-Kosten per locatie'!$A$14:$C$31,3,FALSE)</f>
        <v>0</v>
      </c>
      <c r="U574" s="266">
        <f>IF(O574&gt;0,O574*I574/Y574,0)*VLOOKUP(B574,'2-Kosten per locatie'!$A$14:$C$31,3,FALSE)</f>
        <v>0</v>
      </c>
      <c r="V574" s="266">
        <f>IF(P574&gt;0,P574*I574/Z574,0)*VLOOKUP(B574,'2-Kosten per locatie'!$A$14:$C$31,3,FALSE)</f>
        <v>0</v>
      </c>
      <c r="W574" s="359">
        <f>IF(K574="nio",0,IF(K574&gt;0,VLOOKUP(G574,'3-Productie normen'!A:L,VLOOKUP(K574,'3-Productie normen'!$B$32:$C$36,2,FALSE),FALSE)))</f>
        <v>0</v>
      </c>
      <c r="X574" s="359">
        <f t="shared" si="79"/>
        <v>0</v>
      </c>
      <c r="Y574" s="359">
        <f t="shared" si="80"/>
        <v>0</v>
      </c>
      <c r="Z574" s="359">
        <f t="shared" si="81"/>
        <v>0</v>
      </c>
      <c r="AA574" s="360"/>
      <c r="AC574" s="361">
        <f t="shared" si="82"/>
        <v>819.52</v>
      </c>
    </row>
    <row r="575" spans="1:29" ht="14.1" hidden="1" customHeight="1">
      <c r="A575" s="77">
        <v>575</v>
      </c>
      <c r="B575" s="324" t="s">
        <v>64</v>
      </c>
      <c r="C575" s="74" t="s">
        <v>465</v>
      </c>
      <c r="D575" s="74" t="s">
        <v>401</v>
      </c>
      <c r="E575" s="443" t="s">
        <v>170</v>
      </c>
      <c r="F575" s="74" t="s">
        <v>249</v>
      </c>
      <c r="G575" s="340" t="s">
        <v>100</v>
      </c>
      <c r="H575" s="74" t="s">
        <v>159</v>
      </c>
      <c r="I575" s="74">
        <v>3.88</v>
      </c>
      <c r="J575" s="358">
        <f t="shared" si="78"/>
        <v>365</v>
      </c>
      <c r="K575" s="267">
        <v>255</v>
      </c>
      <c r="L575" s="267"/>
      <c r="M575" s="267">
        <v>101</v>
      </c>
      <c r="N575" s="267"/>
      <c r="O575" s="267">
        <v>9</v>
      </c>
      <c r="P575" s="267"/>
      <c r="Q575" s="266" t="e">
        <f>IF(K575="nio",0,IF(K575&gt;0,K575*I575/W575,0))*VLOOKUP(B575,'2-Kosten per locatie'!$A$14:$C$31,3,FALSE)</f>
        <v>#DIV/0!</v>
      </c>
      <c r="R575" s="266">
        <f>IF(L575&gt;0,L575*I575/X575,0)*VLOOKUP(B575,'2-Kosten per locatie'!$A$14:$C$31,3,FALSE)</f>
        <v>0</v>
      </c>
      <c r="S575" s="266" t="e">
        <f>IF(M575&gt;0,M575*I575/Y575,0)*VLOOKUP(B575,'2-Kosten per locatie'!$A$14:$C$31,3,FALSE)</f>
        <v>#DIV/0!</v>
      </c>
      <c r="T575" s="266">
        <f>IF(N575&gt;0,N575*I575/Z575,0)*VLOOKUP(B575,'2-Kosten per locatie'!$A$14:$C$31,3,FALSE)</f>
        <v>0</v>
      </c>
      <c r="U575" s="266" t="e">
        <f>IF(O575&gt;0,O575*I575/Y575,0)*VLOOKUP(B575,'2-Kosten per locatie'!$A$14:$C$31,3,FALSE)</f>
        <v>#DIV/0!</v>
      </c>
      <c r="V575" s="266">
        <f>IF(P575&gt;0,P575*I575/Z575,0)*VLOOKUP(B575,'2-Kosten per locatie'!$A$14:$C$31,3,FALSE)</f>
        <v>0</v>
      </c>
      <c r="W575" s="359">
        <f>IF(K575="nio",0,IF(K575&gt;0,VLOOKUP(G575,'3-Productie normen'!A:L,VLOOKUP(K575,'3-Productie normen'!$B$32:$C$36,2,FALSE),FALSE)))</f>
        <v>0</v>
      </c>
      <c r="X575" s="359">
        <f t="shared" si="79"/>
        <v>0</v>
      </c>
      <c r="Y575" s="359">
        <f t="shared" si="80"/>
        <v>0</v>
      </c>
      <c r="Z575" s="359">
        <f t="shared" si="81"/>
        <v>0</v>
      </c>
      <c r="AA575" s="360"/>
      <c r="AC575" s="361">
        <f t="shared" si="82"/>
        <v>1416.2</v>
      </c>
    </row>
    <row r="576" spans="1:29" ht="14.1" hidden="1" customHeight="1">
      <c r="A576" s="77">
        <v>576</v>
      </c>
      <c r="B576" s="324" t="s">
        <v>64</v>
      </c>
      <c r="C576" s="74" t="s">
        <v>465</v>
      </c>
      <c r="D576" s="74" t="s">
        <v>401</v>
      </c>
      <c r="E576" s="443" t="s">
        <v>171</v>
      </c>
      <c r="F576" s="74" t="s">
        <v>411</v>
      </c>
      <c r="G576" s="340" t="s">
        <v>101</v>
      </c>
      <c r="H576" s="74" t="s">
        <v>305</v>
      </c>
      <c r="I576" s="74">
        <v>98.12</v>
      </c>
      <c r="J576" s="358">
        <f t="shared" si="78"/>
        <v>730</v>
      </c>
      <c r="K576" s="267">
        <v>255</v>
      </c>
      <c r="L576" s="267">
        <v>255</v>
      </c>
      <c r="M576" s="267">
        <v>101</v>
      </c>
      <c r="N576" s="267">
        <v>101</v>
      </c>
      <c r="O576" s="267">
        <v>9</v>
      </c>
      <c r="P576" s="267">
        <v>9</v>
      </c>
      <c r="Q576" s="266" t="e">
        <f>IF(K576="nio",0,IF(K576&gt;0,K576*I576/W576,0))*VLOOKUP(B576,'2-Kosten per locatie'!$A$14:$C$31,3,FALSE)</f>
        <v>#DIV/0!</v>
      </c>
      <c r="R576" s="266" t="e">
        <f>IF(L576&gt;0,L576*I576/X576,0)*VLOOKUP(B576,'2-Kosten per locatie'!$A$14:$C$31,3,FALSE)</f>
        <v>#DIV/0!</v>
      </c>
      <c r="S576" s="266" t="e">
        <f>IF(M576&gt;0,M576*I576/Y576,0)*VLOOKUP(B576,'2-Kosten per locatie'!$A$14:$C$31,3,FALSE)</f>
        <v>#DIV/0!</v>
      </c>
      <c r="T576" s="266" t="e">
        <f>IF(N576&gt;0,N576*I576/Z576,0)*VLOOKUP(B576,'2-Kosten per locatie'!$A$14:$C$31,3,FALSE)</f>
        <v>#DIV/0!</v>
      </c>
      <c r="U576" s="266" t="e">
        <f>IF(O576&gt;0,O576*I576/Y576,0)*VLOOKUP(B576,'2-Kosten per locatie'!$A$14:$C$31,3,FALSE)</f>
        <v>#DIV/0!</v>
      </c>
      <c r="V576" s="266" t="e">
        <f>IF(P576&gt;0,P576*I576/Z576,0)*VLOOKUP(B576,'2-Kosten per locatie'!$A$14:$C$31,3,FALSE)</f>
        <v>#DIV/0!</v>
      </c>
      <c r="W576" s="359">
        <f>IF(K576="nio",0,IF(K576&gt;0,VLOOKUP(G576,'3-Productie normen'!A:L,VLOOKUP(K576,'3-Productie normen'!$B$32:$C$36,2,FALSE),FALSE)))</f>
        <v>0</v>
      </c>
      <c r="X576" s="359">
        <f t="shared" si="79"/>
        <v>0</v>
      </c>
      <c r="Y576" s="359">
        <f t="shared" si="80"/>
        <v>0</v>
      </c>
      <c r="Z576" s="359">
        <f t="shared" si="81"/>
        <v>0</v>
      </c>
      <c r="AA576" s="360"/>
      <c r="AC576" s="361">
        <f t="shared" si="82"/>
        <v>71627.600000000006</v>
      </c>
    </row>
    <row r="577" spans="1:29" ht="14.1" hidden="1" customHeight="1">
      <c r="A577" s="77">
        <v>577</v>
      </c>
      <c r="B577" s="324" t="s">
        <v>64</v>
      </c>
      <c r="C577" s="74" t="s">
        <v>465</v>
      </c>
      <c r="D577" s="74" t="s">
        <v>401</v>
      </c>
      <c r="E577" s="443" t="s">
        <v>175</v>
      </c>
      <c r="F577" s="74" t="s">
        <v>194</v>
      </c>
      <c r="G577" s="340" t="s">
        <v>99</v>
      </c>
      <c r="H577" s="74" t="s">
        <v>159</v>
      </c>
      <c r="I577" s="74">
        <v>15.26</v>
      </c>
      <c r="J577" s="358">
        <f t="shared" si="78"/>
        <v>104</v>
      </c>
      <c r="K577" s="267">
        <v>104</v>
      </c>
      <c r="L577" s="267"/>
      <c r="M577" s="267"/>
      <c r="N577" s="267"/>
      <c r="O577" s="267"/>
      <c r="P577" s="267"/>
      <c r="Q577" s="266" t="e">
        <f>IF(K577="nio",0,IF(K577&gt;0,K577*I577/W577,0))*VLOOKUP(B577,'2-Kosten per locatie'!$A$14:$C$31,3,FALSE)</f>
        <v>#DIV/0!</v>
      </c>
      <c r="R577" s="266">
        <f>IF(L577&gt;0,L577*I577/X577,0)*VLOOKUP(B577,'2-Kosten per locatie'!$A$14:$C$31,3,FALSE)</f>
        <v>0</v>
      </c>
      <c r="S577" s="266">
        <f>IF(M577&gt;0,M577*I577/Y577,0)*VLOOKUP(B577,'2-Kosten per locatie'!$A$14:$C$31,3,FALSE)</f>
        <v>0</v>
      </c>
      <c r="T577" s="266">
        <f>IF(N577&gt;0,N577*I577/Z577,0)*VLOOKUP(B577,'2-Kosten per locatie'!$A$14:$C$31,3,FALSE)</f>
        <v>0</v>
      </c>
      <c r="U577" s="266">
        <f>IF(O577&gt;0,O577*I577/Y577,0)*VLOOKUP(B577,'2-Kosten per locatie'!$A$14:$C$31,3,FALSE)</f>
        <v>0</v>
      </c>
      <c r="V577" s="266">
        <f>IF(P577&gt;0,P577*I577/Z577,0)*VLOOKUP(B577,'2-Kosten per locatie'!$A$14:$C$31,3,FALSE)</f>
        <v>0</v>
      </c>
      <c r="W577" s="359">
        <f>IF(K577="nio",0,IF(K577&gt;0,VLOOKUP(G577,'3-Productie normen'!A:L,VLOOKUP(K577,'3-Productie normen'!$B$32:$C$36,2,FALSE),FALSE)))</f>
        <v>0</v>
      </c>
      <c r="X577" s="359">
        <f t="shared" si="79"/>
        <v>0</v>
      </c>
      <c r="Y577" s="359">
        <f t="shared" si="80"/>
        <v>0</v>
      </c>
      <c r="Z577" s="359">
        <f t="shared" si="81"/>
        <v>0</v>
      </c>
      <c r="AA577" s="360"/>
      <c r="AC577" s="361">
        <f t="shared" si="82"/>
        <v>1587.04</v>
      </c>
    </row>
    <row r="578" spans="1:29" ht="14.1" hidden="1" customHeight="1">
      <c r="A578" s="77">
        <v>578</v>
      </c>
      <c r="B578" s="324" t="s">
        <v>64</v>
      </c>
      <c r="C578" s="74" t="s">
        <v>465</v>
      </c>
      <c r="D578" s="74" t="s">
        <v>401</v>
      </c>
      <c r="E578" s="443" t="s">
        <v>178</v>
      </c>
      <c r="F578" s="74" t="s">
        <v>194</v>
      </c>
      <c r="G578" s="340" t="s">
        <v>99</v>
      </c>
      <c r="H578" s="74" t="s">
        <v>159</v>
      </c>
      <c r="I578" s="74">
        <v>45.74</v>
      </c>
      <c r="J578" s="358">
        <f t="shared" si="78"/>
        <v>104</v>
      </c>
      <c r="K578" s="267">
        <v>104</v>
      </c>
      <c r="L578" s="267"/>
      <c r="M578" s="267"/>
      <c r="N578" s="267"/>
      <c r="O578" s="267"/>
      <c r="P578" s="267"/>
      <c r="Q578" s="266" t="e">
        <f>IF(K578="nio",0,IF(K578&gt;0,K578*I578/W578,0))*VLOOKUP(B578,'2-Kosten per locatie'!$A$14:$C$31,3,FALSE)</f>
        <v>#DIV/0!</v>
      </c>
      <c r="R578" s="266">
        <f>IF(L578&gt;0,L578*I578/X578,0)*VLOOKUP(B578,'2-Kosten per locatie'!$A$14:$C$31,3,FALSE)</f>
        <v>0</v>
      </c>
      <c r="S578" s="266">
        <f>IF(M578&gt;0,M578*I578/Y578,0)*VLOOKUP(B578,'2-Kosten per locatie'!$A$14:$C$31,3,FALSE)</f>
        <v>0</v>
      </c>
      <c r="T578" s="266">
        <f>IF(N578&gt;0,N578*I578/Z578,0)*VLOOKUP(B578,'2-Kosten per locatie'!$A$14:$C$31,3,FALSE)</f>
        <v>0</v>
      </c>
      <c r="U578" s="266">
        <f>IF(O578&gt;0,O578*I578/Y578,0)*VLOOKUP(B578,'2-Kosten per locatie'!$A$14:$C$31,3,FALSE)</f>
        <v>0</v>
      </c>
      <c r="V578" s="266">
        <f>IF(P578&gt;0,P578*I578/Z578,0)*VLOOKUP(B578,'2-Kosten per locatie'!$A$14:$C$31,3,FALSE)</f>
        <v>0</v>
      </c>
      <c r="W578" s="359">
        <f>IF(K578="nio",0,IF(K578&gt;0,VLOOKUP(G578,'3-Productie normen'!A:L,VLOOKUP(K578,'3-Productie normen'!$B$32:$C$36,2,FALSE),FALSE)))</f>
        <v>0</v>
      </c>
      <c r="X578" s="359">
        <f t="shared" si="79"/>
        <v>0</v>
      </c>
      <c r="Y578" s="359">
        <f t="shared" si="80"/>
        <v>0</v>
      </c>
      <c r="Z578" s="359">
        <f t="shared" si="81"/>
        <v>0</v>
      </c>
      <c r="AA578" s="360"/>
      <c r="AC578" s="361">
        <f t="shared" si="82"/>
        <v>4756.96</v>
      </c>
    </row>
    <row r="579" spans="1:29" ht="14.1" hidden="1" customHeight="1">
      <c r="A579" s="77">
        <v>579</v>
      </c>
      <c r="B579" s="324" t="s">
        <v>64</v>
      </c>
      <c r="C579" s="74" t="s">
        <v>465</v>
      </c>
      <c r="D579" s="74" t="s">
        <v>401</v>
      </c>
      <c r="E579" s="443" t="s">
        <v>181</v>
      </c>
      <c r="F579" s="74" t="s">
        <v>106</v>
      </c>
      <c r="G579" s="340" t="s">
        <v>106</v>
      </c>
      <c r="H579" s="74" t="s">
        <v>305</v>
      </c>
      <c r="I579" s="74">
        <v>4.92</v>
      </c>
      <c r="J579" s="358">
        <f t="shared" si="78"/>
        <v>52</v>
      </c>
      <c r="K579" s="267">
        <v>52</v>
      </c>
      <c r="L579" s="267"/>
      <c r="M579" s="267"/>
      <c r="N579" s="267"/>
      <c r="O579" s="267"/>
      <c r="P579" s="267"/>
      <c r="Q579" s="266" t="e">
        <f>IF(K579="nio",0,IF(K579&gt;0,K579*I579/W579,0))*VLOOKUP(B579,'2-Kosten per locatie'!$A$14:$C$31,3,FALSE)</f>
        <v>#DIV/0!</v>
      </c>
      <c r="R579" s="266">
        <f>IF(L579&gt;0,L579*I579/X579,0)*VLOOKUP(B579,'2-Kosten per locatie'!$A$14:$C$31,3,FALSE)</f>
        <v>0</v>
      </c>
      <c r="S579" s="266">
        <f>IF(M579&gt;0,M579*I579/Y579,0)*VLOOKUP(B579,'2-Kosten per locatie'!$A$14:$C$31,3,FALSE)</f>
        <v>0</v>
      </c>
      <c r="T579" s="266">
        <f>IF(N579&gt;0,N579*I579/Z579,0)*VLOOKUP(B579,'2-Kosten per locatie'!$A$14:$C$31,3,FALSE)</f>
        <v>0</v>
      </c>
      <c r="U579" s="266">
        <f>IF(O579&gt;0,O579*I579/Y579,0)*VLOOKUP(B579,'2-Kosten per locatie'!$A$14:$C$31,3,FALSE)</f>
        <v>0</v>
      </c>
      <c r="V579" s="266">
        <f>IF(P579&gt;0,P579*I579/Z579,0)*VLOOKUP(B579,'2-Kosten per locatie'!$A$14:$C$31,3,FALSE)</f>
        <v>0</v>
      </c>
      <c r="W579" s="359">
        <f>IF(K579="nio",0,IF(K579&gt;0,VLOOKUP(G579,'3-Productie normen'!A:L,VLOOKUP(K579,'3-Productie normen'!$B$32:$C$36,2,FALSE),FALSE)))</f>
        <v>0</v>
      </c>
      <c r="X579" s="359">
        <f t="shared" si="79"/>
        <v>0</v>
      </c>
      <c r="Y579" s="359">
        <f t="shared" si="80"/>
        <v>0</v>
      </c>
      <c r="Z579" s="359">
        <f t="shared" si="81"/>
        <v>0</v>
      </c>
      <c r="AA579" s="360"/>
      <c r="AC579" s="361">
        <f t="shared" si="82"/>
        <v>255.84</v>
      </c>
    </row>
    <row r="580" spans="1:29" ht="14.1" hidden="1" customHeight="1">
      <c r="A580" s="77">
        <v>580</v>
      </c>
      <c r="B580" s="324" t="s">
        <v>64</v>
      </c>
      <c r="C580" s="74" t="s">
        <v>465</v>
      </c>
      <c r="D580" s="74" t="s">
        <v>401</v>
      </c>
      <c r="E580" s="443" t="s">
        <v>184</v>
      </c>
      <c r="F580" s="74" t="s">
        <v>468</v>
      </c>
      <c r="G580" s="74" t="s">
        <v>98</v>
      </c>
      <c r="H580" s="74" t="s">
        <v>469</v>
      </c>
      <c r="I580" s="74">
        <v>7.22</v>
      </c>
      <c r="J580" s="358">
        <f t="shared" si="78"/>
        <v>730</v>
      </c>
      <c r="K580" s="267">
        <v>255</v>
      </c>
      <c r="L580" s="267">
        <v>255</v>
      </c>
      <c r="M580" s="267">
        <v>101</v>
      </c>
      <c r="N580" s="267">
        <v>101</v>
      </c>
      <c r="O580" s="267">
        <v>9</v>
      </c>
      <c r="P580" s="267">
        <v>9</v>
      </c>
      <c r="Q580" s="266" t="e">
        <f>IF(K580="nio",0,IF(K580&gt;0,K580*I580/W580,0))*VLOOKUP(B580,'2-Kosten per locatie'!$A$14:$C$31,3,FALSE)</f>
        <v>#DIV/0!</v>
      </c>
      <c r="R580" s="266" t="e">
        <f>IF(L580&gt;0,L580*I580/X580,0)*VLOOKUP(B580,'2-Kosten per locatie'!$A$14:$C$31,3,FALSE)</f>
        <v>#DIV/0!</v>
      </c>
      <c r="S580" s="266" t="e">
        <f>IF(M580&gt;0,M580*I580/Y580,0)*VLOOKUP(B580,'2-Kosten per locatie'!$A$14:$C$31,3,FALSE)</f>
        <v>#DIV/0!</v>
      </c>
      <c r="T580" s="266" t="e">
        <f>IF(N580&gt;0,N580*I580/Z580,0)*VLOOKUP(B580,'2-Kosten per locatie'!$A$14:$C$31,3,FALSE)</f>
        <v>#DIV/0!</v>
      </c>
      <c r="U580" s="266" t="e">
        <f>IF(O580&gt;0,O580*I580/Y580,0)*VLOOKUP(B580,'2-Kosten per locatie'!$A$14:$C$31,3,FALSE)</f>
        <v>#DIV/0!</v>
      </c>
      <c r="V580" s="266" t="e">
        <f>IF(P580&gt;0,P580*I580/Z580,0)*VLOOKUP(B580,'2-Kosten per locatie'!$A$14:$C$31,3,FALSE)</f>
        <v>#DIV/0!</v>
      </c>
      <c r="W580" s="359">
        <f>IF(K580="nio",0,IF(K580&gt;0,VLOOKUP(G580,'3-Productie normen'!A:L,VLOOKUP(K580,'3-Productie normen'!$B$32:$C$36,2,FALSE),FALSE)))</f>
        <v>0</v>
      </c>
      <c r="X580" s="359">
        <f t="shared" si="79"/>
        <v>0</v>
      </c>
      <c r="Y580" s="359">
        <f t="shared" si="80"/>
        <v>0</v>
      </c>
      <c r="Z580" s="359">
        <f t="shared" si="81"/>
        <v>0</v>
      </c>
      <c r="AA580" s="360"/>
      <c r="AC580" s="361">
        <f t="shared" si="82"/>
        <v>5270.5999999999995</v>
      </c>
    </row>
    <row r="581" spans="1:29" ht="14.1" hidden="1" customHeight="1">
      <c r="A581" s="77">
        <v>581</v>
      </c>
      <c r="B581" s="324" t="s">
        <v>64</v>
      </c>
      <c r="C581" s="74" t="s">
        <v>465</v>
      </c>
      <c r="D581" s="74" t="s">
        <v>401</v>
      </c>
      <c r="E581" s="443" t="s">
        <v>186</v>
      </c>
      <c r="F581" s="74" t="s">
        <v>196</v>
      </c>
      <c r="G581" s="340" t="s">
        <v>99</v>
      </c>
      <c r="H581" s="74" t="s">
        <v>159</v>
      </c>
      <c r="I581" s="74">
        <v>51.27</v>
      </c>
      <c r="J581" s="358">
        <f t="shared" si="78"/>
        <v>104</v>
      </c>
      <c r="K581" s="267">
        <v>104</v>
      </c>
      <c r="L581" s="267"/>
      <c r="M581" s="267"/>
      <c r="N581" s="267"/>
      <c r="O581" s="267"/>
      <c r="P581" s="267"/>
      <c r="Q581" s="266" t="e">
        <f>IF(K581="nio",0,IF(K581&gt;0,K581*I581/W581,0))*VLOOKUP(B581,'2-Kosten per locatie'!$A$14:$C$31,3,FALSE)</f>
        <v>#DIV/0!</v>
      </c>
      <c r="R581" s="266">
        <f>IF(L581&gt;0,L581*I581/X581,0)*VLOOKUP(B581,'2-Kosten per locatie'!$A$14:$C$31,3,FALSE)</f>
        <v>0</v>
      </c>
      <c r="S581" s="266">
        <f>IF(M581&gt;0,M581*I581/Y581,0)*VLOOKUP(B581,'2-Kosten per locatie'!$A$14:$C$31,3,FALSE)</f>
        <v>0</v>
      </c>
      <c r="T581" s="266">
        <f>IF(N581&gt;0,N581*I581/Z581,0)*VLOOKUP(B581,'2-Kosten per locatie'!$A$14:$C$31,3,FALSE)</f>
        <v>0</v>
      </c>
      <c r="U581" s="266">
        <f>IF(O581&gt;0,O581*I581/Y581,0)*VLOOKUP(B581,'2-Kosten per locatie'!$A$14:$C$31,3,FALSE)</f>
        <v>0</v>
      </c>
      <c r="V581" s="266">
        <f>IF(P581&gt;0,P581*I581/Z581,0)*VLOOKUP(B581,'2-Kosten per locatie'!$A$14:$C$31,3,FALSE)</f>
        <v>0</v>
      </c>
      <c r="W581" s="359">
        <f>IF(K581="nio",0,IF(K581&gt;0,VLOOKUP(G581,'3-Productie normen'!A:L,VLOOKUP(K581,'3-Productie normen'!$B$32:$C$36,2,FALSE),FALSE)))</f>
        <v>0</v>
      </c>
      <c r="X581" s="359">
        <f t="shared" si="79"/>
        <v>0</v>
      </c>
      <c r="Y581" s="359">
        <f t="shared" si="80"/>
        <v>0</v>
      </c>
      <c r="Z581" s="359">
        <f t="shared" si="81"/>
        <v>0</v>
      </c>
      <c r="AA581" s="360"/>
      <c r="AC581" s="361">
        <f t="shared" si="82"/>
        <v>5332.08</v>
      </c>
    </row>
    <row r="582" spans="1:29" ht="14.1" hidden="1" customHeight="1">
      <c r="A582" s="77">
        <v>582</v>
      </c>
      <c r="B582" s="324" t="s">
        <v>64</v>
      </c>
      <c r="C582" s="74" t="s">
        <v>465</v>
      </c>
      <c r="D582" s="74" t="s">
        <v>401</v>
      </c>
      <c r="E582" s="443" t="s">
        <v>188</v>
      </c>
      <c r="F582" s="74" t="s">
        <v>405</v>
      </c>
      <c r="G582" s="340" t="s">
        <v>100</v>
      </c>
      <c r="H582" s="74" t="s">
        <v>409</v>
      </c>
      <c r="I582" s="74">
        <v>22.38</v>
      </c>
      <c r="J582" s="358">
        <f t="shared" si="78"/>
        <v>730</v>
      </c>
      <c r="K582" s="267">
        <v>255</v>
      </c>
      <c r="L582" s="267">
        <v>255</v>
      </c>
      <c r="M582" s="267">
        <v>101</v>
      </c>
      <c r="N582" s="267">
        <v>101</v>
      </c>
      <c r="O582" s="267">
        <v>9</v>
      </c>
      <c r="P582" s="267">
        <v>9</v>
      </c>
      <c r="Q582" s="266" t="e">
        <f>IF(K582="nio",0,IF(K582&gt;0,K582*I582/W582,0))*VLOOKUP(B582,'2-Kosten per locatie'!$A$14:$C$31,3,FALSE)</f>
        <v>#DIV/0!</v>
      </c>
      <c r="R582" s="266" t="e">
        <f>IF(L582&gt;0,L582*I582/X582,0)*VLOOKUP(B582,'2-Kosten per locatie'!$A$14:$C$31,3,FALSE)</f>
        <v>#DIV/0!</v>
      </c>
      <c r="S582" s="266" t="e">
        <f>IF(M582&gt;0,M582*I582/Y582,0)*VLOOKUP(B582,'2-Kosten per locatie'!$A$14:$C$31,3,FALSE)</f>
        <v>#DIV/0!</v>
      </c>
      <c r="T582" s="266" t="e">
        <f>IF(N582&gt;0,N582*I582/Z582,0)*VLOOKUP(B582,'2-Kosten per locatie'!$A$14:$C$31,3,FALSE)</f>
        <v>#DIV/0!</v>
      </c>
      <c r="U582" s="266" t="e">
        <f>IF(O582&gt;0,O582*I582/Y582,0)*VLOOKUP(B582,'2-Kosten per locatie'!$A$14:$C$31,3,FALSE)</f>
        <v>#DIV/0!</v>
      </c>
      <c r="V582" s="266" t="e">
        <f>IF(P582&gt;0,P582*I582/Z582,0)*VLOOKUP(B582,'2-Kosten per locatie'!$A$14:$C$31,3,FALSE)</f>
        <v>#DIV/0!</v>
      </c>
      <c r="W582" s="359">
        <f>IF(K582="nio",0,IF(K582&gt;0,VLOOKUP(G582,'3-Productie normen'!A:L,VLOOKUP(K582,'3-Productie normen'!$B$32:$C$36,2,FALSE),FALSE)))</f>
        <v>0</v>
      </c>
      <c r="X582" s="359">
        <f t="shared" si="79"/>
        <v>0</v>
      </c>
      <c r="Y582" s="359">
        <f t="shared" si="80"/>
        <v>0</v>
      </c>
      <c r="Z582" s="359">
        <f t="shared" si="81"/>
        <v>0</v>
      </c>
      <c r="AA582" s="360"/>
      <c r="AC582" s="361">
        <f t="shared" si="82"/>
        <v>16337.4</v>
      </c>
    </row>
    <row r="583" spans="1:29" ht="14.1" hidden="1" customHeight="1">
      <c r="A583" s="77">
        <v>583</v>
      </c>
      <c r="B583" s="324" t="s">
        <v>64</v>
      </c>
      <c r="C583" s="74" t="s">
        <v>465</v>
      </c>
      <c r="D583" s="74" t="s">
        <v>401</v>
      </c>
      <c r="E583" s="443" t="s">
        <v>189</v>
      </c>
      <c r="F583" s="74" t="s">
        <v>212</v>
      </c>
      <c r="G583" s="340" t="s">
        <v>100</v>
      </c>
      <c r="H583" s="74" t="s">
        <v>159</v>
      </c>
      <c r="I583" s="74">
        <v>43.05</v>
      </c>
      <c r="J583" s="358">
        <f t="shared" si="78"/>
        <v>730</v>
      </c>
      <c r="K583" s="267">
        <v>255</v>
      </c>
      <c r="L583" s="267">
        <v>255</v>
      </c>
      <c r="M583" s="267">
        <v>101</v>
      </c>
      <c r="N583" s="267">
        <v>101</v>
      </c>
      <c r="O583" s="267">
        <v>9</v>
      </c>
      <c r="P583" s="267">
        <v>9</v>
      </c>
      <c r="Q583" s="266" t="e">
        <f>IF(K583="nio",0,IF(K583&gt;0,K583*I583/W583,0))*VLOOKUP(B583,'2-Kosten per locatie'!$A$14:$C$31,3,FALSE)</f>
        <v>#DIV/0!</v>
      </c>
      <c r="R583" s="266" t="e">
        <f>IF(L583&gt;0,L583*I583/X583,0)*VLOOKUP(B583,'2-Kosten per locatie'!$A$14:$C$31,3,FALSE)</f>
        <v>#DIV/0!</v>
      </c>
      <c r="S583" s="266" t="e">
        <f>IF(M583&gt;0,M583*I583/Y583,0)*VLOOKUP(B583,'2-Kosten per locatie'!$A$14:$C$31,3,FALSE)</f>
        <v>#DIV/0!</v>
      </c>
      <c r="T583" s="266" t="e">
        <f>IF(N583&gt;0,N583*I583/Z583,0)*VLOOKUP(B583,'2-Kosten per locatie'!$A$14:$C$31,3,FALSE)</f>
        <v>#DIV/0!</v>
      </c>
      <c r="U583" s="266" t="e">
        <f>IF(O583&gt;0,O583*I583/Y583,0)*VLOOKUP(B583,'2-Kosten per locatie'!$A$14:$C$31,3,FALSE)</f>
        <v>#DIV/0!</v>
      </c>
      <c r="V583" s="266" t="e">
        <f>IF(P583&gt;0,P583*I583/Z583,0)*VLOOKUP(B583,'2-Kosten per locatie'!$A$14:$C$31,3,FALSE)</f>
        <v>#DIV/0!</v>
      </c>
      <c r="W583" s="359">
        <f>IF(K583="nio",0,IF(K583&gt;0,VLOOKUP(G583,'3-Productie normen'!A:L,VLOOKUP(K583,'3-Productie normen'!$B$32:$C$36,2,FALSE),FALSE)))</f>
        <v>0</v>
      </c>
      <c r="X583" s="359">
        <f t="shared" si="79"/>
        <v>0</v>
      </c>
      <c r="Y583" s="359">
        <f t="shared" si="80"/>
        <v>0</v>
      </c>
      <c r="Z583" s="359">
        <f t="shared" si="81"/>
        <v>0</v>
      </c>
      <c r="AA583" s="360"/>
      <c r="AC583" s="361">
        <f t="shared" si="82"/>
        <v>31426.499999999996</v>
      </c>
    </row>
    <row r="584" spans="1:29" ht="14.1" hidden="1" customHeight="1">
      <c r="A584" s="77">
        <v>584</v>
      </c>
      <c r="B584" s="324" t="s">
        <v>64</v>
      </c>
      <c r="C584" s="74" t="s">
        <v>465</v>
      </c>
      <c r="D584" s="74" t="s">
        <v>401</v>
      </c>
      <c r="E584" s="443" t="s">
        <v>193</v>
      </c>
      <c r="F584" s="74" t="s">
        <v>470</v>
      </c>
      <c r="G584" s="340" t="s">
        <v>106</v>
      </c>
      <c r="H584" s="74" t="s">
        <v>305</v>
      </c>
      <c r="I584" s="74">
        <v>5.24</v>
      </c>
      <c r="J584" s="358">
        <f t="shared" si="78"/>
        <v>52</v>
      </c>
      <c r="K584" s="267">
        <v>52</v>
      </c>
      <c r="L584" s="267"/>
      <c r="M584" s="267"/>
      <c r="N584" s="267"/>
      <c r="O584" s="267"/>
      <c r="P584" s="267"/>
      <c r="Q584" s="266" t="e">
        <f>IF(K584="nio",0,IF(K584&gt;0,K584*I584/W584,0))*VLOOKUP(B584,'2-Kosten per locatie'!$A$14:$C$31,3,FALSE)</f>
        <v>#DIV/0!</v>
      </c>
      <c r="R584" s="266">
        <f>IF(L584&gt;0,L584*I584/X584,0)*VLOOKUP(B584,'2-Kosten per locatie'!$A$14:$C$31,3,FALSE)</f>
        <v>0</v>
      </c>
      <c r="S584" s="266">
        <f>IF(M584&gt;0,M584*I584/Y584,0)*VLOOKUP(B584,'2-Kosten per locatie'!$A$14:$C$31,3,FALSE)</f>
        <v>0</v>
      </c>
      <c r="T584" s="266">
        <f>IF(N584&gt;0,N584*I584/Z584,0)*VLOOKUP(B584,'2-Kosten per locatie'!$A$14:$C$31,3,FALSE)</f>
        <v>0</v>
      </c>
      <c r="U584" s="266">
        <f>IF(O584&gt;0,O584*I584/Y584,0)*VLOOKUP(B584,'2-Kosten per locatie'!$A$14:$C$31,3,FALSE)</f>
        <v>0</v>
      </c>
      <c r="V584" s="266">
        <f>IF(P584&gt;0,P584*I584/Z584,0)*VLOOKUP(B584,'2-Kosten per locatie'!$A$14:$C$31,3,FALSE)</f>
        <v>0</v>
      </c>
      <c r="W584" s="359">
        <f>IF(K584="nio",0,IF(K584&gt;0,VLOOKUP(G584,'3-Productie normen'!A:L,VLOOKUP(K584,'3-Productie normen'!$B$32:$C$36,2,FALSE),FALSE)))</f>
        <v>0</v>
      </c>
      <c r="X584" s="359">
        <f t="shared" si="79"/>
        <v>0</v>
      </c>
      <c r="Y584" s="359">
        <f t="shared" si="80"/>
        <v>0</v>
      </c>
      <c r="Z584" s="359">
        <f t="shared" si="81"/>
        <v>0</v>
      </c>
      <c r="AA584" s="360"/>
      <c r="AC584" s="361">
        <f t="shared" si="82"/>
        <v>272.48</v>
      </c>
    </row>
    <row r="585" spans="1:29" ht="14.1" hidden="1" customHeight="1">
      <c r="A585" s="77">
        <v>585</v>
      </c>
      <c r="B585" s="324" t="s">
        <v>64</v>
      </c>
      <c r="C585" s="74" t="s">
        <v>465</v>
      </c>
      <c r="D585" s="74" t="s">
        <v>401</v>
      </c>
      <c r="E585" s="443" t="s">
        <v>195</v>
      </c>
      <c r="F585" s="74" t="s">
        <v>194</v>
      </c>
      <c r="G585" s="340" t="s">
        <v>99</v>
      </c>
      <c r="H585" s="74" t="s">
        <v>159</v>
      </c>
      <c r="I585" s="74">
        <v>32.93</v>
      </c>
      <c r="J585" s="358">
        <f t="shared" si="78"/>
        <v>104</v>
      </c>
      <c r="K585" s="267">
        <v>104</v>
      </c>
      <c r="L585" s="267"/>
      <c r="M585" s="267"/>
      <c r="N585" s="267"/>
      <c r="O585" s="267"/>
      <c r="P585" s="267"/>
      <c r="Q585" s="266" t="e">
        <f>IF(K585="nio",0,IF(K585&gt;0,K585*I585/W585,0))*VLOOKUP(B585,'2-Kosten per locatie'!$A$14:$C$31,3,FALSE)</f>
        <v>#DIV/0!</v>
      </c>
      <c r="R585" s="266">
        <f>IF(L585&gt;0,L585*I585/X585,0)*VLOOKUP(B585,'2-Kosten per locatie'!$A$14:$C$31,3,FALSE)</f>
        <v>0</v>
      </c>
      <c r="S585" s="266">
        <f>IF(M585&gt;0,M585*I585/Y585,0)*VLOOKUP(B585,'2-Kosten per locatie'!$A$14:$C$31,3,FALSE)</f>
        <v>0</v>
      </c>
      <c r="T585" s="266">
        <f>IF(N585&gt;0,N585*I585/Z585,0)*VLOOKUP(B585,'2-Kosten per locatie'!$A$14:$C$31,3,FALSE)</f>
        <v>0</v>
      </c>
      <c r="U585" s="266">
        <f>IF(O585&gt;0,O585*I585/Y585,0)*VLOOKUP(B585,'2-Kosten per locatie'!$A$14:$C$31,3,FALSE)</f>
        <v>0</v>
      </c>
      <c r="V585" s="266">
        <f>IF(P585&gt;0,P585*I585/Z585,0)*VLOOKUP(B585,'2-Kosten per locatie'!$A$14:$C$31,3,FALSE)</f>
        <v>0</v>
      </c>
      <c r="W585" s="359">
        <f>IF(K585="nio",0,IF(K585&gt;0,VLOOKUP(G585,'3-Productie normen'!A:L,VLOOKUP(K585,'3-Productie normen'!$B$32:$C$36,2,FALSE),FALSE)))</f>
        <v>0</v>
      </c>
      <c r="X585" s="359">
        <f t="shared" si="79"/>
        <v>0</v>
      </c>
      <c r="Y585" s="359">
        <f t="shared" si="80"/>
        <v>0</v>
      </c>
      <c r="Z585" s="359">
        <f t="shared" si="81"/>
        <v>0</v>
      </c>
      <c r="AA585" s="360"/>
      <c r="AC585" s="361">
        <f t="shared" si="82"/>
        <v>3424.72</v>
      </c>
    </row>
    <row r="586" spans="1:29" ht="14.1" hidden="1" customHeight="1">
      <c r="A586" s="77">
        <v>586</v>
      </c>
      <c r="B586" s="324" t="s">
        <v>64</v>
      </c>
      <c r="C586" s="74" t="s">
        <v>465</v>
      </c>
      <c r="D586" s="74" t="s">
        <v>401</v>
      </c>
      <c r="E586" s="443" t="s">
        <v>198</v>
      </c>
      <c r="F586" s="74" t="s">
        <v>471</v>
      </c>
      <c r="G586" s="340" t="s">
        <v>105</v>
      </c>
      <c r="H586" s="74" t="s">
        <v>159</v>
      </c>
      <c r="I586" s="74">
        <v>52.04</v>
      </c>
      <c r="J586" s="358">
        <f t="shared" si="78"/>
        <v>52</v>
      </c>
      <c r="K586" s="267">
        <v>52</v>
      </c>
      <c r="L586" s="267"/>
      <c r="M586" s="267"/>
      <c r="N586" s="267"/>
      <c r="O586" s="267"/>
      <c r="P586" s="267"/>
      <c r="Q586" s="266" t="e">
        <f>IF(K586="nio",0,IF(K586&gt;0,K586*I586/W586,0))*VLOOKUP(B586,'2-Kosten per locatie'!$A$14:$C$31,3,FALSE)</f>
        <v>#DIV/0!</v>
      </c>
      <c r="R586" s="266">
        <f>IF(L586&gt;0,L586*I586/X586,0)*VLOOKUP(B586,'2-Kosten per locatie'!$A$14:$C$31,3,FALSE)</f>
        <v>0</v>
      </c>
      <c r="S586" s="266">
        <f>IF(M586&gt;0,M586*I586/Y586,0)*VLOOKUP(B586,'2-Kosten per locatie'!$A$14:$C$31,3,FALSE)</f>
        <v>0</v>
      </c>
      <c r="T586" s="266">
        <f>IF(N586&gt;0,N586*I586/Z586,0)*VLOOKUP(B586,'2-Kosten per locatie'!$A$14:$C$31,3,FALSE)</f>
        <v>0</v>
      </c>
      <c r="U586" s="266">
        <f>IF(O586&gt;0,O586*I586/Y586,0)*VLOOKUP(B586,'2-Kosten per locatie'!$A$14:$C$31,3,FALSE)</f>
        <v>0</v>
      </c>
      <c r="V586" s="266">
        <f>IF(P586&gt;0,P586*I586/Z586,0)*VLOOKUP(B586,'2-Kosten per locatie'!$A$14:$C$31,3,FALSE)</f>
        <v>0</v>
      </c>
      <c r="W586" s="359">
        <f>IF(K586="nio",0,IF(K586&gt;0,VLOOKUP(G586,'3-Productie normen'!A:L,VLOOKUP(K586,'3-Productie normen'!$B$32:$C$36,2,FALSE),FALSE)))</f>
        <v>0</v>
      </c>
      <c r="X586" s="359">
        <f t="shared" si="79"/>
        <v>0</v>
      </c>
      <c r="Y586" s="359">
        <f t="shared" si="80"/>
        <v>0</v>
      </c>
      <c r="Z586" s="359">
        <f t="shared" si="81"/>
        <v>0</v>
      </c>
      <c r="AA586" s="360"/>
      <c r="AC586" s="361">
        <f t="shared" si="82"/>
        <v>2706.08</v>
      </c>
    </row>
    <row r="587" spans="1:29" ht="14.1" hidden="1" customHeight="1">
      <c r="A587" s="77">
        <v>587</v>
      </c>
      <c r="B587" s="324" t="s">
        <v>64</v>
      </c>
      <c r="C587" s="74" t="s">
        <v>465</v>
      </c>
      <c r="D587" s="74" t="s">
        <v>401</v>
      </c>
      <c r="E587" s="443" t="s">
        <v>273</v>
      </c>
      <c r="F587" s="74" t="s">
        <v>391</v>
      </c>
      <c r="G587" s="343" t="s">
        <v>110</v>
      </c>
      <c r="H587" s="74" t="s">
        <v>469</v>
      </c>
      <c r="I587" s="74">
        <v>6.97</v>
      </c>
      <c r="J587" s="358">
        <f t="shared" si="78"/>
        <v>52</v>
      </c>
      <c r="K587" s="267">
        <v>52</v>
      </c>
      <c r="L587" s="267"/>
      <c r="M587" s="267"/>
      <c r="N587" s="267"/>
      <c r="O587" s="267"/>
      <c r="P587" s="267"/>
      <c r="Q587" s="266" t="e">
        <f>IF(K587="nio",0,IF(K587&gt;0,K587*I587/W587,0))*VLOOKUP(B587,'2-Kosten per locatie'!$A$14:$C$31,3,FALSE)</f>
        <v>#DIV/0!</v>
      </c>
      <c r="R587" s="266">
        <f>IF(L587&gt;0,L587*I587/X587,0)*VLOOKUP(B587,'2-Kosten per locatie'!$A$14:$C$31,3,FALSE)</f>
        <v>0</v>
      </c>
      <c r="S587" s="266">
        <f>IF(M587&gt;0,M587*I587/Y587,0)*VLOOKUP(B587,'2-Kosten per locatie'!$A$14:$C$31,3,FALSE)</f>
        <v>0</v>
      </c>
      <c r="T587" s="266">
        <f>IF(N587&gt;0,N587*I587/Z587,0)*VLOOKUP(B587,'2-Kosten per locatie'!$A$14:$C$31,3,FALSE)</f>
        <v>0</v>
      </c>
      <c r="U587" s="266">
        <f>IF(O587&gt;0,O587*I587/Y587,0)*VLOOKUP(B587,'2-Kosten per locatie'!$A$14:$C$31,3,FALSE)</f>
        <v>0</v>
      </c>
      <c r="V587" s="266">
        <f>IF(P587&gt;0,P587*I587/Z587,0)*VLOOKUP(B587,'2-Kosten per locatie'!$A$14:$C$31,3,FALSE)</f>
        <v>0</v>
      </c>
      <c r="W587" s="359">
        <f>IF(K587="nio",0,IF(K587&gt;0,VLOOKUP(G587,'3-Productie normen'!A:L,VLOOKUP(K587,'3-Productie normen'!$B$32:$C$36,2,FALSE),FALSE)))</f>
        <v>0</v>
      </c>
      <c r="X587" s="359">
        <f t="shared" si="79"/>
        <v>0</v>
      </c>
      <c r="Y587" s="359">
        <f t="shared" si="80"/>
        <v>0</v>
      </c>
      <c r="Z587" s="359">
        <f t="shared" si="81"/>
        <v>0</v>
      </c>
      <c r="AA587" s="360"/>
      <c r="AC587" s="361">
        <f t="shared" si="82"/>
        <v>362.44</v>
      </c>
    </row>
    <row r="588" spans="1:29" ht="14.1" hidden="1" customHeight="1">
      <c r="A588" s="77">
        <v>588</v>
      </c>
      <c r="B588" s="324" t="s">
        <v>64</v>
      </c>
      <c r="C588" s="74" t="s">
        <v>465</v>
      </c>
      <c r="D588" s="74" t="s">
        <v>401</v>
      </c>
      <c r="E588" s="443" t="s">
        <v>274</v>
      </c>
      <c r="F588" s="74" t="s">
        <v>391</v>
      </c>
      <c r="G588" s="343" t="s">
        <v>110</v>
      </c>
      <c r="H588" s="74" t="s">
        <v>469</v>
      </c>
      <c r="I588" s="74">
        <v>6.96</v>
      </c>
      <c r="J588" s="358">
        <f t="shared" si="78"/>
        <v>52</v>
      </c>
      <c r="K588" s="267">
        <v>52</v>
      </c>
      <c r="L588" s="267"/>
      <c r="M588" s="267"/>
      <c r="N588" s="267"/>
      <c r="O588" s="267"/>
      <c r="P588" s="267"/>
      <c r="Q588" s="266" t="e">
        <f>IF(K588="nio",0,IF(K588&gt;0,K588*I588/W588,0))*VLOOKUP(B588,'2-Kosten per locatie'!$A$14:$C$31,3,FALSE)</f>
        <v>#DIV/0!</v>
      </c>
      <c r="R588" s="266">
        <f>IF(L588&gt;0,L588*I588/X588,0)*VLOOKUP(B588,'2-Kosten per locatie'!$A$14:$C$31,3,FALSE)</f>
        <v>0</v>
      </c>
      <c r="S588" s="266">
        <f>IF(M588&gt;0,M588*I588/Y588,0)*VLOOKUP(B588,'2-Kosten per locatie'!$A$14:$C$31,3,FALSE)</f>
        <v>0</v>
      </c>
      <c r="T588" s="266">
        <f>IF(N588&gt;0,N588*I588/Z588,0)*VLOOKUP(B588,'2-Kosten per locatie'!$A$14:$C$31,3,FALSE)</f>
        <v>0</v>
      </c>
      <c r="U588" s="266">
        <f>IF(O588&gt;0,O588*I588/Y588,0)*VLOOKUP(B588,'2-Kosten per locatie'!$A$14:$C$31,3,FALSE)</f>
        <v>0</v>
      </c>
      <c r="V588" s="266">
        <f>IF(P588&gt;0,P588*I588/Z588,0)*VLOOKUP(B588,'2-Kosten per locatie'!$A$14:$C$31,3,FALSE)</f>
        <v>0</v>
      </c>
      <c r="W588" s="359">
        <f>IF(K588="nio",0,IF(K588&gt;0,VLOOKUP(G588,'3-Productie normen'!A:L,VLOOKUP(K588,'3-Productie normen'!$B$32:$C$36,2,FALSE),FALSE)))</f>
        <v>0</v>
      </c>
      <c r="X588" s="359">
        <f t="shared" si="79"/>
        <v>0</v>
      </c>
      <c r="Y588" s="359">
        <f t="shared" si="80"/>
        <v>0</v>
      </c>
      <c r="Z588" s="359">
        <f t="shared" si="81"/>
        <v>0</v>
      </c>
      <c r="AA588" s="360"/>
      <c r="AC588" s="361">
        <f t="shared" si="82"/>
        <v>361.92</v>
      </c>
    </row>
    <row r="589" spans="1:29" ht="14.1" hidden="1" customHeight="1">
      <c r="A589" s="77">
        <v>589</v>
      </c>
      <c r="B589" s="324" t="s">
        <v>64</v>
      </c>
      <c r="C589" s="74" t="s">
        <v>465</v>
      </c>
      <c r="D589" s="74" t="s">
        <v>401</v>
      </c>
      <c r="E589" s="443" t="s">
        <v>276</v>
      </c>
      <c r="F589" s="74" t="s">
        <v>194</v>
      </c>
      <c r="G589" s="340" t="s">
        <v>99</v>
      </c>
      <c r="H589" s="74" t="s">
        <v>472</v>
      </c>
      <c r="I589" s="74">
        <v>15.03</v>
      </c>
      <c r="J589" s="358">
        <f t="shared" si="78"/>
        <v>104</v>
      </c>
      <c r="K589" s="267">
        <v>104</v>
      </c>
      <c r="L589" s="267"/>
      <c r="M589" s="267"/>
      <c r="N589" s="267"/>
      <c r="O589" s="267"/>
      <c r="P589" s="267"/>
      <c r="Q589" s="266" t="e">
        <f>IF(K589="nio",0,IF(K589&gt;0,K589*I589/W589,0))*VLOOKUP(B589,'2-Kosten per locatie'!$A$14:$C$31,3,FALSE)</f>
        <v>#DIV/0!</v>
      </c>
      <c r="R589" s="266">
        <f>IF(L589&gt;0,L589*I589/X589,0)*VLOOKUP(B589,'2-Kosten per locatie'!$A$14:$C$31,3,FALSE)</f>
        <v>0</v>
      </c>
      <c r="S589" s="266">
        <f>IF(M589&gt;0,M589*I589/Y589,0)*VLOOKUP(B589,'2-Kosten per locatie'!$A$14:$C$31,3,FALSE)</f>
        <v>0</v>
      </c>
      <c r="T589" s="266">
        <f>IF(N589&gt;0,N589*I589/Z589,0)*VLOOKUP(B589,'2-Kosten per locatie'!$A$14:$C$31,3,FALSE)</f>
        <v>0</v>
      </c>
      <c r="U589" s="266">
        <f>IF(O589&gt;0,O589*I589/Y589,0)*VLOOKUP(B589,'2-Kosten per locatie'!$A$14:$C$31,3,FALSE)</f>
        <v>0</v>
      </c>
      <c r="V589" s="266">
        <f>IF(P589&gt;0,P589*I589/Z589,0)*VLOOKUP(B589,'2-Kosten per locatie'!$A$14:$C$31,3,FALSE)</f>
        <v>0</v>
      </c>
      <c r="W589" s="359">
        <f>IF(K589="nio",0,IF(K589&gt;0,VLOOKUP(G589,'3-Productie normen'!A:L,VLOOKUP(K589,'3-Productie normen'!$B$32:$C$36,2,FALSE),FALSE)))</f>
        <v>0</v>
      </c>
      <c r="X589" s="359">
        <f t="shared" si="79"/>
        <v>0</v>
      </c>
      <c r="Y589" s="359">
        <f t="shared" si="80"/>
        <v>0</v>
      </c>
      <c r="Z589" s="359">
        <f t="shared" si="81"/>
        <v>0</v>
      </c>
      <c r="AA589" s="360"/>
      <c r="AC589" s="361">
        <f t="shared" si="82"/>
        <v>1563.12</v>
      </c>
    </row>
    <row r="590" spans="1:29" ht="14.1" hidden="1" customHeight="1">
      <c r="A590" s="77">
        <v>590</v>
      </c>
      <c r="B590" s="324" t="s">
        <v>64</v>
      </c>
      <c r="C590" s="74" t="s">
        <v>465</v>
      </c>
      <c r="D590" s="74" t="s">
        <v>401</v>
      </c>
      <c r="E590" s="443" t="s">
        <v>413</v>
      </c>
      <c r="F590" s="74" t="s">
        <v>194</v>
      </c>
      <c r="G590" s="340" t="s">
        <v>99</v>
      </c>
      <c r="H590" s="74" t="s">
        <v>368</v>
      </c>
      <c r="I590" s="74">
        <v>4.45</v>
      </c>
      <c r="J590" s="358">
        <f t="shared" si="78"/>
        <v>104</v>
      </c>
      <c r="K590" s="267">
        <v>104</v>
      </c>
      <c r="L590" s="267"/>
      <c r="M590" s="267"/>
      <c r="N590" s="267"/>
      <c r="O590" s="267"/>
      <c r="P590" s="267"/>
      <c r="Q590" s="266" t="e">
        <f>IF(K590="nio",0,IF(K590&gt;0,K590*I590/W590,0))*VLOOKUP(B590,'2-Kosten per locatie'!$A$14:$C$31,3,FALSE)</f>
        <v>#DIV/0!</v>
      </c>
      <c r="R590" s="266">
        <f>IF(L590&gt;0,L590*I590/X590,0)*VLOOKUP(B590,'2-Kosten per locatie'!$A$14:$C$31,3,FALSE)</f>
        <v>0</v>
      </c>
      <c r="S590" s="266">
        <f>IF(M590&gt;0,M590*I590/Y590,0)*VLOOKUP(B590,'2-Kosten per locatie'!$A$14:$C$31,3,FALSE)</f>
        <v>0</v>
      </c>
      <c r="T590" s="266">
        <f>IF(N590&gt;0,N590*I590/Z590,0)*VLOOKUP(B590,'2-Kosten per locatie'!$A$14:$C$31,3,FALSE)</f>
        <v>0</v>
      </c>
      <c r="U590" s="266">
        <f>IF(O590&gt;0,O590*I590/Y590,0)*VLOOKUP(B590,'2-Kosten per locatie'!$A$14:$C$31,3,FALSE)</f>
        <v>0</v>
      </c>
      <c r="V590" s="266">
        <f>IF(P590&gt;0,P590*I590/Z590,0)*VLOOKUP(B590,'2-Kosten per locatie'!$A$14:$C$31,3,FALSE)</f>
        <v>0</v>
      </c>
      <c r="W590" s="359">
        <f>IF(K590="nio",0,IF(K590&gt;0,VLOOKUP(G590,'3-Productie normen'!A:L,VLOOKUP(K590,'3-Productie normen'!$B$32:$C$36,2,FALSE),FALSE)))</f>
        <v>0</v>
      </c>
      <c r="X590" s="359">
        <f t="shared" si="79"/>
        <v>0</v>
      </c>
      <c r="Y590" s="359">
        <f t="shared" si="80"/>
        <v>0</v>
      </c>
      <c r="Z590" s="359">
        <f t="shared" si="81"/>
        <v>0</v>
      </c>
      <c r="AA590" s="360"/>
      <c r="AC590" s="361">
        <f t="shared" si="82"/>
        <v>462.8</v>
      </c>
    </row>
    <row r="591" spans="1:29" ht="14.1" hidden="1" customHeight="1">
      <c r="A591" s="77">
        <v>591</v>
      </c>
      <c r="B591" s="324" t="s">
        <v>64</v>
      </c>
      <c r="C591" s="74" t="s">
        <v>465</v>
      </c>
      <c r="D591" s="74" t="s">
        <v>401</v>
      </c>
      <c r="E591" s="443" t="s">
        <v>414</v>
      </c>
      <c r="F591" s="74" t="s">
        <v>296</v>
      </c>
      <c r="G591" s="343" t="s">
        <v>110</v>
      </c>
      <c r="H591" s="74" t="s">
        <v>409</v>
      </c>
      <c r="I591" s="74">
        <v>39.396000000000001</v>
      </c>
      <c r="J591" s="358">
        <f t="shared" si="78"/>
        <v>365</v>
      </c>
      <c r="K591" s="267">
        <v>255</v>
      </c>
      <c r="L591" s="267"/>
      <c r="M591" s="267">
        <v>101</v>
      </c>
      <c r="N591" s="267"/>
      <c r="O591" s="267">
        <v>9</v>
      </c>
      <c r="P591" s="267"/>
      <c r="Q591" s="266" t="e">
        <f>IF(K591="nio",0,IF(K591&gt;0,K591*I591/W591,0))*VLOOKUP(B591,'2-Kosten per locatie'!$A$14:$C$31,3,FALSE)</f>
        <v>#DIV/0!</v>
      </c>
      <c r="R591" s="266">
        <f>IF(L591&gt;0,L591*I591/X591,0)*VLOOKUP(B591,'2-Kosten per locatie'!$A$14:$C$31,3,FALSE)</f>
        <v>0</v>
      </c>
      <c r="S591" s="266" t="e">
        <f>IF(M591&gt;0,M591*I591/Y591,0)*VLOOKUP(B591,'2-Kosten per locatie'!$A$14:$C$31,3,FALSE)</f>
        <v>#DIV/0!</v>
      </c>
      <c r="T591" s="266">
        <f>IF(N591&gt;0,N591*I591/Z591,0)*VLOOKUP(B591,'2-Kosten per locatie'!$A$14:$C$31,3,FALSE)</f>
        <v>0</v>
      </c>
      <c r="U591" s="266" t="e">
        <f>IF(O591&gt;0,O591*I591/Y591,0)*VLOOKUP(B591,'2-Kosten per locatie'!$A$14:$C$31,3,FALSE)</f>
        <v>#DIV/0!</v>
      </c>
      <c r="V591" s="266">
        <f>IF(P591&gt;0,P591*I591/Z591,0)*VLOOKUP(B591,'2-Kosten per locatie'!$A$14:$C$31,3,FALSE)</f>
        <v>0</v>
      </c>
      <c r="W591" s="359">
        <f>IF(K591="nio",0,IF(K591&gt;0,VLOOKUP(G591,'3-Productie normen'!A:L,VLOOKUP(K591,'3-Productie normen'!$B$32:$C$36,2,FALSE),FALSE)))</f>
        <v>0</v>
      </c>
      <c r="X591" s="359">
        <f t="shared" si="79"/>
        <v>0</v>
      </c>
      <c r="Y591" s="359">
        <f t="shared" si="80"/>
        <v>0</v>
      </c>
      <c r="Z591" s="359">
        <f t="shared" si="81"/>
        <v>0</v>
      </c>
      <c r="AA591" s="360"/>
      <c r="AC591" s="361">
        <f t="shared" si="82"/>
        <v>14379.54</v>
      </c>
    </row>
    <row r="592" spans="1:29" ht="14.1" hidden="1" customHeight="1">
      <c r="A592" s="77">
        <v>592</v>
      </c>
      <c r="B592" s="324" t="s">
        <v>64</v>
      </c>
      <c r="C592" s="74" t="s">
        <v>465</v>
      </c>
      <c r="D592" s="74" t="s">
        <v>401</v>
      </c>
      <c r="E592" s="443" t="s">
        <v>416</v>
      </c>
      <c r="F592" s="74" t="s">
        <v>196</v>
      </c>
      <c r="G592" s="74" t="s">
        <v>99</v>
      </c>
      <c r="H592" s="74" t="s">
        <v>305</v>
      </c>
      <c r="I592" s="74">
        <v>1.57</v>
      </c>
      <c r="J592" s="358">
        <f t="shared" si="78"/>
        <v>104</v>
      </c>
      <c r="K592" s="267">
        <v>104</v>
      </c>
      <c r="L592" s="267"/>
      <c r="M592" s="267"/>
      <c r="N592" s="267"/>
      <c r="O592" s="267"/>
      <c r="P592" s="267"/>
      <c r="Q592" s="266" t="e">
        <f>IF(K592="nio",0,IF(K592&gt;0,K592*I592/W592,0))*VLOOKUP(B592,'2-Kosten per locatie'!$A$14:$C$31,3,FALSE)</f>
        <v>#DIV/0!</v>
      </c>
      <c r="R592" s="266">
        <f>IF(L592&gt;0,L592*I592/X592,0)*VLOOKUP(B592,'2-Kosten per locatie'!$A$14:$C$31,3,FALSE)</f>
        <v>0</v>
      </c>
      <c r="S592" s="266">
        <f>IF(M592&gt;0,M592*I592/Y592,0)*VLOOKUP(B592,'2-Kosten per locatie'!$A$14:$C$31,3,FALSE)</f>
        <v>0</v>
      </c>
      <c r="T592" s="266">
        <f>IF(N592&gt;0,N592*I592/Z592,0)*VLOOKUP(B592,'2-Kosten per locatie'!$A$14:$C$31,3,FALSE)</f>
        <v>0</v>
      </c>
      <c r="U592" s="266">
        <f>IF(O592&gt;0,O592*I592/Y592,0)*VLOOKUP(B592,'2-Kosten per locatie'!$A$14:$C$31,3,FALSE)</f>
        <v>0</v>
      </c>
      <c r="V592" s="266">
        <f>IF(P592&gt;0,P592*I592/Z592,0)*VLOOKUP(B592,'2-Kosten per locatie'!$A$14:$C$31,3,FALSE)</f>
        <v>0</v>
      </c>
      <c r="W592" s="359">
        <f>IF(K592="nio",0,IF(K592&gt;0,VLOOKUP(G592,'3-Productie normen'!A:L,VLOOKUP(K592,'3-Productie normen'!$B$32:$C$36,2,FALSE),FALSE)))</f>
        <v>0</v>
      </c>
      <c r="X592" s="359">
        <f t="shared" si="79"/>
        <v>0</v>
      </c>
      <c r="Y592" s="359">
        <f t="shared" si="80"/>
        <v>0</v>
      </c>
      <c r="Z592" s="359">
        <f t="shared" si="81"/>
        <v>0</v>
      </c>
      <c r="AA592" s="360"/>
      <c r="AC592" s="361">
        <f t="shared" si="82"/>
        <v>163.28</v>
      </c>
    </row>
    <row r="593" spans="1:29" ht="14.1" hidden="1" customHeight="1">
      <c r="A593" s="77">
        <v>593</v>
      </c>
      <c r="B593" s="324" t="s">
        <v>64</v>
      </c>
      <c r="C593" s="74" t="s">
        <v>465</v>
      </c>
      <c r="D593" s="74" t="s">
        <v>401</v>
      </c>
      <c r="E593" s="443" t="s">
        <v>417</v>
      </c>
      <c r="F593" s="74" t="s">
        <v>468</v>
      </c>
      <c r="G593" s="74" t="s">
        <v>98</v>
      </c>
      <c r="H593" s="74" t="s">
        <v>409</v>
      </c>
      <c r="I593" s="74">
        <v>5.65</v>
      </c>
      <c r="J593" s="358">
        <f t="shared" si="78"/>
        <v>730</v>
      </c>
      <c r="K593" s="267">
        <v>255</v>
      </c>
      <c r="L593" s="267">
        <v>255</v>
      </c>
      <c r="M593" s="267">
        <v>101</v>
      </c>
      <c r="N593" s="267">
        <v>101</v>
      </c>
      <c r="O593" s="267">
        <v>9</v>
      </c>
      <c r="P593" s="267">
        <v>9</v>
      </c>
      <c r="Q593" s="266" t="e">
        <f>IF(K593="nio",0,IF(K593&gt;0,K593*I593/W593,0))*VLOOKUP(B593,'2-Kosten per locatie'!$A$14:$C$31,3,FALSE)</f>
        <v>#DIV/0!</v>
      </c>
      <c r="R593" s="266" t="e">
        <f>IF(L593&gt;0,L593*I593/X593,0)*VLOOKUP(B593,'2-Kosten per locatie'!$A$14:$C$31,3,FALSE)</f>
        <v>#DIV/0!</v>
      </c>
      <c r="S593" s="266" t="e">
        <f>IF(M593&gt;0,M593*I593/Y593,0)*VLOOKUP(B593,'2-Kosten per locatie'!$A$14:$C$31,3,FALSE)</f>
        <v>#DIV/0!</v>
      </c>
      <c r="T593" s="266" t="e">
        <f>IF(N593&gt;0,N593*I593/Z593,0)*VLOOKUP(B593,'2-Kosten per locatie'!$A$14:$C$31,3,FALSE)</f>
        <v>#DIV/0!</v>
      </c>
      <c r="U593" s="266" t="e">
        <f>IF(O593&gt;0,O593*I593/Y593,0)*VLOOKUP(B593,'2-Kosten per locatie'!$A$14:$C$31,3,FALSE)</f>
        <v>#DIV/0!</v>
      </c>
      <c r="V593" s="266" t="e">
        <f>IF(P593&gt;0,P593*I593/Z593,0)*VLOOKUP(B593,'2-Kosten per locatie'!$A$14:$C$31,3,FALSE)</f>
        <v>#DIV/0!</v>
      </c>
      <c r="W593" s="359">
        <f>IF(K593="nio",0,IF(K593&gt;0,VLOOKUP(G593,'3-Productie normen'!A:L,VLOOKUP(K593,'3-Productie normen'!$B$32:$C$36,2,FALSE),FALSE)))</f>
        <v>0</v>
      </c>
      <c r="X593" s="359">
        <f t="shared" si="79"/>
        <v>0</v>
      </c>
      <c r="Y593" s="359">
        <f t="shared" si="80"/>
        <v>0</v>
      </c>
      <c r="Z593" s="359">
        <f t="shared" si="81"/>
        <v>0</v>
      </c>
      <c r="AA593" s="360"/>
      <c r="AC593" s="361">
        <f t="shared" si="82"/>
        <v>4124.5</v>
      </c>
    </row>
    <row r="594" spans="1:29" ht="14.1" hidden="1" customHeight="1">
      <c r="A594" s="77">
        <v>594</v>
      </c>
      <c r="B594" s="324" t="s">
        <v>64</v>
      </c>
      <c r="C594" s="74" t="s">
        <v>465</v>
      </c>
      <c r="D594" s="74" t="s">
        <v>401</v>
      </c>
      <c r="E594" s="443" t="s">
        <v>419</v>
      </c>
      <c r="F594" s="74" t="s">
        <v>194</v>
      </c>
      <c r="G594" s="74" t="s">
        <v>99</v>
      </c>
      <c r="H594" s="74" t="s">
        <v>159</v>
      </c>
      <c r="I594" s="74">
        <v>10.74</v>
      </c>
      <c r="J594" s="358">
        <f t="shared" si="78"/>
        <v>104</v>
      </c>
      <c r="K594" s="267">
        <v>104</v>
      </c>
      <c r="L594" s="267"/>
      <c r="M594" s="267"/>
      <c r="N594" s="267"/>
      <c r="O594" s="267"/>
      <c r="P594" s="267"/>
      <c r="Q594" s="266" t="e">
        <f>IF(K594="nio",0,IF(K594&gt;0,K594*I594/W594,0))*VLOOKUP(B594,'2-Kosten per locatie'!$A$14:$C$31,3,FALSE)</f>
        <v>#DIV/0!</v>
      </c>
      <c r="R594" s="266">
        <f>IF(L594&gt;0,L594*I594/X594,0)*VLOOKUP(B594,'2-Kosten per locatie'!$A$14:$C$31,3,FALSE)</f>
        <v>0</v>
      </c>
      <c r="S594" s="266">
        <f>IF(M594&gt;0,M594*I594/Y594,0)*VLOOKUP(B594,'2-Kosten per locatie'!$A$14:$C$31,3,FALSE)</f>
        <v>0</v>
      </c>
      <c r="T594" s="266">
        <f>IF(N594&gt;0,N594*I594/Z594,0)*VLOOKUP(B594,'2-Kosten per locatie'!$A$14:$C$31,3,FALSE)</f>
        <v>0</v>
      </c>
      <c r="U594" s="266">
        <f>IF(O594&gt;0,O594*I594/Y594,0)*VLOOKUP(B594,'2-Kosten per locatie'!$A$14:$C$31,3,FALSE)</f>
        <v>0</v>
      </c>
      <c r="V594" s="266">
        <f>IF(P594&gt;0,P594*I594/Z594,0)*VLOOKUP(B594,'2-Kosten per locatie'!$A$14:$C$31,3,FALSE)</f>
        <v>0</v>
      </c>
      <c r="W594" s="359">
        <f>IF(K594="nio",0,IF(K594&gt;0,VLOOKUP(G594,'3-Productie normen'!A:L,VLOOKUP(K594,'3-Productie normen'!$B$32:$C$36,2,FALSE),FALSE)))</f>
        <v>0</v>
      </c>
      <c r="X594" s="359">
        <f t="shared" si="79"/>
        <v>0</v>
      </c>
      <c r="Y594" s="359">
        <f t="shared" si="80"/>
        <v>0</v>
      </c>
      <c r="Z594" s="359">
        <f t="shared" si="81"/>
        <v>0</v>
      </c>
      <c r="AA594" s="360"/>
      <c r="AC594" s="361">
        <f t="shared" si="82"/>
        <v>1116.96</v>
      </c>
    </row>
    <row r="595" spans="1:29" ht="14.1" hidden="1" customHeight="1">
      <c r="A595" s="77">
        <v>595</v>
      </c>
      <c r="B595" s="324" t="s">
        <v>64</v>
      </c>
      <c r="C595" s="74" t="s">
        <v>465</v>
      </c>
      <c r="D595" s="74" t="s">
        <v>401</v>
      </c>
      <c r="E595" s="443" t="s">
        <v>421</v>
      </c>
      <c r="F595" s="74" t="s">
        <v>468</v>
      </c>
      <c r="G595" s="74" t="s">
        <v>98</v>
      </c>
      <c r="H595" s="74" t="s">
        <v>409</v>
      </c>
      <c r="I595" s="74">
        <v>7.3</v>
      </c>
      <c r="J595" s="358">
        <f t="shared" si="78"/>
        <v>730</v>
      </c>
      <c r="K595" s="267">
        <v>255</v>
      </c>
      <c r="L595" s="267">
        <v>255</v>
      </c>
      <c r="M595" s="267">
        <v>101</v>
      </c>
      <c r="N595" s="267">
        <v>101</v>
      </c>
      <c r="O595" s="267">
        <v>9</v>
      </c>
      <c r="P595" s="267">
        <v>9</v>
      </c>
      <c r="Q595" s="266" t="e">
        <f>IF(K595="nio",0,IF(K595&gt;0,K595*I595/W595,0))*VLOOKUP(B595,'2-Kosten per locatie'!$A$14:$C$31,3,FALSE)</f>
        <v>#DIV/0!</v>
      </c>
      <c r="R595" s="266" t="e">
        <f>IF(L595&gt;0,L595*I595/X595,0)*VLOOKUP(B595,'2-Kosten per locatie'!$A$14:$C$31,3,FALSE)</f>
        <v>#DIV/0!</v>
      </c>
      <c r="S595" s="266" t="e">
        <f>IF(M595&gt;0,M595*I595/Y595,0)*VLOOKUP(B595,'2-Kosten per locatie'!$A$14:$C$31,3,FALSE)</f>
        <v>#DIV/0!</v>
      </c>
      <c r="T595" s="266" t="e">
        <f>IF(N595&gt;0,N595*I595/Z595,0)*VLOOKUP(B595,'2-Kosten per locatie'!$A$14:$C$31,3,FALSE)</f>
        <v>#DIV/0!</v>
      </c>
      <c r="U595" s="266" t="e">
        <f>IF(O595&gt;0,O595*I595/Y595,0)*VLOOKUP(B595,'2-Kosten per locatie'!$A$14:$C$31,3,FALSE)</f>
        <v>#DIV/0!</v>
      </c>
      <c r="V595" s="266" t="e">
        <f>IF(P595&gt;0,P595*I595/Z595,0)*VLOOKUP(B595,'2-Kosten per locatie'!$A$14:$C$31,3,FALSE)</f>
        <v>#DIV/0!</v>
      </c>
      <c r="W595" s="359">
        <f>IF(K595="nio",0,IF(K595&gt;0,VLOOKUP(G595,'3-Productie normen'!A:L,VLOOKUP(K595,'3-Productie normen'!$B$32:$C$36,2,FALSE),FALSE)))</f>
        <v>0</v>
      </c>
      <c r="X595" s="359">
        <f t="shared" si="79"/>
        <v>0</v>
      </c>
      <c r="Y595" s="359">
        <f t="shared" si="80"/>
        <v>0</v>
      </c>
      <c r="Z595" s="359">
        <f t="shared" si="81"/>
        <v>0</v>
      </c>
      <c r="AA595" s="360"/>
      <c r="AC595" s="361">
        <f t="shared" si="82"/>
        <v>5329</v>
      </c>
    </row>
    <row r="596" spans="1:29" ht="14.1" hidden="1" customHeight="1">
      <c r="A596" s="77">
        <v>596</v>
      </c>
      <c r="B596" s="324" t="s">
        <v>64</v>
      </c>
      <c r="C596" s="74" t="s">
        <v>465</v>
      </c>
      <c r="D596" s="74" t="s">
        <v>401</v>
      </c>
      <c r="E596" s="443" t="s">
        <v>473</v>
      </c>
      <c r="F596" s="74" t="s">
        <v>474</v>
      </c>
      <c r="G596" s="74" t="s">
        <v>99</v>
      </c>
      <c r="H596" s="74" t="s">
        <v>159</v>
      </c>
      <c r="I596" s="74">
        <v>84.17</v>
      </c>
      <c r="J596" s="358">
        <f t="shared" si="78"/>
        <v>104</v>
      </c>
      <c r="K596" s="267">
        <v>104</v>
      </c>
      <c r="L596" s="267"/>
      <c r="M596" s="267"/>
      <c r="N596" s="267"/>
      <c r="O596" s="267"/>
      <c r="P596" s="267"/>
      <c r="Q596" s="266" t="e">
        <f>IF(K596="nio",0,IF(K596&gt;0,K596*I596/W596,0))*VLOOKUP(B596,'2-Kosten per locatie'!$A$14:$C$31,3,FALSE)</f>
        <v>#DIV/0!</v>
      </c>
      <c r="R596" s="266">
        <f>IF(L596&gt;0,L596*I596/X596,0)*VLOOKUP(B596,'2-Kosten per locatie'!$A$14:$C$31,3,FALSE)</f>
        <v>0</v>
      </c>
      <c r="S596" s="266">
        <f>IF(M596&gt;0,M596*I596/Y596,0)*VLOOKUP(B596,'2-Kosten per locatie'!$A$14:$C$31,3,FALSE)</f>
        <v>0</v>
      </c>
      <c r="T596" s="266">
        <f>IF(N596&gt;0,N596*I596/Z596,0)*VLOOKUP(B596,'2-Kosten per locatie'!$A$14:$C$31,3,FALSE)</f>
        <v>0</v>
      </c>
      <c r="U596" s="266">
        <f>IF(O596&gt;0,O596*I596/Y596,0)*VLOOKUP(B596,'2-Kosten per locatie'!$A$14:$C$31,3,FALSE)</f>
        <v>0</v>
      </c>
      <c r="V596" s="266">
        <f>IF(P596&gt;0,P596*I596/Z596,0)*VLOOKUP(B596,'2-Kosten per locatie'!$A$14:$C$31,3,FALSE)</f>
        <v>0</v>
      </c>
      <c r="W596" s="359">
        <f>IF(K596="nio",0,IF(K596&gt;0,VLOOKUP(G596,'3-Productie normen'!A:L,VLOOKUP(K596,'3-Productie normen'!$B$32:$C$36,2,FALSE),FALSE)))</f>
        <v>0</v>
      </c>
      <c r="X596" s="359">
        <f t="shared" si="79"/>
        <v>0</v>
      </c>
      <c r="Y596" s="359">
        <f t="shared" si="80"/>
        <v>0</v>
      </c>
      <c r="Z596" s="359">
        <f t="shared" si="81"/>
        <v>0</v>
      </c>
      <c r="AA596" s="360"/>
      <c r="AC596" s="361">
        <f t="shared" si="82"/>
        <v>8753.68</v>
      </c>
    </row>
    <row r="597" spans="1:29" ht="14.1" hidden="1" customHeight="1">
      <c r="A597" s="77">
        <v>597</v>
      </c>
      <c r="B597" s="324" t="s">
        <v>64</v>
      </c>
      <c r="C597" s="74" t="s">
        <v>465</v>
      </c>
      <c r="D597" s="74" t="s">
        <v>401</v>
      </c>
      <c r="E597" s="443" t="s">
        <v>475</v>
      </c>
      <c r="F597" s="74" t="s">
        <v>468</v>
      </c>
      <c r="G597" s="74" t="s">
        <v>98</v>
      </c>
      <c r="H597" s="74" t="s">
        <v>409</v>
      </c>
      <c r="I597" s="74">
        <v>37.39</v>
      </c>
      <c r="J597" s="358">
        <f t="shared" si="78"/>
        <v>730</v>
      </c>
      <c r="K597" s="267">
        <v>255</v>
      </c>
      <c r="L597" s="267">
        <v>255</v>
      </c>
      <c r="M597" s="267">
        <v>101</v>
      </c>
      <c r="N597" s="267">
        <v>101</v>
      </c>
      <c r="O597" s="267">
        <v>9</v>
      </c>
      <c r="P597" s="267">
        <v>9</v>
      </c>
      <c r="Q597" s="266" t="e">
        <f>IF(K597="nio",0,IF(K597&gt;0,K597*I597/W597,0))*VLOOKUP(B597,'2-Kosten per locatie'!$A$14:$C$31,3,FALSE)</f>
        <v>#DIV/0!</v>
      </c>
      <c r="R597" s="266" t="e">
        <f>IF(L597&gt;0,L597*I597/X597,0)*VLOOKUP(B597,'2-Kosten per locatie'!$A$14:$C$31,3,FALSE)</f>
        <v>#DIV/0!</v>
      </c>
      <c r="S597" s="266" t="e">
        <f>IF(M597&gt;0,M597*I597/Y597,0)*VLOOKUP(B597,'2-Kosten per locatie'!$A$14:$C$31,3,FALSE)</f>
        <v>#DIV/0!</v>
      </c>
      <c r="T597" s="266" t="e">
        <f>IF(N597&gt;0,N597*I597/Z597,0)*VLOOKUP(B597,'2-Kosten per locatie'!$A$14:$C$31,3,FALSE)</f>
        <v>#DIV/0!</v>
      </c>
      <c r="U597" s="266" t="e">
        <f>IF(O597&gt;0,O597*I597/Y597,0)*VLOOKUP(B597,'2-Kosten per locatie'!$A$14:$C$31,3,FALSE)</f>
        <v>#DIV/0!</v>
      </c>
      <c r="V597" s="266" t="e">
        <f>IF(P597&gt;0,P597*I597/Z597,0)*VLOOKUP(B597,'2-Kosten per locatie'!$A$14:$C$31,3,FALSE)</f>
        <v>#DIV/0!</v>
      </c>
      <c r="W597" s="359">
        <f>IF(K597="nio",0,IF(K597&gt;0,VLOOKUP(G597,'3-Productie normen'!A:L,VLOOKUP(K597,'3-Productie normen'!$B$32:$C$36,2,FALSE),FALSE)))</f>
        <v>0</v>
      </c>
      <c r="X597" s="359">
        <f t="shared" si="79"/>
        <v>0</v>
      </c>
      <c r="Y597" s="359">
        <f t="shared" si="80"/>
        <v>0</v>
      </c>
      <c r="Z597" s="359">
        <f t="shared" si="81"/>
        <v>0</v>
      </c>
      <c r="AA597" s="360"/>
      <c r="AC597" s="361">
        <f t="shared" si="82"/>
        <v>27294.7</v>
      </c>
    </row>
    <row r="598" spans="1:29" ht="14.1" hidden="1" customHeight="1">
      <c r="A598" s="77">
        <v>598</v>
      </c>
      <c r="B598" s="324" t="s">
        <v>64</v>
      </c>
      <c r="C598" s="74" t="s">
        <v>465</v>
      </c>
      <c r="D598" s="74" t="s">
        <v>401</v>
      </c>
      <c r="E598" s="443" t="s">
        <v>476</v>
      </c>
      <c r="F598" s="74" t="s">
        <v>245</v>
      </c>
      <c r="G598" s="74" t="s">
        <v>107</v>
      </c>
      <c r="H598" s="74" t="s">
        <v>305</v>
      </c>
      <c r="I598" s="74">
        <v>3.51</v>
      </c>
      <c r="J598" s="358">
        <f t="shared" si="78"/>
        <v>104</v>
      </c>
      <c r="K598" s="267">
        <v>104</v>
      </c>
      <c r="L598" s="267"/>
      <c r="M598" s="267"/>
      <c r="N598" s="267"/>
      <c r="O598" s="267"/>
      <c r="P598" s="267"/>
      <c r="Q598" s="266" t="e">
        <f>IF(K598="nio",0,IF(K598&gt;0,K598*I598/W598,0))*VLOOKUP(B598,'2-Kosten per locatie'!$A$14:$C$31,3,FALSE)</f>
        <v>#DIV/0!</v>
      </c>
      <c r="R598" s="266">
        <f>IF(L598&gt;0,L598*I598/X598,0)*VLOOKUP(B598,'2-Kosten per locatie'!$A$14:$C$31,3,FALSE)</f>
        <v>0</v>
      </c>
      <c r="S598" s="266">
        <f>IF(M598&gt;0,M598*I598/Y598,0)*VLOOKUP(B598,'2-Kosten per locatie'!$A$14:$C$31,3,FALSE)</f>
        <v>0</v>
      </c>
      <c r="T598" s="266">
        <f>IF(N598&gt;0,N598*I598/Z598,0)*VLOOKUP(B598,'2-Kosten per locatie'!$A$14:$C$31,3,FALSE)</f>
        <v>0</v>
      </c>
      <c r="U598" s="266">
        <f>IF(O598&gt;0,O598*I598/Y598,0)*VLOOKUP(B598,'2-Kosten per locatie'!$A$14:$C$31,3,FALSE)</f>
        <v>0</v>
      </c>
      <c r="V598" s="266">
        <f>IF(P598&gt;0,P598*I598/Z598,0)*VLOOKUP(B598,'2-Kosten per locatie'!$A$14:$C$31,3,FALSE)</f>
        <v>0</v>
      </c>
      <c r="W598" s="359">
        <f>IF(K598="nio",0,IF(K598&gt;0,VLOOKUP(G598,'3-Productie normen'!A:L,VLOOKUP(K598,'3-Productie normen'!$B$32:$C$36,2,FALSE),FALSE)))</f>
        <v>0</v>
      </c>
      <c r="X598" s="359">
        <f t="shared" si="79"/>
        <v>0</v>
      </c>
      <c r="Y598" s="359">
        <f t="shared" si="80"/>
        <v>0</v>
      </c>
      <c r="Z598" s="359">
        <f t="shared" si="81"/>
        <v>0</v>
      </c>
      <c r="AA598" s="360"/>
      <c r="AC598" s="361">
        <f t="shared" si="82"/>
        <v>365.03999999999996</v>
      </c>
    </row>
    <row r="599" spans="1:29" ht="14.1" hidden="1" customHeight="1">
      <c r="A599" s="77">
        <v>599</v>
      </c>
      <c r="B599" s="324" t="s">
        <v>64</v>
      </c>
      <c r="C599" s="74" t="s">
        <v>465</v>
      </c>
      <c r="D599" s="74" t="s">
        <v>401</v>
      </c>
      <c r="E599" s="443" t="s">
        <v>477</v>
      </c>
      <c r="F599" s="74" t="s">
        <v>200</v>
      </c>
      <c r="G599" s="340" t="s">
        <v>97</v>
      </c>
      <c r="H599" s="74" t="s">
        <v>305</v>
      </c>
      <c r="I599" s="74">
        <v>17.53</v>
      </c>
      <c r="J599" s="358">
        <f t="shared" si="78"/>
        <v>52</v>
      </c>
      <c r="K599" s="267">
        <v>52</v>
      </c>
      <c r="L599" s="267"/>
      <c r="M599" s="267"/>
      <c r="N599" s="267"/>
      <c r="O599" s="267"/>
      <c r="P599" s="267"/>
      <c r="Q599" s="266" t="e">
        <f>IF(K599="nio",0,IF(K599&gt;0,K599*I599/W599,0))*VLOOKUP(B599,'2-Kosten per locatie'!$A$14:$C$31,3,FALSE)</f>
        <v>#DIV/0!</v>
      </c>
      <c r="R599" s="266">
        <f>IF(L599&gt;0,L599*I599/X599,0)*VLOOKUP(B599,'2-Kosten per locatie'!$A$14:$C$31,3,FALSE)</f>
        <v>0</v>
      </c>
      <c r="S599" s="266">
        <f>IF(M599&gt;0,M599*I599/Y599,0)*VLOOKUP(B599,'2-Kosten per locatie'!$A$14:$C$31,3,FALSE)</f>
        <v>0</v>
      </c>
      <c r="T599" s="266">
        <f>IF(N599&gt;0,N599*I599/Z599,0)*VLOOKUP(B599,'2-Kosten per locatie'!$A$14:$C$31,3,FALSE)</f>
        <v>0</v>
      </c>
      <c r="U599" s="266">
        <f>IF(O599&gt;0,O599*I599/Y599,0)*VLOOKUP(B599,'2-Kosten per locatie'!$A$14:$C$31,3,FALSE)</f>
        <v>0</v>
      </c>
      <c r="V599" s="266">
        <f>IF(P599&gt;0,P599*I599/Z599,0)*VLOOKUP(B599,'2-Kosten per locatie'!$A$14:$C$31,3,FALSE)</f>
        <v>0</v>
      </c>
      <c r="W599" s="359">
        <f>IF(K599="nio",0,IF(K599&gt;0,VLOOKUP(G599,'3-Productie normen'!A:L,VLOOKUP(K599,'3-Productie normen'!$B$32:$C$36,2,FALSE),FALSE)))</f>
        <v>0</v>
      </c>
      <c r="X599" s="359">
        <f t="shared" si="79"/>
        <v>0</v>
      </c>
      <c r="Y599" s="359">
        <f t="shared" si="80"/>
        <v>0</v>
      </c>
      <c r="Z599" s="359">
        <f t="shared" si="81"/>
        <v>0</v>
      </c>
      <c r="AA599" s="360"/>
      <c r="AC599" s="361">
        <f t="shared" si="82"/>
        <v>911.56000000000006</v>
      </c>
    </row>
    <row r="600" spans="1:29" ht="14.1" hidden="1" customHeight="1">
      <c r="A600" s="77">
        <v>600</v>
      </c>
      <c r="B600" s="324" t="s">
        <v>64</v>
      </c>
      <c r="C600" s="74" t="s">
        <v>465</v>
      </c>
      <c r="D600" s="74" t="s">
        <v>401</v>
      </c>
      <c r="E600" s="443" t="s">
        <v>478</v>
      </c>
      <c r="F600" s="74" t="s">
        <v>200</v>
      </c>
      <c r="G600" s="340" t="s">
        <v>97</v>
      </c>
      <c r="H600" s="74" t="s">
        <v>159</v>
      </c>
      <c r="I600" s="74">
        <v>12.65</v>
      </c>
      <c r="J600" s="358">
        <f t="shared" si="78"/>
        <v>52</v>
      </c>
      <c r="K600" s="267">
        <v>52</v>
      </c>
      <c r="L600" s="267"/>
      <c r="M600" s="267"/>
      <c r="N600" s="267"/>
      <c r="O600" s="267"/>
      <c r="P600" s="267"/>
      <c r="Q600" s="266" t="e">
        <f>IF(K600="nio",0,IF(K600&gt;0,K600*I600/W600,0))*VLOOKUP(B600,'2-Kosten per locatie'!$A$14:$C$31,3,FALSE)</f>
        <v>#DIV/0!</v>
      </c>
      <c r="R600" s="266">
        <f>IF(L600&gt;0,L600*I600/X600,0)*VLOOKUP(B600,'2-Kosten per locatie'!$A$14:$C$31,3,FALSE)</f>
        <v>0</v>
      </c>
      <c r="S600" s="266">
        <f>IF(M600&gt;0,M600*I600/Y600,0)*VLOOKUP(B600,'2-Kosten per locatie'!$A$14:$C$31,3,FALSE)</f>
        <v>0</v>
      </c>
      <c r="T600" s="266">
        <f>IF(N600&gt;0,N600*I600/Z600,0)*VLOOKUP(B600,'2-Kosten per locatie'!$A$14:$C$31,3,FALSE)</f>
        <v>0</v>
      </c>
      <c r="U600" s="266">
        <f>IF(O600&gt;0,O600*I600/Y600,0)*VLOOKUP(B600,'2-Kosten per locatie'!$A$14:$C$31,3,FALSE)</f>
        <v>0</v>
      </c>
      <c r="V600" s="266">
        <f>IF(P600&gt;0,P600*I600/Z600,0)*VLOOKUP(B600,'2-Kosten per locatie'!$A$14:$C$31,3,FALSE)</f>
        <v>0</v>
      </c>
      <c r="W600" s="359">
        <f>IF(K600="nio",0,IF(K600&gt;0,VLOOKUP(G600,'3-Productie normen'!A:L,VLOOKUP(K600,'3-Productie normen'!$B$32:$C$36,2,FALSE),FALSE)))</f>
        <v>0</v>
      </c>
      <c r="X600" s="359">
        <f t="shared" si="79"/>
        <v>0</v>
      </c>
      <c r="Y600" s="359">
        <f t="shared" si="80"/>
        <v>0</v>
      </c>
      <c r="Z600" s="359">
        <f t="shared" si="81"/>
        <v>0</v>
      </c>
      <c r="AA600" s="360"/>
      <c r="AC600" s="361">
        <f t="shared" si="82"/>
        <v>657.80000000000007</v>
      </c>
    </row>
    <row r="601" spans="1:29" ht="14.1" hidden="1" customHeight="1">
      <c r="A601" s="77">
        <v>601</v>
      </c>
      <c r="B601" s="324" t="s">
        <v>64</v>
      </c>
      <c r="C601" s="74" t="s">
        <v>465</v>
      </c>
      <c r="D601" s="74" t="s">
        <v>401</v>
      </c>
      <c r="E601" s="443" t="s">
        <v>479</v>
      </c>
      <c r="F601" s="74" t="s">
        <v>190</v>
      </c>
      <c r="G601" s="74" t="s">
        <v>107</v>
      </c>
      <c r="H601" s="74" t="s">
        <v>480</v>
      </c>
      <c r="I601" s="74">
        <v>4.4000000000000004</v>
      </c>
      <c r="J601" s="358">
        <f t="shared" si="78"/>
        <v>104</v>
      </c>
      <c r="K601" s="267">
        <v>104</v>
      </c>
      <c r="L601" s="267"/>
      <c r="M601" s="267"/>
      <c r="N601" s="267"/>
      <c r="O601" s="267"/>
      <c r="P601" s="267"/>
      <c r="Q601" s="266" t="e">
        <f>IF(K601="nio",0,IF(K601&gt;0,K601*I601/W601,0))*VLOOKUP(B601,'2-Kosten per locatie'!$A$14:$C$31,3,FALSE)</f>
        <v>#DIV/0!</v>
      </c>
      <c r="R601" s="266">
        <f>IF(L601&gt;0,L601*I601/X601,0)*VLOOKUP(B601,'2-Kosten per locatie'!$A$14:$C$31,3,FALSE)</f>
        <v>0</v>
      </c>
      <c r="S601" s="266">
        <f>IF(M601&gt;0,M601*I601/Y601,0)*VLOOKUP(B601,'2-Kosten per locatie'!$A$14:$C$31,3,FALSE)</f>
        <v>0</v>
      </c>
      <c r="T601" s="266">
        <f>IF(N601&gt;0,N601*I601/Z601,0)*VLOOKUP(B601,'2-Kosten per locatie'!$A$14:$C$31,3,FALSE)</f>
        <v>0</v>
      </c>
      <c r="U601" s="266">
        <f>IF(O601&gt;0,O601*I601/Y601,0)*VLOOKUP(B601,'2-Kosten per locatie'!$A$14:$C$31,3,FALSE)</f>
        <v>0</v>
      </c>
      <c r="V601" s="266">
        <f>IF(P601&gt;0,P601*I601/Z601,0)*VLOOKUP(B601,'2-Kosten per locatie'!$A$14:$C$31,3,FALSE)</f>
        <v>0</v>
      </c>
      <c r="W601" s="359">
        <f>IF(K601="nio",0,IF(K601&gt;0,VLOOKUP(G601,'3-Productie normen'!A:L,VLOOKUP(K601,'3-Productie normen'!$B$32:$C$36,2,FALSE),FALSE)))</f>
        <v>0</v>
      </c>
      <c r="X601" s="359">
        <f t="shared" si="79"/>
        <v>0</v>
      </c>
      <c r="Y601" s="359">
        <f t="shared" si="80"/>
        <v>0</v>
      </c>
      <c r="Z601" s="359">
        <f t="shared" si="81"/>
        <v>0</v>
      </c>
      <c r="AA601" s="360"/>
      <c r="AC601" s="361">
        <f t="shared" si="82"/>
        <v>457.6</v>
      </c>
    </row>
    <row r="602" spans="1:29" ht="14.1" hidden="1" customHeight="1">
      <c r="A602" s="77">
        <v>602</v>
      </c>
      <c r="B602" s="324" t="s">
        <v>64</v>
      </c>
      <c r="C602" s="74" t="s">
        <v>465</v>
      </c>
      <c r="D602" s="74" t="s">
        <v>481</v>
      </c>
      <c r="E602" s="443" t="s">
        <v>199</v>
      </c>
      <c r="F602" s="74" t="s">
        <v>196</v>
      </c>
      <c r="G602" s="74" t="s">
        <v>99</v>
      </c>
      <c r="H602" s="74" t="s">
        <v>159</v>
      </c>
      <c r="I602" s="74">
        <v>15.8</v>
      </c>
      <c r="J602" s="358">
        <f t="shared" si="78"/>
        <v>52</v>
      </c>
      <c r="K602" s="267">
        <v>52</v>
      </c>
      <c r="L602" s="267"/>
      <c r="M602" s="267"/>
      <c r="N602" s="267"/>
      <c r="O602" s="267"/>
      <c r="P602" s="267"/>
      <c r="Q602" s="266" t="e">
        <f>IF(K602="nio",0,IF(K602&gt;0,K602*I602/W602,0))*VLOOKUP(B602,'2-Kosten per locatie'!$A$14:$C$31,3,FALSE)</f>
        <v>#DIV/0!</v>
      </c>
      <c r="R602" s="266">
        <f>IF(L602&gt;0,L602*I602/X602,0)*VLOOKUP(B602,'2-Kosten per locatie'!$A$14:$C$31,3,FALSE)</f>
        <v>0</v>
      </c>
      <c r="S602" s="266">
        <f>IF(M602&gt;0,M602*I602/Y602,0)*VLOOKUP(B602,'2-Kosten per locatie'!$A$14:$C$31,3,FALSE)</f>
        <v>0</v>
      </c>
      <c r="T602" s="266">
        <f>IF(N602&gt;0,N602*I602/Z602,0)*VLOOKUP(B602,'2-Kosten per locatie'!$A$14:$C$31,3,FALSE)</f>
        <v>0</v>
      </c>
      <c r="U602" s="266">
        <f>IF(O602&gt;0,O602*I602/Y602,0)*VLOOKUP(B602,'2-Kosten per locatie'!$A$14:$C$31,3,FALSE)</f>
        <v>0</v>
      </c>
      <c r="V602" s="266">
        <f>IF(P602&gt;0,P602*I602/Z602,0)*VLOOKUP(B602,'2-Kosten per locatie'!$A$14:$C$31,3,FALSE)</f>
        <v>0</v>
      </c>
      <c r="W602" s="359">
        <f>IF(K602="nio",0,IF(K602&gt;0,VLOOKUP(G602,'3-Productie normen'!A:L,VLOOKUP(K602,'3-Productie normen'!$B$32:$C$36,2,FALSE),FALSE)))</f>
        <v>0</v>
      </c>
      <c r="X602" s="359">
        <f t="shared" si="79"/>
        <v>0</v>
      </c>
      <c r="Y602" s="359">
        <f t="shared" si="80"/>
        <v>0</v>
      </c>
      <c r="Z602" s="359">
        <f t="shared" si="81"/>
        <v>0</v>
      </c>
      <c r="AA602" s="360"/>
      <c r="AC602" s="361">
        <f t="shared" si="82"/>
        <v>821.6</v>
      </c>
    </row>
    <row r="603" spans="1:29" ht="14.1" hidden="1" customHeight="1">
      <c r="A603" s="77">
        <v>603</v>
      </c>
      <c r="B603" s="324" t="s">
        <v>64</v>
      </c>
      <c r="C603" s="74" t="s">
        <v>465</v>
      </c>
      <c r="D603" s="74" t="s">
        <v>481</v>
      </c>
      <c r="E603" s="443" t="s">
        <v>201</v>
      </c>
      <c r="F603" s="74" t="s">
        <v>245</v>
      </c>
      <c r="G603" s="74" t="s">
        <v>107</v>
      </c>
      <c r="H603" s="74" t="s">
        <v>305</v>
      </c>
      <c r="I603" s="74">
        <v>0.69</v>
      </c>
      <c r="J603" s="358">
        <f t="shared" si="78"/>
        <v>52</v>
      </c>
      <c r="K603" s="267">
        <v>52</v>
      </c>
      <c r="L603" s="267"/>
      <c r="M603" s="267"/>
      <c r="N603" s="267"/>
      <c r="O603" s="267"/>
      <c r="P603" s="267"/>
      <c r="Q603" s="266" t="e">
        <f>IF(K603="nio",0,IF(K603&gt;0,K603*I603/W603,0))*VLOOKUP(B603,'2-Kosten per locatie'!$A$14:$C$31,3,FALSE)</f>
        <v>#DIV/0!</v>
      </c>
      <c r="R603" s="266">
        <f>IF(L603&gt;0,L603*I603/X603,0)*VLOOKUP(B603,'2-Kosten per locatie'!$A$14:$C$31,3,FALSE)</f>
        <v>0</v>
      </c>
      <c r="S603" s="266">
        <f>IF(M603&gt;0,M603*I603/Y603,0)*VLOOKUP(B603,'2-Kosten per locatie'!$A$14:$C$31,3,FALSE)</f>
        <v>0</v>
      </c>
      <c r="T603" s="266">
        <f>IF(N603&gt;0,N603*I603/Z603,0)*VLOOKUP(B603,'2-Kosten per locatie'!$A$14:$C$31,3,FALSE)</f>
        <v>0</v>
      </c>
      <c r="U603" s="266">
        <f>IF(O603&gt;0,O603*I603/Y603,0)*VLOOKUP(B603,'2-Kosten per locatie'!$A$14:$C$31,3,FALSE)</f>
        <v>0</v>
      </c>
      <c r="V603" s="266">
        <f>IF(P603&gt;0,P603*I603/Z603,0)*VLOOKUP(B603,'2-Kosten per locatie'!$A$14:$C$31,3,FALSE)</f>
        <v>0</v>
      </c>
      <c r="W603" s="359">
        <f>IF(K603="nio",0,IF(K603&gt;0,VLOOKUP(G603,'3-Productie normen'!A:L,VLOOKUP(K603,'3-Productie normen'!$B$32:$C$36,2,FALSE),FALSE)))</f>
        <v>0</v>
      </c>
      <c r="X603" s="359">
        <f t="shared" si="79"/>
        <v>0</v>
      </c>
      <c r="Y603" s="359">
        <f t="shared" si="80"/>
        <v>0</v>
      </c>
      <c r="Z603" s="359">
        <f t="shared" si="81"/>
        <v>0</v>
      </c>
      <c r="AA603" s="360"/>
      <c r="AC603" s="361">
        <f t="shared" si="82"/>
        <v>35.879999999999995</v>
      </c>
    </row>
    <row r="604" spans="1:29" ht="14.1" hidden="1" customHeight="1">
      <c r="A604" s="77">
        <v>604</v>
      </c>
      <c r="B604" s="324" t="s">
        <v>64</v>
      </c>
      <c r="C604" s="74" t="s">
        <v>465</v>
      </c>
      <c r="D604" s="74" t="s">
        <v>481</v>
      </c>
      <c r="E604" s="443" t="s">
        <v>203</v>
      </c>
      <c r="F604" s="74" t="s">
        <v>482</v>
      </c>
      <c r="G604" s="74" t="s">
        <v>105</v>
      </c>
      <c r="H604" s="74" t="s">
        <v>483</v>
      </c>
      <c r="I604" s="74">
        <v>59.59</v>
      </c>
      <c r="J604" s="358">
        <f t="shared" si="78"/>
        <v>52</v>
      </c>
      <c r="K604" s="267">
        <v>52</v>
      </c>
      <c r="L604" s="267"/>
      <c r="M604" s="267"/>
      <c r="N604" s="267"/>
      <c r="O604" s="267"/>
      <c r="P604" s="267"/>
      <c r="Q604" s="266" t="e">
        <f>IF(K604="nio",0,IF(K604&gt;0,K604*I604/W604,0))*VLOOKUP(B604,'2-Kosten per locatie'!$A$14:$C$31,3,FALSE)</f>
        <v>#DIV/0!</v>
      </c>
      <c r="R604" s="266">
        <f>IF(L604&gt;0,L604*I604/X604,0)*VLOOKUP(B604,'2-Kosten per locatie'!$A$14:$C$31,3,FALSE)</f>
        <v>0</v>
      </c>
      <c r="S604" s="266">
        <f>IF(M604&gt;0,M604*I604/Y604,0)*VLOOKUP(B604,'2-Kosten per locatie'!$A$14:$C$31,3,FALSE)</f>
        <v>0</v>
      </c>
      <c r="T604" s="266">
        <f>IF(N604&gt;0,N604*I604/Z604,0)*VLOOKUP(B604,'2-Kosten per locatie'!$A$14:$C$31,3,FALSE)</f>
        <v>0</v>
      </c>
      <c r="U604" s="266">
        <f>IF(O604&gt;0,O604*I604/Y604,0)*VLOOKUP(B604,'2-Kosten per locatie'!$A$14:$C$31,3,FALSE)</f>
        <v>0</v>
      </c>
      <c r="V604" s="266">
        <f>IF(P604&gt;0,P604*I604/Z604,0)*VLOOKUP(B604,'2-Kosten per locatie'!$A$14:$C$31,3,FALSE)</f>
        <v>0</v>
      </c>
      <c r="W604" s="359">
        <f>IF(K604="nio",0,IF(K604&gt;0,VLOOKUP(G604,'3-Productie normen'!A:L,VLOOKUP(K604,'3-Productie normen'!$B$32:$C$36,2,FALSE),FALSE)))</f>
        <v>0</v>
      </c>
      <c r="X604" s="359">
        <f t="shared" si="79"/>
        <v>0</v>
      </c>
      <c r="Y604" s="359">
        <f t="shared" si="80"/>
        <v>0</v>
      </c>
      <c r="Z604" s="359">
        <f t="shared" si="81"/>
        <v>0</v>
      </c>
      <c r="AA604" s="360"/>
      <c r="AC604" s="361">
        <f t="shared" si="82"/>
        <v>3098.6800000000003</v>
      </c>
    </row>
    <row r="605" spans="1:29" ht="14.1" hidden="1" customHeight="1">
      <c r="A605" s="77">
        <v>605</v>
      </c>
      <c r="B605" s="324" t="s">
        <v>64</v>
      </c>
      <c r="C605" s="74" t="s">
        <v>465</v>
      </c>
      <c r="D605" s="74" t="s">
        <v>481</v>
      </c>
      <c r="E605" s="443" t="s">
        <v>204</v>
      </c>
      <c r="F605" s="74" t="s">
        <v>484</v>
      </c>
      <c r="G605" s="74" t="s">
        <v>105</v>
      </c>
      <c r="H605" s="74" t="s">
        <v>368</v>
      </c>
      <c r="I605" s="74">
        <v>23.19</v>
      </c>
      <c r="J605" s="358">
        <f t="shared" si="78"/>
        <v>52</v>
      </c>
      <c r="K605" s="267">
        <v>52</v>
      </c>
      <c r="L605" s="267"/>
      <c r="M605" s="267"/>
      <c r="N605" s="267"/>
      <c r="O605" s="267"/>
      <c r="P605" s="267"/>
      <c r="Q605" s="266" t="e">
        <f>IF(K605="nio",0,IF(K605&gt;0,K605*I605/W605,0))*VLOOKUP(B605,'2-Kosten per locatie'!$A$14:$C$31,3,FALSE)</f>
        <v>#DIV/0!</v>
      </c>
      <c r="R605" s="266">
        <f>IF(L605&gt;0,L605*I605/X605,0)*VLOOKUP(B605,'2-Kosten per locatie'!$A$14:$C$31,3,FALSE)</f>
        <v>0</v>
      </c>
      <c r="S605" s="266">
        <f>IF(M605&gt;0,M605*I605/Y605,0)*VLOOKUP(B605,'2-Kosten per locatie'!$A$14:$C$31,3,FALSE)</f>
        <v>0</v>
      </c>
      <c r="T605" s="266">
        <f>IF(N605&gt;0,N605*I605/Z605,0)*VLOOKUP(B605,'2-Kosten per locatie'!$A$14:$C$31,3,FALSE)</f>
        <v>0</v>
      </c>
      <c r="U605" s="266">
        <f>IF(O605&gt;0,O605*I605/Y605,0)*VLOOKUP(B605,'2-Kosten per locatie'!$A$14:$C$31,3,FALSE)</f>
        <v>0</v>
      </c>
      <c r="V605" s="266">
        <f>IF(P605&gt;0,P605*I605/Z605,0)*VLOOKUP(B605,'2-Kosten per locatie'!$A$14:$C$31,3,FALSE)</f>
        <v>0</v>
      </c>
      <c r="W605" s="359">
        <f>IF(K605="nio",0,IF(K605&gt;0,VLOOKUP(G605,'3-Productie normen'!A:L,VLOOKUP(K605,'3-Productie normen'!$B$32:$C$36,2,FALSE),FALSE)))</f>
        <v>0</v>
      </c>
      <c r="X605" s="359">
        <f t="shared" si="79"/>
        <v>0</v>
      </c>
      <c r="Y605" s="359">
        <f t="shared" si="80"/>
        <v>0</v>
      </c>
      <c r="Z605" s="359">
        <f t="shared" si="81"/>
        <v>0</v>
      </c>
      <c r="AA605" s="360"/>
      <c r="AC605" s="361">
        <f t="shared" si="82"/>
        <v>1205.8800000000001</v>
      </c>
    </row>
    <row r="606" spans="1:29" ht="14.1" hidden="1" customHeight="1">
      <c r="A606" s="77">
        <v>606</v>
      </c>
      <c r="B606" s="324" t="s">
        <v>64</v>
      </c>
      <c r="C606" s="74" t="s">
        <v>465</v>
      </c>
      <c r="D606" s="74" t="s">
        <v>481</v>
      </c>
      <c r="E606" s="443" t="s">
        <v>205</v>
      </c>
      <c r="F606" s="74" t="s">
        <v>250</v>
      </c>
      <c r="G606" s="340" t="s">
        <v>103</v>
      </c>
      <c r="H606" s="74" t="s">
        <v>368</v>
      </c>
      <c r="I606" s="74">
        <v>15.9</v>
      </c>
      <c r="J606" s="358">
        <f t="shared" si="78"/>
        <v>52</v>
      </c>
      <c r="K606" s="267">
        <v>52</v>
      </c>
      <c r="L606" s="267"/>
      <c r="M606" s="267"/>
      <c r="N606" s="267"/>
      <c r="O606" s="267"/>
      <c r="P606" s="267"/>
      <c r="Q606" s="266" t="e">
        <f>IF(K606="nio",0,IF(K606&gt;0,K606*I606/W606,0))*VLOOKUP(B606,'2-Kosten per locatie'!$A$14:$C$31,3,FALSE)</f>
        <v>#DIV/0!</v>
      </c>
      <c r="R606" s="266">
        <f>IF(L606&gt;0,L606*I606/X606,0)*VLOOKUP(B606,'2-Kosten per locatie'!$A$14:$C$31,3,FALSE)</f>
        <v>0</v>
      </c>
      <c r="S606" s="266">
        <f>IF(M606&gt;0,M606*I606/Y606,0)*VLOOKUP(B606,'2-Kosten per locatie'!$A$14:$C$31,3,FALSE)</f>
        <v>0</v>
      </c>
      <c r="T606" s="266">
        <f>IF(N606&gt;0,N606*I606/Z606,0)*VLOOKUP(B606,'2-Kosten per locatie'!$A$14:$C$31,3,FALSE)</f>
        <v>0</v>
      </c>
      <c r="U606" s="266">
        <f>IF(O606&gt;0,O606*I606/Y606,0)*VLOOKUP(B606,'2-Kosten per locatie'!$A$14:$C$31,3,FALSE)</f>
        <v>0</v>
      </c>
      <c r="V606" s="266">
        <f>IF(P606&gt;0,P606*I606/Z606,0)*VLOOKUP(B606,'2-Kosten per locatie'!$A$14:$C$31,3,FALSE)</f>
        <v>0</v>
      </c>
      <c r="W606" s="359">
        <f>IF(K606="nio",0,IF(K606&gt;0,VLOOKUP(G606,'3-Productie normen'!A:L,VLOOKUP(K606,'3-Productie normen'!$B$32:$C$36,2,FALSE),FALSE)))</f>
        <v>0</v>
      </c>
      <c r="X606" s="359">
        <f t="shared" si="79"/>
        <v>0</v>
      </c>
      <c r="Y606" s="359">
        <f t="shared" si="80"/>
        <v>0</v>
      </c>
      <c r="Z606" s="359">
        <f t="shared" si="81"/>
        <v>0</v>
      </c>
      <c r="AA606" s="360"/>
      <c r="AC606" s="361">
        <f t="shared" si="82"/>
        <v>826.80000000000007</v>
      </c>
    </row>
    <row r="607" spans="1:29" ht="14.1" hidden="1" customHeight="1">
      <c r="A607" s="77">
        <v>607</v>
      </c>
      <c r="B607" s="324" t="s">
        <v>64</v>
      </c>
      <c r="C607" s="74" t="s">
        <v>465</v>
      </c>
      <c r="D607" s="74" t="s">
        <v>481</v>
      </c>
      <c r="E607" s="443" t="s">
        <v>206</v>
      </c>
      <c r="F607" s="74" t="s">
        <v>371</v>
      </c>
      <c r="G607" s="74" t="s">
        <v>105</v>
      </c>
      <c r="H607" s="74" t="s">
        <v>368</v>
      </c>
      <c r="I607" s="74">
        <v>12.04</v>
      </c>
      <c r="J607" s="358">
        <f t="shared" si="78"/>
        <v>52</v>
      </c>
      <c r="K607" s="267">
        <v>52</v>
      </c>
      <c r="L607" s="267"/>
      <c r="M607" s="267"/>
      <c r="N607" s="267"/>
      <c r="O607" s="267"/>
      <c r="P607" s="267"/>
      <c r="Q607" s="266" t="e">
        <f>IF(K607="nio",0,IF(K607&gt;0,K607*I607/W607,0))*VLOOKUP(B607,'2-Kosten per locatie'!$A$14:$C$31,3,FALSE)</f>
        <v>#DIV/0!</v>
      </c>
      <c r="R607" s="266">
        <f>IF(L607&gt;0,L607*I607/X607,0)*VLOOKUP(B607,'2-Kosten per locatie'!$A$14:$C$31,3,FALSE)</f>
        <v>0</v>
      </c>
      <c r="S607" s="266">
        <f>IF(M607&gt;0,M607*I607/Y607,0)*VLOOKUP(B607,'2-Kosten per locatie'!$A$14:$C$31,3,FALSE)</f>
        <v>0</v>
      </c>
      <c r="T607" s="266">
        <f>IF(N607&gt;0,N607*I607/Z607,0)*VLOOKUP(B607,'2-Kosten per locatie'!$A$14:$C$31,3,FALSE)</f>
        <v>0</v>
      </c>
      <c r="U607" s="266">
        <f>IF(O607&gt;0,O607*I607/Y607,0)*VLOOKUP(B607,'2-Kosten per locatie'!$A$14:$C$31,3,FALSE)</f>
        <v>0</v>
      </c>
      <c r="V607" s="266">
        <f>IF(P607&gt;0,P607*I607/Z607,0)*VLOOKUP(B607,'2-Kosten per locatie'!$A$14:$C$31,3,FALSE)</f>
        <v>0</v>
      </c>
      <c r="W607" s="359">
        <f>IF(K607="nio",0,IF(K607&gt;0,VLOOKUP(G607,'3-Productie normen'!A:L,VLOOKUP(K607,'3-Productie normen'!$B$32:$C$36,2,FALSE),FALSE)))</f>
        <v>0</v>
      </c>
      <c r="X607" s="359">
        <f t="shared" si="79"/>
        <v>0</v>
      </c>
      <c r="Y607" s="359">
        <f t="shared" si="80"/>
        <v>0</v>
      </c>
      <c r="Z607" s="359">
        <f t="shared" si="81"/>
        <v>0</v>
      </c>
      <c r="AA607" s="360"/>
      <c r="AC607" s="361">
        <f t="shared" si="82"/>
        <v>626.07999999999993</v>
      </c>
    </row>
    <row r="608" spans="1:29" ht="14.1" hidden="1" customHeight="1">
      <c r="A608" s="77">
        <v>608</v>
      </c>
      <c r="B608" s="324" t="s">
        <v>64</v>
      </c>
      <c r="C608" s="74" t="s">
        <v>465</v>
      </c>
      <c r="D608" s="74" t="s">
        <v>252</v>
      </c>
      <c r="E608" s="443" t="s">
        <v>150</v>
      </c>
      <c r="F608" s="74" t="s">
        <v>196</v>
      </c>
      <c r="G608" s="74" t="s">
        <v>111</v>
      </c>
      <c r="H608" s="74" t="s">
        <v>368</v>
      </c>
      <c r="I608" s="74">
        <v>1.08</v>
      </c>
      <c r="J608" s="358">
        <f t="shared" si="78"/>
        <v>0</v>
      </c>
      <c r="K608" s="267" t="s">
        <v>192</v>
      </c>
      <c r="L608" s="267"/>
      <c r="M608" s="267"/>
      <c r="N608" s="267"/>
      <c r="O608" s="267"/>
      <c r="P608" s="267"/>
      <c r="Q608" s="266">
        <f>IF(K608="nio",0,IF(K608&gt;0,K608*I608/W608,0))*VLOOKUP(B608,'2-Kosten per locatie'!$A$14:$C$31,3,FALSE)</f>
        <v>0</v>
      </c>
      <c r="R608" s="266">
        <f>IF(L608&gt;0,L608*I608/X608,0)*VLOOKUP(B608,'2-Kosten per locatie'!$A$14:$C$31,3,FALSE)</f>
        <v>0</v>
      </c>
      <c r="S608" s="266">
        <f>IF(M608&gt;0,M608*I608/Y608,0)*VLOOKUP(B608,'2-Kosten per locatie'!$A$14:$C$31,3,FALSE)</f>
        <v>0</v>
      </c>
      <c r="T608" s="266">
        <f>IF(N608&gt;0,N608*I608/Z608,0)*VLOOKUP(B608,'2-Kosten per locatie'!$A$14:$C$31,3,FALSE)</f>
        <v>0</v>
      </c>
      <c r="U608" s="266">
        <f>IF(O608&gt;0,O608*I608/Y608,0)*VLOOKUP(B608,'2-Kosten per locatie'!$A$14:$C$31,3,FALSE)</f>
        <v>0</v>
      </c>
      <c r="V608" s="266">
        <f>IF(P608&gt;0,P608*I608/Z608,0)*VLOOKUP(B608,'2-Kosten per locatie'!$A$14:$C$31,3,FALSE)</f>
        <v>0</v>
      </c>
      <c r="W608" s="359">
        <f>IF(K608="nio",0,IF(K608&gt;0,VLOOKUP(G608,'3-Productie normen'!A:L,VLOOKUP(K608,'3-Productie normen'!$B$32:$C$36,2,FALSE),FALSE)))</f>
        <v>0</v>
      </c>
      <c r="X608" s="359">
        <f t="shared" si="79"/>
        <v>0</v>
      </c>
      <c r="Y608" s="359">
        <f t="shared" si="80"/>
        <v>0</v>
      </c>
      <c r="Z608" s="359">
        <f t="shared" si="81"/>
        <v>0</v>
      </c>
      <c r="AA608" s="360"/>
      <c r="AC608" s="361">
        <f t="shared" si="82"/>
        <v>0</v>
      </c>
    </row>
    <row r="609" spans="1:29" ht="14.1" hidden="1" customHeight="1">
      <c r="A609" s="77">
        <v>609</v>
      </c>
      <c r="B609" s="324" t="s">
        <v>64</v>
      </c>
      <c r="C609" s="74" t="s">
        <v>465</v>
      </c>
      <c r="D609" s="74" t="s">
        <v>252</v>
      </c>
      <c r="E609" s="443" t="s">
        <v>153</v>
      </c>
      <c r="F609" s="74" t="s">
        <v>245</v>
      </c>
      <c r="G609" s="74" t="s">
        <v>111</v>
      </c>
      <c r="H609" s="74" t="s">
        <v>305</v>
      </c>
      <c r="I609" s="74">
        <v>2.5299999999999998</v>
      </c>
      <c r="J609" s="358">
        <f t="shared" si="78"/>
        <v>0</v>
      </c>
      <c r="K609" s="267" t="s">
        <v>192</v>
      </c>
      <c r="L609" s="267"/>
      <c r="M609" s="267"/>
      <c r="N609" s="267"/>
      <c r="O609" s="267"/>
      <c r="P609" s="267"/>
      <c r="Q609" s="266">
        <f>IF(K609="nio",0,IF(K609&gt;0,K609*I609/W609,0))*VLOOKUP(B609,'2-Kosten per locatie'!$A$14:$C$31,3,FALSE)</f>
        <v>0</v>
      </c>
      <c r="R609" s="266">
        <f>IF(L609&gt;0,L609*I609/X609,0)*VLOOKUP(B609,'2-Kosten per locatie'!$A$14:$C$31,3,FALSE)</f>
        <v>0</v>
      </c>
      <c r="S609" s="266">
        <f>IF(M609&gt;0,M609*I609/Y609,0)*VLOOKUP(B609,'2-Kosten per locatie'!$A$14:$C$31,3,FALSE)</f>
        <v>0</v>
      </c>
      <c r="T609" s="266">
        <f>IF(N609&gt;0,N609*I609/Z609,0)*VLOOKUP(B609,'2-Kosten per locatie'!$A$14:$C$31,3,FALSE)</f>
        <v>0</v>
      </c>
      <c r="U609" s="266">
        <f>IF(O609&gt;0,O609*I609/Y609,0)*VLOOKUP(B609,'2-Kosten per locatie'!$A$14:$C$31,3,FALSE)</f>
        <v>0</v>
      </c>
      <c r="V609" s="266">
        <f>IF(P609&gt;0,P609*I609/Z609,0)*VLOOKUP(B609,'2-Kosten per locatie'!$A$14:$C$31,3,FALSE)</f>
        <v>0</v>
      </c>
      <c r="W609" s="359">
        <f>IF(K609="nio",0,IF(K609&gt;0,VLOOKUP(G609,'3-Productie normen'!A:L,VLOOKUP(K609,'3-Productie normen'!$B$32:$C$36,2,FALSE),FALSE)))</f>
        <v>0</v>
      </c>
      <c r="X609" s="359">
        <f t="shared" si="79"/>
        <v>0</v>
      </c>
      <c r="Y609" s="359">
        <f t="shared" si="80"/>
        <v>0</v>
      </c>
      <c r="Z609" s="359">
        <f t="shared" si="81"/>
        <v>0</v>
      </c>
      <c r="AA609" s="360"/>
      <c r="AC609" s="361">
        <f t="shared" si="82"/>
        <v>0</v>
      </c>
    </row>
    <row r="610" spans="1:29" ht="14.1" hidden="1" customHeight="1">
      <c r="A610" s="77">
        <v>610</v>
      </c>
      <c r="B610" s="324" t="s">
        <v>64</v>
      </c>
      <c r="C610" s="74" t="s">
        <v>465</v>
      </c>
      <c r="D610" s="74" t="s">
        <v>252</v>
      </c>
      <c r="E610" s="443" t="s">
        <v>154</v>
      </c>
      <c r="F610" s="74" t="s">
        <v>196</v>
      </c>
      <c r="G610" s="74" t="s">
        <v>111</v>
      </c>
      <c r="H610" s="74" t="s">
        <v>305</v>
      </c>
      <c r="I610" s="74">
        <v>16.22</v>
      </c>
      <c r="J610" s="358">
        <f t="shared" si="78"/>
        <v>0</v>
      </c>
      <c r="K610" s="267" t="s">
        <v>192</v>
      </c>
      <c r="L610" s="267"/>
      <c r="M610" s="267"/>
      <c r="N610" s="267"/>
      <c r="O610" s="267"/>
      <c r="P610" s="267"/>
      <c r="Q610" s="266">
        <f>IF(K610="nio",0,IF(K610&gt;0,K610*I610/W610,0))*VLOOKUP(B610,'2-Kosten per locatie'!$A$14:$C$31,3,FALSE)</f>
        <v>0</v>
      </c>
      <c r="R610" s="266">
        <f>IF(L610&gt;0,L610*I610/X610,0)*VLOOKUP(B610,'2-Kosten per locatie'!$A$14:$C$31,3,FALSE)</f>
        <v>0</v>
      </c>
      <c r="S610" s="266">
        <f>IF(M610&gt;0,M610*I610/Y610,0)*VLOOKUP(B610,'2-Kosten per locatie'!$A$14:$C$31,3,FALSE)</f>
        <v>0</v>
      </c>
      <c r="T610" s="266">
        <f>IF(N610&gt;0,N610*I610/Z610,0)*VLOOKUP(B610,'2-Kosten per locatie'!$A$14:$C$31,3,FALSE)</f>
        <v>0</v>
      </c>
      <c r="U610" s="266">
        <f>IF(O610&gt;0,O610*I610/Y610,0)*VLOOKUP(B610,'2-Kosten per locatie'!$A$14:$C$31,3,FALSE)</f>
        <v>0</v>
      </c>
      <c r="V610" s="266">
        <f>IF(P610&gt;0,P610*I610/Z610,0)*VLOOKUP(B610,'2-Kosten per locatie'!$A$14:$C$31,3,FALSE)</f>
        <v>0</v>
      </c>
      <c r="W610" s="359">
        <f>IF(K610="nio",0,IF(K610&gt;0,VLOOKUP(G610,'3-Productie normen'!A:L,VLOOKUP(K610,'3-Productie normen'!$B$32:$C$36,2,FALSE),FALSE)))</f>
        <v>0</v>
      </c>
      <c r="X610" s="359">
        <f t="shared" si="79"/>
        <v>0</v>
      </c>
      <c r="Y610" s="359">
        <f t="shared" si="80"/>
        <v>0</v>
      </c>
      <c r="Z610" s="359">
        <f t="shared" si="81"/>
        <v>0</v>
      </c>
      <c r="AA610" s="360"/>
      <c r="AC610" s="361">
        <f t="shared" si="82"/>
        <v>0</v>
      </c>
    </row>
    <row r="611" spans="1:29" ht="14.1" hidden="1" customHeight="1">
      <c r="A611" s="77">
        <v>611</v>
      </c>
      <c r="B611" s="324" t="s">
        <v>64</v>
      </c>
      <c r="C611" s="74" t="s">
        <v>465</v>
      </c>
      <c r="D611" s="74" t="s">
        <v>252</v>
      </c>
      <c r="E611" s="443" t="s">
        <v>156</v>
      </c>
      <c r="F611" s="74" t="s">
        <v>485</v>
      </c>
      <c r="G611" s="74" t="s">
        <v>111</v>
      </c>
      <c r="H611" s="74" t="s">
        <v>486</v>
      </c>
      <c r="I611" s="74">
        <v>52.69</v>
      </c>
      <c r="J611" s="358">
        <f t="shared" si="78"/>
        <v>0</v>
      </c>
      <c r="K611" s="267" t="s">
        <v>192</v>
      </c>
      <c r="L611" s="267"/>
      <c r="M611" s="267"/>
      <c r="N611" s="267"/>
      <c r="O611" s="267"/>
      <c r="P611" s="267"/>
      <c r="Q611" s="266">
        <f>IF(K611="nio",0,IF(K611&gt;0,K611*I611/W611,0))*VLOOKUP(B611,'2-Kosten per locatie'!$A$14:$C$31,3,FALSE)</f>
        <v>0</v>
      </c>
      <c r="R611" s="266">
        <f>IF(L611&gt;0,L611*I611/X611,0)*VLOOKUP(B611,'2-Kosten per locatie'!$A$14:$C$31,3,FALSE)</f>
        <v>0</v>
      </c>
      <c r="S611" s="266">
        <f>IF(M611&gt;0,M611*I611/Y611,0)*VLOOKUP(B611,'2-Kosten per locatie'!$A$14:$C$31,3,FALSE)</f>
        <v>0</v>
      </c>
      <c r="T611" s="266">
        <f>IF(N611&gt;0,N611*I611/Z611,0)*VLOOKUP(B611,'2-Kosten per locatie'!$A$14:$C$31,3,FALSE)</f>
        <v>0</v>
      </c>
      <c r="U611" s="266">
        <f>IF(O611&gt;0,O611*I611/Y611,0)*VLOOKUP(B611,'2-Kosten per locatie'!$A$14:$C$31,3,FALSE)</f>
        <v>0</v>
      </c>
      <c r="V611" s="266">
        <f>IF(P611&gt;0,P611*I611/Z611,0)*VLOOKUP(B611,'2-Kosten per locatie'!$A$14:$C$31,3,FALSE)</f>
        <v>0</v>
      </c>
      <c r="W611" s="359">
        <f>IF(K611="nio",0,IF(K611&gt;0,VLOOKUP(G611,'3-Productie normen'!A:L,VLOOKUP(K611,'3-Productie normen'!$B$32:$C$36,2,FALSE),FALSE)))</f>
        <v>0</v>
      </c>
      <c r="X611" s="359">
        <f t="shared" si="79"/>
        <v>0</v>
      </c>
      <c r="Y611" s="359">
        <f t="shared" si="80"/>
        <v>0</v>
      </c>
      <c r="Z611" s="359">
        <f t="shared" si="81"/>
        <v>0</v>
      </c>
      <c r="AA611" s="360"/>
      <c r="AC611" s="361">
        <f t="shared" si="82"/>
        <v>0</v>
      </c>
    </row>
    <row r="612" spans="1:29" ht="14.1" hidden="1" customHeight="1">
      <c r="A612" s="77">
        <v>612</v>
      </c>
      <c r="B612" s="324" t="s">
        <v>65</v>
      </c>
      <c r="C612" s="74" t="s">
        <v>487</v>
      </c>
      <c r="D612" s="510" t="s">
        <v>392</v>
      </c>
      <c r="E612" s="443" t="s">
        <v>150</v>
      </c>
      <c r="F612" s="74" t="s">
        <v>200</v>
      </c>
      <c r="G612" s="74" t="s">
        <v>97</v>
      </c>
      <c r="H612" s="74" t="s">
        <v>152</v>
      </c>
      <c r="I612" s="74">
        <v>28.48</v>
      </c>
      <c r="J612" s="358">
        <f t="shared" ref="J612:J673" si="83">SUM(K612:P612)</f>
        <v>255</v>
      </c>
      <c r="K612" s="267">
        <v>255</v>
      </c>
      <c r="L612" s="267"/>
      <c r="M612" s="267"/>
      <c r="N612" s="267"/>
      <c r="O612" s="267"/>
      <c r="P612" s="267"/>
      <c r="Q612" s="266" t="e">
        <f>IF(K612="nio",0,IF(K612&gt;0,K612*I612/W612,0))*VLOOKUP(B612,'2-Kosten per locatie'!$A$14:$C$31,3,FALSE)</f>
        <v>#DIV/0!</v>
      </c>
      <c r="R612" s="266">
        <f>IF(L612&gt;0,L612*I612/X612,0)*VLOOKUP(B612,'2-Kosten per locatie'!$A$14:$C$31,3,FALSE)</f>
        <v>0</v>
      </c>
      <c r="S612" s="266">
        <f>IF(M612&gt;0,M612*I612/Y612,0)*VLOOKUP(B612,'2-Kosten per locatie'!$A$14:$C$31,3,FALSE)</f>
        <v>0</v>
      </c>
      <c r="T612" s="266">
        <f>IF(N612&gt;0,N612*I612/Z612,0)*VLOOKUP(B612,'2-Kosten per locatie'!$A$14:$C$31,3,FALSE)</f>
        <v>0</v>
      </c>
      <c r="U612" s="266">
        <f>IF(O612&gt;0,O612*I612/Y612,0)*VLOOKUP(B612,'2-Kosten per locatie'!$A$14:$C$31,3,FALSE)</f>
        <v>0</v>
      </c>
      <c r="V612" s="266">
        <f>IF(P612&gt;0,P612*I612/Z612,0)*VLOOKUP(B612,'2-Kosten per locatie'!$A$14:$C$31,3,FALSE)</f>
        <v>0</v>
      </c>
      <c r="W612" s="359">
        <f>IF(K612="nio",0,IF(K612&gt;0,VLOOKUP(G612,'3-Productie normen'!A:L,VLOOKUP(K612,'3-Productie normen'!$B$32:$C$36,2,FALSE),FALSE)))</f>
        <v>0</v>
      </c>
      <c r="X612" s="359">
        <f t="shared" ref="X612:X673" si="84">IF(L612&gt;0,W612*$X$8,0)</f>
        <v>0</v>
      </c>
      <c r="Y612" s="359">
        <f t="shared" ref="Y612:Y673" si="85">IF((OR(M612&gt;0,O612&gt;0)),W612*$Y$8,0)</f>
        <v>0</v>
      </c>
      <c r="Z612" s="359">
        <f t="shared" ref="Z612:Z673" si="86">IF((OR(N612&gt;0,P612&gt;0)),W612*$Z$8,0)</f>
        <v>0</v>
      </c>
      <c r="AA612" s="360"/>
      <c r="AC612" s="361">
        <f t="shared" ref="AC612:AC673" si="87">J612*I612</f>
        <v>7262.4000000000005</v>
      </c>
    </row>
    <row r="613" spans="1:29" ht="14.1" hidden="1" customHeight="1">
      <c r="A613" s="77">
        <v>613</v>
      </c>
      <c r="B613" s="324" t="s">
        <v>65</v>
      </c>
      <c r="C613" s="74" t="s">
        <v>487</v>
      </c>
      <c r="D613" s="510" t="s">
        <v>392</v>
      </c>
      <c r="E613" s="443" t="s">
        <v>153</v>
      </c>
      <c r="F613" s="74" t="s">
        <v>200</v>
      </c>
      <c r="G613" s="74" t="s">
        <v>97</v>
      </c>
      <c r="H613" s="74" t="s">
        <v>152</v>
      </c>
      <c r="I613" s="74">
        <v>19.5</v>
      </c>
      <c r="J613" s="358">
        <f t="shared" si="83"/>
        <v>255</v>
      </c>
      <c r="K613" s="267">
        <v>255</v>
      </c>
      <c r="L613" s="267"/>
      <c r="M613" s="267"/>
      <c r="N613" s="267"/>
      <c r="O613" s="267"/>
      <c r="P613" s="267"/>
      <c r="Q613" s="266" t="e">
        <f>IF(K613="nio",0,IF(K613&gt;0,K613*I613/W613,0))*VLOOKUP(B613,'2-Kosten per locatie'!$A$14:$C$31,3,FALSE)</f>
        <v>#DIV/0!</v>
      </c>
      <c r="R613" s="266">
        <f>IF(L613&gt;0,L613*I613/X613,0)*VLOOKUP(B613,'2-Kosten per locatie'!$A$14:$C$31,3,FALSE)</f>
        <v>0</v>
      </c>
      <c r="S613" s="266">
        <f>IF(M613&gt;0,M613*I613/Y613,0)*VLOOKUP(B613,'2-Kosten per locatie'!$A$14:$C$31,3,FALSE)</f>
        <v>0</v>
      </c>
      <c r="T613" s="266">
        <f>IF(N613&gt;0,N613*I613/Z613,0)*VLOOKUP(B613,'2-Kosten per locatie'!$A$14:$C$31,3,FALSE)</f>
        <v>0</v>
      </c>
      <c r="U613" s="266">
        <f>IF(O613&gt;0,O613*I613/Y613,0)*VLOOKUP(B613,'2-Kosten per locatie'!$A$14:$C$31,3,FALSE)</f>
        <v>0</v>
      </c>
      <c r="V613" s="266">
        <f>IF(P613&gt;0,P613*I613/Z613,0)*VLOOKUP(B613,'2-Kosten per locatie'!$A$14:$C$31,3,FALSE)</f>
        <v>0</v>
      </c>
      <c r="W613" s="359">
        <f>IF(K613="nio",0,IF(K613&gt;0,VLOOKUP(G613,'3-Productie normen'!A:L,VLOOKUP(K613,'3-Productie normen'!$B$32:$C$36,2,FALSE),FALSE)))</f>
        <v>0</v>
      </c>
      <c r="X613" s="359">
        <f t="shared" si="84"/>
        <v>0</v>
      </c>
      <c r="Y613" s="359">
        <f t="shared" si="85"/>
        <v>0</v>
      </c>
      <c r="Z613" s="359">
        <f t="shared" si="86"/>
        <v>0</v>
      </c>
      <c r="AA613" s="360"/>
      <c r="AC613" s="361">
        <f t="shared" si="87"/>
        <v>4972.5</v>
      </c>
    </row>
    <row r="614" spans="1:29" ht="14.1" hidden="1" customHeight="1">
      <c r="A614" s="77">
        <v>614</v>
      </c>
      <c r="B614" s="324" t="s">
        <v>65</v>
      </c>
      <c r="C614" s="74" t="s">
        <v>487</v>
      </c>
      <c r="D614" s="510" t="s">
        <v>392</v>
      </c>
      <c r="E614" s="443" t="s">
        <v>154</v>
      </c>
      <c r="F614" s="74" t="s">
        <v>200</v>
      </c>
      <c r="G614" s="74" t="s">
        <v>97</v>
      </c>
      <c r="H614" s="74" t="s">
        <v>152</v>
      </c>
      <c r="I614" s="74">
        <v>19.600000000000001</v>
      </c>
      <c r="J614" s="358">
        <f t="shared" si="83"/>
        <v>255</v>
      </c>
      <c r="K614" s="267">
        <v>255</v>
      </c>
      <c r="L614" s="267"/>
      <c r="M614" s="267"/>
      <c r="N614" s="267"/>
      <c r="O614" s="267"/>
      <c r="P614" s="267"/>
      <c r="Q614" s="266" t="e">
        <f>IF(K614="nio",0,IF(K614&gt;0,K614*I614/W614,0))*VLOOKUP(B614,'2-Kosten per locatie'!$A$14:$C$31,3,FALSE)</f>
        <v>#DIV/0!</v>
      </c>
      <c r="R614" s="266">
        <f>IF(L614&gt;0,L614*I614/X614,0)*VLOOKUP(B614,'2-Kosten per locatie'!$A$14:$C$31,3,FALSE)</f>
        <v>0</v>
      </c>
      <c r="S614" s="266">
        <f>IF(M614&gt;0,M614*I614/Y614,0)*VLOOKUP(B614,'2-Kosten per locatie'!$A$14:$C$31,3,FALSE)</f>
        <v>0</v>
      </c>
      <c r="T614" s="266">
        <f>IF(N614&gt;0,N614*I614/Z614,0)*VLOOKUP(B614,'2-Kosten per locatie'!$A$14:$C$31,3,FALSE)</f>
        <v>0</v>
      </c>
      <c r="U614" s="266">
        <f>IF(O614&gt;0,O614*I614/Y614,0)*VLOOKUP(B614,'2-Kosten per locatie'!$A$14:$C$31,3,FALSE)</f>
        <v>0</v>
      </c>
      <c r="V614" s="266">
        <f>IF(P614&gt;0,P614*I614/Z614,0)*VLOOKUP(B614,'2-Kosten per locatie'!$A$14:$C$31,3,FALSE)</f>
        <v>0</v>
      </c>
      <c r="W614" s="359">
        <f>IF(K614="nio",0,IF(K614&gt;0,VLOOKUP(G614,'3-Productie normen'!A:L,VLOOKUP(K614,'3-Productie normen'!$B$32:$C$36,2,FALSE),FALSE)))</f>
        <v>0</v>
      </c>
      <c r="X614" s="359">
        <f t="shared" si="84"/>
        <v>0</v>
      </c>
      <c r="Y614" s="359">
        <f t="shared" si="85"/>
        <v>0</v>
      </c>
      <c r="Z614" s="359">
        <f t="shared" si="86"/>
        <v>0</v>
      </c>
      <c r="AA614" s="360"/>
      <c r="AC614" s="361">
        <f t="shared" si="87"/>
        <v>4998</v>
      </c>
    </row>
    <row r="615" spans="1:29" ht="14.1" hidden="1" customHeight="1">
      <c r="A615" s="77">
        <v>615</v>
      </c>
      <c r="B615" s="324" t="s">
        <v>65</v>
      </c>
      <c r="C615" s="74" t="s">
        <v>487</v>
      </c>
      <c r="D615" s="510" t="s">
        <v>392</v>
      </c>
      <c r="E615" s="443" t="s">
        <v>156</v>
      </c>
      <c r="F615" s="74" t="s">
        <v>200</v>
      </c>
      <c r="G615" s="74" t="s">
        <v>97</v>
      </c>
      <c r="H615" s="74" t="s">
        <v>152</v>
      </c>
      <c r="I615" s="74">
        <v>13.8</v>
      </c>
      <c r="J615" s="358">
        <f t="shared" si="83"/>
        <v>255</v>
      </c>
      <c r="K615" s="267">
        <v>255</v>
      </c>
      <c r="L615" s="267"/>
      <c r="M615" s="267"/>
      <c r="N615" s="267"/>
      <c r="O615" s="267"/>
      <c r="P615" s="267"/>
      <c r="Q615" s="266" t="e">
        <f>IF(K615="nio",0,IF(K615&gt;0,K615*I615/W615,0))*VLOOKUP(B615,'2-Kosten per locatie'!$A$14:$C$31,3,FALSE)</f>
        <v>#DIV/0!</v>
      </c>
      <c r="R615" s="266">
        <f>IF(L615&gt;0,L615*I615/X615,0)*VLOOKUP(B615,'2-Kosten per locatie'!$A$14:$C$31,3,FALSE)</f>
        <v>0</v>
      </c>
      <c r="S615" s="266">
        <f>IF(M615&gt;0,M615*I615/Y615,0)*VLOOKUP(B615,'2-Kosten per locatie'!$A$14:$C$31,3,FALSE)</f>
        <v>0</v>
      </c>
      <c r="T615" s="266">
        <f>IF(N615&gt;0,N615*I615/Z615,0)*VLOOKUP(B615,'2-Kosten per locatie'!$A$14:$C$31,3,FALSE)</f>
        <v>0</v>
      </c>
      <c r="U615" s="266">
        <f>IF(O615&gt;0,O615*I615/Y615,0)*VLOOKUP(B615,'2-Kosten per locatie'!$A$14:$C$31,3,FALSE)</f>
        <v>0</v>
      </c>
      <c r="V615" s="266">
        <f>IF(P615&gt;0,P615*I615/Z615,0)*VLOOKUP(B615,'2-Kosten per locatie'!$A$14:$C$31,3,FALSE)</f>
        <v>0</v>
      </c>
      <c r="W615" s="359">
        <f>IF(K615="nio",0,IF(K615&gt;0,VLOOKUP(G615,'3-Productie normen'!A:L,VLOOKUP(K615,'3-Productie normen'!$B$32:$C$36,2,FALSE),FALSE)))</f>
        <v>0</v>
      </c>
      <c r="X615" s="359">
        <f t="shared" si="84"/>
        <v>0</v>
      </c>
      <c r="Y615" s="359">
        <f t="shared" si="85"/>
        <v>0</v>
      </c>
      <c r="Z615" s="359">
        <f t="shared" si="86"/>
        <v>0</v>
      </c>
      <c r="AA615" s="360"/>
      <c r="AC615" s="361">
        <f t="shared" si="87"/>
        <v>3519</v>
      </c>
    </row>
    <row r="616" spans="1:29" ht="14.1" hidden="1" customHeight="1">
      <c r="A616" s="77">
        <v>616</v>
      </c>
      <c r="B616" s="324" t="s">
        <v>65</v>
      </c>
      <c r="C616" s="74" t="s">
        <v>487</v>
      </c>
      <c r="D616" s="510" t="s">
        <v>392</v>
      </c>
      <c r="E616" s="443" t="s">
        <v>157</v>
      </c>
      <c r="F616" s="74" t="s">
        <v>200</v>
      </c>
      <c r="G616" s="74" t="s">
        <v>97</v>
      </c>
      <c r="H616" s="74" t="s">
        <v>152</v>
      </c>
      <c r="I616" s="74">
        <v>14</v>
      </c>
      <c r="J616" s="358">
        <f t="shared" si="83"/>
        <v>255</v>
      </c>
      <c r="K616" s="267">
        <v>255</v>
      </c>
      <c r="L616" s="267"/>
      <c r="M616" s="267"/>
      <c r="N616" s="267"/>
      <c r="O616" s="267"/>
      <c r="P616" s="267"/>
      <c r="Q616" s="266" t="e">
        <f>IF(K616="nio",0,IF(K616&gt;0,K616*I616/W616,0))*VLOOKUP(B616,'2-Kosten per locatie'!$A$14:$C$31,3,FALSE)</f>
        <v>#DIV/0!</v>
      </c>
      <c r="R616" s="266">
        <f>IF(L616&gt;0,L616*I616/X616,0)*VLOOKUP(B616,'2-Kosten per locatie'!$A$14:$C$31,3,FALSE)</f>
        <v>0</v>
      </c>
      <c r="S616" s="266">
        <f>IF(M616&gt;0,M616*I616/Y616,0)*VLOOKUP(B616,'2-Kosten per locatie'!$A$14:$C$31,3,FALSE)</f>
        <v>0</v>
      </c>
      <c r="T616" s="266">
        <f>IF(N616&gt;0,N616*I616/Z616,0)*VLOOKUP(B616,'2-Kosten per locatie'!$A$14:$C$31,3,FALSE)</f>
        <v>0</v>
      </c>
      <c r="U616" s="266">
        <f>IF(O616&gt;0,O616*I616/Y616,0)*VLOOKUP(B616,'2-Kosten per locatie'!$A$14:$C$31,3,FALSE)</f>
        <v>0</v>
      </c>
      <c r="V616" s="266">
        <f>IF(P616&gt;0,P616*I616/Z616,0)*VLOOKUP(B616,'2-Kosten per locatie'!$A$14:$C$31,3,FALSE)</f>
        <v>0</v>
      </c>
      <c r="W616" s="359">
        <f>IF(K616="nio",0,IF(K616&gt;0,VLOOKUP(G616,'3-Productie normen'!A:L,VLOOKUP(K616,'3-Productie normen'!$B$32:$C$36,2,FALSE),FALSE)))</f>
        <v>0</v>
      </c>
      <c r="X616" s="359">
        <f t="shared" si="84"/>
        <v>0</v>
      </c>
      <c r="Y616" s="359">
        <f t="shared" si="85"/>
        <v>0</v>
      </c>
      <c r="Z616" s="359">
        <f t="shared" si="86"/>
        <v>0</v>
      </c>
      <c r="AA616" s="360"/>
      <c r="AC616" s="361">
        <f t="shared" si="87"/>
        <v>3570</v>
      </c>
    </row>
    <row r="617" spans="1:29" ht="14.1" hidden="1" customHeight="1">
      <c r="A617" s="77">
        <v>617</v>
      </c>
      <c r="B617" s="324" t="s">
        <v>65</v>
      </c>
      <c r="C617" s="74" t="s">
        <v>487</v>
      </c>
      <c r="D617" s="510" t="s">
        <v>392</v>
      </c>
      <c r="E617" s="443" t="s">
        <v>160</v>
      </c>
      <c r="F617" s="74" t="s">
        <v>200</v>
      </c>
      <c r="G617" s="74" t="s">
        <v>97</v>
      </c>
      <c r="H617" s="74" t="s">
        <v>152</v>
      </c>
      <c r="I617" s="74">
        <v>39.299999999999997</v>
      </c>
      <c r="J617" s="358">
        <f t="shared" si="83"/>
        <v>255</v>
      </c>
      <c r="K617" s="267">
        <v>255</v>
      </c>
      <c r="L617" s="267"/>
      <c r="M617" s="267"/>
      <c r="N617" s="267"/>
      <c r="O617" s="267"/>
      <c r="P617" s="267"/>
      <c r="Q617" s="266" t="e">
        <f>IF(K617="nio",0,IF(K617&gt;0,K617*I617/W617,0))*VLOOKUP(B617,'2-Kosten per locatie'!$A$14:$C$31,3,FALSE)</f>
        <v>#DIV/0!</v>
      </c>
      <c r="R617" s="266">
        <f>IF(L617&gt;0,L617*I617/X617,0)*VLOOKUP(B617,'2-Kosten per locatie'!$A$14:$C$31,3,FALSE)</f>
        <v>0</v>
      </c>
      <c r="S617" s="266">
        <f>IF(M617&gt;0,M617*I617/Y617,0)*VLOOKUP(B617,'2-Kosten per locatie'!$A$14:$C$31,3,FALSE)</f>
        <v>0</v>
      </c>
      <c r="T617" s="266">
        <f>IF(N617&gt;0,N617*I617/Z617,0)*VLOOKUP(B617,'2-Kosten per locatie'!$A$14:$C$31,3,FALSE)</f>
        <v>0</v>
      </c>
      <c r="U617" s="266">
        <f>IF(O617&gt;0,O617*I617/Y617,0)*VLOOKUP(B617,'2-Kosten per locatie'!$A$14:$C$31,3,FALSE)</f>
        <v>0</v>
      </c>
      <c r="V617" s="266">
        <f>IF(P617&gt;0,P617*I617/Z617,0)*VLOOKUP(B617,'2-Kosten per locatie'!$A$14:$C$31,3,FALSE)</f>
        <v>0</v>
      </c>
      <c r="W617" s="359">
        <f>IF(K617="nio",0,IF(K617&gt;0,VLOOKUP(G617,'3-Productie normen'!A:L,VLOOKUP(K617,'3-Productie normen'!$B$32:$C$36,2,FALSE),FALSE)))</f>
        <v>0</v>
      </c>
      <c r="X617" s="359">
        <f t="shared" si="84"/>
        <v>0</v>
      </c>
      <c r="Y617" s="359">
        <f t="shared" si="85"/>
        <v>0</v>
      </c>
      <c r="Z617" s="359">
        <f t="shared" si="86"/>
        <v>0</v>
      </c>
      <c r="AA617" s="360"/>
      <c r="AC617" s="361">
        <f t="shared" si="87"/>
        <v>10021.5</v>
      </c>
    </row>
    <row r="618" spans="1:29" ht="14.1" hidden="1" customHeight="1">
      <c r="A618" s="77">
        <v>618</v>
      </c>
      <c r="B618" s="324" t="s">
        <v>65</v>
      </c>
      <c r="C618" s="74" t="s">
        <v>487</v>
      </c>
      <c r="D618" s="516" t="s">
        <v>392</v>
      </c>
      <c r="E618" s="443" t="s">
        <v>161</v>
      </c>
      <c r="F618" s="74" t="s">
        <v>200</v>
      </c>
      <c r="G618" s="74" t="s">
        <v>97</v>
      </c>
      <c r="H618" s="74" t="s">
        <v>159</v>
      </c>
      <c r="I618" s="74">
        <v>30.4</v>
      </c>
      <c r="J618" s="358">
        <f t="shared" si="83"/>
        <v>255</v>
      </c>
      <c r="K618" s="267">
        <v>255</v>
      </c>
      <c r="L618" s="267"/>
      <c r="M618" s="267"/>
      <c r="N618" s="267"/>
      <c r="O618" s="267"/>
      <c r="P618" s="267"/>
      <c r="Q618" s="266" t="e">
        <f>IF(K618="nio",0,IF(K618&gt;0,K618*I618/W618,0))*VLOOKUP(B618,'2-Kosten per locatie'!$A$14:$C$31,3,FALSE)</f>
        <v>#DIV/0!</v>
      </c>
      <c r="R618" s="266">
        <f>IF(L618&gt;0,L618*I618/X618,0)*VLOOKUP(B618,'2-Kosten per locatie'!$A$14:$C$31,3,FALSE)</f>
        <v>0</v>
      </c>
      <c r="S618" s="266">
        <f>IF(M618&gt;0,M618*I618/Y618,0)*VLOOKUP(B618,'2-Kosten per locatie'!$A$14:$C$31,3,FALSE)</f>
        <v>0</v>
      </c>
      <c r="T618" s="266">
        <f>IF(N618&gt;0,N618*I618/Z618,0)*VLOOKUP(B618,'2-Kosten per locatie'!$A$14:$C$31,3,FALSE)</f>
        <v>0</v>
      </c>
      <c r="U618" s="266">
        <f>IF(O618&gt;0,O618*I618/Y618,0)*VLOOKUP(B618,'2-Kosten per locatie'!$A$14:$C$31,3,FALSE)</f>
        <v>0</v>
      </c>
      <c r="V618" s="266">
        <f>IF(P618&gt;0,P618*I618/Z618,0)*VLOOKUP(B618,'2-Kosten per locatie'!$A$14:$C$31,3,FALSE)</f>
        <v>0</v>
      </c>
      <c r="W618" s="359">
        <f>IF(K618="nio",0,IF(K618&gt;0,VLOOKUP(G618,'3-Productie normen'!A:L,VLOOKUP(K618,'3-Productie normen'!$B$32:$C$36,2,FALSE),FALSE)))</f>
        <v>0</v>
      </c>
      <c r="X618" s="359">
        <f t="shared" si="84"/>
        <v>0</v>
      </c>
      <c r="Y618" s="359">
        <f t="shared" si="85"/>
        <v>0</v>
      </c>
      <c r="Z618" s="359">
        <f t="shared" si="86"/>
        <v>0</v>
      </c>
      <c r="AA618" s="360"/>
      <c r="AC618" s="361">
        <f t="shared" si="87"/>
        <v>7752</v>
      </c>
    </row>
    <row r="619" spans="1:29" ht="14.1" hidden="1" customHeight="1">
      <c r="A619" s="77">
        <v>619</v>
      </c>
      <c r="B619" s="324" t="s">
        <v>65</v>
      </c>
      <c r="C619" s="74" t="s">
        <v>487</v>
      </c>
      <c r="D619" s="516" t="s">
        <v>392</v>
      </c>
      <c r="E619" s="443" t="s">
        <v>162</v>
      </c>
      <c r="F619" s="74" t="s">
        <v>202</v>
      </c>
      <c r="G619" s="74" t="s">
        <v>104</v>
      </c>
      <c r="H619" s="74" t="s">
        <v>152</v>
      </c>
      <c r="I619" s="74">
        <v>4.5</v>
      </c>
      <c r="J619" s="358">
        <f t="shared" si="83"/>
        <v>255</v>
      </c>
      <c r="K619" s="267">
        <v>255</v>
      </c>
      <c r="L619" s="267"/>
      <c r="M619" s="267"/>
      <c r="N619" s="267"/>
      <c r="O619" s="267"/>
      <c r="P619" s="267"/>
      <c r="Q619" s="266" t="e">
        <f>IF(K619="nio",0,IF(K619&gt;0,K619*I619/W619,0))*VLOOKUP(B619,'2-Kosten per locatie'!$A$14:$C$31,3,FALSE)</f>
        <v>#DIV/0!</v>
      </c>
      <c r="R619" s="266">
        <f>IF(L619&gt;0,L619*I619/X619,0)*VLOOKUP(B619,'2-Kosten per locatie'!$A$14:$C$31,3,FALSE)</f>
        <v>0</v>
      </c>
      <c r="S619" s="266">
        <f>IF(M619&gt;0,M619*I619/Y619,0)*VLOOKUP(B619,'2-Kosten per locatie'!$A$14:$C$31,3,FALSE)</f>
        <v>0</v>
      </c>
      <c r="T619" s="266">
        <f>IF(N619&gt;0,N619*I619/Z619,0)*VLOOKUP(B619,'2-Kosten per locatie'!$A$14:$C$31,3,FALSE)</f>
        <v>0</v>
      </c>
      <c r="U619" s="266">
        <f>IF(O619&gt;0,O619*I619/Y619,0)*VLOOKUP(B619,'2-Kosten per locatie'!$A$14:$C$31,3,FALSE)</f>
        <v>0</v>
      </c>
      <c r="V619" s="266">
        <f>IF(P619&gt;0,P619*I619/Z619,0)*VLOOKUP(B619,'2-Kosten per locatie'!$A$14:$C$31,3,FALSE)</f>
        <v>0</v>
      </c>
      <c r="W619" s="359">
        <f>IF(K619="nio",0,IF(K619&gt;0,VLOOKUP(G619,'3-Productie normen'!A:L,VLOOKUP(K619,'3-Productie normen'!$B$32:$C$36,2,FALSE),FALSE)))</f>
        <v>0</v>
      </c>
      <c r="X619" s="359">
        <f t="shared" si="84"/>
        <v>0</v>
      </c>
      <c r="Y619" s="359">
        <f t="shared" si="85"/>
        <v>0</v>
      </c>
      <c r="Z619" s="359">
        <f t="shared" si="86"/>
        <v>0</v>
      </c>
      <c r="AA619" s="360"/>
      <c r="AC619" s="361">
        <f t="shared" si="87"/>
        <v>1147.5</v>
      </c>
    </row>
    <row r="620" spans="1:29" ht="14.1" hidden="1" customHeight="1">
      <c r="A620" s="77">
        <v>620</v>
      </c>
      <c r="B620" s="324" t="s">
        <v>65</v>
      </c>
      <c r="C620" s="74" t="s">
        <v>487</v>
      </c>
      <c r="D620" s="516" t="s">
        <v>392</v>
      </c>
      <c r="E620" s="443" t="s">
        <v>488</v>
      </c>
      <c r="F620" s="74" t="s">
        <v>403</v>
      </c>
      <c r="G620" s="74" t="s">
        <v>97</v>
      </c>
      <c r="H620" s="74" t="s">
        <v>159</v>
      </c>
      <c r="I620" s="74">
        <v>16</v>
      </c>
      <c r="J620" s="358">
        <f t="shared" si="83"/>
        <v>255</v>
      </c>
      <c r="K620" s="267">
        <v>255</v>
      </c>
      <c r="L620" s="267"/>
      <c r="M620" s="267"/>
      <c r="N620" s="267"/>
      <c r="O620" s="267"/>
      <c r="P620" s="267"/>
      <c r="Q620" s="266" t="e">
        <f>IF(K620="nio",0,IF(K620&gt;0,K620*I620/W620,0))*VLOOKUP(B620,'2-Kosten per locatie'!$A$14:$C$31,3,FALSE)</f>
        <v>#DIV/0!</v>
      </c>
      <c r="R620" s="266">
        <f>IF(L620&gt;0,L620*I620/X620,0)*VLOOKUP(B620,'2-Kosten per locatie'!$A$14:$C$31,3,FALSE)</f>
        <v>0</v>
      </c>
      <c r="S620" s="266">
        <f>IF(M620&gt;0,M620*I620/Y620,0)*VLOOKUP(B620,'2-Kosten per locatie'!$A$14:$C$31,3,FALSE)</f>
        <v>0</v>
      </c>
      <c r="T620" s="266">
        <f>IF(N620&gt;0,N620*I620/Z620,0)*VLOOKUP(B620,'2-Kosten per locatie'!$A$14:$C$31,3,FALSE)</f>
        <v>0</v>
      </c>
      <c r="U620" s="266">
        <f>IF(O620&gt;0,O620*I620/Y620,0)*VLOOKUP(B620,'2-Kosten per locatie'!$A$14:$C$31,3,FALSE)</f>
        <v>0</v>
      </c>
      <c r="V620" s="266">
        <f>IF(P620&gt;0,P620*I620/Z620,0)*VLOOKUP(B620,'2-Kosten per locatie'!$A$14:$C$31,3,FALSE)</f>
        <v>0</v>
      </c>
      <c r="W620" s="359">
        <f>IF(K620="nio",0,IF(K620&gt;0,VLOOKUP(G620,'3-Productie normen'!A:L,VLOOKUP(K620,'3-Productie normen'!$B$32:$C$36,2,FALSE),FALSE)))</f>
        <v>0</v>
      </c>
      <c r="X620" s="359">
        <f t="shared" si="84"/>
        <v>0</v>
      </c>
      <c r="Y620" s="359">
        <f t="shared" si="85"/>
        <v>0</v>
      </c>
      <c r="Z620" s="359">
        <f t="shared" si="86"/>
        <v>0</v>
      </c>
      <c r="AA620" s="360"/>
      <c r="AC620" s="361">
        <f t="shared" si="87"/>
        <v>4080</v>
      </c>
    </row>
    <row r="621" spans="1:29" ht="14.1" hidden="1" customHeight="1">
      <c r="A621" s="77">
        <v>621</v>
      </c>
      <c r="B621" s="324" t="s">
        <v>65</v>
      </c>
      <c r="C621" s="74" t="s">
        <v>487</v>
      </c>
      <c r="D621" s="516" t="s">
        <v>392</v>
      </c>
      <c r="E621" s="443" t="s">
        <v>163</v>
      </c>
      <c r="F621" s="74" t="s">
        <v>196</v>
      </c>
      <c r="G621" s="74" t="s">
        <v>99</v>
      </c>
      <c r="H621" s="74" t="s">
        <v>197</v>
      </c>
      <c r="I621" s="74">
        <v>42</v>
      </c>
      <c r="J621" s="358">
        <f t="shared" si="83"/>
        <v>255</v>
      </c>
      <c r="K621" s="267">
        <v>255</v>
      </c>
      <c r="L621" s="267"/>
      <c r="M621" s="267"/>
      <c r="N621" s="267"/>
      <c r="O621" s="267"/>
      <c r="P621" s="267"/>
      <c r="Q621" s="266" t="e">
        <f>IF(K621="nio",0,IF(K621&gt;0,K621*I621/W621,0))*VLOOKUP(B621,'2-Kosten per locatie'!$A$14:$C$31,3,FALSE)</f>
        <v>#DIV/0!</v>
      </c>
      <c r="R621" s="266">
        <f>IF(L621&gt;0,L621*I621/X621,0)*VLOOKUP(B621,'2-Kosten per locatie'!$A$14:$C$31,3,FALSE)</f>
        <v>0</v>
      </c>
      <c r="S621" s="266">
        <f>IF(M621&gt;0,M621*I621/Y621,0)*VLOOKUP(B621,'2-Kosten per locatie'!$A$14:$C$31,3,FALSE)</f>
        <v>0</v>
      </c>
      <c r="T621" s="266">
        <f>IF(N621&gt;0,N621*I621/Z621,0)*VLOOKUP(B621,'2-Kosten per locatie'!$A$14:$C$31,3,FALSE)</f>
        <v>0</v>
      </c>
      <c r="U621" s="266">
        <f>IF(O621&gt;0,O621*I621/Y621,0)*VLOOKUP(B621,'2-Kosten per locatie'!$A$14:$C$31,3,FALSE)</f>
        <v>0</v>
      </c>
      <c r="V621" s="266">
        <f>IF(P621&gt;0,P621*I621/Z621,0)*VLOOKUP(B621,'2-Kosten per locatie'!$A$14:$C$31,3,FALSE)</f>
        <v>0</v>
      </c>
      <c r="W621" s="359">
        <f>IF(K621="nio",0,IF(K621&gt;0,VLOOKUP(G621,'3-Productie normen'!A:L,VLOOKUP(K621,'3-Productie normen'!$B$32:$C$36,2,FALSE),FALSE)))</f>
        <v>0</v>
      </c>
      <c r="X621" s="359">
        <f t="shared" si="84"/>
        <v>0</v>
      </c>
      <c r="Y621" s="359">
        <f t="shared" si="85"/>
        <v>0</v>
      </c>
      <c r="Z621" s="359">
        <f t="shared" si="86"/>
        <v>0</v>
      </c>
      <c r="AA621" s="360"/>
      <c r="AC621" s="361">
        <f t="shared" si="87"/>
        <v>10710</v>
      </c>
    </row>
    <row r="622" spans="1:29" ht="14.1" hidden="1" customHeight="1">
      <c r="A622" s="77">
        <v>622</v>
      </c>
      <c r="B622" s="324" t="s">
        <v>65</v>
      </c>
      <c r="C622" s="74" t="s">
        <v>487</v>
      </c>
      <c r="D622" s="516" t="s">
        <v>392</v>
      </c>
      <c r="E622" s="443" t="s">
        <v>489</v>
      </c>
      <c r="F622" s="74" t="s">
        <v>194</v>
      </c>
      <c r="G622" s="74" t="s">
        <v>99</v>
      </c>
      <c r="H622" s="74" t="s">
        <v>197</v>
      </c>
      <c r="I622" s="74">
        <v>6.04</v>
      </c>
      <c r="J622" s="358">
        <f t="shared" si="83"/>
        <v>255</v>
      </c>
      <c r="K622" s="267">
        <v>255</v>
      </c>
      <c r="L622" s="267"/>
      <c r="M622" s="267"/>
      <c r="N622" s="267"/>
      <c r="O622" s="267"/>
      <c r="P622" s="267"/>
      <c r="Q622" s="266" t="e">
        <f>IF(K622="nio",0,IF(K622&gt;0,K622*I622/W622,0))*VLOOKUP(B622,'2-Kosten per locatie'!$A$14:$C$31,3,FALSE)</f>
        <v>#DIV/0!</v>
      </c>
      <c r="R622" s="266">
        <f>IF(L622&gt;0,L622*I622/X622,0)*VLOOKUP(B622,'2-Kosten per locatie'!$A$14:$C$31,3,FALSE)</f>
        <v>0</v>
      </c>
      <c r="S622" s="266">
        <f>IF(M622&gt;0,M622*I622/Y622,0)*VLOOKUP(B622,'2-Kosten per locatie'!$A$14:$C$31,3,FALSE)</f>
        <v>0</v>
      </c>
      <c r="T622" s="266">
        <f>IF(N622&gt;0,N622*I622/Z622,0)*VLOOKUP(B622,'2-Kosten per locatie'!$A$14:$C$31,3,FALSE)</f>
        <v>0</v>
      </c>
      <c r="U622" s="266">
        <f>IF(O622&gt;0,O622*I622/Y622,0)*VLOOKUP(B622,'2-Kosten per locatie'!$A$14:$C$31,3,FALSE)</f>
        <v>0</v>
      </c>
      <c r="V622" s="266">
        <f>IF(P622&gt;0,P622*I622/Z622,0)*VLOOKUP(B622,'2-Kosten per locatie'!$A$14:$C$31,3,FALSE)</f>
        <v>0</v>
      </c>
      <c r="W622" s="359">
        <f>IF(K622="nio",0,IF(K622&gt;0,VLOOKUP(G622,'3-Productie normen'!A:L,VLOOKUP(K622,'3-Productie normen'!$B$32:$C$36,2,FALSE),FALSE)))</f>
        <v>0</v>
      </c>
      <c r="X622" s="359">
        <f t="shared" si="84"/>
        <v>0</v>
      </c>
      <c r="Y622" s="359">
        <f t="shared" si="85"/>
        <v>0</v>
      </c>
      <c r="Z622" s="359">
        <f t="shared" si="86"/>
        <v>0</v>
      </c>
      <c r="AA622" s="360"/>
      <c r="AC622" s="361">
        <f t="shared" si="87"/>
        <v>1540.2</v>
      </c>
    </row>
    <row r="623" spans="1:29" ht="14.1" hidden="1" customHeight="1">
      <c r="A623" s="77">
        <v>623</v>
      </c>
      <c r="B623" s="324" t="s">
        <v>65</v>
      </c>
      <c r="C623" s="74" t="s">
        <v>487</v>
      </c>
      <c r="D623" s="516" t="s">
        <v>392</v>
      </c>
      <c r="E623" s="443" t="s">
        <v>164</v>
      </c>
      <c r="F623" s="74" t="s">
        <v>106</v>
      </c>
      <c r="G623" s="74" t="s">
        <v>106</v>
      </c>
      <c r="H623" s="74" t="s">
        <v>466</v>
      </c>
      <c r="I623" s="74">
        <v>7.15</v>
      </c>
      <c r="J623" s="358">
        <f t="shared" si="83"/>
        <v>255</v>
      </c>
      <c r="K623" s="267">
        <v>255</v>
      </c>
      <c r="L623" s="267"/>
      <c r="M623" s="267"/>
      <c r="N623" s="267"/>
      <c r="O623" s="267"/>
      <c r="P623" s="267"/>
      <c r="Q623" s="266" t="e">
        <f>IF(K623="nio",0,IF(K623&gt;0,K623*I623/W623,0))*VLOOKUP(B623,'2-Kosten per locatie'!$A$14:$C$31,3,FALSE)</f>
        <v>#DIV/0!</v>
      </c>
      <c r="R623" s="266">
        <f>IF(L623&gt;0,L623*I623/X623,0)*VLOOKUP(B623,'2-Kosten per locatie'!$A$14:$C$31,3,FALSE)</f>
        <v>0</v>
      </c>
      <c r="S623" s="266">
        <f>IF(M623&gt;0,M623*I623/Y623,0)*VLOOKUP(B623,'2-Kosten per locatie'!$A$14:$C$31,3,FALSE)</f>
        <v>0</v>
      </c>
      <c r="T623" s="266">
        <f>IF(N623&gt;0,N623*I623/Z623,0)*VLOOKUP(B623,'2-Kosten per locatie'!$A$14:$C$31,3,FALSE)</f>
        <v>0</v>
      </c>
      <c r="U623" s="266">
        <f>IF(O623&gt;0,O623*I623/Y623,0)*VLOOKUP(B623,'2-Kosten per locatie'!$A$14:$C$31,3,FALSE)</f>
        <v>0</v>
      </c>
      <c r="V623" s="266">
        <f>IF(P623&gt;0,P623*I623/Z623,0)*VLOOKUP(B623,'2-Kosten per locatie'!$A$14:$C$31,3,FALSE)</f>
        <v>0</v>
      </c>
      <c r="W623" s="359">
        <f>IF(K623="nio",0,IF(K623&gt;0,VLOOKUP(G623,'3-Productie normen'!A:L,VLOOKUP(K623,'3-Productie normen'!$B$32:$C$36,2,FALSE),FALSE)))</f>
        <v>0</v>
      </c>
      <c r="X623" s="359">
        <f t="shared" si="84"/>
        <v>0</v>
      </c>
      <c r="Y623" s="359">
        <f t="shared" si="85"/>
        <v>0</v>
      </c>
      <c r="Z623" s="359">
        <f t="shared" si="86"/>
        <v>0</v>
      </c>
      <c r="AA623" s="360"/>
      <c r="AC623" s="361">
        <f t="shared" si="87"/>
        <v>1823.25</v>
      </c>
    </row>
    <row r="624" spans="1:29" ht="14.1" hidden="1" customHeight="1">
      <c r="A624" s="77">
        <v>624</v>
      </c>
      <c r="B624" s="324" t="s">
        <v>65</v>
      </c>
      <c r="C624" s="74" t="s">
        <v>487</v>
      </c>
      <c r="D624" s="516" t="s">
        <v>392</v>
      </c>
      <c r="E624" s="443" t="s">
        <v>165</v>
      </c>
      <c r="F624" s="74" t="s">
        <v>250</v>
      </c>
      <c r="G624" s="74" t="s">
        <v>103</v>
      </c>
      <c r="H624" s="74" t="s">
        <v>152</v>
      </c>
      <c r="I624" s="74">
        <v>9.18</v>
      </c>
      <c r="J624" s="358">
        <f t="shared" si="83"/>
        <v>255</v>
      </c>
      <c r="K624" s="267">
        <v>255</v>
      </c>
      <c r="L624" s="267"/>
      <c r="M624" s="267"/>
      <c r="N624" s="267"/>
      <c r="O624" s="267"/>
      <c r="P624" s="267"/>
      <c r="Q624" s="266" t="e">
        <f>IF(K624="nio",0,IF(K624&gt;0,K624*I624/W624,0))*VLOOKUP(B624,'2-Kosten per locatie'!$A$14:$C$31,3,FALSE)</f>
        <v>#DIV/0!</v>
      </c>
      <c r="R624" s="266">
        <f>IF(L624&gt;0,L624*I624/X624,0)*VLOOKUP(B624,'2-Kosten per locatie'!$A$14:$C$31,3,FALSE)</f>
        <v>0</v>
      </c>
      <c r="S624" s="266">
        <f>IF(M624&gt;0,M624*I624/Y624,0)*VLOOKUP(B624,'2-Kosten per locatie'!$A$14:$C$31,3,FALSE)</f>
        <v>0</v>
      </c>
      <c r="T624" s="266">
        <f>IF(N624&gt;0,N624*I624/Z624,0)*VLOOKUP(B624,'2-Kosten per locatie'!$A$14:$C$31,3,FALSE)</f>
        <v>0</v>
      </c>
      <c r="U624" s="266">
        <f>IF(O624&gt;0,O624*I624/Y624,0)*VLOOKUP(B624,'2-Kosten per locatie'!$A$14:$C$31,3,FALSE)</f>
        <v>0</v>
      </c>
      <c r="V624" s="266">
        <f>IF(P624&gt;0,P624*I624/Z624,0)*VLOOKUP(B624,'2-Kosten per locatie'!$A$14:$C$31,3,FALSE)</f>
        <v>0</v>
      </c>
      <c r="W624" s="359">
        <f>IF(K624="nio",0,IF(K624&gt;0,VLOOKUP(G624,'3-Productie normen'!A:L,VLOOKUP(K624,'3-Productie normen'!$B$32:$C$36,2,FALSE),FALSE)))</f>
        <v>0</v>
      </c>
      <c r="X624" s="359">
        <f t="shared" si="84"/>
        <v>0</v>
      </c>
      <c r="Y624" s="359">
        <f t="shared" si="85"/>
        <v>0</v>
      </c>
      <c r="Z624" s="359">
        <f t="shared" si="86"/>
        <v>0</v>
      </c>
      <c r="AA624" s="360"/>
      <c r="AC624" s="361">
        <f t="shared" si="87"/>
        <v>2340.9</v>
      </c>
    </row>
    <row r="625" spans="1:29" ht="14.1" hidden="1" customHeight="1">
      <c r="A625" s="77">
        <v>625</v>
      </c>
      <c r="B625" s="324" t="s">
        <v>65</v>
      </c>
      <c r="C625" s="74" t="s">
        <v>487</v>
      </c>
      <c r="D625" s="516" t="s">
        <v>392</v>
      </c>
      <c r="E625" s="443" t="s">
        <v>166</v>
      </c>
      <c r="F625" s="74" t="s">
        <v>490</v>
      </c>
      <c r="G625" s="74" t="s">
        <v>103</v>
      </c>
      <c r="H625" s="74" t="s">
        <v>152</v>
      </c>
      <c r="I625" s="74">
        <v>9.1</v>
      </c>
      <c r="J625" s="358">
        <f t="shared" si="83"/>
        <v>255</v>
      </c>
      <c r="K625" s="267">
        <v>255</v>
      </c>
      <c r="L625" s="267"/>
      <c r="M625" s="267"/>
      <c r="N625" s="267"/>
      <c r="O625" s="267"/>
      <c r="P625" s="267"/>
      <c r="Q625" s="266" t="e">
        <f>IF(K625="nio",0,IF(K625&gt;0,K625*I625/W625,0))*VLOOKUP(B625,'2-Kosten per locatie'!$A$14:$C$31,3,FALSE)</f>
        <v>#DIV/0!</v>
      </c>
      <c r="R625" s="266">
        <f>IF(L625&gt;0,L625*I625/X625,0)*VLOOKUP(B625,'2-Kosten per locatie'!$A$14:$C$31,3,FALSE)</f>
        <v>0</v>
      </c>
      <c r="S625" s="266">
        <f>IF(M625&gt;0,M625*I625/Y625,0)*VLOOKUP(B625,'2-Kosten per locatie'!$A$14:$C$31,3,FALSE)</f>
        <v>0</v>
      </c>
      <c r="T625" s="266">
        <f>IF(N625&gt;0,N625*I625/Z625,0)*VLOOKUP(B625,'2-Kosten per locatie'!$A$14:$C$31,3,FALSE)</f>
        <v>0</v>
      </c>
      <c r="U625" s="266">
        <f>IF(O625&gt;0,O625*I625/Y625,0)*VLOOKUP(B625,'2-Kosten per locatie'!$A$14:$C$31,3,FALSE)</f>
        <v>0</v>
      </c>
      <c r="V625" s="266">
        <f>IF(P625&gt;0,P625*I625/Z625,0)*VLOOKUP(B625,'2-Kosten per locatie'!$A$14:$C$31,3,FALSE)</f>
        <v>0</v>
      </c>
      <c r="W625" s="359">
        <f>IF(K625="nio",0,IF(K625&gt;0,VLOOKUP(G625,'3-Productie normen'!A:L,VLOOKUP(K625,'3-Productie normen'!$B$32:$C$36,2,FALSE),FALSE)))</f>
        <v>0</v>
      </c>
      <c r="X625" s="359">
        <f t="shared" si="84"/>
        <v>0</v>
      </c>
      <c r="Y625" s="359">
        <f t="shared" si="85"/>
        <v>0</v>
      </c>
      <c r="Z625" s="359">
        <f t="shared" si="86"/>
        <v>0</v>
      </c>
      <c r="AA625" s="360"/>
      <c r="AC625" s="361">
        <f t="shared" si="87"/>
        <v>2320.5</v>
      </c>
    </row>
    <row r="626" spans="1:29" ht="14.1" hidden="1" customHeight="1">
      <c r="A626" s="77">
        <v>626</v>
      </c>
      <c r="B626" s="324" t="s">
        <v>65</v>
      </c>
      <c r="C626" s="74" t="s">
        <v>487</v>
      </c>
      <c r="D626" s="516" t="s">
        <v>392</v>
      </c>
      <c r="E626" s="443" t="s">
        <v>162</v>
      </c>
      <c r="F626" s="74" t="s">
        <v>468</v>
      </c>
      <c r="G626" s="74" t="s">
        <v>98</v>
      </c>
      <c r="H626" s="74" t="s">
        <v>197</v>
      </c>
      <c r="I626" s="74">
        <v>2.88</v>
      </c>
      <c r="J626" s="358">
        <f t="shared" si="83"/>
        <v>255</v>
      </c>
      <c r="K626" s="267">
        <v>255</v>
      </c>
      <c r="L626" s="267"/>
      <c r="M626" s="267"/>
      <c r="N626" s="267"/>
      <c r="O626" s="267"/>
      <c r="P626" s="267"/>
      <c r="Q626" s="266" t="e">
        <f>IF(K626="nio",0,IF(K626&gt;0,K626*I626/W626,0))*VLOOKUP(B626,'2-Kosten per locatie'!$A$14:$C$31,3,FALSE)</f>
        <v>#DIV/0!</v>
      </c>
      <c r="R626" s="266">
        <f>IF(L626&gt;0,L626*I626/X626,0)*VLOOKUP(B626,'2-Kosten per locatie'!$A$14:$C$31,3,FALSE)</f>
        <v>0</v>
      </c>
      <c r="S626" s="266">
        <f>IF(M626&gt;0,M626*I626/Y626,0)*VLOOKUP(B626,'2-Kosten per locatie'!$A$14:$C$31,3,FALSE)</f>
        <v>0</v>
      </c>
      <c r="T626" s="266">
        <f>IF(N626&gt;0,N626*I626/Z626,0)*VLOOKUP(B626,'2-Kosten per locatie'!$A$14:$C$31,3,FALSE)</f>
        <v>0</v>
      </c>
      <c r="U626" s="266">
        <f>IF(O626&gt;0,O626*I626/Y626,0)*VLOOKUP(B626,'2-Kosten per locatie'!$A$14:$C$31,3,FALSE)</f>
        <v>0</v>
      </c>
      <c r="V626" s="266">
        <f>IF(P626&gt;0,P626*I626/Z626,0)*VLOOKUP(B626,'2-Kosten per locatie'!$A$14:$C$31,3,FALSE)</f>
        <v>0</v>
      </c>
      <c r="W626" s="359">
        <f>IF(K626="nio",0,IF(K626&gt;0,VLOOKUP(G626,'3-Productie normen'!A:L,VLOOKUP(K626,'3-Productie normen'!$B$32:$C$36,2,FALSE),FALSE)))</f>
        <v>0</v>
      </c>
      <c r="X626" s="359">
        <f t="shared" si="84"/>
        <v>0</v>
      </c>
      <c r="Y626" s="359">
        <f t="shared" si="85"/>
        <v>0</v>
      </c>
      <c r="Z626" s="359">
        <f t="shared" si="86"/>
        <v>0</v>
      </c>
      <c r="AA626" s="360"/>
      <c r="AC626" s="361">
        <f t="shared" si="87"/>
        <v>734.4</v>
      </c>
    </row>
    <row r="627" spans="1:29" ht="14.1" hidden="1" customHeight="1">
      <c r="A627" s="77">
        <v>627</v>
      </c>
      <c r="B627" s="324" t="s">
        <v>65</v>
      </c>
      <c r="C627" s="74" t="s">
        <v>487</v>
      </c>
      <c r="D627" s="516" t="s">
        <v>392</v>
      </c>
      <c r="E627" s="443" t="s">
        <v>161</v>
      </c>
      <c r="F627" s="74" t="s">
        <v>491</v>
      </c>
      <c r="G627" s="74" t="s">
        <v>99</v>
      </c>
      <c r="H627" s="74" t="s">
        <v>197</v>
      </c>
      <c r="I627" s="74">
        <v>3.96</v>
      </c>
      <c r="J627" s="358">
        <f t="shared" si="83"/>
        <v>255</v>
      </c>
      <c r="K627" s="267">
        <v>255</v>
      </c>
      <c r="L627" s="267"/>
      <c r="M627" s="267"/>
      <c r="N627" s="267"/>
      <c r="O627" s="267"/>
      <c r="P627" s="267"/>
      <c r="Q627" s="266" t="e">
        <f>IF(K627="nio",0,IF(K627&gt;0,K627*I627/W627,0))*VLOOKUP(B627,'2-Kosten per locatie'!$A$14:$C$31,3,FALSE)</f>
        <v>#DIV/0!</v>
      </c>
      <c r="R627" s="266">
        <f>IF(L627&gt;0,L627*I627/X627,0)*VLOOKUP(B627,'2-Kosten per locatie'!$A$14:$C$31,3,FALSE)</f>
        <v>0</v>
      </c>
      <c r="S627" s="266">
        <f>IF(M627&gt;0,M627*I627/Y627,0)*VLOOKUP(B627,'2-Kosten per locatie'!$A$14:$C$31,3,FALSE)</f>
        <v>0</v>
      </c>
      <c r="T627" s="266">
        <f>IF(N627&gt;0,N627*I627/Z627,0)*VLOOKUP(B627,'2-Kosten per locatie'!$A$14:$C$31,3,FALSE)</f>
        <v>0</v>
      </c>
      <c r="U627" s="266">
        <f>IF(O627&gt;0,O627*I627/Y627,0)*VLOOKUP(B627,'2-Kosten per locatie'!$A$14:$C$31,3,FALSE)</f>
        <v>0</v>
      </c>
      <c r="V627" s="266">
        <f>IF(P627&gt;0,P627*I627/Z627,0)*VLOOKUP(B627,'2-Kosten per locatie'!$A$14:$C$31,3,FALSE)</f>
        <v>0</v>
      </c>
      <c r="W627" s="359">
        <f>IF(K627="nio",0,IF(K627&gt;0,VLOOKUP(G627,'3-Productie normen'!A:L,VLOOKUP(K627,'3-Productie normen'!$B$32:$C$36,2,FALSE),FALSE)))</f>
        <v>0</v>
      </c>
      <c r="X627" s="359">
        <f t="shared" si="84"/>
        <v>0</v>
      </c>
      <c r="Y627" s="359">
        <f t="shared" si="85"/>
        <v>0</v>
      </c>
      <c r="Z627" s="359">
        <f t="shared" si="86"/>
        <v>0</v>
      </c>
      <c r="AA627" s="360"/>
      <c r="AC627" s="361">
        <f t="shared" si="87"/>
        <v>1009.8</v>
      </c>
    </row>
    <row r="628" spans="1:29" ht="14.1" hidden="1" customHeight="1">
      <c r="A628" s="77">
        <v>628</v>
      </c>
      <c r="B628" s="324" t="s">
        <v>65</v>
      </c>
      <c r="C628" s="74" t="s">
        <v>487</v>
      </c>
      <c r="D628" s="516" t="s">
        <v>392</v>
      </c>
      <c r="E628" s="443" t="s">
        <v>169</v>
      </c>
      <c r="F628" s="74" t="s">
        <v>242</v>
      </c>
      <c r="G628" s="74" t="s">
        <v>492</v>
      </c>
      <c r="H628" s="74" t="s">
        <v>159</v>
      </c>
      <c r="I628" s="74">
        <v>3.4</v>
      </c>
      <c r="J628" s="358">
        <f t="shared" si="83"/>
        <v>0</v>
      </c>
      <c r="K628" s="267" t="s">
        <v>192</v>
      </c>
      <c r="L628" s="267"/>
      <c r="M628" s="267"/>
      <c r="N628" s="267"/>
      <c r="O628" s="267"/>
      <c r="P628" s="267"/>
      <c r="Q628" s="266">
        <f>IF(K628="nio",0,IF(K628&gt;0,K628*I628/W628,0))*VLOOKUP(B628,'2-Kosten per locatie'!$A$14:$C$31,3,FALSE)</f>
        <v>0</v>
      </c>
      <c r="R628" s="266">
        <f>IF(L628&gt;0,L628*I628/X628,0)*VLOOKUP(B628,'2-Kosten per locatie'!$A$14:$C$31,3,FALSE)</f>
        <v>0</v>
      </c>
      <c r="S628" s="266">
        <f>IF(M628&gt;0,M628*I628/Y628,0)*VLOOKUP(B628,'2-Kosten per locatie'!$A$14:$C$31,3,FALSE)</f>
        <v>0</v>
      </c>
      <c r="T628" s="266">
        <f>IF(N628&gt;0,N628*I628/Z628,0)*VLOOKUP(B628,'2-Kosten per locatie'!$A$14:$C$31,3,FALSE)</f>
        <v>0</v>
      </c>
      <c r="U628" s="266">
        <f>IF(O628&gt;0,O628*I628/Y628,0)*VLOOKUP(B628,'2-Kosten per locatie'!$A$14:$C$31,3,FALSE)</f>
        <v>0</v>
      </c>
      <c r="V628" s="266">
        <f>IF(P628&gt;0,P628*I628/Z628,0)*VLOOKUP(B628,'2-Kosten per locatie'!$A$14:$C$31,3,FALSE)</f>
        <v>0</v>
      </c>
      <c r="W628" s="359">
        <f>IF(K628="nio",0,IF(K628&gt;0,VLOOKUP(G628,'3-Productie normen'!A:L,VLOOKUP(K628,'3-Productie normen'!$B$32:$C$36,2,FALSE),FALSE)))</f>
        <v>0</v>
      </c>
      <c r="X628" s="359">
        <f t="shared" si="84"/>
        <v>0</v>
      </c>
      <c r="Y628" s="359">
        <f t="shared" si="85"/>
        <v>0</v>
      </c>
      <c r="Z628" s="359">
        <f t="shared" si="86"/>
        <v>0</v>
      </c>
      <c r="AA628" s="360"/>
      <c r="AC628" s="361">
        <f t="shared" si="87"/>
        <v>0</v>
      </c>
    </row>
    <row r="629" spans="1:29" ht="14.1" hidden="1" customHeight="1">
      <c r="A629" s="77">
        <v>629</v>
      </c>
      <c r="B629" s="324" t="s">
        <v>65</v>
      </c>
      <c r="C629" s="74" t="s">
        <v>487</v>
      </c>
      <c r="D629" s="516" t="s">
        <v>392</v>
      </c>
      <c r="E629" s="443" t="s">
        <v>171</v>
      </c>
      <c r="F629" s="74" t="s">
        <v>200</v>
      </c>
      <c r="G629" s="74" t="s">
        <v>97</v>
      </c>
      <c r="H629" s="74" t="s">
        <v>152</v>
      </c>
      <c r="I629" s="74">
        <v>68</v>
      </c>
      <c r="J629" s="358">
        <f t="shared" si="83"/>
        <v>255</v>
      </c>
      <c r="K629" s="267">
        <v>255</v>
      </c>
      <c r="L629" s="267"/>
      <c r="M629" s="267"/>
      <c r="N629" s="267"/>
      <c r="O629" s="267"/>
      <c r="P629" s="267"/>
      <c r="Q629" s="266" t="e">
        <f>IF(K629="nio",0,IF(K629&gt;0,K629*I629/W629,0))*VLOOKUP(B629,'2-Kosten per locatie'!$A$14:$C$31,3,FALSE)</f>
        <v>#DIV/0!</v>
      </c>
      <c r="R629" s="266">
        <f>IF(L629&gt;0,L629*I629/X629,0)*VLOOKUP(B629,'2-Kosten per locatie'!$A$14:$C$31,3,FALSE)</f>
        <v>0</v>
      </c>
      <c r="S629" s="266">
        <f>IF(M629&gt;0,M629*I629/Y629,0)*VLOOKUP(B629,'2-Kosten per locatie'!$A$14:$C$31,3,FALSE)</f>
        <v>0</v>
      </c>
      <c r="T629" s="266">
        <f>IF(N629&gt;0,N629*I629/Z629,0)*VLOOKUP(B629,'2-Kosten per locatie'!$A$14:$C$31,3,FALSE)</f>
        <v>0</v>
      </c>
      <c r="U629" s="266">
        <f>IF(O629&gt;0,O629*I629/Y629,0)*VLOOKUP(B629,'2-Kosten per locatie'!$A$14:$C$31,3,FALSE)</f>
        <v>0</v>
      </c>
      <c r="V629" s="266">
        <f>IF(P629&gt;0,P629*I629/Z629,0)*VLOOKUP(B629,'2-Kosten per locatie'!$A$14:$C$31,3,FALSE)</f>
        <v>0</v>
      </c>
      <c r="W629" s="359">
        <f>IF(K629="nio",0,IF(K629&gt;0,VLOOKUP(G629,'3-Productie normen'!A:L,VLOOKUP(K629,'3-Productie normen'!$B$32:$C$36,2,FALSE),FALSE)))</f>
        <v>0</v>
      </c>
      <c r="X629" s="359">
        <f t="shared" si="84"/>
        <v>0</v>
      </c>
      <c r="Y629" s="359">
        <f t="shared" si="85"/>
        <v>0</v>
      </c>
      <c r="Z629" s="359">
        <f t="shared" si="86"/>
        <v>0</v>
      </c>
      <c r="AA629" s="360"/>
      <c r="AC629" s="361">
        <f t="shared" si="87"/>
        <v>17340</v>
      </c>
    </row>
    <row r="630" spans="1:29" ht="14.1" hidden="1" customHeight="1">
      <c r="A630" s="77">
        <v>630</v>
      </c>
      <c r="B630" s="74" t="s">
        <v>65</v>
      </c>
      <c r="C630" s="74" t="s">
        <v>487</v>
      </c>
      <c r="D630" s="516" t="s">
        <v>392</v>
      </c>
      <c r="E630" s="443" t="s">
        <v>178</v>
      </c>
      <c r="F630" s="74" t="s">
        <v>200</v>
      </c>
      <c r="G630" s="74" t="s">
        <v>97</v>
      </c>
      <c r="H630" s="74" t="s">
        <v>152</v>
      </c>
      <c r="I630" s="74">
        <v>18.46</v>
      </c>
      <c r="J630" s="358">
        <f t="shared" si="83"/>
        <v>255</v>
      </c>
      <c r="K630" s="267">
        <v>255</v>
      </c>
      <c r="L630" s="267"/>
      <c r="M630" s="267"/>
      <c r="N630" s="267"/>
      <c r="O630" s="267"/>
      <c r="P630" s="267"/>
      <c r="Q630" s="266" t="e">
        <f>IF(K630="nio",0,IF(K630&gt;0,K630*I630/W630,0))*VLOOKUP(B630,'2-Kosten per locatie'!$A$14:$C$31,3,FALSE)</f>
        <v>#DIV/0!</v>
      </c>
      <c r="R630" s="266">
        <f>IF(L630&gt;0,L630*I630/X630,0)*VLOOKUP(B630,'2-Kosten per locatie'!$A$14:$C$31,3,FALSE)</f>
        <v>0</v>
      </c>
      <c r="S630" s="266">
        <f>IF(M630&gt;0,M630*I630/Y630,0)*VLOOKUP(B630,'2-Kosten per locatie'!$A$14:$C$31,3,FALSE)</f>
        <v>0</v>
      </c>
      <c r="T630" s="266">
        <f>IF(N630&gt;0,N630*I630/Z630,0)*VLOOKUP(B630,'2-Kosten per locatie'!$A$14:$C$31,3,FALSE)</f>
        <v>0</v>
      </c>
      <c r="U630" s="266">
        <f>IF(O630&gt;0,O630*I630/Y630,0)*VLOOKUP(B630,'2-Kosten per locatie'!$A$14:$C$31,3,FALSE)</f>
        <v>0</v>
      </c>
      <c r="V630" s="266">
        <f>IF(P630&gt;0,P630*I630/Z630,0)*VLOOKUP(B630,'2-Kosten per locatie'!$A$14:$C$31,3,FALSE)</f>
        <v>0</v>
      </c>
      <c r="W630" s="359">
        <f>IF(K630="nio",0,IF(K630&gt;0,VLOOKUP(G630,'3-Productie normen'!A:L,VLOOKUP(K630,'3-Productie normen'!$B$32:$C$36,2,FALSE),FALSE)))</f>
        <v>0</v>
      </c>
      <c r="X630" s="359">
        <f t="shared" si="84"/>
        <v>0</v>
      </c>
      <c r="Y630" s="359">
        <f t="shared" si="85"/>
        <v>0</v>
      </c>
      <c r="Z630" s="359">
        <f t="shared" si="86"/>
        <v>0</v>
      </c>
      <c r="AA630" s="360"/>
      <c r="AC630" s="361">
        <f t="shared" si="87"/>
        <v>4707.3</v>
      </c>
    </row>
    <row r="631" spans="1:29" ht="14.1" hidden="1" customHeight="1">
      <c r="A631" s="77">
        <v>631</v>
      </c>
      <c r="B631" s="74" t="s">
        <v>65</v>
      </c>
      <c r="C631" s="74" t="s">
        <v>487</v>
      </c>
      <c r="D631" s="516" t="s">
        <v>392</v>
      </c>
      <c r="E631" s="443" t="s">
        <v>181</v>
      </c>
      <c r="F631" s="74" t="s">
        <v>200</v>
      </c>
      <c r="G631" s="74" t="s">
        <v>97</v>
      </c>
      <c r="H631" s="74" t="s">
        <v>152</v>
      </c>
      <c r="I631" s="74">
        <v>38</v>
      </c>
      <c r="J631" s="358">
        <f t="shared" si="83"/>
        <v>255</v>
      </c>
      <c r="K631" s="267">
        <v>255</v>
      </c>
      <c r="L631" s="267"/>
      <c r="M631" s="267"/>
      <c r="N631" s="267"/>
      <c r="O631" s="267"/>
      <c r="P631" s="267"/>
      <c r="Q631" s="266" t="e">
        <f>IF(K631="nio",0,IF(K631&gt;0,K631*I631/W631,0))*VLOOKUP(B631,'2-Kosten per locatie'!$A$14:$C$31,3,FALSE)</f>
        <v>#DIV/0!</v>
      </c>
      <c r="R631" s="266">
        <f>IF(L631&gt;0,L631*I631/X631,0)*VLOOKUP(B631,'2-Kosten per locatie'!$A$14:$C$31,3,FALSE)</f>
        <v>0</v>
      </c>
      <c r="S631" s="266">
        <f>IF(M631&gt;0,M631*I631/Y631,0)*VLOOKUP(B631,'2-Kosten per locatie'!$A$14:$C$31,3,FALSE)</f>
        <v>0</v>
      </c>
      <c r="T631" s="266">
        <f>IF(N631&gt;0,N631*I631/Z631,0)*VLOOKUP(B631,'2-Kosten per locatie'!$A$14:$C$31,3,FALSE)</f>
        <v>0</v>
      </c>
      <c r="U631" s="266">
        <f>IF(O631&gt;0,O631*I631/Y631,0)*VLOOKUP(B631,'2-Kosten per locatie'!$A$14:$C$31,3,FALSE)</f>
        <v>0</v>
      </c>
      <c r="V631" s="266">
        <f>IF(P631&gt;0,P631*I631/Z631,0)*VLOOKUP(B631,'2-Kosten per locatie'!$A$14:$C$31,3,FALSE)</f>
        <v>0</v>
      </c>
      <c r="W631" s="359">
        <f>IF(K631="nio",0,IF(K631&gt;0,VLOOKUP(G631,'3-Productie normen'!A:L,VLOOKUP(K631,'3-Productie normen'!$B$32:$C$36,2,FALSE),FALSE)))</f>
        <v>0</v>
      </c>
      <c r="X631" s="359">
        <f t="shared" si="84"/>
        <v>0</v>
      </c>
      <c r="Y631" s="359">
        <f t="shared" si="85"/>
        <v>0</v>
      </c>
      <c r="Z631" s="359">
        <f t="shared" si="86"/>
        <v>0</v>
      </c>
      <c r="AA631" s="360"/>
      <c r="AC631" s="361">
        <f t="shared" si="87"/>
        <v>9690</v>
      </c>
    </row>
    <row r="632" spans="1:29" ht="14.1" hidden="1" customHeight="1">
      <c r="A632" s="77">
        <v>632</v>
      </c>
      <c r="B632" s="74" t="s">
        <v>65</v>
      </c>
      <c r="C632" s="74" t="s">
        <v>487</v>
      </c>
      <c r="D632" s="516" t="s">
        <v>392</v>
      </c>
      <c r="E632" s="443" t="s">
        <v>184</v>
      </c>
      <c r="F632" s="74" t="s">
        <v>249</v>
      </c>
      <c r="G632" s="74" t="s">
        <v>99</v>
      </c>
      <c r="H632" s="74" t="s">
        <v>197</v>
      </c>
      <c r="I632" s="74">
        <v>13.7</v>
      </c>
      <c r="J632" s="358">
        <f t="shared" si="83"/>
        <v>255</v>
      </c>
      <c r="K632" s="267">
        <v>255</v>
      </c>
      <c r="L632" s="267"/>
      <c r="M632" s="267"/>
      <c r="N632" s="267"/>
      <c r="O632" s="267"/>
      <c r="P632" s="267"/>
      <c r="Q632" s="266" t="e">
        <f>IF(K632="nio",0,IF(K632&gt;0,K632*I632/W632,0))*VLOOKUP(B632,'2-Kosten per locatie'!$A$14:$C$31,3,FALSE)</f>
        <v>#DIV/0!</v>
      </c>
      <c r="R632" s="266">
        <f>IF(L632&gt;0,L632*I632/X632,0)*VLOOKUP(B632,'2-Kosten per locatie'!$A$14:$C$31,3,FALSE)</f>
        <v>0</v>
      </c>
      <c r="S632" s="266">
        <f>IF(M632&gt;0,M632*I632/Y632,0)*VLOOKUP(B632,'2-Kosten per locatie'!$A$14:$C$31,3,FALSE)</f>
        <v>0</v>
      </c>
      <c r="T632" s="266">
        <f>IF(N632&gt;0,N632*I632/Z632,0)*VLOOKUP(B632,'2-Kosten per locatie'!$A$14:$C$31,3,FALSE)</f>
        <v>0</v>
      </c>
      <c r="U632" s="266">
        <f>IF(O632&gt;0,O632*I632/Y632,0)*VLOOKUP(B632,'2-Kosten per locatie'!$A$14:$C$31,3,FALSE)</f>
        <v>0</v>
      </c>
      <c r="V632" s="266">
        <f>IF(P632&gt;0,P632*I632/Z632,0)*VLOOKUP(B632,'2-Kosten per locatie'!$A$14:$C$31,3,FALSE)</f>
        <v>0</v>
      </c>
      <c r="W632" s="359">
        <f>IF(K632="nio",0,IF(K632&gt;0,VLOOKUP(G632,'3-Productie normen'!A:L,VLOOKUP(K632,'3-Productie normen'!$B$32:$C$36,2,FALSE),FALSE)))</f>
        <v>0</v>
      </c>
      <c r="X632" s="359">
        <f t="shared" si="84"/>
        <v>0</v>
      </c>
      <c r="Y632" s="359">
        <f t="shared" si="85"/>
        <v>0</v>
      </c>
      <c r="Z632" s="359">
        <f t="shared" si="86"/>
        <v>0</v>
      </c>
      <c r="AA632" s="360"/>
      <c r="AC632" s="361">
        <f t="shared" si="87"/>
        <v>3493.5</v>
      </c>
    </row>
    <row r="633" spans="1:29" ht="14.1" hidden="1" customHeight="1">
      <c r="A633" s="77">
        <v>633</v>
      </c>
      <c r="B633" s="74" t="s">
        <v>65</v>
      </c>
      <c r="C633" s="74" t="s">
        <v>487</v>
      </c>
      <c r="D633" s="516" t="s">
        <v>392</v>
      </c>
      <c r="E633" s="443" t="s">
        <v>186</v>
      </c>
      <c r="F633" s="74" t="s">
        <v>493</v>
      </c>
      <c r="G633" s="74" t="s">
        <v>104</v>
      </c>
      <c r="H633" s="74" t="s">
        <v>243</v>
      </c>
      <c r="I633" s="74">
        <v>9.19</v>
      </c>
      <c r="J633" s="358">
        <f t="shared" si="83"/>
        <v>255</v>
      </c>
      <c r="K633" s="267">
        <v>255</v>
      </c>
      <c r="L633" s="267"/>
      <c r="M633" s="267"/>
      <c r="N633" s="267"/>
      <c r="O633" s="267"/>
      <c r="P633" s="267"/>
      <c r="Q633" s="266" t="e">
        <f>IF(K633="nio",0,IF(K633&gt;0,K633*I633/W633,0))*VLOOKUP(B633,'2-Kosten per locatie'!$A$14:$C$31,3,FALSE)</f>
        <v>#DIV/0!</v>
      </c>
      <c r="R633" s="266">
        <f>IF(L633&gt;0,L633*I633/X633,0)*VLOOKUP(B633,'2-Kosten per locatie'!$A$14:$C$31,3,FALSE)</f>
        <v>0</v>
      </c>
      <c r="S633" s="266">
        <f>IF(M633&gt;0,M633*I633/Y633,0)*VLOOKUP(B633,'2-Kosten per locatie'!$A$14:$C$31,3,FALSE)</f>
        <v>0</v>
      </c>
      <c r="T633" s="266">
        <f>IF(N633&gt;0,N633*I633/Z633,0)*VLOOKUP(B633,'2-Kosten per locatie'!$A$14:$C$31,3,FALSE)</f>
        <v>0</v>
      </c>
      <c r="U633" s="266">
        <f>IF(O633&gt;0,O633*I633/Y633,0)*VLOOKUP(B633,'2-Kosten per locatie'!$A$14:$C$31,3,FALSE)</f>
        <v>0</v>
      </c>
      <c r="V633" s="266">
        <f>IF(P633&gt;0,P633*I633/Z633,0)*VLOOKUP(B633,'2-Kosten per locatie'!$A$14:$C$31,3,FALSE)</f>
        <v>0</v>
      </c>
      <c r="W633" s="359">
        <f>IF(K633="nio",0,IF(K633&gt;0,VLOOKUP(G633,'3-Productie normen'!A:L,VLOOKUP(K633,'3-Productie normen'!$B$32:$C$36,2,FALSE),FALSE)))</f>
        <v>0</v>
      </c>
      <c r="X633" s="359">
        <f t="shared" si="84"/>
        <v>0</v>
      </c>
      <c r="Y633" s="359">
        <f t="shared" si="85"/>
        <v>0</v>
      </c>
      <c r="Z633" s="359">
        <f t="shared" si="86"/>
        <v>0</v>
      </c>
      <c r="AA633" s="360"/>
      <c r="AC633" s="361">
        <f t="shared" si="87"/>
        <v>2343.4499999999998</v>
      </c>
    </row>
    <row r="634" spans="1:29" ht="14.1" hidden="1" customHeight="1">
      <c r="A634" s="77">
        <v>634</v>
      </c>
      <c r="B634" s="74" t="s">
        <v>65</v>
      </c>
      <c r="C634" s="74" t="s">
        <v>487</v>
      </c>
      <c r="D634" s="516" t="s">
        <v>392</v>
      </c>
      <c r="E634" s="443" t="s">
        <v>188</v>
      </c>
      <c r="F634" s="74" t="s">
        <v>494</v>
      </c>
      <c r="G634" s="74" t="s">
        <v>98</v>
      </c>
      <c r="H634" s="74" t="s">
        <v>197</v>
      </c>
      <c r="I634" s="74">
        <v>3.9</v>
      </c>
      <c r="J634" s="358">
        <f t="shared" si="83"/>
        <v>255</v>
      </c>
      <c r="K634" s="267">
        <v>255</v>
      </c>
      <c r="L634" s="267"/>
      <c r="M634" s="267"/>
      <c r="N634" s="267"/>
      <c r="O634" s="267"/>
      <c r="P634" s="267"/>
      <c r="Q634" s="266" t="e">
        <f>IF(K634="nio",0,IF(K634&gt;0,K634*I634/W634,0))*VLOOKUP(B634,'2-Kosten per locatie'!$A$14:$C$31,3,FALSE)</f>
        <v>#DIV/0!</v>
      </c>
      <c r="R634" s="266">
        <f>IF(L634&gt;0,L634*I634/X634,0)*VLOOKUP(B634,'2-Kosten per locatie'!$A$14:$C$31,3,FALSE)</f>
        <v>0</v>
      </c>
      <c r="S634" s="266">
        <f>IF(M634&gt;0,M634*I634/Y634,0)*VLOOKUP(B634,'2-Kosten per locatie'!$A$14:$C$31,3,FALSE)</f>
        <v>0</v>
      </c>
      <c r="T634" s="266">
        <f>IF(N634&gt;0,N634*I634/Z634,0)*VLOOKUP(B634,'2-Kosten per locatie'!$A$14:$C$31,3,FALSE)</f>
        <v>0</v>
      </c>
      <c r="U634" s="266">
        <f>IF(O634&gt;0,O634*I634/Y634,0)*VLOOKUP(B634,'2-Kosten per locatie'!$A$14:$C$31,3,FALSE)</f>
        <v>0</v>
      </c>
      <c r="V634" s="266">
        <f>IF(P634&gt;0,P634*I634/Z634,0)*VLOOKUP(B634,'2-Kosten per locatie'!$A$14:$C$31,3,FALSE)</f>
        <v>0</v>
      </c>
      <c r="W634" s="359">
        <f>IF(K634="nio",0,IF(K634&gt;0,VLOOKUP(G634,'3-Productie normen'!A:L,VLOOKUP(K634,'3-Productie normen'!$B$32:$C$36,2,FALSE),FALSE)))</f>
        <v>0</v>
      </c>
      <c r="X634" s="359">
        <f t="shared" si="84"/>
        <v>0</v>
      </c>
      <c r="Y634" s="359">
        <f t="shared" si="85"/>
        <v>0</v>
      </c>
      <c r="Z634" s="359">
        <f t="shared" si="86"/>
        <v>0</v>
      </c>
      <c r="AA634" s="360"/>
      <c r="AC634" s="361">
        <f t="shared" si="87"/>
        <v>994.5</v>
      </c>
    </row>
    <row r="635" spans="1:29" ht="14.1" hidden="1" customHeight="1">
      <c r="A635" s="77">
        <v>635</v>
      </c>
      <c r="B635" s="74" t="s">
        <v>65</v>
      </c>
      <c r="C635" s="74" t="s">
        <v>487</v>
      </c>
      <c r="D635" s="516" t="s">
        <v>392</v>
      </c>
      <c r="E635" s="443" t="s">
        <v>189</v>
      </c>
      <c r="F635" s="74" t="s">
        <v>495</v>
      </c>
      <c r="G635" s="74" t="s">
        <v>98</v>
      </c>
      <c r="H635" s="74" t="s">
        <v>197</v>
      </c>
      <c r="I635" s="74">
        <v>6.9</v>
      </c>
      <c r="J635" s="358">
        <f t="shared" si="83"/>
        <v>255</v>
      </c>
      <c r="K635" s="267">
        <v>255</v>
      </c>
      <c r="L635" s="267"/>
      <c r="M635" s="267"/>
      <c r="N635" s="267"/>
      <c r="O635" s="267"/>
      <c r="P635" s="267"/>
      <c r="Q635" s="266" t="e">
        <f>IF(K635="nio",0,IF(K635&gt;0,K635*I635/W635,0))*VLOOKUP(B635,'2-Kosten per locatie'!$A$14:$C$31,3,FALSE)</f>
        <v>#DIV/0!</v>
      </c>
      <c r="R635" s="266">
        <f>IF(L635&gt;0,L635*I635/X635,0)*VLOOKUP(B635,'2-Kosten per locatie'!$A$14:$C$31,3,FALSE)</f>
        <v>0</v>
      </c>
      <c r="S635" s="266">
        <f>IF(M635&gt;0,M635*I635/Y635,0)*VLOOKUP(B635,'2-Kosten per locatie'!$A$14:$C$31,3,FALSE)</f>
        <v>0</v>
      </c>
      <c r="T635" s="266">
        <f>IF(N635&gt;0,N635*I635/Z635,0)*VLOOKUP(B635,'2-Kosten per locatie'!$A$14:$C$31,3,FALSE)</f>
        <v>0</v>
      </c>
      <c r="U635" s="266">
        <f>IF(O635&gt;0,O635*I635/Y635,0)*VLOOKUP(B635,'2-Kosten per locatie'!$A$14:$C$31,3,FALSE)</f>
        <v>0</v>
      </c>
      <c r="V635" s="266">
        <f>IF(P635&gt;0,P635*I635/Z635,0)*VLOOKUP(B635,'2-Kosten per locatie'!$A$14:$C$31,3,FALSE)</f>
        <v>0</v>
      </c>
      <c r="W635" s="359">
        <f>IF(K635="nio",0,IF(K635&gt;0,VLOOKUP(G635,'3-Productie normen'!A:L,VLOOKUP(K635,'3-Productie normen'!$B$32:$C$36,2,FALSE),FALSE)))</f>
        <v>0</v>
      </c>
      <c r="X635" s="359">
        <f t="shared" si="84"/>
        <v>0</v>
      </c>
      <c r="Y635" s="359">
        <f t="shared" si="85"/>
        <v>0</v>
      </c>
      <c r="Z635" s="359">
        <f t="shared" si="86"/>
        <v>0</v>
      </c>
      <c r="AA635" s="360"/>
      <c r="AC635" s="361">
        <f t="shared" si="87"/>
        <v>1759.5</v>
      </c>
    </row>
    <row r="636" spans="1:29" ht="14.1" hidden="1" customHeight="1">
      <c r="A636" s="77">
        <v>636</v>
      </c>
      <c r="B636" s="74" t="s">
        <v>65</v>
      </c>
      <c r="C636" s="74" t="s">
        <v>487</v>
      </c>
      <c r="D636" s="516" t="s">
        <v>392</v>
      </c>
      <c r="E636" s="443" t="s">
        <v>170</v>
      </c>
      <c r="F636" s="74" t="s">
        <v>194</v>
      </c>
      <c r="G636" s="74" t="s">
        <v>99</v>
      </c>
      <c r="H636" s="74" t="s">
        <v>197</v>
      </c>
      <c r="I636" s="74">
        <v>84</v>
      </c>
      <c r="J636" s="358">
        <f t="shared" si="83"/>
        <v>255</v>
      </c>
      <c r="K636" s="267">
        <v>255</v>
      </c>
      <c r="L636" s="267"/>
      <c r="M636" s="267"/>
      <c r="N636" s="267"/>
      <c r="O636" s="267"/>
      <c r="P636" s="267"/>
      <c r="Q636" s="266" t="e">
        <f>IF(K636="nio",0,IF(K636&gt;0,K636*I636/W636,0))*VLOOKUP(B636,'2-Kosten per locatie'!$A$14:$C$31,3,FALSE)</f>
        <v>#DIV/0!</v>
      </c>
      <c r="R636" s="266">
        <f>IF(L636&gt;0,L636*I636/X636,0)*VLOOKUP(B636,'2-Kosten per locatie'!$A$14:$C$31,3,FALSE)</f>
        <v>0</v>
      </c>
      <c r="S636" s="266">
        <f>IF(M636&gt;0,M636*I636/Y636,0)*VLOOKUP(B636,'2-Kosten per locatie'!$A$14:$C$31,3,FALSE)</f>
        <v>0</v>
      </c>
      <c r="T636" s="266">
        <f>IF(N636&gt;0,N636*I636/Z636,0)*VLOOKUP(B636,'2-Kosten per locatie'!$A$14:$C$31,3,FALSE)</f>
        <v>0</v>
      </c>
      <c r="U636" s="266">
        <f>IF(O636&gt;0,O636*I636/Y636,0)*VLOOKUP(B636,'2-Kosten per locatie'!$A$14:$C$31,3,FALSE)</f>
        <v>0</v>
      </c>
      <c r="V636" s="266">
        <f>IF(P636&gt;0,P636*I636/Z636,0)*VLOOKUP(B636,'2-Kosten per locatie'!$A$14:$C$31,3,FALSE)</f>
        <v>0</v>
      </c>
      <c r="W636" s="359">
        <f>IF(K636="nio",0,IF(K636&gt;0,VLOOKUP(G636,'3-Productie normen'!A:L,VLOOKUP(K636,'3-Productie normen'!$B$32:$C$36,2,FALSE),FALSE)))</f>
        <v>0</v>
      </c>
      <c r="X636" s="359">
        <f t="shared" si="84"/>
        <v>0</v>
      </c>
      <c r="Y636" s="359">
        <f t="shared" si="85"/>
        <v>0</v>
      </c>
      <c r="Z636" s="359">
        <f t="shared" si="86"/>
        <v>0</v>
      </c>
      <c r="AA636" s="360"/>
      <c r="AC636" s="361">
        <f t="shared" si="87"/>
        <v>21420</v>
      </c>
    </row>
    <row r="637" spans="1:29" ht="14.1" hidden="1" customHeight="1">
      <c r="A637" s="77">
        <v>637</v>
      </c>
      <c r="B637" s="74" t="s">
        <v>65</v>
      </c>
      <c r="C637" s="74" t="s">
        <v>487</v>
      </c>
      <c r="D637" s="516" t="s">
        <v>392</v>
      </c>
      <c r="E637" s="443" t="s">
        <v>195</v>
      </c>
      <c r="F637" s="74" t="s">
        <v>200</v>
      </c>
      <c r="G637" s="74" t="s">
        <v>97</v>
      </c>
      <c r="H637" s="74" t="s">
        <v>152</v>
      </c>
      <c r="I637" s="74">
        <v>22.14</v>
      </c>
      <c r="J637" s="358">
        <f t="shared" si="83"/>
        <v>255</v>
      </c>
      <c r="K637" s="267">
        <v>255</v>
      </c>
      <c r="L637" s="267"/>
      <c r="M637" s="267"/>
      <c r="N637" s="267"/>
      <c r="O637" s="267"/>
      <c r="P637" s="267"/>
      <c r="Q637" s="266" t="e">
        <f>IF(K637="nio",0,IF(K637&gt;0,K637*I637/W637,0))*VLOOKUP(B637,'2-Kosten per locatie'!$A$14:$C$31,3,FALSE)</f>
        <v>#DIV/0!</v>
      </c>
      <c r="R637" s="266">
        <f>IF(L637&gt;0,L637*I637/X637,0)*VLOOKUP(B637,'2-Kosten per locatie'!$A$14:$C$31,3,FALSE)</f>
        <v>0</v>
      </c>
      <c r="S637" s="266">
        <f>IF(M637&gt;0,M637*I637/Y637,0)*VLOOKUP(B637,'2-Kosten per locatie'!$A$14:$C$31,3,FALSE)</f>
        <v>0</v>
      </c>
      <c r="T637" s="266">
        <f>IF(N637&gt;0,N637*I637/Z637,0)*VLOOKUP(B637,'2-Kosten per locatie'!$A$14:$C$31,3,FALSE)</f>
        <v>0</v>
      </c>
      <c r="U637" s="266">
        <f>IF(O637&gt;0,O637*I637/Y637,0)*VLOOKUP(B637,'2-Kosten per locatie'!$A$14:$C$31,3,FALSE)</f>
        <v>0</v>
      </c>
      <c r="V637" s="266">
        <f>IF(P637&gt;0,P637*I637/Z637,0)*VLOOKUP(B637,'2-Kosten per locatie'!$A$14:$C$31,3,FALSE)</f>
        <v>0</v>
      </c>
      <c r="W637" s="359">
        <f>IF(K637="nio",0,IF(K637&gt;0,VLOOKUP(G637,'3-Productie normen'!A:L,VLOOKUP(K637,'3-Productie normen'!$B$32:$C$36,2,FALSE),FALSE)))</f>
        <v>0</v>
      </c>
      <c r="X637" s="359">
        <f t="shared" si="84"/>
        <v>0</v>
      </c>
      <c r="Y637" s="359">
        <f t="shared" si="85"/>
        <v>0</v>
      </c>
      <c r="Z637" s="359">
        <f t="shared" si="86"/>
        <v>0</v>
      </c>
      <c r="AA637" s="360"/>
      <c r="AC637" s="361">
        <f t="shared" si="87"/>
        <v>5645.7</v>
      </c>
    </row>
    <row r="638" spans="1:29" ht="14.1" hidden="1" customHeight="1">
      <c r="A638" s="77">
        <v>638</v>
      </c>
      <c r="B638" s="74" t="s">
        <v>65</v>
      </c>
      <c r="C638" s="74" t="s">
        <v>487</v>
      </c>
      <c r="D638" s="516" t="s">
        <v>392</v>
      </c>
      <c r="E638" s="443" t="s">
        <v>198</v>
      </c>
      <c r="F638" s="74" t="s">
        <v>496</v>
      </c>
      <c r="G638" s="74" t="s">
        <v>97</v>
      </c>
      <c r="H638" s="74" t="s">
        <v>159</v>
      </c>
      <c r="I638" s="74">
        <v>8.0500000000000007</v>
      </c>
      <c r="J638" s="358">
        <f t="shared" si="83"/>
        <v>255</v>
      </c>
      <c r="K638" s="267">
        <v>255</v>
      </c>
      <c r="L638" s="267"/>
      <c r="M638" s="267"/>
      <c r="N638" s="267"/>
      <c r="O638" s="267"/>
      <c r="P638" s="267"/>
      <c r="Q638" s="266" t="e">
        <f>IF(K638="nio",0,IF(K638&gt;0,K638*I638/W638,0))*VLOOKUP(B638,'2-Kosten per locatie'!$A$14:$C$31,3,FALSE)</f>
        <v>#DIV/0!</v>
      </c>
      <c r="R638" s="266">
        <f>IF(L638&gt;0,L638*I638/X638,0)*VLOOKUP(B638,'2-Kosten per locatie'!$A$14:$C$31,3,FALSE)</f>
        <v>0</v>
      </c>
      <c r="S638" s="266">
        <f>IF(M638&gt;0,M638*I638/Y638,0)*VLOOKUP(B638,'2-Kosten per locatie'!$A$14:$C$31,3,FALSE)</f>
        <v>0</v>
      </c>
      <c r="T638" s="266">
        <f>IF(N638&gt;0,N638*I638/Z638,0)*VLOOKUP(B638,'2-Kosten per locatie'!$A$14:$C$31,3,FALSE)</f>
        <v>0</v>
      </c>
      <c r="U638" s="266">
        <f>IF(O638&gt;0,O638*I638/Y638,0)*VLOOKUP(B638,'2-Kosten per locatie'!$A$14:$C$31,3,FALSE)</f>
        <v>0</v>
      </c>
      <c r="V638" s="266">
        <f>IF(P638&gt;0,P638*I638/Z638,0)*VLOOKUP(B638,'2-Kosten per locatie'!$A$14:$C$31,3,FALSE)</f>
        <v>0</v>
      </c>
      <c r="W638" s="359">
        <f>IF(K638="nio",0,IF(K638&gt;0,VLOOKUP(G638,'3-Productie normen'!A:L,VLOOKUP(K638,'3-Productie normen'!$B$32:$C$36,2,FALSE),FALSE)))</f>
        <v>0</v>
      </c>
      <c r="X638" s="359">
        <f t="shared" si="84"/>
        <v>0</v>
      </c>
      <c r="Y638" s="359">
        <f t="shared" si="85"/>
        <v>0</v>
      </c>
      <c r="Z638" s="359">
        <f t="shared" si="86"/>
        <v>0</v>
      </c>
      <c r="AA638" s="360"/>
      <c r="AC638" s="361">
        <f t="shared" si="87"/>
        <v>2052.75</v>
      </c>
    </row>
    <row r="639" spans="1:29" ht="14.1" hidden="1" customHeight="1">
      <c r="A639" s="77">
        <v>639</v>
      </c>
      <c r="B639" s="74" t="s">
        <v>65</v>
      </c>
      <c r="C639" s="74" t="s">
        <v>487</v>
      </c>
      <c r="D639" s="516" t="s">
        <v>392</v>
      </c>
      <c r="E639" s="443" t="s">
        <v>273</v>
      </c>
      <c r="F639" s="74" t="s">
        <v>200</v>
      </c>
      <c r="G639" s="74" t="s">
        <v>97</v>
      </c>
      <c r="H639" s="74" t="s">
        <v>159</v>
      </c>
      <c r="I639" s="74">
        <v>8</v>
      </c>
      <c r="J639" s="358">
        <f t="shared" si="83"/>
        <v>255</v>
      </c>
      <c r="K639" s="267">
        <v>255</v>
      </c>
      <c r="L639" s="267"/>
      <c r="M639" s="267"/>
      <c r="N639" s="267"/>
      <c r="O639" s="267"/>
      <c r="P639" s="267"/>
      <c r="Q639" s="266" t="e">
        <f>IF(K639="nio",0,IF(K639&gt;0,K639*I639/W639,0))*VLOOKUP(B639,'2-Kosten per locatie'!$A$14:$C$31,3,FALSE)</f>
        <v>#DIV/0!</v>
      </c>
      <c r="R639" s="266">
        <f>IF(L639&gt;0,L639*I639/X639,0)*VLOOKUP(B639,'2-Kosten per locatie'!$A$14:$C$31,3,FALSE)</f>
        <v>0</v>
      </c>
      <c r="S639" s="266">
        <f>IF(M639&gt;0,M639*I639/Y639,0)*VLOOKUP(B639,'2-Kosten per locatie'!$A$14:$C$31,3,FALSE)</f>
        <v>0</v>
      </c>
      <c r="T639" s="266">
        <f>IF(N639&gt;0,N639*I639/Z639,0)*VLOOKUP(B639,'2-Kosten per locatie'!$A$14:$C$31,3,FALSE)</f>
        <v>0</v>
      </c>
      <c r="U639" s="266">
        <f>IF(O639&gt;0,O639*I639/Y639,0)*VLOOKUP(B639,'2-Kosten per locatie'!$A$14:$C$31,3,FALSE)</f>
        <v>0</v>
      </c>
      <c r="V639" s="266">
        <f>IF(P639&gt;0,P639*I639/Z639,0)*VLOOKUP(B639,'2-Kosten per locatie'!$A$14:$C$31,3,FALSE)</f>
        <v>0</v>
      </c>
      <c r="W639" s="359">
        <f>IF(K639="nio",0,IF(K639&gt;0,VLOOKUP(G639,'3-Productie normen'!A:L,VLOOKUP(K639,'3-Productie normen'!$B$32:$C$36,2,FALSE),FALSE)))</f>
        <v>0</v>
      </c>
      <c r="X639" s="359">
        <f t="shared" si="84"/>
        <v>0</v>
      </c>
      <c r="Y639" s="359">
        <f t="shared" si="85"/>
        <v>0</v>
      </c>
      <c r="Z639" s="359">
        <f t="shared" si="86"/>
        <v>0</v>
      </c>
      <c r="AA639" s="360"/>
      <c r="AC639" s="361">
        <f t="shared" si="87"/>
        <v>2040</v>
      </c>
    </row>
    <row r="640" spans="1:29" ht="14.1" hidden="1" customHeight="1">
      <c r="A640" s="77">
        <v>640</v>
      </c>
      <c r="B640" s="74" t="s">
        <v>65</v>
      </c>
      <c r="C640" s="74" t="s">
        <v>487</v>
      </c>
      <c r="D640" s="516" t="s">
        <v>392</v>
      </c>
      <c r="E640" s="443" t="s">
        <v>274</v>
      </c>
      <c r="F640" s="74" t="s">
        <v>194</v>
      </c>
      <c r="G640" s="74" t="s">
        <v>99</v>
      </c>
      <c r="H640" s="74" t="s">
        <v>197</v>
      </c>
      <c r="I640" s="74">
        <v>520</v>
      </c>
      <c r="J640" s="358">
        <f t="shared" si="83"/>
        <v>255</v>
      </c>
      <c r="K640" s="267">
        <v>255</v>
      </c>
      <c r="L640" s="267"/>
      <c r="M640" s="267"/>
      <c r="N640" s="267"/>
      <c r="O640" s="267"/>
      <c r="P640" s="267"/>
      <c r="Q640" s="266" t="e">
        <f>IF(K640="nio",0,IF(K640&gt;0,K640*I640/W640,0))*VLOOKUP(B640,'2-Kosten per locatie'!$A$14:$C$31,3,FALSE)</f>
        <v>#DIV/0!</v>
      </c>
      <c r="R640" s="266">
        <f>IF(L640&gt;0,L640*I640/X640,0)*VLOOKUP(B640,'2-Kosten per locatie'!$A$14:$C$31,3,FALSE)</f>
        <v>0</v>
      </c>
      <c r="S640" s="266">
        <f>IF(M640&gt;0,M640*I640/Y640,0)*VLOOKUP(B640,'2-Kosten per locatie'!$A$14:$C$31,3,FALSE)</f>
        <v>0</v>
      </c>
      <c r="T640" s="266">
        <f>IF(N640&gt;0,N640*I640/Z640,0)*VLOOKUP(B640,'2-Kosten per locatie'!$A$14:$C$31,3,FALSE)</f>
        <v>0</v>
      </c>
      <c r="U640" s="266">
        <f>IF(O640&gt;0,O640*I640/Y640,0)*VLOOKUP(B640,'2-Kosten per locatie'!$A$14:$C$31,3,FALSE)</f>
        <v>0</v>
      </c>
      <c r="V640" s="266">
        <f>IF(P640&gt;0,P640*I640/Z640,0)*VLOOKUP(B640,'2-Kosten per locatie'!$A$14:$C$31,3,FALSE)</f>
        <v>0</v>
      </c>
      <c r="W640" s="359">
        <f>IF(K640="nio",0,IF(K640&gt;0,VLOOKUP(G640,'3-Productie normen'!A:L,VLOOKUP(K640,'3-Productie normen'!$B$32:$C$36,2,FALSE),FALSE)))</f>
        <v>0</v>
      </c>
      <c r="X640" s="359">
        <f t="shared" si="84"/>
        <v>0</v>
      </c>
      <c r="Y640" s="359">
        <f t="shared" si="85"/>
        <v>0</v>
      </c>
      <c r="Z640" s="359">
        <f t="shared" si="86"/>
        <v>0</v>
      </c>
      <c r="AA640" s="360"/>
      <c r="AC640" s="361">
        <f t="shared" si="87"/>
        <v>132600</v>
      </c>
    </row>
    <row r="641" spans="1:29" ht="14.1" hidden="1" customHeight="1">
      <c r="A641" s="77">
        <v>641</v>
      </c>
      <c r="B641" s="74" t="s">
        <v>65</v>
      </c>
      <c r="C641" s="74" t="s">
        <v>487</v>
      </c>
      <c r="D641" s="516" t="s">
        <v>392</v>
      </c>
      <c r="E641" s="443" t="s">
        <v>276</v>
      </c>
      <c r="F641" s="74" t="s">
        <v>200</v>
      </c>
      <c r="G641" s="74" t="s">
        <v>97</v>
      </c>
      <c r="H641" s="74" t="s">
        <v>159</v>
      </c>
      <c r="I641" s="74">
        <v>12.5</v>
      </c>
      <c r="J641" s="358">
        <f t="shared" si="83"/>
        <v>255</v>
      </c>
      <c r="K641" s="267">
        <v>255</v>
      </c>
      <c r="L641" s="267"/>
      <c r="M641" s="267"/>
      <c r="N641" s="267"/>
      <c r="O641" s="267"/>
      <c r="P641" s="267"/>
      <c r="Q641" s="266" t="e">
        <f>IF(K641="nio",0,IF(K641&gt;0,K641*I641/W641,0))*VLOOKUP(B641,'2-Kosten per locatie'!$A$14:$C$31,3,FALSE)</f>
        <v>#DIV/0!</v>
      </c>
      <c r="R641" s="266">
        <f>IF(L641&gt;0,L641*I641/X641,0)*VLOOKUP(B641,'2-Kosten per locatie'!$A$14:$C$31,3,FALSE)</f>
        <v>0</v>
      </c>
      <c r="S641" s="266">
        <f>IF(M641&gt;0,M641*I641/Y641,0)*VLOOKUP(B641,'2-Kosten per locatie'!$A$14:$C$31,3,FALSE)</f>
        <v>0</v>
      </c>
      <c r="T641" s="266">
        <f>IF(N641&gt;0,N641*I641/Z641,0)*VLOOKUP(B641,'2-Kosten per locatie'!$A$14:$C$31,3,FALSE)</f>
        <v>0</v>
      </c>
      <c r="U641" s="266">
        <f>IF(O641&gt;0,O641*I641/Y641,0)*VLOOKUP(B641,'2-Kosten per locatie'!$A$14:$C$31,3,FALSE)</f>
        <v>0</v>
      </c>
      <c r="V641" s="266">
        <f>IF(P641&gt;0,P641*I641/Z641,0)*VLOOKUP(B641,'2-Kosten per locatie'!$A$14:$C$31,3,FALSE)</f>
        <v>0</v>
      </c>
      <c r="W641" s="359">
        <f>IF(K641="nio",0,IF(K641&gt;0,VLOOKUP(G641,'3-Productie normen'!A:L,VLOOKUP(K641,'3-Productie normen'!$B$32:$C$36,2,FALSE),FALSE)))</f>
        <v>0</v>
      </c>
      <c r="X641" s="359">
        <f t="shared" si="84"/>
        <v>0</v>
      </c>
      <c r="Y641" s="359">
        <f t="shared" si="85"/>
        <v>0</v>
      </c>
      <c r="Z641" s="359">
        <f t="shared" si="86"/>
        <v>0</v>
      </c>
      <c r="AA641" s="360"/>
      <c r="AC641" s="361">
        <f t="shared" si="87"/>
        <v>3187.5</v>
      </c>
    </row>
    <row r="642" spans="1:29" ht="14.1" hidden="1" customHeight="1">
      <c r="A642" s="77">
        <v>642</v>
      </c>
      <c r="B642" s="74" t="s">
        <v>65</v>
      </c>
      <c r="C642" s="74" t="s">
        <v>487</v>
      </c>
      <c r="D642" s="516" t="s">
        <v>392</v>
      </c>
      <c r="E642" s="443" t="s">
        <v>414</v>
      </c>
      <c r="F642" s="74" t="s">
        <v>468</v>
      </c>
      <c r="G642" s="74" t="s">
        <v>98</v>
      </c>
      <c r="H642" s="74" t="s">
        <v>159</v>
      </c>
      <c r="I642" s="74">
        <v>2.12</v>
      </c>
      <c r="J642" s="358">
        <f t="shared" si="83"/>
        <v>255</v>
      </c>
      <c r="K642" s="267">
        <v>255</v>
      </c>
      <c r="L642" s="267"/>
      <c r="M642" s="267"/>
      <c r="N642" s="267"/>
      <c r="O642" s="267"/>
      <c r="P642" s="267"/>
      <c r="Q642" s="266" t="e">
        <f>IF(K642="nio",0,IF(K642&gt;0,K642*I642/W642,0))*VLOOKUP(B642,'2-Kosten per locatie'!$A$14:$C$31,3,FALSE)</f>
        <v>#DIV/0!</v>
      </c>
      <c r="R642" s="266">
        <f>IF(L642&gt;0,L642*I642/X642,0)*VLOOKUP(B642,'2-Kosten per locatie'!$A$14:$C$31,3,FALSE)</f>
        <v>0</v>
      </c>
      <c r="S642" s="266">
        <f>IF(M642&gt;0,M642*I642/Y642,0)*VLOOKUP(B642,'2-Kosten per locatie'!$A$14:$C$31,3,FALSE)</f>
        <v>0</v>
      </c>
      <c r="T642" s="266">
        <f>IF(N642&gt;0,N642*I642/Z642,0)*VLOOKUP(B642,'2-Kosten per locatie'!$A$14:$C$31,3,FALSE)</f>
        <v>0</v>
      </c>
      <c r="U642" s="266">
        <f>IF(O642&gt;0,O642*I642/Y642,0)*VLOOKUP(B642,'2-Kosten per locatie'!$A$14:$C$31,3,FALSE)</f>
        <v>0</v>
      </c>
      <c r="V642" s="266">
        <f>IF(P642&gt;0,P642*I642/Z642,0)*VLOOKUP(B642,'2-Kosten per locatie'!$A$14:$C$31,3,FALSE)</f>
        <v>0</v>
      </c>
      <c r="W642" s="359">
        <f>IF(K642="nio",0,IF(K642&gt;0,VLOOKUP(G642,'3-Productie normen'!A:L,VLOOKUP(K642,'3-Productie normen'!$B$32:$C$36,2,FALSE),FALSE)))</f>
        <v>0</v>
      </c>
      <c r="X642" s="359">
        <f t="shared" si="84"/>
        <v>0</v>
      </c>
      <c r="Y642" s="359">
        <f t="shared" si="85"/>
        <v>0</v>
      </c>
      <c r="Z642" s="359">
        <f t="shared" si="86"/>
        <v>0</v>
      </c>
      <c r="AA642" s="360"/>
      <c r="AC642" s="361">
        <f t="shared" si="87"/>
        <v>540.6</v>
      </c>
    </row>
    <row r="643" spans="1:29" ht="14.1" hidden="1" customHeight="1">
      <c r="A643" s="77">
        <v>643</v>
      </c>
      <c r="B643" s="74" t="s">
        <v>65</v>
      </c>
      <c r="C643" s="74" t="s">
        <v>487</v>
      </c>
      <c r="D643" s="516" t="s">
        <v>392</v>
      </c>
      <c r="E643" s="443" t="s">
        <v>416</v>
      </c>
      <c r="F643" s="74" t="s">
        <v>200</v>
      </c>
      <c r="G643" s="74" t="s">
        <v>97</v>
      </c>
      <c r="H643" s="74" t="s">
        <v>159</v>
      </c>
      <c r="I643" s="74">
        <v>8.02</v>
      </c>
      <c r="J643" s="358">
        <f t="shared" si="83"/>
        <v>255</v>
      </c>
      <c r="K643" s="267">
        <v>255</v>
      </c>
      <c r="L643" s="267"/>
      <c r="M643" s="267"/>
      <c r="N643" s="267"/>
      <c r="O643" s="267"/>
      <c r="P643" s="267"/>
      <c r="Q643" s="266" t="e">
        <f>IF(K643="nio",0,IF(K643&gt;0,K643*I643/W643,0))*VLOOKUP(B643,'2-Kosten per locatie'!$A$14:$C$31,3,FALSE)</f>
        <v>#DIV/0!</v>
      </c>
      <c r="R643" s="266">
        <f>IF(L643&gt;0,L643*I643/X643,0)*VLOOKUP(B643,'2-Kosten per locatie'!$A$14:$C$31,3,FALSE)</f>
        <v>0</v>
      </c>
      <c r="S643" s="266">
        <f>IF(M643&gt;0,M643*I643/Y643,0)*VLOOKUP(B643,'2-Kosten per locatie'!$A$14:$C$31,3,FALSE)</f>
        <v>0</v>
      </c>
      <c r="T643" s="266">
        <f>IF(N643&gt;0,N643*I643/Z643,0)*VLOOKUP(B643,'2-Kosten per locatie'!$A$14:$C$31,3,FALSE)</f>
        <v>0</v>
      </c>
      <c r="U643" s="266">
        <f>IF(O643&gt;0,O643*I643/Y643,0)*VLOOKUP(B643,'2-Kosten per locatie'!$A$14:$C$31,3,FALSE)</f>
        <v>0</v>
      </c>
      <c r="V643" s="266">
        <f>IF(P643&gt;0,P643*I643/Z643,0)*VLOOKUP(B643,'2-Kosten per locatie'!$A$14:$C$31,3,FALSE)</f>
        <v>0</v>
      </c>
      <c r="W643" s="359">
        <f>IF(K643="nio",0,IF(K643&gt;0,VLOOKUP(G643,'3-Productie normen'!A:L,VLOOKUP(K643,'3-Productie normen'!$B$32:$C$36,2,FALSE),FALSE)))</f>
        <v>0</v>
      </c>
      <c r="X643" s="359">
        <f t="shared" si="84"/>
        <v>0</v>
      </c>
      <c r="Y643" s="359">
        <f t="shared" si="85"/>
        <v>0</v>
      </c>
      <c r="Z643" s="359">
        <f t="shared" si="86"/>
        <v>0</v>
      </c>
      <c r="AA643" s="360"/>
      <c r="AC643" s="361">
        <f t="shared" si="87"/>
        <v>2045.1</v>
      </c>
    </row>
    <row r="644" spans="1:29" ht="14.1" hidden="1" customHeight="1">
      <c r="A644" s="77">
        <v>644</v>
      </c>
      <c r="B644" s="74" t="s">
        <v>65</v>
      </c>
      <c r="C644" s="74" t="s">
        <v>487</v>
      </c>
      <c r="D644" s="516" t="s">
        <v>392</v>
      </c>
      <c r="E644" s="443" t="s">
        <v>417</v>
      </c>
      <c r="F644" s="74" t="s">
        <v>200</v>
      </c>
      <c r="G644" s="74" t="s">
        <v>97</v>
      </c>
      <c r="H644" s="74" t="s">
        <v>159</v>
      </c>
      <c r="I644" s="74">
        <v>8.09</v>
      </c>
      <c r="J644" s="358">
        <f t="shared" si="83"/>
        <v>255</v>
      </c>
      <c r="K644" s="267">
        <v>255</v>
      </c>
      <c r="L644" s="267"/>
      <c r="M644" s="267"/>
      <c r="N644" s="267"/>
      <c r="O644" s="267"/>
      <c r="P644" s="267"/>
      <c r="Q644" s="266" t="e">
        <f>IF(K644="nio",0,IF(K644&gt;0,K644*I644/W644,0))*VLOOKUP(B644,'2-Kosten per locatie'!$A$14:$C$31,3,FALSE)</f>
        <v>#DIV/0!</v>
      </c>
      <c r="R644" s="266">
        <f>IF(L644&gt;0,L644*I644/X644,0)*VLOOKUP(B644,'2-Kosten per locatie'!$A$14:$C$31,3,FALSE)</f>
        <v>0</v>
      </c>
      <c r="S644" s="266">
        <f>IF(M644&gt;0,M644*I644/Y644,0)*VLOOKUP(B644,'2-Kosten per locatie'!$A$14:$C$31,3,FALSE)</f>
        <v>0</v>
      </c>
      <c r="T644" s="266">
        <f>IF(N644&gt;0,N644*I644/Z644,0)*VLOOKUP(B644,'2-Kosten per locatie'!$A$14:$C$31,3,FALSE)</f>
        <v>0</v>
      </c>
      <c r="U644" s="266">
        <f>IF(O644&gt;0,O644*I644/Y644,0)*VLOOKUP(B644,'2-Kosten per locatie'!$A$14:$C$31,3,FALSE)</f>
        <v>0</v>
      </c>
      <c r="V644" s="266">
        <f>IF(P644&gt;0,P644*I644/Z644,0)*VLOOKUP(B644,'2-Kosten per locatie'!$A$14:$C$31,3,FALSE)</f>
        <v>0</v>
      </c>
      <c r="W644" s="359">
        <f>IF(K644="nio",0,IF(K644&gt;0,VLOOKUP(G644,'3-Productie normen'!A:L,VLOOKUP(K644,'3-Productie normen'!$B$32:$C$36,2,FALSE),FALSE)))</f>
        <v>0</v>
      </c>
      <c r="X644" s="359">
        <f t="shared" si="84"/>
        <v>0</v>
      </c>
      <c r="Y644" s="359">
        <f t="shared" si="85"/>
        <v>0</v>
      </c>
      <c r="Z644" s="359">
        <f t="shared" si="86"/>
        <v>0</v>
      </c>
      <c r="AA644" s="360"/>
      <c r="AC644" s="361">
        <f t="shared" si="87"/>
        <v>2062.9499999999998</v>
      </c>
    </row>
    <row r="645" spans="1:29" ht="14.1" hidden="1" customHeight="1">
      <c r="A645" s="77">
        <v>645</v>
      </c>
      <c r="B645" s="74" t="s">
        <v>65</v>
      </c>
      <c r="C645" s="74" t="s">
        <v>487</v>
      </c>
      <c r="D645" s="516" t="s">
        <v>392</v>
      </c>
      <c r="E645" s="443" t="s">
        <v>419</v>
      </c>
      <c r="F645" s="74" t="s">
        <v>194</v>
      </c>
      <c r="G645" s="74" t="s">
        <v>99</v>
      </c>
      <c r="H645" s="74" t="s">
        <v>159</v>
      </c>
      <c r="I645" s="74">
        <v>6.86</v>
      </c>
      <c r="J645" s="358">
        <f t="shared" si="83"/>
        <v>255</v>
      </c>
      <c r="K645" s="267">
        <v>255</v>
      </c>
      <c r="L645" s="267"/>
      <c r="M645" s="267"/>
      <c r="N645" s="267"/>
      <c r="O645" s="267"/>
      <c r="P645" s="267"/>
      <c r="Q645" s="266" t="e">
        <f>IF(K645="nio",0,IF(K645&gt;0,K645*I645/W645,0))*VLOOKUP(B645,'2-Kosten per locatie'!$A$14:$C$31,3,FALSE)</f>
        <v>#DIV/0!</v>
      </c>
      <c r="R645" s="266">
        <f>IF(L645&gt;0,L645*I645/X645,0)*VLOOKUP(B645,'2-Kosten per locatie'!$A$14:$C$31,3,FALSE)</f>
        <v>0</v>
      </c>
      <c r="S645" s="266">
        <f>IF(M645&gt;0,M645*I645/Y645,0)*VLOOKUP(B645,'2-Kosten per locatie'!$A$14:$C$31,3,FALSE)</f>
        <v>0</v>
      </c>
      <c r="T645" s="266">
        <f>IF(N645&gt;0,N645*I645/Z645,0)*VLOOKUP(B645,'2-Kosten per locatie'!$A$14:$C$31,3,FALSE)</f>
        <v>0</v>
      </c>
      <c r="U645" s="266">
        <f>IF(O645&gt;0,O645*I645/Y645,0)*VLOOKUP(B645,'2-Kosten per locatie'!$A$14:$C$31,3,FALSE)</f>
        <v>0</v>
      </c>
      <c r="V645" s="266">
        <f>IF(P645&gt;0,P645*I645/Z645,0)*VLOOKUP(B645,'2-Kosten per locatie'!$A$14:$C$31,3,FALSE)</f>
        <v>0</v>
      </c>
      <c r="W645" s="359">
        <f>IF(K645="nio",0,IF(K645&gt;0,VLOOKUP(G645,'3-Productie normen'!A:L,VLOOKUP(K645,'3-Productie normen'!$B$32:$C$36,2,FALSE),FALSE)))</f>
        <v>0</v>
      </c>
      <c r="X645" s="359">
        <f t="shared" si="84"/>
        <v>0</v>
      </c>
      <c r="Y645" s="359">
        <f t="shared" si="85"/>
        <v>0</v>
      </c>
      <c r="Z645" s="359">
        <f t="shared" si="86"/>
        <v>0</v>
      </c>
      <c r="AA645" s="360"/>
      <c r="AC645" s="361">
        <f t="shared" si="87"/>
        <v>1749.3000000000002</v>
      </c>
    </row>
    <row r="646" spans="1:29" ht="14.1" hidden="1" customHeight="1">
      <c r="A646" s="77">
        <v>646</v>
      </c>
      <c r="B646" s="74" t="s">
        <v>65</v>
      </c>
      <c r="C646" s="74" t="s">
        <v>487</v>
      </c>
      <c r="D646" s="516" t="s">
        <v>422</v>
      </c>
      <c r="E646" s="443" t="s">
        <v>201</v>
      </c>
      <c r="F646" s="74" t="s">
        <v>202</v>
      </c>
      <c r="G646" s="74" t="s">
        <v>99</v>
      </c>
      <c r="H646" s="74" t="s">
        <v>159</v>
      </c>
      <c r="I646" s="74">
        <v>32</v>
      </c>
      <c r="J646" s="358">
        <f t="shared" si="83"/>
        <v>255</v>
      </c>
      <c r="K646" s="267">
        <v>255</v>
      </c>
      <c r="L646" s="267"/>
      <c r="M646" s="267"/>
      <c r="N646" s="267"/>
      <c r="O646" s="267"/>
      <c r="P646" s="267"/>
      <c r="Q646" s="266" t="e">
        <f>IF(K646="nio",0,IF(K646&gt;0,K646*I646/W646,0))*VLOOKUP(B646,'2-Kosten per locatie'!$A$14:$C$31,3,FALSE)</f>
        <v>#DIV/0!</v>
      </c>
      <c r="R646" s="266">
        <f>IF(L646&gt;0,L646*I646/X646,0)*VLOOKUP(B646,'2-Kosten per locatie'!$A$14:$C$31,3,FALSE)</f>
        <v>0</v>
      </c>
      <c r="S646" s="266">
        <f>IF(M646&gt;0,M646*I646/Y646,0)*VLOOKUP(B646,'2-Kosten per locatie'!$A$14:$C$31,3,FALSE)</f>
        <v>0</v>
      </c>
      <c r="T646" s="266">
        <f>IF(N646&gt;0,N646*I646/Z646,0)*VLOOKUP(B646,'2-Kosten per locatie'!$A$14:$C$31,3,FALSE)</f>
        <v>0</v>
      </c>
      <c r="U646" s="266">
        <f>IF(O646&gt;0,O646*I646/Y646,0)*VLOOKUP(B646,'2-Kosten per locatie'!$A$14:$C$31,3,FALSE)</f>
        <v>0</v>
      </c>
      <c r="V646" s="266">
        <f>IF(P646&gt;0,P646*I646/Z646,0)*VLOOKUP(B646,'2-Kosten per locatie'!$A$14:$C$31,3,FALSE)</f>
        <v>0</v>
      </c>
      <c r="W646" s="359">
        <f>IF(K646="nio",0,IF(K646&gt;0,VLOOKUP(G646,'3-Productie normen'!A:L,VLOOKUP(K646,'3-Productie normen'!$B$32:$C$36,2,FALSE),FALSE)))</f>
        <v>0</v>
      </c>
      <c r="X646" s="359">
        <f t="shared" si="84"/>
        <v>0</v>
      </c>
      <c r="Y646" s="359">
        <f t="shared" si="85"/>
        <v>0</v>
      </c>
      <c r="Z646" s="359">
        <f t="shared" si="86"/>
        <v>0</v>
      </c>
      <c r="AA646" s="360"/>
      <c r="AC646" s="361">
        <f t="shared" si="87"/>
        <v>8160</v>
      </c>
    </row>
    <row r="647" spans="1:29" ht="14.1" hidden="1" customHeight="1">
      <c r="A647" s="77">
        <v>647</v>
      </c>
      <c r="B647" s="74" t="s">
        <v>65</v>
      </c>
      <c r="C647" s="74" t="s">
        <v>487</v>
      </c>
      <c r="D647" s="516" t="s">
        <v>422</v>
      </c>
      <c r="E647" s="443" t="s">
        <v>203</v>
      </c>
      <c r="F647" s="74" t="s">
        <v>200</v>
      </c>
      <c r="G647" s="74" t="s">
        <v>97</v>
      </c>
      <c r="H647" s="74" t="s">
        <v>152</v>
      </c>
      <c r="I647" s="74">
        <v>17</v>
      </c>
      <c r="J647" s="358">
        <f t="shared" si="83"/>
        <v>255</v>
      </c>
      <c r="K647" s="267">
        <v>255</v>
      </c>
      <c r="L647" s="267"/>
      <c r="M647" s="267"/>
      <c r="N647" s="267"/>
      <c r="O647" s="267"/>
      <c r="P647" s="267"/>
      <c r="Q647" s="266" t="e">
        <f>IF(K647="nio",0,IF(K647&gt;0,K647*I647/W647,0))*VLOOKUP(B647,'2-Kosten per locatie'!$A$14:$C$31,3,FALSE)</f>
        <v>#DIV/0!</v>
      </c>
      <c r="R647" s="266">
        <f>IF(L647&gt;0,L647*I647/X647,0)*VLOOKUP(B647,'2-Kosten per locatie'!$A$14:$C$31,3,FALSE)</f>
        <v>0</v>
      </c>
      <c r="S647" s="266">
        <f>IF(M647&gt;0,M647*I647/Y647,0)*VLOOKUP(B647,'2-Kosten per locatie'!$A$14:$C$31,3,FALSE)</f>
        <v>0</v>
      </c>
      <c r="T647" s="266">
        <f>IF(N647&gt;0,N647*I647/Z647,0)*VLOOKUP(B647,'2-Kosten per locatie'!$A$14:$C$31,3,FALSE)</f>
        <v>0</v>
      </c>
      <c r="U647" s="266">
        <f>IF(O647&gt;0,O647*I647/Y647,0)*VLOOKUP(B647,'2-Kosten per locatie'!$A$14:$C$31,3,FALSE)</f>
        <v>0</v>
      </c>
      <c r="V647" s="266">
        <f>IF(P647&gt;0,P647*I647/Z647,0)*VLOOKUP(B647,'2-Kosten per locatie'!$A$14:$C$31,3,FALSE)</f>
        <v>0</v>
      </c>
      <c r="W647" s="359">
        <f>IF(K647="nio",0,IF(K647&gt;0,VLOOKUP(G647,'3-Productie normen'!A:L,VLOOKUP(K647,'3-Productie normen'!$B$32:$C$36,2,FALSE),FALSE)))</f>
        <v>0</v>
      </c>
      <c r="X647" s="359">
        <f t="shared" si="84"/>
        <v>0</v>
      </c>
      <c r="Y647" s="359">
        <f t="shared" si="85"/>
        <v>0</v>
      </c>
      <c r="Z647" s="359">
        <f t="shared" si="86"/>
        <v>0</v>
      </c>
      <c r="AA647" s="360"/>
      <c r="AC647" s="361">
        <f t="shared" si="87"/>
        <v>4335</v>
      </c>
    </row>
    <row r="648" spans="1:29" ht="14.1" hidden="1" customHeight="1">
      <c r="A648" s="77">
        <v>648</v>
      </c>
      <c r="B648" s="74" t="s">
        <v>65</v>
      </c>
      <c r="C648" s="74" t="s">
        <v>487</v>
      </c>
      <c r="D648" s="516" t="s">
        <v>422</v>
      </c>
      <c r="E648" s="443" t="s">
        <v>204</v>
      </c>
      <c r="F648" s="74" t="s">
        <v>200</v>
      </c>
      <c r="G648" s="74" t="s">
        <v>97</v>
      </c>
      <c r="H648" s="74" t="s">
        <v>152</v>
      </c>
      <c r="I648" s="74">
        <v>14.22</v>
      </c>
      <c r="J648" s="358">
        <f t="shared" si="83"/>
        <v>255</v>
      </c>
      <c r="K648" s="267">
        <v>255</v>
      </c>
      <c r="L648" s="267"/>
      <c r="M648" s="267"/>
      <c r="N648" s="267"/>
      <c r="O648" s="267"/>
      <c r="P648" s="267"/>
      <c r="Q648" s="266" t="e">
        <f>IF(K648="nio",0,IF(K648&gt;0,K648*I648/W648,0))*VLOOKUP(B648,'2-Kosten per locatie'!$A$14:$C$31,3,FALSE)</f>
        <v>#DIV/0!</v>
      </c>
      <c r="R648" s="266">
        <f>IF(L648&gt;0,L648*I648/X648,0)*VLOOKUP(B648,'2-Kosten per locatie'!$A$14:$C$31,3,FALSE)</f>
        <v>0</v>
      </c>
      <c r="S648" s="266">
        <f>IF(M648&gt;0,M648*I648/Y648,0)*VLOOKUP(B648,'2-Kosten per locatie'!$A$14:$C$31,3,FALSE)</f>
        <v>0</v>
      </c>
      <c r="T648" s="266">
        <f>IF(N648&gt;0,N648*I648/Z648,0)*VLOOKUP(B648,'2-Kosten per locatie'!$A$14:$C$31,3,FALSE)</f>
        <v>0</v>
      </c>
      <c r="U648" s="266">
        <f>IF(O648&gt;0,O648*I648/Y648,0)*VLOOKUP(B648,'2-Kosten per locatie'!$A$14:$C$31,3,FALSE)</f>
        <v>0</v>
      </c>
      <c r="V648" s="266">
        <f>IF(P648&gt;0,P648*I648/Z648,0)*VLOOKUP(B648,'2-Kosten per locatie'!$A$14:$C$31,3,FALSE)</f>
        <v>0</v>
      </c>
      <c r="W648" s="359">
        <f>IF(K648="nio",0,IF(K648&gt;0,VLOOKUP(G648,'3-Productie normen'!A:L,VLOOKUP(K648,'3-Productie normen'!$B$32:$C$36,2,FALSE),FALSE)))</f>
        <v>0</v>
      </c>
      <c r="X648" s="359">
        <f t="shared" si="84"/>
        <v>0</v>
      </c>
      <c r="Y648" s="359">
        <f t="shared" si="85"/>
        <v>0</v>
      </c>
      <c r="Z648" s="359">
        <f t="shared" si="86"/>
        <v>0</v>
      </c>
      <c r="AA648" s="360"/>
      <c r="AC648" s="361">
        <f t="shared" si="87"/>
        <v>3626.1000000000004</v>
      </c>
    </row>
    <row r="649" spans="1:29" ht="14.1" hidden="1" customHeight="1">
      <c r="A649" s="77">
        <v>649</v>
      </c>
      <c r="B649" s="74" t="s">
        <v>65</v>
      </c>
      <c r="C649" s="74" t="s">
        <v>487</v>
      </c>
      <c r="D649" s="516" t="s">
        <v>422</v>
      </c>
      <c r="E649" s="443" t="s">
        <v>205</v>
      </c>
      <c r="F649" s="74" t="s">
        <v>200</v>
      </c>
      <c r="G649" s="74" t="s">
        <v>97</v>
      </c>
      <c r="H649" s="74" t="s">
        <v>152</v>
      </c>
      <c r="I649" s="74">
        <v>14.3</v>
      </c>
      <c r="J649" s="358">
        <f t="shared" si="83"/>
        <v>255</v>
      </c>
      <c r="K649" s="267">
        <v>255</v>
      </c>
      <c r="L649" s="267"/>
      <c r="M649" s="267"/>
      <c r="N649" s="267"/>
      <c r="O649" s="267"/>
      <c r="P649" s="267"/>
      <c r="Q649" s="266" t="e">
        <f>IF(K649="nio",0,IF(K649&gt;0,K649*I649/W649,0))*VLOOKUP(B649,'2-Kosten per locatie'!$A$14:$C$31,3,FALSE)</f>
        <v>#DIV/0!</v>
      </c>
      <c r="R649" s="266">
        <f>IF(L649&gt;0,L649*I649/X649,0)*VLOOKUP(B649,'2-Kosten per locatie'!$A$14:$C$31,3,FALSE)</f>
        <v>0</v>
      </c>
      <c r="S649" s="266">
        <f>IF(M649&gt;0,M649*I649/Y649,0)*VLOOKUP(B649,'2-Kosten per locatie'!$A$14:$C$31,3,FALSE)</f>
        <v>0</v>
      </c>
      <c r="T649" s="266">
        <f>IF(N649&gt;0,N649*I649/Z649,0)*VLOOKUP(B649,'2-Kosten per locatie'!$A$14:$C$31,3,FALSE)</f>
        <v>0</v>
      </c>
      <c r="U649" s="266">
        <f>IF(O649&gt;0,O649*I649/Y649,0)*VLOOKUP(B649,'2-Kosten per locatie'!$A$14:$C$31,3,FALSE)</f>
        <v>0</v>
      </c>
      <c r="V649" s="266">
        <f>IF(P649&gt;0,P649*I649/Z649,0)*VLOOKUP(B649,'2-Kosten per locatie'!$A$14:$C$31,3,FALSE)</f>
        <v>0</v>
      </c>
      <c r="W649" s="359">
        <f>IF(K649="nio",0,IF(K649&gt;0,VLOOKUP(G649,'3-Productie normen'!A:L,VLOOKUP(K649,'3-Productie normen'!$B$32:$C$36,2,FALSE),FALSE)))</f>
        <v>0</v>
      </c>
      <c r="X649" s="359">
        <f t="shared" si="84"/>
        <v>0</v>
      </c>
      <c r="Y649" s="359">
        <f t="shared" si="85"/>
        <v>0</v>
      </c>
      <c r="Z649" s="359">
        <f t="shared" si="86"/>
        <v>0</v>
      </c>
      <c r="AA649" s="360"/>
      <c r="AC649" s="361">
        <f t="shared" si="87"/>
        <v>3646.5</v>
      </c>
    </row>
    <row r="650" spans="1:29" ht="14.1" hidden="1" customHeight="1">
      <c r="A650" s="77">
        <v>650</v>
      </c>
      <c r="B650" s="74" t="s">
        <v>65</v>
      </c>
      <c r="C650" s="74" t="s">
        <v>487</v>
      </c>
      <c r="D650" s="516" t="s">
        <v>422</v>
      </c>
      <c r="E650" s="443" t="s">
        <v>206</v>
      </c>
      <c r="F650" s="74" t="s">
        <v>200</v>
      </c>
      <c r="G650" s="74" t="s">
        <v>97</v>
      </c>
      <c r="H650" s="74" t="s">
        <v>159</v>
      </c>
      <c r="I650" s="74">
        <v>16</v>
      </c>
      <c r="J650" s="358">
        <f t="shared" si="83"/>
        <v>255</v>
      </c>
      <c r="K650" s="267">
        <v>255</v>
      </c>
      <c r="L650" s="267"/>
      <c r="M650" s="267"/>
      <c r="N650" s="267"/>
      <c r="O650" s="267"/>
      <c r="P650" s="267"/>
      <c r="Q650" s="266" t="e">
        <f>IF(K650="nio",0,IF(K650&gt;0,K650*I650/W650,0))*VLOOKUP(B650,'2-Kosten per locatie'!$A$14:$C$31,3,FALSE)</f>
        <v>#DIV/0!</v>
      </c>
      <c r="R650" s="266">
        <f>IF(L650&gt;0,L650*I650/X650,0)*VLOOKUP(B650,'2-Kosten per locatie'!$A$14:$C$31,3,FALSE)</f>
        <v>0</v>
      </c>
      <c r="S650" s="266">
        <f>IF(M650&gt;0,M650*I650/Y650,0)*VLOOKUP(B650,'2-Kosten per locatie'!$A$14:$C$31,3,FALSE)</f>
        <v>0</v>
      </c>
      <c r="T650" s="266">
        <f>IF(N650&gt;0,N650*I650/Z650,0)*VLOOKUP(B650,'2-Kosten per locatie'!$A$14:$C$31,3,FALSE)</f>
        <v>0</v>
      </c>
      <c r="U650" s="266">
        <f>IF(O650&gt;0,O650*I650/Y650,0)*VLOOKUP(B650,'2-Kosten per locatie'!$A$14:$C$31,3,FALSE)</f>
        <v>0</v>
      </c>
      <c r="V650" s="266">
        <f>IF(P650&gt;0,P650*I650/Z650,0)*VLOOKUP(B650,'2-Kosten per locatie'!$A$14:$C$31,3,FALSE)</f>
        <v>0</v>
      </c>
      <c r="W650" s="359">
        <f>IF(K650="nio",0,IF(K650&gt;0,VLOOKUP(G650,'3-Productie normen'!A:L,VLOOKUP(K650,'3-Productie normen'!$B$32:$C$36,2,FALSE),FALSE)))</f>
        <v>0</v>
      </c>
      <c r="X650" s="359">
        <f t="shared" si="84"/>
        <v>0</v>
      </c>
      <c r="Y650" s="359">
        <f t="shared" si="85"/>
        <v>0</v>
      </c>
      <c r="Z650" s="359">
        <f t="shared" si="86"/>
        <v>0</v>
      </c>
      <c r="AA650" s="360"/>
      <c r="AC650" s="361">
        <f t="shared" si="87"/>
        <v>4080</v>
      </c>
    </row>
    <row r="651" spans="1:29" ht="14.1" hidden="1" customHeight="1">
      <c r="A651" s="77">
        <v>651</v>
      </c>
      <c r="B651" s="74" t="s">
        <v>65</v>
      </c>
      <c r="C651" s="74" t="s">
        <v>487</v>
      </c>
      <c r="D651" s="516" t="s">
        <v>422</v>
      </c>
      <c r="E651" s="443" t="s">
        <v>207</v>
      </c>
      <c r="F651" s="74" t="s">
        <v>200</v>
      </c>
      <c r="G651" s="74" t="s">
        <v>97</v>
      </c>
      <c r="H651" s="74" t="s">
        <v>152</v>
      </c>
      <c r="I651" s="74">
        <v>19.5</v>
      </c>
      <c r="J651" s="358">
        <f t="shared" si="83"/>
        <v>255</v>
      </c>
      <c r="K651" s="267">
        <v>255</v>
      </c>
      <c r="L651" s="267"/>
      <c r="M651" s="267"/>
      <c r="N651" s="267"/>
      <c r="O651" s="267"/>
      <c r="P651" s="267"/>
      <c r="Q651" s="266" t="e">
        <f>IF(K651="nio",0,IF(K651&gt;0,K651*I651/W651,0))*VLOOKUP(B651,'2-Kosten per locatie'!$A$14:$C$31,3,FALSE)</f>
        <v>#DIV/0!</v>
      </c>
      <c r="R651" s="266">
        <f>IF(L651&gt;0,L651*I651/X651,0)*VLOOKUP(B651,'2-Kosten per locatie'!$A$14:$C$31,3,FALSE)</f>
        <v>0</v>
      </c>
      <c r="S651" s="266">
        <f>IF(M651&gt;0,M651*I651/Y651,0)*VLOOKUP(B651,'2-Kosten per locatie'!$A$14:$C$31,3,FALSE)</f>
        <v>0</v>
      </c>
      <c r="T651" s="266">
        <f>IF(N651&gt;0,N651*I651/Z651,0)*VLOOKUP(B651,'2-Kosten per locatie'!$A$14:$C$31,3,FALSE)</f>
        <v>0</v>
      </c>
      <c r="U651" s="266">
        <f>IF(O651&gt;0,O651*I651/Y651,0)*VLOOKUP(B651,'2-Kosten per locatie'!$A$14:$C$31,3,FALSE)</f>
        <v>0</v>
      </c>
      <c r="V651" s="266">
        <f>IF(P651&gt;0,P651*I651/Z651,0)*VLOOKUP(B651,'2-Kosten per locatie'!$A$14:$C$31,3,FALSE)</f>
        <v>0</v>
      </c>
      <c r="W651" s="359">
        <f>IF(K651="nio",0,IF(K651&gt;0,VLOOKUP(G651,'3-Productie normen'!A:L,VLOOKUP(K651,'3-Productie normen'!$B$32:$C$36,2,FALSE),FALSE)))</f>
        <v>0</v>
      </c>
      <c r="X651" s="359">
        <f t="shared" si="84"/>
        <v>0</v>
      </c>
      <c r="Y651" s="359">
        <f t="shared" si="85"/>
        <v>0</v>
      </c>
      <c r="Z651" s="359">
        <f t="shared" si="86"/>
        <v>0</v>
      </c>
      <c r="AA651" s="360"/>
      <c r="AC651" s="361">
        <f t="shared" si="87"/>
        <v>4972.5</v>
      </c>
    </row>
    <row r="652" spans="1:29" ht="14.1" hidden="1" customHeight="1">
      <c r="A652" s="77">
        <v>652</v>
      </c>
      <c r="B652" s="74" t="s">
        <v>65</v>
      </c>
      <c r="C652" s="74" t="s">
        <v>487</v>
      </c>
      <c r="D652" s="516" t="s">
        <v>422</v>
      </c>
      <c r="E652" s="443" t="s">
        <v>208</v>
      </c>
      <c r="F652" s="74" t="s">
        <v>200</v>
      </c>
      <c r="G652" s="74" t="s">
        <v>97</v>
      </c>
      <c r="H652" s="74" t="s">
        <v>152</v>
      </c>
      <c r="I652" s="74">
        <v>19.7</v>
      </c>
      <c r="J652" s="358">
        <f t="shared" si="83"/>
        <v>255</v>
      </c>
      <c r="K652" s="267">
        <v>255</v>
      </c>
      <c r="L652" s="267"/>
      <c r="M652" s="267"/>
      <c r="N652" s="267"/>
      <c r="O652" s="267"/>
      <c r="P652" s="267"/>
      <c r="Q652" s="266" t="e">
        <f>IF(K652="nio",0,IF(K652&gt;0,K652*I652/W652,0))*VLOOKUP(B652,'2-Kosten per locatie'!$A$14:$C$31,3,FALSE)</f>
        <v>#DIV/0!</v>
      </c>
      <c r="R652" s="266">
        <f>IF(L652&gt;0,L652*I652/X652,0)*VLOOKUP(B652,'2-Kosten per locatie'!$A$14:$C$31,3,FALSE)</f>
        <v>0</v>
      </c>
      <c r="S652" s="266">
        <f>IF(M652&gt;0,M652*I652/Y652,0)*VLOOKUP(B652,'2-Kosten per locatie'!$A$14:$C$31,3,FALSE)</f>
        <v>0</v>
      </c>
      <c r="T652" s="266">
        <f>IF(N652&gt;0,N652*I652/Z652,0)*VLOOKUP(B652,'2-Kosten per locatie'!$A$14:$C$31,3,FALSE)</f>
        <v>0</v>
      </c>
      <c r="U652" s="266">
        <f>IF(O652&gt;0,O652*I652/Y652,0)*VLOOKUP(B652,'2-Kosten per locatie'!$A$14:$C$31,3,FALSE)</f>
        <v>0</v>
      </c>
      <c r="V652" s="266">
        <f>IF(P652&gt;0,P652*I652/Z652,0)*VLOOKUP(B652,'2-Kosten per locatie'!$A$14:$C$31,3,FALSE)</f>
        <v>0</v>
      </c>
      <c r="W652" s="359">
        <f>IF(K652="nio",0,IF(K652&gt;0,VLOOKUP(G652,'3-Productie normen'!A:L,VLOOKUP(K652,'3-Productie normen'!$B$32:$C$36,2,FALSE),FALSE)))</f>
        <v>0</v>
      </c>
      <c r="X652" s="359">
        <f t="shared" si="84"/>
        <v>0</v>
      </c>
      <c r="Y652" s="359">
        <f t="shared" si="85"/>
        <v>0</v>
      </c>
      <c r="Z652" s="359">
        <f t="shared" si="86"/>
        <v>0</v>
      </c>
      <c r="AA652" s="360"/>
      <c r="AC652" s="361">
        <f t="shared" si="87"/>
        <v>5023.5</v>
      </c>
    </row>
    <row r="653" spans="1:29" ht="14.1" hidden="1" customHeight="1">
      <c r="A653" s="77">
        <v>653</v>
      </c>
      <c r="B653" s="74" t="s">
        <v>65</v>
      </c>
      <c r="C653" s="74" t="s">
        <v>487</v>
      </c>
      <c r="D653" s="516" t="s">
        <v>422</v>
      </c>
      <c r="E653" s="443" t="s">
        <v>209</v>
      </c>
      <c r="F653" s="74" t="s">
        <v>200</v>
      </c>
      <c r="G653" s="74" t="s">
        <v>97</v>
      </c>
      <c r="H653" s="74" t="s">
        <v>152</v>
      </c>
      <c r="I653" s="74">
        <v>21</v>
      </c>
      <c r="J653" s="358">
        <f t="shared" si="83"/>
        <v>255</v>
      </c>
      <c r="K653" s="267">
        <v>255</v>
      </c>
      <c r="L653" s="267"/>
      <c r="M653" s="267"/>
      <c r="N653" s="267"/>
      <c r="O653" s="267"/>
      <c r="P653" s="267"/>
      <c r="Q653" s="266" t="e">
        <f>IF(K653="nio",0,IF(K653&gt;0,K653*I653/W653,0))*VLOOKUP(B653,'2-Kosten per locatie'!$A$14:$C$31,3,FALSE)</f>
        <v>#DIV/0!</v>
      </c>
      <c r="R653" s="266">
        <f>IF(L653&gt;0,L653*I653/X653,0)*VLOOKUP(B653,'2-Kosten per locatie'!$A$14:$C$31,3,FALSE)</f>
        <v>0</v>
      </c>
      <c r="S653" s="266">
        <f>IF(M653&gt;0,M653*I653/Y653,0)*VLOOKUP(B653,'2-Kosten per locatie'!$A$14:$C$31,3,FALSE)</f>
        <v>0</v>
      </c>
      <c r="T653" s="266">
        <f>IF(N653&gt;0,N653*I653/Z653,0)*VLOOKUP(B653,'2-Kosten per locatie'!$A$14:$C$31,3,FALSE)</f>
        <v>0</v>
      </c>
      <c r="U653" s="266">
        <f>IF(O653&gt;0,O653*I653/Y653,0)*VLOOKUP(B653,'2-Kosten per locatie'!$A$14:$C$31,3,FALSE)</f>
        <v>0</v>
      </c>
      <c r="V653" s="266">
        <f>IF(P653&gt;0,P653*I653/Z653,0)*VLOOKUP(B653,'2-Kosten per locatie'!$A$14:$C$31,3,FALSE)</f>
        <v>0</v>
      </c>
      <c r="W653" s="359">
        <f>IF(K653="nio",0,IF(K653&gt;0,VLOOKUP(G653,'3-Productie normen'!A:L,VLOOKUP(K653,'3-Productie normen'!$B$32:$C$36,2,FALSE),FALSE)))</f>
        <v>0</v>
      </c>
      <c r="X653" s="359">
        <f t="shared" si="84"/>
        <v>0</v>
      </c>
      <c r="Y653" s="359">
        <f t="shared" si="85"/>
        <v>0</v>
      </c>
      <c r="Z653" s="359">
        <f t="shared" si="86"/>
        <v>0</v>
      </c>
      <c r="AA653" s="360"/>
      <c r="AC653" s="361">
        <f t="shared" si="87"/>
        <v>5355</v>
      </c>
    </row>
    <row r="654" spans="1:29" ht="14.1" hidden="1" customHeight="1">
      <c r="A654" s="77">
        <v>654</v>
      </c>
      <c r="B654" s="74" t="s">
        <v>65</v>
      </c>
      <c r="C654" s="74" t="s">
        <v>487</v>
      </c>
      <c r="D654" s="516" t="s">
        <v>422</v>
      </c>
      <c r="E654" s="443" t="s">
        <v>211</v>
      </c>
      <c r="F654" s="74" t="s">
        <v>200</v>
      </c>
      <c r="G654" s="74" t="s">
        <v>97</v>
      </c>
      <c r="H654" s="74" t="s">
        <v>152</v>
      </c>
      <c r="I654" s="74">
        <v>12.4</v>
      </c>
      <c r="J654" s="358">
        <f t="shared" si="83"/>
        <v>255</v>
      </c>
      <c r="K654" s="267">
        <v>255</v>
      </c>
      <c r="L654" s="267"/>
      <c r="M654" s="267"/>
      <c r="N654" s="267"/>
      <c r="O654" s="267"/>
      <c r="P654" s="267"/>
      <c r="Q654" s="266" t="e">
        <f>IF(K654="nio",0,IF(K654&gt;0,K654*I654/W654,0))*VLOOKUP(B654,'2-Kosten per locatie'!$A$14:$C$31,3,FALSE)</f>
        <v>#DIV/0!</v>
      </c>
      <c r="R654" s="266">
        <f>IF(L654&gt;0,L654*I654/X654,0)*VLOOKUP(B654,'2-Kosten per locatie'!$A$14:$C$31,3,FALSE)</f>
        <v>0</v>
      </c>
      <c r="S654" s="266">
        <f>IF(M654&gt;0,M654*I654/Y654,0)*VLOOKUP(B654,'2-Kosten per locatie'!$A$14:$C$31,3,FALSE)</f>
        <v>0</v>
      </c>
      <c r="T654" s="266">
        <f>IF(N654&gt;0,N654*I654/Z654,0)*VLOOKUP(B654,'2-Kosten per locatie'!$A$14:$C$31,3,FALSE)</f>
        <v>0</v>
      </c>
      <c r="U654" s="266">
        <f>IF(O654&gt;0,O654*I654/Y654,0)*VLOOKUP(B654,'2-Kosten per locatie'!$A$14:$C$31,3,FALSE)</f>
        <v>0</v>
      </c>
      <c r="V654" s="266">
        <f>IF(P654&gt;0,P654*I654/Z654,0)*VLOOKUP(B654,'2-Kosten per locatie'!$A$14:$C$31,3,FALSE)</f>
        <v>0</v>
      </c>
      <c r="W654" s="359">
        <f>IF(K654="nio",0,IF(K654&gt;0,VLOOKUP(G654,'3-Productie normen'!A:L,VLOOKUP(K654,'3-Productie normen'!$B$32:$C$36,2,FALSE),FALSE)))</f>
        <v>0</v>
      </c>
      <c r="X654" s="359">
        <f t="shared" si="84"/>
        <v>0</v>
      </c>
      <c r="Y654" s="359">
        <f t="shared" si="85"/>
        <v>0</v>
      </c>
      <c r="Z654" s="359">
        <f t="shared" si="86"/>
        <v>0</v>
      </c>
      <c r="AA654" s="360"/>
      <c r="AC654" s="361">
        <f t="shared" si="87"/>
        <v>3162</v>
      </c>
    </row>
    <row r="655" spans="1:29" ht="14.1" hidden="1" customHeight="1">
      <c r="A655" s="77">
        <v>655</v>
      </c>
      <c r="B655" s="74" t="s">
        <v>65</v>
      </c>
      <c r="C655" s="74" t="s">
        <v>487</v>
      </c>
      <c r="D655" s="516" t="s">
        <v>422</v>
      </c>
      <c r="E655" s="443" t="s">
        <v>213</v>
      </c>
      <c r="F655" s="74" t="s">
        <v>200</v>
      </c>
      <c r="G655" s="74" t="s">
        <v>97</v>
      </c>
      <c r="H655" s="74" t="s">
        <v>152</v>
      </c>
      <c r="I655" s="74">
        <v>25</v>
      </c>
      <c r="J655" s="358">
        <f t="shared" si="83"/>
        <v>255</v>
      </c>
      <c r="K655" s="267">
        <v>255</v>
      </c>
      <c r="L655" s="267"/>
      <c r="M655" s="267"/>
      <c r="N655" s="267"/>
      <c r="O655" s="267"/>
      <c r="P655" s="267"/>
      <c r="Q655" s="266" t="e">
        <f>IF(K655="nio",0,IF(K655&gt;0,K655*I655/W655,0))*VLOOKUP(B655,'2-Kosten per locatie'!$A$14:$C$31,3,FALSE)</f>
        <v>#DIV/0!</v>
      </c>
      <c r="R655" s="266">
        <f>IF(L655&gt;0,L655*I655/X655,0)*VLOOKUP(B655,'2-Kosten per locatie'!$A$14:$C$31,3,FALSE)</f>
        <v>0</v>
      </c>
      <c r="S655" s="266">
        <f>IF(M655&gt;0,M655*I655/Y655,0)*VLOOKUP(B655,'2-Kosten per locatie'!$A$14:$C$31,3,FALSE)</f>
        <v>0</v>
      </c>
      <c r="T655" s="266">
        <f>IF(N655&gt;0,N655*I655/Z655,0)*VLOOKUP(B655,'2-Kosten per locatie'!$A$14:$C$31,3,FALSE)</f>
        <v>0</v>
      </c>
      <c r="U655" s="266">
        <f>IF(O655&gt;0,O655*I655/Y655,0)*VLOOKUP(B655,'2-Kosten per locatie'!$A$14:$C$31,3,FALSE)</f>
        <v>0</v>
      </c>
      <c r="V655" s="266">
        <f>IF(P655&gt;0,P655*I655/Z655,0)*VLOOKUP(B655,'2-Kosten per locatie'!$A$14:$C$31,3,FALSE)</f>
        <v>0</v>
      </c>
      <c r="W655" s="359">
        <f>IF(K655="nio",0,IF(K655&gt;0,VLOOKUP(G655,'3-Productie normen'!A:L,VLOOKUP(K655,'3-Productie normen'!$B$32:$C$36,2,FALSE),FALSE)))</f>
        <v>0</v>
      </c>
      <c r="X655" s="359">
        <f t="shared" si="84"/>
        <v>0</v>
      </c>
      <c r="Y655" s="359">
        <f t="shared" si="85"/>
        <v>0</v>
      </c>
      <c r="Z655" s="359">
        <f t="shared" si="86"/>
        <v>0</v>
      </c>
      <c r="AA655" s="360"/>
      <c r="AC655" s="361">
        <f t="shared" si="87"/>
        <v>6375</v>
      </c>
    </row>
    <row r="656" spans="1:29" ht="14.1" hidden="1" customHeight="1">
      <c r="A656" s="77">
        <v>656</v>
      </c>
      <c r="B656" s="74" t="s">
        <v>65</v>
      </c>
      <c r="C656" s="74" t="s">
        <v>487</v>
      </c>
      <c r="D656" s="516" t="s">
        <v>422</v>
      </c>
      <c r="E656" s="443" t="s">
        <v>215</v>
      </c>
      <c r="F656" s="74" t="s">
        <v>200</v>
      </c>
      <c r="G656" s="74" t="s">
        <v>97</v>
      </c>
      <c r="H656" s="74" t="s">
        <v>152</v>
      </c>
      <c r="I656" s="74">
        <v>28</v>
      </c>
      <c r="J656" s="358">
        <f t="shared" si="83"/>
        <v>255</v>
      </c>
      <c r="K656" s="267">
        <v>255</v>
      </c>
      <c r="L656" s="267"/>
      <c r="M656" s="267"/>
      <c r="N656" s="267"/>
      <c r="O656" s="267"/>
      <c r="P656" s="267"/>
      <c r="Q656" s="266" t="e">
        <f>IF(K656="nio",0,IF(K656&gt;0,K656*I656/W656,0))*VLOOKUP(B656,'2-Kosten per locatie'!$A$14:$C$31,3,FALSE)</f>
        <v>#DIV/0!</v>
      </c>
      <c r="R656" s="266">
        <f>IF(L656&gt;0,L656*I656/X656,0)*VLOOKUP(B656,'2-Kosten per locatie'!$A$14:$C$31,3,FALSE)</f>
        <v>0</v>
      </c>
      <c r="S656" s="266">
        <f>IF(M656&gt;0,M656*I656/Y656,0)*VLOOKUP(B656,'2-Kosten per locatie'!$A$14:$C$31,3,FALSE)</f>
        <v>0</v>
      </c>
      <c r="T656" s="266">
        <f>IF(N656&gt;0,N656*I656/Z656,0)*VLOOKUP(B656,'2-Kosten per locatie'!$A$14:$C$31,3,FALSE)</f>
        <v>0</v>
      </c>
      <c r="U656" s="266">
        <f>IF(O656&gt;0,O656*I656/Y656,0)*VLOOKUP(B656,'2-Kosten per locatie'!$A$14:$C$31,3,FALSE)</f>
        <v>0</v>
      </c>
      <c r="V656" s="266">
        <f>IF(P656&gt;0,P656*I656/Z656,0)*VLOOKUP(B656,'2-Kosten per locatie'!$A$14:$C$31,3,FALSE)</f>
        <v>0</v>
      </c>
      <c r="W656" s="359">
        <f>IF(K656="nio",0,IF(K656&gt;0,VLOOKUP(G656,'3-Productie normen'!A:L,VLOOKUP(K656,'3-Productie normen'!$B$32:$C$36,2,FALSE),FALSE)))</f>
        <v>0</v>
      </c>
      <c r="X656" s="359">
        <f t="shared" si="84"/>
        <v>0</v>
      </c>
      <c r="Y656" s="359">
        <f t="shared" si="85"/>
        <v>0</v>
      </c>
      <c r="Z656" s="359">
        <f t="shared" si="86"/>
        <v>0</v>
      </c>
      <c r="AA656" s="360"/>
      <c r="AC656" s="361">
        <f t="shared" si="87"/>
        <v>7140</v>
      </c>
    </row>
    <row r="657" spans="1:29" ht="14.1" hidden="1" customHeight="1">
      <c r="A657" s="77">
        <v>657</v>
      </c>
      <c r="B657" s="74" t="s">
        <v>65</v>
      </c>
      <c r="C657" s="74" t="s">
        <v>487</v>
      </c>
      <c r="D657" s="516" t="s">
        <v>422</v>
      </c>
      <c r="E657" s="443" t="s">
        <v>205</v>
      </c>
      <c r="F657" s="74" t="s">
        <v>242</v>
      </c>
      <c r="G657" s="74" t="s">
        <v>104</v>
      </c>
      <c r="H657" s="74" t="s">
        <v>159</v>
      </c>
      <c r="I657" s="74">
        <v>3.35</v>
      </c>
      <c r="J657" s="358">
        <f t="shared" si="83"/>
        <v>255</v>
      </c>
      <c r="K657" s="267">
        <v>255</v>
      </c>
      <c r="L657" s="267"/>
      <c r="M657" s="267"/>
      <c r="N657" s="267"/>
      <c r="O657" s="267"/>
      <c r="P657" s="267"/>
      <c r="Q657" s="266" t="e">
        <f>IF(K657="nio",0,IF(K657&gt;0,K657*I657/W657,0))*VLOOKUP(B657,'2-Kosten per locatie'!$A$14:$C$31,3,FALSE)</f>
        <v>#DIV/0!</v>
      </c>
      <c r="R657" s="266">
        <f>IF(L657&gt;0,L657*I657/X657,0)*VLOOKUP(B657,'2-Kosten per locatie'!$A$14:$C$31,3,FALSE)</f>
        <v>0</v>
      </c>
      <c r="S657" s="266">
        <f>IF(M657&gt;0,M657*I657/Y657,0)*VLOOKUP(B657,'2-Kosten per locatie'!$A$14:$C$31,3,FALSE)</f>
        <v>0</v>
      </c>
      <c r="T657" s="266">
        <f>IF(N657&gt;0,N657*I657/Z657,0)*VLOOKUP(B657,'2-Kosten per locatie'!$A$14:$C$31,3,FALSE)</f>
        <v>0</v>
      </c>
      <c r="U657" s="266">
        <f>IF(O657&gt;0,O657*I657/Y657,0)*VLOOKUP(B657,'2-Kosten per locatie'!$A$14:$C$31,3,FALSE)</f>
        <v>0</v>
      </c>
      <c r="V657" s="266">
        <f>IF(P657&gt;0,P657*I657/Z657,0)*VLOOKUP(B657,'2-Kosten per locatie'!$A$14:$C$31,3,FALSE)</f>
        <v>0</v>
      </c>
      <c r="W657" s="359">
        <f>IF(K657="nio",0,IF(K657&gt;0,VLOOKUP(G657,'3-Productie normen'!A:L,VLOOKUP(K657,'3-Productie normen'!$B$32:$C$36,2,FALSE),FALSE)))</f>
        <v>0</v>
      </c>
      <c r="X657" s="359">
        <f t="shared" si="84"/>
        <v>0</v>
      </c>
      <c r="Y657" s="359">
        <f t="shared" si="85"/>
        <v>0</v>
      </c>
      <c r="Z657" s="359">
        <f t="shared" si="86"/>
        <v>0</v>
      </c>
      <c r="AA657" s="360"/>
      <c r="AC657" s="361">
        <f t="shared" si="87"/>
        <v>854.25</v>
      </c>
    </row>
    <row r="658" spans="1:29" ht="14.1" hidden="1" customHeight="1">
      <c r="A658" s="77">
        <v>658</v>
      </c>
      <c r="B658" s="74" t="s">
        <v>65</v>
      </c>
      <c r="C658" s="74" t="s">
        <v>487</v>
      </c>
      <c r="D658" s="516" t="s">
        <v>422</v>
      </c>
      <c r="E658" s="443" t="s">
        <v>206</v>
      </c>
      <c r="F658" s="74" t="s">
        <v>495</v>
      </c>
      <c r="G658" s="74" t="s">
        <v>98</v>
      </c>
      <c r="H658" s="74" t="s">
        <v>197</v>
      </c>
      <c r="I658" s="74">
        <v>3.08</v>
      </c>
      <c r="J658" s="358">
        <f t="shared" si="83"/>
        <v>255</v>
      </c>
      <c r="K658" s="267">
        <v>255</v>
      </c>
      <c r="L658" s="267"/>
      <c r="M658" s="267"/>
      <c r="N658" s="267"/>
      <c r="O658" s="267"/>
      <c r="P658" s="267"/>
      <c r="Q658" s="266" t="e">
        <f>IF(K658="nio",0,IF(K658&gt;0,K658*I658/W658,0))*VLOOKUP(B658,'2-Kosten per locatie'!$A$14:$C$31,3,FALSE)</f>
        <v>#DIV/0!</v>
      </c>
      <c r="R658" s="266">
        <f>IF(L658&gt;0,L658*I658/X658,0)*VLOOKUP(B658,'2-Kosten per locatie'!$A$14:$C$31,3,FALSE)</f>
        <v>0</v>
      </c>
      <c r="S658" s="266">
        <f>IF(M658&gt;0,M658*I658/Y658,0)*VLOOKUP(B658,'2-Kosten per locatie'!$A$14:$C$31,3,FALSE)</f>
        <v>0</v>
      </c>
      <c r="T658" s="266">
        <f>IF(N658&gt;0,N658*I658/Z658,0)*VLOOKUP(B658,'2-Kosten per locatie'!$A$14:$C$31,3,FALSE)</f>
        <v>0</v>
      </c>
      <c r="U658" s="266">
        <f>IF(O658&gt;0,O658*I658/Y658,0)*VLOOKUP(B658,'2-Kosten per locatie'!$A$14:$C$31,3,FALSE)</f>
        <v>0</v>
      </c>
      <c r="V658" s="266">
        <f>IF(P658&gt;0,P658*I658/Z658,0)*VLOOKUP(B658,'2-Kosten per locatie'!$A$14:$C$31,3,FALSE)</f>
        <v>0</v>
      </c>
      <c r="W658" s="359">
        <f>IF(K658="nio",0,IF(K658&gt;0,VLOOKUP(G658,'3-Productie normen'!A:L,VLOOKUP(K658,'3-Productie normen'!$B$32:$C$36,2,FALSE),FALSE)))</f>
        <v>0</v>
      </c>
      <c r="X658" s="359">
        <f t="shared" si="84"/>
        <v>0</v>
      </c>
      <c r="Y658" s="359">
        <f t="shared" si="85"/>
        <v>0</v>
      </c>
      <c r="Z658" s="359">
        <f t="shared" si="86"/>
        <v>0</v>
      </c>
      <c r="AA658" s="360"/>
      <c r="AC658" s="361">
        <f t="shared" si="87"/>
        <v>785.4</v>
      </c>
    </row>
    <row r="659" spans="1:29" ht="14.1" hidden="1" customHeight="1">
      <c r="A659" s="77">
        <v>659</v>
      </c>
      <c r="B659" s="74" t="s">
        <v>65</v>
      </c>
      <c r="C659" s="74" t="s">
        <v>487</v>
      </c>
      <c r="D659" s="516" t="s">
        <v>422</v>
      </c>
      <c r="E659" s="443" t="s">
        <v>207</v>
      </c>
      <c r="F659" s="74" t="s">
        <v>494</v>
      </c>
      <c r="G659" s="74" t="s">
        <v>98</v>
      </c>
      <c r="H659" s="74" t="s">
        <v>197</v>
      </c>
      <c r="I659" s="74">
        <v>3.09</v>
      </c>
      <c r="J659" s="358">
        <f t="shared" si="83"/>
        <v>255</v>
      </c>
      <c r="K659" s="267">
        <v>255</v>
      </c>
      <c r="L659" s="267"/>
      <c r="M659" s="267"/>
      <c r="N659" s="267"/>
      <c r="O659" s="267"/>
      <c r="P659" s="267"/>
      <c r="Q659" s="266" t="e">
        <f>IF(K659="nio",0,IF(K659&gt;0,K659*I659/W659,0))*VLOOKUP(B659,'2-Kosten per locatie'!$A$14:$C$31,3,FALSE)</f>
        <v>#DIV/0!</v>
      </c>
      <c r="R659" s="266">
        <f>IF(L659&gt;0,L659*I659/X659,0)*VLOOKUP(B659,'2-Kosten per locatie'!$A$14:$C$31,3,FALSE)</f>
        <v>0</v>
      </c>
      <c r="S659" s="266">
        <f>IF(M659&gt;0,M659*I659/Y659,0)*VLOOKUP(B659,'2-Kosten per locatie'!$A$14:$C$31,3,FALSE)</f>
        <v>0</v>
      </c>
      <c r="T659" s="266">
        <f>IF(N659&gt;0,N659*I659/Z659,0)*VLOOKUP(B659,'2-Kosten per locatie'!$A$14:$C$31,3,FALSE)</f>
        <v>0</v>
      </c>
      <c r="U659" s="266">
        <f>IF(O659&gt;0,O659*I659/Y659,0)*VLOOKUP(B659,'2-Kosten per locatie'!$A$14:$C$31,3,FALSE)</f>
        <v>0</v>
      </c>
      <c r="V659" s="266">
        <f>IF(P659&gt;0,P659*I659/Z659,0)*VLOOKUP(B659,'2-Kosten per locatie'!$A$14:$C$31,3,FALSE)</f>
        <v>0</v>
      </c>
      <c r="W659" s="359">
        <f>IF(K659="nio",0,IF(K659&gt;0,VLOOKUP(G659,'3-Productie normen'!A:L,VLOOKUP(K659,'3-Productie normen'!$B$32:$C$36,2,FALSE),FALSE)))</f>
        <v>0</v>
      </c>
      <c r="X659" s="359">
        <f t="shared" si="84"/>
        <v>0</v>
      </c>
      <c r="Y659" s="359">
        <f t="shared" si="85"/>
        <v>0</v>
      </c>
      <c r="Z659" s="359">
        <f t="shared" si="86"/>
        <v>0</v>
      </c>
      <c r="AA659" s="360"/>
      <c r="AC659" s="361">
        <f t="shared" si="87"/>
        <v>787.94999999999993</v>
      </c>
    </row>
    <row r="660" spans="1:29" ht="14.1" hidden="1" customHeight="1">
      <c r="A660" s="77">
        <v>660</v>
      </c>
      <c r="B660" s="74" t="s">
        <v>65</v>
      </c>
      <c r="C660" s="74" t="s">
        <v>487</v>
      </c>
      <c r="D660" s="516" t="s">
        <v>422</v>
      </c>
      <c r="E660" s="443" t="s">
        <v>497</v>
      </c>
      <c r="F660" s="74" t="s">
        <v>498</v>
      </c>
      <c r="G660" s="74" t="s">
        <v>104</v>
      </c>
      <c r="H660" s="74" t="s">
        <v>159</v>
      </c>
      <c r="I660" s="74">
        <v>19.899999999999999</v>
      </c>
      <c r="J660" s="358">
        <f t="shared" si="83"/>
        <v>255</v>
      </c>
      <c r="K660" s="267">
        <v>255</v>
      </c>
      <c r="L660" s="267"/>
      <c r="M660" s="267"/>
      <c r="N660" s="267"/>
      <c r="O660" s="267"/>
      <c r="P660" s="267"/>
      <c r="Q660" s="266" t="e">
        <f>IF(K660="nio",0,IF(K660&gt;0,K660*I660/W660,0))*VLOOKUP(B660,'2-Kosten per locatie'!$A$14:$C$31,3,FALSE)</f>
        <v>#DIV/0!</v>
      </c>
      <c r="R660" s="266">
        <f>IF(L660&gt;0,L660*I660/X660,0)*VLOOKUP(B660,'2-Kosten per locatie'!$A$14:$C$31,3,FALSE)</f>
        <v>0</v>
      </c>
      <c r="S660" s="266">
        <f>IF(M660&gt;0,M660*I660/Y660,0)*VLOOKUP(B660,'2-Kosten per locatie'!$A$14:$C$31,3,FALSE)</f>
        <v>0</v>
      </c>
      <c r="T660" s="266">
        <f>IF(N660&gt;0,N660*I660/Z660,0)*VLOOKUP(B660,'2-Kosten per locatie'!$A$14:$C$31,3,FALSE)</f>
        <v>0</v>
      </c>
      <c r="U660" s="266">
        <f>IF(O660&gt;0,O660*I660/Y660,0)*VLOOKUP(B660,'2-Kosten per locatie'!$A$14:$C$31,3,FALSE)</f>
        <v>0</v>
      </c>
      <c r="V660" s="266">
        <f>IF(P660&gt;0,P660*I660/Z660,0)*VLOOKUP(B660,'2-Kosten per locatie'!$A$14:$C$31,3,FALSE)</f>
        <v>0</v>
      </c>
      <c r="W660" s="359">
        <f>IF(K660="nio",0,IF(K660&gt;0,VLOOKUP(G660,'3-Productie normen'!A:L,VLOOKUP(K660,'3-Productie normen'!$B$32:$C$36,2,FALSE),FALSE)))</f>
        <v>0</v>
      </c>
      <c r="X660" s="359">
        <f t="shared" si="84"/>
        <v>0</v>
      </c>
      <c r="Y660" s="359">
        <f t="shared" si="85"/>
        <v>0</v>
      </c>
      <c r="Z660" s="359">
        <f t="shared" si="86"/>
        <v>0</v>
      </c>
      <c r="AA660" s="360"/>
      <c r="AC660" s="361">
        <f t="shared" si="87"/>
        <v>5074.5</v>
      </c>
    </row>
    <row r="661" spans="1:29" ht="14.1" hidden="1" customHeight="1">
      <c r="A661" s="77">
        <v>661</v>
      </c>
      <c r="B661" s="74" t="s">
        <v>65</v>
      </c>
      <c r="C661" s="74" t="s">
        <v>487</v>
      </c>
      <c r="D661" s="516" t="s">
        <v>422</v>
      </c>
      <c r="E661" s="443" t="s">
        <v>499</v>
      </c>
      <c r="F661" s="74" t="s">
        <v>200</v>
      </c>
      <c r="G661" s="74" t="s">
        <v>97</v>
      </c>
      <c r="H661" s="74" t="s">
        <v>152</v>
      </c>
      <c r="I661" s="74">
        <v>18.79</v>
      </c>
      <c r="J661" s="358">
        <f t="shared" si="83"/>
        <v>255</v>
      </c>
      <c r="K661" s="267">
        <v>255</v>
      </c>
      <c r="L661" s="267"/>
      <c r="M661" s="267"/>
      <c r="N661" s="267"/>
      <c r="O661" s="267"/>
      <c r="P661" s="267"/>
      <c r="Q661" s="266" t="e">
        <f>IF(K661="nio",0,IF(K661&gt;0,K661*I661/W661,0))*VLOOKUP(B661,'2-Kosten per locatie'!$A$14:$C$31,3,FALSE)</f>
        <v>#DIV/0!</v>
      </c>
      <c r="R661" s="266">
        <f>IF(L661&gt;0,L661*I661/X661,0)*VLOOKUP(B661,'2-Kosten per locatie'!$A$14:$C$31,3,FALSE)</f>
        <v>0</v>
      </c>
      <c r="S661" s="266">
        <f>IF(M661&gt;0,M661*I661/Y661,0)*VLOOKUP(B661,'2-Kosten per locatie'!$A$14:$C$31,3,FALSE)</f>
        <v>0</v>
      </c>
      <c r="T661" s="266">
        <f>IF(N661&gt;0,N661*I661/Z661,0)*VLOOKUP(B661,'2-Kosten per locatie'!$A$14:$C$31,3,FALSE)</f>
        <v>0</v>
      </c>
      <c r="U661" s="266">
        <f>IF(O661&gt;0,O661*I661/Y661,0)*VLOOKUP(B661,'2-Kosten per locatie'!$A$14:$C$31,3,FALSE)</f>
        <v>0</v>
      </c>
      <c r="V661" s="266">
        <f>IF(P661&gt;0,P661*I661/Z661,0)*VLOOKUP(B661,'2-Kosten per locatie'!$A$14:$C$31,3,FALSE)</f>
        <v>0</v>
      </c>
      <c r="W661" s="359">
        <f>IF(K661="nio",0,IF(K661&gt;0,VLOOKUP(G661,'3-Productie normen'!A:L,VLOOKUP(K661,'3-Productie normen'!$B$32:$C$36,2,FALSE),FALSE)))</f>
        <v>0</v>
      </c>
      <c r="X661" s="359">
        <f t="shared" si="84"/>
        <v>0</v>
      </c>
      <c r="Y661" s="359">
        <f t="shared" si="85"/>
        <v>0</v>
      </c>
      <c r="Z661" s="359">
        <f t="shared" si="86"/>
        <v>0</v>
      </c>
      <c r="AA661" s="360"/>
      <c r="AC661" s="361">
        <f t="shared" si="87"/>
        <v>4791.45</v>
      </c>
    </row>
    <row r="662" spans="1:29" ht="14.1" hidden="1" customHeight="1">
      <c r="A662" s="77">
        <v>662</v>
      </c>
      <c r="B662" s="74" t="s">
        <v>65</v>
      </c>
      <c r="C662" s="74" t="s">
        <v>487</v>
      </c>
      <c r="D662" s="516" t="s">
        <v>422</v>
      </c>
      <c r="E662" s="443" t="s">
        <v>500</v>
      </c>
      <c r="F662" s="74" t="s">
        <v>212</v>
      </c>
      <c r="G662" s="74" t="s">
        <v>101</v>
      </c>
      <c r="H662" s="74" t="s">
        <v>159</v>
      </c>
      <c r="I662" s="74">
        <v>7.47</v>
      </c>
      <c r="J662" s="358">
        <f t="shared" si="83"/>
        <v>255</v>
      </c>
      <c r="K662" s="267">
        <v>255</v>
      </c>
      <c r="L662" s="267"/>
      <c r="M662" s="267"/>
      <c r="N662" s="267"/>
      <c r="O662" s="267"/>
      <c r="P662" s="267"/>
      <c r="Q662" s="266" t="e">
        <f>IF(K662="nio",0,IF(K662&gt;0,K662*I662/W662,0))*VLOOKUP(B662,'2-Kosten per locatie'!$A$14:$C$31,3,FALSE)</f>
        <v>#DIV/0!</v>
      </c>
      <c r="R662" s="266">
        <f>IF(L662&gt;0,L662*I662/X662,0)*VLOOKUP(B662,'2-Kosten per locatie'!$A$14:$C$31,3,FALSE)</f>
        <v>0</v>
      </c>
      <c r="S662" s="266">
        <f>IF(M662&gt;0,M662*I662/Y662,0)*VLOOKUP(B662,'2-Kosten per locatie'!$A$14:$C$31,3,FALSE)</f>
        <v>0</v>
      </c>
      <c r="T662" s="266">
        <f>IF(N662&gt;0,N662*I662/Z662,0)*VLOOKUP(B662,'2-Kosten per locatie'!$A$14:$C$31,3,FALSE)</f>
        <v>0</v>
      </c>
      <c r="U662" s="266">
        <f>IF(O662&gt;0,O662*I662/Y662,0)*VLOOKUP(B662,'2-Kosten per locatie'!$A$14:$C$31,3,FALSE)</f>
        <v>0</v>
      </c>
      <c r="V662" s="266">
        <f>IF(P662&gt;0,P662*I662/Z662,0)*VLOOKUP(B662,'2-Kosten per locatie'!$A$14:$C$31,3,FALSE)</f>
        <v>0</v>
      </c>
      <c r="W662" s="359">
        <f>IF(K662="nio",0,IF(K662&gt;0,VLOOKUP(G662,'3-Productie normen'!A:L,VLOOKUP(K662,'3-Productie normen'!$B$32:$C$36,2,FALSE),FALSE)))</f>
        <v>0</v>
      </c>
      <c r="X662" s="359">
        <f t="shared" si="84"/>
        <v>0</v>
      </c>
      <c r="Y662" s="359">
        <f t="shared" si="85"/>
        <v>0</v>
      </c>
      <c r="Z662" s="359">
        <f t="shared" si="86"/>
        <v>0</v>
      </c>
      <c r="AA662" s="360"/>
      <c r="AC662" s="361">
        <f t="shared" si="87"/>
        <v>1904.85</v>
      </c>
    </row>
    <row r="663" spans="1:29" ht="14.1" hidden="1" customHeight="1">
      <c r="A663" s="77">
        <v>663</v>
      </c>
      <c r="B663" s="74" t="s">
        <v>65</v>
      </c>
      <c r="C663" s="74" t="s">
        <v>487</v>
      </c>
      <c r="D663" s="516" t="s">
        <v>422</v>
      </c>
      <c r="E663" s="443" t="s">
        <v>501</v>
      </c>
      <c r="F663" s="74" t="s">
        <v>202</v>
      </c>
      <c r="G663" s="74" t="s">
        <v>104</v>
      </c>
      <c r="H663" s="74" t="s">
        <v>159</v>
      </c>
      <c r="I663" s="74">
        <v>8.24</v>
      </c>
      <c r="J663" s="358">
        <f t="shared" si="83"/>
        <v>255</v>
      </c>
      <c r="K663" s="267">
        <v>255</v>
      </c>
      <c r="L663" s="267"/>
      <c r="M663" s="267"/>
      <c r="N663" s="267"/>
      <c r="O663" s="267"/>
      <c r="P663" s="267"/>
      <c r="Q663" s="266" t="e">
        <f>IF(K663="nio",0,IF(K663&gt;0,K663*I663/W663,0))*VLOOKUP(B663,'2-Kosten per locatie'!$A$14:$C$31,3,FALSE)</f>
        <v>#DIV/0!</v>
      </c>
      <c r="R663" s="266">
        <f>IF(L663&gt;0,L663*I663/X663,0)*VLOOKUP(B663,'2-Kosten per locatie'!$A$14:$C$31,3,FALSE)</f>
        <v>0</v>
      </c>
      <c r="S663" s="266">
        <f>IF(M663&gt;0,M663*I663/Y663,0)*VLOOKUP(B663,'2-Kosten per locatie'!$A$14:$C$31,3,FALSE)</f>
        <v>0</v>
      </c>
      <c r="T663" s="266">
        <f>IF(N663&gt;0,N663*I663/Z663,0)*VLOOKUP(B663,'2-Kosten per locatie'!$A$14:$C$31,3,FALSE)</f>
        <v>0</v>
      </c>
      <c r="U663" s="266">
        <f>IF(O663&gt;0,O663*I663/Y663,0)*VLOOKUP(B663,'2-Kosten per locatie'!$A$14:$C$31,3,FALSE)</f>
        <v>0</v>
      </c>
      <c r="V663" s="266">
        <f>IF(P663&gt;0,P663*I663/Z663,0)*VLOOKUP(B663,'2-Kosten per locatie'!$A$14:$C$31,3,FALSE)</f>
        <v>0</v>
      </c>
      <c r="W663" s="359">
        <f>IF(K663="nio",0,IF(K663&gt;0,VLOOKUP(G663,'3-Productie normen'!A:L,VLOOKUP(K663,'3-Productie normen'!$B$32:$C$36,2,FALSE),FALSE)))</f>
        <v>0</v>
      </c>
      <c r="X663" s="359">
        <f t="shared" si="84"/>
        <v>0</v>
      </c>
      <c r="Y663" s="359">
        <f t="shared" si="85"/>
        <v>0</v>
      </c>
      <c r="Z663" s="359">
        <f t="shared" si="86"/>
        <v>0</v>
      </c>
      <c r="AA663" s="360"/>
      <c r="AC663" s="361">
        <f t="shared" si="87"/>
        <v>2101.2000000000003</v>
      </c>
    </row>
    <row r="664" spans="1:29" ht="14.1" hidden="1" customHeight="1">
      <c r="A664" s="77">
        <v>664</v>
      </c>
      <c r="B664" s="74" t="s">
        <v>65</v>
      </c>
      <c r="C664" s="74" t="s">
        <v>487</v>
      </c>
      <c r="D664" s="516" t="s">
        <v>422</v>
      </c>
      <c r="E664" s="443" t="s">
        <v>502</v>
      </c>
      <c r="F664" s="74" t="s">
        <v>490</v>
      </c>
      <c r="G664" s="74" t="s">
        <v>97</v>
      </c>
      <c r="H664" s="74" t="s">
        <v>152</v>
      </c>
      <c r="I664" s="74">
        <v>28</v>
      </c>
      <c r="J664" s="358">
        <f t="shared" si="83"/>
        <v>255</v>
      </c>
      <c r="K664" s="267">
        <v>255</v>
      </c>
      <c r="L664" s="267"/>
      <c r="M664" s="267"/>
      <c r="N664" s="267"/>
      <c r="O664" s="267"/>
      <c r="P664" s="267"/>
      <c r="Q664" s="266" t="e">
        <f>IF(K664="nio",0,IF(K664&gt;0,K664*I664/W664,0))*VLOOKUP(B664,'2-Kosten per locatie'!$A$14:$C$31,3,FALSE)</f>
        <v>#DIV/0!</v>
      </c>
      <c r="R664" s="266">
        <f>IF(L664&gt;0,L664*I664/X664,0)*VLOOKUP(B664,'2-Kosten per locatie'!$A$14:$C$31,3,FALSE)</f>
        <v>0</v>
      </c>
      <c r="S664" s="266">
        <f>IF(M664&gt;0,M664*I664/Y664,0)*VLOOKUP(B664,'2-Kosten per locatie'!$A$14:$C$31,3,FALSE)</f>
        <v>0</v>
      </c>
      <c r="T664" s="266">
        <f>IF(N664&gt;0,N664*I664/Z664,0)*VLOOKUP(B664,'2-Kosten per locatie'!$A$14:$C$31,3,FALSE)</f>
        <v>0</v>
      </c>
      <c r="U664" s="266">
        <f>IF(O664&gt;0,O664*I664/Y664,0)*VLOOKUP(B664,'2-Kosten per locatie'!$A$14:$C$31,3,FALSE)</f>
        <v>0</v>
      </c>
      <c r="V664" s="266">
        <f>IF(P664&gt;0,P664*I664/Z664,0)*VLOOKUP(B664,'2-Kosten per locatie'!$A$14:$C$31,3,FALSE)</f>
        <v>0</v>
      </c>
      <c r="W664" s="359">
        <f>IF(K664="nio",0,IF(K664&gt;0,VLOOKUP(G664,'3-Productie normen'!A:L,VLOOKUP(K664,'3-Productie normen'!$B$32:$C$36,2,FALSE),FALSE)))</f>
        <v>0</v>
      </c>
      <c r="X664" s="359">
        <f t="shared" si="84"/>
        <v>0</v>
      </c>
      <c r="Y664" s="359">
        <f t="shared" si="85"/>
        <v>0</v>
      </c>
      <c r="Z664" s="359">
        <f t="shared" si="86"/>
        <v>0</v>
      </c>
      <c r="AA664" s="360"/>
      <c r="AC664" s="361">
        <f t="shared" si="87"/>
        <v>7140</v>
      </c>
    </row>
    <row r="665" spans="1:29" ht="14.1" hidden="1" customHeight="1">
      <c r="A665" s="77">
        <v>665</v>
      </c>
      <c r="B665" s="74" t="s">
        <v>65</v>
      </c>
      <c r="C665" s="74" t="s">
        <v>487</v>
      </c>
      <c r="D665" s="516" t="s">
        <v>422</v>
      </c>
      <c r="E665" s="443" t="s">
        <v>503</v>
      </c>
      <c r="F665" s="74" t="s">
        <v>210</v>
      </c>
      <c r="G665" s="74" t="s">
        <v>101</v>
      </c>
      <c r="H665" s="74" t="s">
        <v>504</v>
      </c>
      <c r="I665" s="74">
        <v>39</v>
      </c>
      <c r="J665" s="358">
        <f t="shared" si="83"/>
        <v>255</v>
      </c>
      <c r="K665" s="267">
        <v>255</v>
      </c>
      <c r="L665" s="267"/>
      <c r="M665" s="267"/>
      <c r="N665" s="267"/>
      <c r="O665" s="267"/>
      <c r="P665" s="267"/>
      <c r="Q665" s="266" t="e">
        <f>IF(K665="nio",0,IF(K665&gt;0,K665*I665/W665,0))*VLOOKUP(B665,'2-Kosten per locatie'!$A$14:$C$31,3,FALSE)</f>
        <v>#DIV/0!</v>
      </c>
      <c r="R665" s="266">
        <f>IF(L665&gt;0,L665*I665/X665,0)*VLOOKUP(B665,'2-Kosten per locatie'!$A$14:$C$31,3,FALSE)</f>
        <v>0</v>
      </c>
      <c r="S665" s="266">
        <f>IF(M665&gt;0,M665*I665/Y665,0)*VLOOKUP(B665,'2-Kosten per locatie'!$A$14:$C$31,3,FALSE)</f>
        <v>0</v>
      </c>
      <c r="T665" s="266">
        <f>IF(N665&gt;0,N665*I665/Z665,0)*VLOOKUP(B665,'2-Kosten per locatie'!$A$14:$C$31,3,FALSE)</f>
        <v>0</v>
      </c>
      <c r="U665" s="266">
        <f>IF(O665&gt;0,O665*I665/Y665,0)*VLOOKUP(B665,'2-Kosten per locatie'!$A$14:$C$31,3,FALSE)</f>
        <v>0</v>
      </c>
      <c r="V665" s="266">
        <f>IF(P665&gt;0,P665*I665/Z665,0)*VLOOKUP(B665,'2-Kosten per locatie'!$A$14:$C$31,3,FALSE)</f>
        <v>0</v>
      </c>
      <c r="W665" s="359">
        <f>IF(K665="nio",0,IF(K665&gt;0,VLOOKUP(G665,'3-Productie normen'!A:L,VLOOKUP(K665,'3-Productie normen'!$B$32:$C$36,2,FALSE),FALSE)))</f>
        <v>0</v>
      </c>
      <c r="X665" s="359">
        <f t="shared" si="84"/>
        <v>0</v>
      </c>
      <c r="Y665" s="359">
        <f t="shared" si="85"/>
        <v>0</v>
      </c>
      <c r="Z665" s="359">
        <f t="shared" si="86"/>
        <v>0</v>
      </c>
      <c r="AA665" s="360"/>
      <c r="AC665" s="361">
        <f t="shared" si="87"/>
        <v>9945</v>
      </c>
    </row>
    <row r="666" spans="1:29" ht="14.1" hidden="1" customHeight="1">
      <c r="A666" s="77">
        <v>666</v>
      </c>
      <c r="B666" s="74" t="s">
        <v>65</v>
      </c>
      <c r="C666" s="74" t="s">
        <v>487</v>
      </c>
      <c r="D666" s="516" t="s">
        <v>422</v>
      </c>
      <c r="E666" s="443" t="s">
        <v>502</v>
      </c>
      <c r="F666" s="74" t="s">
        <v>296</v>
      </c>
      <c r="G666" s="74" t="s">
        <v>98</v>
      </c>
      <c r="H666" s="74" t="s">
        <v>197</v>
      </c>
      <c r="I666" s="74">
        <v>2</v>
      </c>
      <c r="J666" s="358">
        <f t="shared" si="83"/>
        <v>255</v>
      </c>
      <c r="K666" s="267">
        <v>255</v>
      </c>
      <c r="L666" s="267"/>
      <c r="M666" s="267"/>
      <c r="N666" s="267"/>
      <c r="O666" s="267"/>
      <c r="P666" s="267"/>
      <c r="Q666" s="266" t="e">
        <f>IF(K666="nio",0,IF(K666&gt;0,K666*I666/W666,0))*VLOOKUP(B666,'2-Kosten per locatie'!$A$14:$C$31,3,FALSE)</f>
        <v>#DIV/0!</v>
      </c>
      <c r="R666" s="266">
        <f>IF(L666&gt;0,L666*I666/X666,0)*VLOOKUP(B666,'2-Kosten per locatie'!$A$14:$C$31,3,FALSE)</f>
        <v>0</v>
      </c>
      <c r="S666" s="266">
        <f>IF(M666&gt;0,M666*I666/Y666,0)*VLOOKUP(B666,'2-Kosten per locatie'!$A$14:$C$31,3,FALSE)</f>
        <v>0</v>
      </c>
      <c r="T666" s="266">
        <f>IF(N666&gt;0,N666*I666/Z666,0)*VLOOKUP(B666,'2-Kosten per locatie'!$A$14:$C$31,3,FALSE)</f>
        <v>0</v>
      </c>
      <c r="U666" s="266">
        <f>IF(O666&gt;0,O666*I666/Y666,0)*VLOOKUP(B666,'2-Kosten per locatie'!$A$14:$C$31,3,FALSE)</f>
        <v>0</v>
      </c>
      <c r="V666" s="266">
        <f>IF(P666&gt;0,P666*I666/Z666,0)*VLOOKUP(B666,'2-Kosten per locatie'!$A$14:$C$31,3,FALSE)</f>
        <v>0</v>
      </c>
      <c r="W666" s="359">
        <f>IF(K666="nio",0,IF(K666&gt;0,VLOOKUP(G666,'3-Productie normen'!A:L,VLOOKUP(K666,'3-Productie normen'!$B$32:$C$36,2,FALSE),FALSE)))</f>
        <v>0</v>
      </c>
      <c r="X666" s="359">
        <f t="shared" si="84"/>
        <v>0</v>
      </c>
      <c r="Y666" s="359">
        <f t="shared" si="85"/>
        <v>0</v>
      </c>
      <c r="Z666" s="359">
        <f t="shared" si="86"/>
        <v>0</v>
      </c>
      <c r="AA666" s="360"/>
      <c r="AC666" s="361">
        <f t="shared" si="87"/>
        <v>510</v>
      </c>
    </row>
    <row r="667" spans="1:29" ht="14.1" hidden="1" customHeight="1">
      <c r="A667" s="77">
        <v>667</v>
      </c>
      <c r="B667" s="74" t="s">
        <v>65</v>
      </c>
      <c r="C667" s="74" t="s">
        <v>487</v>
      </c>
      <c r="D667" s="516" t="s">
        <v>422</v>
      </c>
      <c r="E667" s="443" t="s">
        <v>499</v>
      </c>
      <c r="F667" s="74" t="s">
        <v>296</v>
      </c>
      <c r="G667" s="74" t="s">
        <v>98</v>
      </c>
      <c r="H667" s="74" t="s">
        <v>197</v>
      </c>
      <c r="I667" s="74">
        <v>2</v>
      </c>
      <c r="J667" s="358">
        <f t="shared" si="83"/>
        <v>255</v>
      </c>
      <c r="K667" s="267">
        <v>255</v>
      </c>
      <c r="L667" s="267"/>
      <c r="M667" s="267"/>
      <c r="N667" s="267"/>
      <c r="O667" s="267"/>
      <c r="P667" s="267"/>
      <c r="Q667" s="266" t="e">
        <f>IF(K667="nio",0,IF(K667&gt;0,K667*I667/W667,0))*VLOOKUP(B667,'2-Kosten per locatie'!$A$14:$C$31,3,FALSE)</f>
        <v>#DIV/0!</v>
      </c>
      <c r="R667" s="266">
        <f>IF(L667&gt;0,L667*I667/X667,0)*VLOOKUP(B667,'2-Kosten per locatie'!$A$14:$C$31,3,FALSE)</f>
        <v>0</v>
      </c>
      <c r="S667" s="266">
        <f>IF(M667&gt;0,M667*I667/Y667,0)*VLOOKUP(B667,'2-Kosten per locatie'!$A$14:$C$31,3,FALSE)</f>
        <v>0</v>
      </c>
      <c r="T667" s="266">
        <f>IF(N667&gt;0,N667*I667/Z667,0)*VLOOKUP(B667,'2-Kosten per locatie'!$A$14:$C$31,3,FALSE)</f>
        <v>0</v>
      </c>
      <c r="U667" s="266">
        <f>IF(O667&gt;0,O667*I667/Y667,0)*VLOOKUP(B667,'2-Kosten per locatie'!$A$14:$C$31,3,FALSE)</f>
        <v>0</v>
      </c>
      <c r="V667" s="266">
        <f>IF(P667&gt;0,P667*I667/Z667,0)*VLOOKUP(B667,'2-Kosten per locatie'!$A$14:$C$31,3,FALSE)</f>
        <v>0</v>
      </c>
      <c r="W667" s="359">
        <f>IF(K667="nio",0,IF(K667&gt;0,VLOOKUP(G667,'3-Productie normen'!A:L,VLOOKUP(K667,'3-Productie normen'!$B$32:$C$36,2,FALSE),FALSE)))</f>
        <v>0</v>
      </c>
      <c r="X667" s="359">
        <f t="shared" si="84"/>
        <v>0</v>
      </c>
      <c r="Y667" s="359">
        <f t="shared" si="85"/>
        <v>0</v>
      </c>
      <c r="Z667" s="359">
        <f t="shared" si="86"/>
        <v>0</v>
      </c>
      <c r="AA667" s="360"/>
      <c r="AC667" s="361">
        <f t="shared" si="87"/>
        <v>510</v>
      </c>
    </row>
    <row r="668" spans="1:29" ht="14.1" hidden="1" customHeight="1">
      <c r="A668" s="77">
        <v>668</v>
      </c>
      <c r="B668" s="74" t="s">
        <v>65</v>
      </c>
      <c r="C668" s="74" t="s">
        <v>487</v>
      </c>
      <c r="D668" s="516" t="s">
        <v>422</v>
      </c>
      <c r="E668" s="443" t="s">
        <v>505</v>
      </c>
      <c r="F668" s="74" t="s">
        <v>494</v>
      </c>
      <c r="G668" s="74" t="s">
        <v>98</v>
      </c>
      <c r="H668" s="74" t="s">
        <v>197</v>
      </c>
      <c r="I668" s="74">
        <v>3.68</v>
      </c>
      <c r="J668" s="358">
        <f t="shared" si="83"/>
        <v>255</v>
      </c>
      <c r="K668" s="267">
        <v>255</v>
      </c>
      <c r="L668" s="267"/>
      <c r="M668" s="267"/>
      <c r="N668" s="267"/>
      <c r="O668" s="267"/>
      <c r="P668" s="267"/>
      <c r="Q668" s="266" t="e">
        <f>IF(K668="nio",0,IF(K668&gt;0,K668*I668/W668,0))*VLOOKUP(B668,'2-Kosten per locatie'!$A$14:$C$31,3,FALSE)</f>
        <v>#DIV/0!</v>
      </c>
      <c r="R668" s="266">
        <f>IF(L668&gt;0,L668*I668/X668,0)*VLOOKUP(B668,'2-Kosten per locatie'!$A$14:$C$31,3,FALSE)</f>
        <v>0</v>
      </c>
      <c r="S668" s="266">
        <f>IF(M668&gt;0,M668*I668/Y668,0)*VLOOKUP(B668,'2-Kosten per locatie'!$A$14:$C$31,3,FALSE)</f>
        <v>0</v>
      </c>
      <c r="T668" s="266">
        <f>IF(N668&gt;0,N668*I668/Z668,0)*VLOOKUP(B668,'2-Kosten per locatie'!$A$14:$C$31,3,FALSE)</f>
        <v>0</v>
      </c>
      <c r="U668" s="266">
        <f>IF(O668&gt;0,O668*I668/Y668,0)*VLOOKUP(B668,'2-Kosten per locatie'!$A$14:$C$31,3,FALSE)</f>
        <v>0</v>
      </c>
      <c r="V668" s="266">
        <f>IF(P668&gt;0,P668*I668/Z668,0)*VLOOKUP(B668,'2-Kosten per locatie'!$A$14:$C$31,3,FALSE)</f>
        <v>0</v>
      </c>
      <c r="W668" s="359">
        <f>IF(K668="nio",0,IF(K668&gt;0,VLOOKUP(G668,'3-Productie normen'!A:L,VLOOKUP(K668,'3-Productie normen'!$B$32:$C$36,2,FALSE),FALSE)))</f>
        <v>0</v>
      </c>
      <c r="X668" s="359">
        <f t="shared" si="84"/>
        <v>0</v>
      </c>
      <c r="Y668" s="359">
        <f t="shared" si="85"/>
        <v>0</v>
      </c>
      <c r="Z668" s="359">
        <f t="shared" si="86"/>
        <v>0</v>
      </c>
      <c r="AA668" s="360"/>
      <c r="AC668" s="361">
        <f t="shared" si="87"/>
        <v>938.40000000000009</v>
      </c>
    </row>
    <row r="669" spans="1:29" ht="14.1" hidden="1" customHeight="1">
      <c r="A669" s="77">
        <v>669</v>
      </c>
      <c r="B669" s="74" t="s">
        <v>65</v>
      </c>
      <c r="C669" s="74" t="s">
        <v>487</v>
      </c>
      <c r="D669" s="516" t="s">
        <v>422</v>
      </c>
      <c r="E669" s="443" t="s">
        <v>506</v>
      </c>
      <c r="F669" s="74" t="s">
        <v>495</v>
      </c>
      <c r="G669" s="74" t="s">
        <v>98</v>
      </c>
      <c r="H669" s="74" t="s">
        <v>197</v>
      </c>
      <c r="I669" s="74">
        <v>6.08</v>
      </c>
      <c r="J669" s="358">
        <f t="shared" si="83"/>
        <v>255</v>
      </c>
      <c r="K669" s="267">
        <v>255</v>
      </c>
      <c r="L669" s="267"/>
      <c r="M669" s="267"/>
      <c r="N669" s="267"/>
      <c r="O669" s="267"/>
      <c r="P669" s="267"/>
      <c r="Q669" s="266" t="e">
        <f>IF(K669="nio",0,IF(K669&gt;0,K669*I669/W669,0))*VLOOKUP(B669,'2-Kosten per locatie'!$A$14:$C$31,3,FALSE)</f>
        <v>#DIV/0!</v>
      </c>
      <c r="R669" s="266">
        <f>IF(L669&gt;0,L669*I669/X669,0)*VLOOKUP(B669,'2-Kosten per locatie'!$A$14:$C$31,3,FALSE)</f>
        <v>0</v>
      </c>
      <c r="S669" s="266">
        <f>IF(M669&gt;0,M669*I669/Y669,0)*VLOOKUP(B669,'2-Kosten per locatie'!$A$14:$C$31,3,FALSE)</f>
        <v>0</v>
      </c>
      <c r="T669" s="266">
        <f>IF(N669&gt;0,N669*I669/Z669,0)*VLOOKUP(B669,'2-Kosten per locatie'!$A$14:$C$31,3,FALSE)</f>
        <v>0</v>
      </c>
      <c r="U669" s="266">
        <f>IF(O669&gt;0,O669*I669/Y669,0)*VLOOKUP(B669,'2-Kosten per locatie'!$A$14:$C$31,3,FALSE)</f>
        <v>0</v>
      </c>
      <c r="V669" s="266">
        <f>IF(P669&gt;0,P669*I669/Z669,0)*VLOOKUP(B669,'2-Kosten per locatie'!$A$14:$C$31,3,FALSE)</f>
        <v>0</v>
      </c>
      <c r="W669" s="359">
        <f>IF(K669="nio",0,IF(K669&gt;0,VLOOKUP(G669,'3-Productie normen'!A:L,VLOOKUP(K669,'3-Productie normen'!$B$32:$C$36,2,FALSE),FALSE)))</f>
        <v>0</v>
      </c>
      <c r="X669" s="359">
        <f t="shared" si="84"/>
        <v>0</v>
      </c>
      <c r="Y669" s="359">
        <f t="shared" si="85"/>
        <v>0</v>
      </c>
      <c r="Z669" s="359">
        <f t="shared" si="86"/>
        <v>0</v>
      </c>
      <c r="AA669" s="360"/>
      <c r="AC669" s="361">
        <f t="shared" si="87"/>
        <v>1550.4</v>
      </c>
    </row>
    <row r="670" spans="1:29" ht="14.1" hidden="1" customHeight="1">
      <c r="A670" s="77">
        <v>670</v>
      </c>
      <c r="B670" s="74" t="s">
        <v>65</v>
      </c>
      <c r="C670" s="74" t="s">
        <v>487</v>
      </c>
      <c r="D670" s="516" t="s">
        <v>245</v>
      </c>
      <c r="E670" s="443" t="s">
        <v>245</v>
      </c>
      <c r="F670" s="74" t="s">
        <v>308</v>
      </c>
      <c r="G670" s="74" t="s">
        <v>99</v>
      </c>
      <c r="H670" s="74" t="s">
        <v>191</v>
      </c>
      <c r="I670" s="74">
        <v>3.4</v>
      </c>
      <c r="J670" s="358">
        <f t="shared" si="83"/>
        <v>255</v>
      </c>
      <c r="K670" s="267">
        <v>255</v>
      </c>
      <c r="L670" s="267"/>
      <c r="M670" s="267"/>
      <c r="N670" s="267"/>
      <c r="O670" s="267"/>
      <c r="P670" s="267"/>
      <c r="Q670" s="266" t="e">
        <f>IF(K670="nio",0,IF(K670&gt;0,K670*I670/W670,0))*VLOOKUP(B670,'2-Kosten per locatie'!$A$14:$C$31,3,FALSE)</f>
        <v>#DIV/0!</v>
      </c>
      <c r="R670" s="266">
        <f>IF(L670&gt;0,L670*I670/X670,0)*VLOOKUP(B670,'2-Kosten per locatie'!$A$14:$C$31,3,FALSE)</f>
        <v>0</v>
      </c>
      <c r="S670" s="266">
        <f>IF(M670&gt;0,M670*I670/Y670,0)*VLOOKUP(B670,'2-Kosten per locatie'!$A$14:$C$31,3,FALSE)</f>
        <v>0</v>
      </c>
      <c r="T670" s="266">
        <f>IF(N670&gt;0,N670*I670/Z670,0)*VLOOKUP(B670,'2-Kosten per locatie'!$A$14:$C$31,3,FALSE)</f>
        <v>0</v>
      </c>
      <c r="U670" s="266">
        <f>IF(O670&gt;0,O670*I670/Y670,0)*VLOOKUP(B670,'2-Kosten per locatie'!$A$14:$C$31,3,FALSE)</f>
        <v>0</v>
      </c>
      <c r="V670" s="266">
        <f>IF(P670&gt;0,P670*I670/Z670,0)*VLOOKUP(B670,'2-Kosten per locatie'!$A$14:$C$31,3,FALSE)</f>
        <v>0</v>
      </c>
      <c r="W670" s="359">
        <f>IF(K670="nio",0,IF(K670&gt;0,VLOOKUP(G670,'3-Productie normen'!A:L,VLOOKUP(K670,'3-Productie normen'!$B$32:$C$36,2,FALSE),FALSE)))</f>
        <v>0</v>
      </c>
      <c r="X670" s="359">
        <f t="shared" si="84"/>
        <v>0</v>
      </c>
      <c r="Y670" s="359">
        <f t="shared" si="85"/>
        <v>0</v>
      </c>
      <c r="Z670" s="359">
        <f t="shared" si="86"/>
        <v>0</v>
      </c>
      <c r="AA670" s="360"/>
      <c r="AC670" s="361">
        <f t="shared" si="87"/>
        <v>867</v>
      </c>
    </row>
    <row r="671" spans="1:29" ht="14.1" hidden="1" customHeight="1">
      <c r="A671" s="77">
        <v>671</v>
      </c>
      <c r="B671" s="74" t="s">
        <v>65</v>
      </c>
      <c r="C671" s="74" t="s">
        <v>487</v>
      </c>
      <c r="D671" s="516" t="s">
        <v>245</v>
      </c>
      <c r="E671" s="443" t="s">
        <v>245</v>
      </c>
      <c r="F671" s="74" t="s">
        <v>308</v>
      </c>
      <c r="G671" s="74" t="s">
        <v>99</v>
      </c>
      <c r="H671" s="74" t="s">
        <v>243</v>
      </c>
      <c r="I671" s="74">
        <v>3.45</v>
      </c>
      <c r="J671" s="358">
        <f t="shared" si="83"/>
        <v>255</v>
      </c>
      <c r="K671" s="267">
        <v>255</v>
      </c>
      <c r="L671" s="267"/>
      <c r="M671" s="267"/>
      <c r="N671" s="267"/>
      <c r="O671" s="267"/>
      <c r="P671" s="267"/>
      <c r="Q671" s="266" t="e">
        <f>IF(K671="nio",0,IF(K671&gt;0,K671*I671/W671,0))*VLOOKUP(B671,'2-Kosten per locatie'!$A$14:$C$31,3,FALSE)</f>
        <v>#DIV/0!</v>
      </c>
      <c r="R671" s="266">
        <f>IF(L671&gt;0,L671*I671/X671,0)*VLOOKUP(B671,'2-Kosten per locatie'!$A$14:$C$31,3,FALSE)</f>
        <v>0</v>
      </c>
      <c r="S671" s="266">
        <f>IF(M671&gt;0,M671*I671/Y671,0)*VLOOKUP(B671,'2-Kosten per locatie'!$A$14:$C$31,3,FALSE)</f>
        <v>0</v>
      </c>
      <c r="T671" s="266">
        <f>IF(N671&gt;0,N671*I671/Z671,0)*VLOOKUP(B671,'2-Kosten per locatie'!$A$14:$C$31,3,FALSE)</f>
        <v>0</v>
      </c>
      <c r="U671" s="266">
        <f>IF(O671&gt;0,O671*I671/Y671,0)*VLOOKUP(B671,'2-Kosten per locatie'!$A$14:$C$31,3,FALSE)</f>
        <v>0</v>
      </c>
      <c r="V671" s="266">
        <f>IF(P671&gt;0,P671*I671/Z671,0)*VLOOKUP(B671,'2-Kosten per locatie'!$A$14:$C$31,3,FALSE)</f>
        <v>0</v>
      </c>
      <c r="W671" s="359">
        <f>IF(K671="nio",0,IF(K671&gt;0,VLOOKUP(G671,'3-Productie normen'!A:L,VLOOKUP(K671,'3-Productie normen'!$B$32:$C$36,2,FALSE),FALSE)))</f>
        <v>0</v>
      </c>
      <c r="X671" s="359">
        <f t="shared" si="84"/>
        <v>0</v>
      </c>
      <c r="Y671" s="359">
        <f t="shared" si="85"/>
        <v>0</v>
      </c>
      <c r="Z671" s="359">
        <f t="shared" si="86"/>
        <v>0</v>
      </c>
      <c r="AA671" s="360"/>
      <c r="AC671" s="361">
        <f t="shared" si="87"/>
        <v>879.75</v>
      </c>
    </row>
    <row r="672" spans="1:29" ht="14.1" hidden="1" customHeight="1">
      <c r="A672" s="77">
        <v>672</v>
      </c>
      <c r="B672" s="74" t="s">
        <v>65</v>
      </c>
      <c r="C672" s="74" t="s">
        <v>487</v>
      </c>
      <c r="D672" s="516" t="s">
        <v>422</v>
      </c>
      <c r="E672" s="443" t="s">
        <v>505</v>
      </c>
      <c r="F672" s="74" t="s">
        <v>507</v>
      </c>
      <c r="G672" s="74" t="s">
        <v>99</v>
      </c>
      <c r="H672" s="74" t="s">
        <v>197</v>
      </c>
      <c r="I672" s="74">
        <v>6.14</v>
      </c>
      <c r="J672" s="358">
        <f t="shared" si="83"/>
        <v>255</v>
      </c>
      <c r="K672" s="267">
        <v>255</v>
      </c>
      <c r="L672" s="267"/>
      <c r="M672" s="267"/>
      <c r="N672" s="267"/>
      <c r="O672" s="267"/>
      <c r="P672" s="267"/>
      <c r="Q672" s="266" t="e">
        <f>IF(K672="nio",0,IF(K672&gt;0,K672*I672/W672,0))*VLOOKUP(B672,'2-Kosten per locatie'!$A$14:$C$31,3,FALSE)</f>
        <v>#DIV/0!</v>
      </c>
      <c r="R672" s="266">
        <f>IF(L672&gt;0,L672*I672/X672,0)*VLOOKUP(B672,'2-Kosten per locatie'!$A$14:$C$31,3,FALSE)</f>
        <v>0</v>
      </c>
      <c r="S672" s="266">
        <f>IF(M672&gt;0,M672*I672/Y672,0)*VLOOKUP(B672,'2-Kosten per locatie'!$A$14:$C$31,3,FALSE)</f>
        <v>0</v>
      </c>
      <c r="T672" s="266">
        <f>IF(N672&gt;0,N672*I672/Z672,0)*VLOOKUP(B672,'2-Kosten per locatie'!$A$14:$C$31,3,FALSE)</f>
        <v>0</v>
      </c>
      <c r="U672" s="266">
        <f>IF(O672&gt;0,O672*I672/Y672,0)*VLOOKUP(B672,'2-Kosten per locatie'!$A$14:$C$31,3,FALSE)</f>
        <v>0</v>
      </c>
      <c r="V672" s="266">
        <f>IF(P672&gt;0,P672*I672/Z672,0)*VLOOKUP(B672,'2-Kosten per locatie'!$A$14:$C$31,3,FALSE)</f>
        <v>0</v>
      </c>
      <c r="W672" s="359">
        <f>IF(K672="nio",0,IF(K672&gt;0,VLOOKUP(G672,'3-Productie normen'!A:L,VLOOKUP(K672,'3-Productie normen'!$B$32:$C$36,2,FALSE),FALSE)))</f>
        <v>0</v>
      </c>
      <c r="X672" s="359">
        <f t="shared" si="84"/>
        <v>0</v>
      </c>
      <c r="Y672" s="359">
        <f t="shared" si="85"/>
        <v>0</v>
      </c>
      <c r="Z672" s="359">
        <f t="shared" si="86"/>
        <v>0</v>
      </c>
      <c r="AA672" s="360"/>
      <c r="AC672" s="361">
        <f t="shared" si="87"/>
        <v>1565.6999999999998</v>
      </c>
    </row>
    <row r="673" spans="1:29" ht="14.1" hidden="1" customHeight="1">
      <c r="A673" s="77">
        <v>673</v>
      </c>
      <c r="B673" s="74" t="s">
        <v>65</v>
      </c>
      <c r="C673" s="74" t="s">
        <v>487</v>
      </c>
      <c r="D673" s="516" t="s">
        <v>422</v>
      </c>
      <c r="E673" s="443" t="s">
        <v>225</v>
      </c>
      <c r="F673" s="74" t="s">
        <v>194</v>
      </c>
      <c r="G673" s="74" t="s">
        <v>99</v>
      </c>
      <c r="H673" s="74" t="s">
        <v>197</v>
      </c>
      <c r="I673" s="74">
        <v>86.3</v>
      </c>
      <c r="J673" s="358">
        <f t="shared" si="83"/>
        <v>255</v>
      </c>
      <c r="K673" s="267">
        <v>255</v>
      </c>
      <c r="L673" s="267"/>
      <c r="M673" s="267"/>
      <c r="N673" s="267"/>
      <c r="O673" s="267"/>
      <c r="P673" s="267"/>
      <c r="Q673" s="266" t="e">
        <f>IF(K673="nio",0,IF(K673&gt;0,K673*I673/W673,0))*VLOOKUP(B673,'2-Kosten per locatie'!$A$14:$C$31,3,FALSE)</f>
        <v>#DIV/0!</v>
      </c>
      <c r="R673" s="266">
        <f>IF(L673&gt;0,L673*I673/X673,0)*VLOOKUP(B673,'2-Kosten per locatie'!$A$14:$C$31,3,FALSE)</f>
        <v>0</v>
      </c>
      <c r="S673" s="266">
        <f>IF(M673&gt;0,M673*I673/Y673,0)*VLOOKUP(B673,'2-Kosten per locatie'!$A$14:$C$31,3,FALSE)</f>
        <v>0</v>
      </c>
      <c r="T673" s="266">
        <f>IF(N673&gt;0,N673*I673/Z673,0)*VLOOKUP(B673,'2-Kosten per locatie'!$A$14:$C$31,3,FALSE)</f>
        <v>0</v>
      </c>
      <c r="U673" s="266">
        <f>IF(O673&gt;0,O673*I673/Y673,0)*VLOOKUP(B673,'2-Kosten per locatie'!$A$14:$C$31,3,FALSE)</f>
        <v>0</v>
      </c>
      <c r="V673" s="266">
        <f>IF(P673&gt;0,P673*I673/Z673,0)*VLOOKUP(B673,'2-Kosten per locatie'!$A$14:$C$31,3,FALSE)</f>
        <v>0</v>
      </c>
      <c r="W673" s="359">
        <f>IF(K673="nio",0,IF(K673&gt;0,VLOOKUP(G673,'3-Productie normen'!A:L,VLOOKUP(K673,'3-Productie normen'!$B$32:$C$36,2,FALSE),FALSE)))</f>
        <v>0</v>
      </c>
      <c r="X673" s="359">
        <f t="shared" si="84"/>
        <v>0</v>
      </c>
      <c r="Y673" s="359">
        <f t="shared" si="85"/>
        <v>0</v>
      </c>
      <c r="Z673" s="359">
        <f t="shared" si="86"/>
        <v>0</v>
      </c>
      <c r="AA673" s="360"/>
      <c r="AC673" s="361">
        <f t="shared" si="87"/>
        <v>22006.5</v>
      </c>
    </row>
    <row r="674" spans="1:29" ht="14.1" hidden="1" customHeight="1">
      <c r="A674" s="77">
        <v>674</v>
      </c>
      <c r="B674" s="74" t="s">
        <v>66</v>
      </c>
      <c r="C674" s="74"/>
      <c r="D674" s="516" t="s">
        <v>392</v>
      </c>
      <c r="E674" s="443" t="s">
        <v>508</v>
      </c>
      <c r="F674" s="74" t="s">
        <v>245</v>
      </c>
      <c r="G674" s="74" t="s">
        <v>107</v>
      </c>
      <c r="H674" s="74"/>
      <c r="I674" s="74">
        <v>7.05</v>
      </c>
      <c r="J674" s="358">
        <f t="shared" ref="J674:J737" si="88">SUM(K674:P674)</f>
        <v>0</v>
      </c>
      <c r="K674" s="267" t="s">
        <v>111</v>
      </c>
      <c r="L674" s="267"/>
      <c r="M674" s="267"/>
      <c r="N674" s="267"/>
      <c r="O674" s="267"/>
      <c r="P674" s="267"/>
      <c r="Q674" s="266">
        <f>IF(K674="nio",0,IF(K674&gt;0,K674*I674/W674,0))*VLOOKUP(B674,'2-Kosten per locatie'!$A$14:$C$31,3,FALSE)</f>
        <v>0</v>
      </c>
      <c r="R674" s="266">
        <f>IF(L674&gt;0,L674*I674/X674,0)*VLOOKUP(B674,'2-Kosten per locatie'!$A$14:$C$31,3,FALSE)</f>
        <v>0</v>
      </c>
      <c r="S674" s="266">
        <f>IF(M674&gt;0,M674*I674/Y674,0)*VLOOKUP(B674,'2-Kosten per locatie'!$A$14:$C$31,3,FALSE)</f>
        <v>0</v>
      </c>
      <c r="T674" s="266">
        <f>IF(N674&gt;0,N674*I674/Z674,0)*VLOOKUP(B674,'2-Kosten per locatie'!$A$14:$C$31,3,FALSE)</f>
        <v>0</v>
      </c>
      <c r="U674" s="266">
        <f>IF(O674&gt;0,O674*I674/Y674,0)*VLOOKUP(B674,'2-Kosten per locatie'!$A$14:$C$31,3,FALSE)</f>
        <v>0</v>
      </c>
      <c r="V674" s="266">
        <f>IF(P674&gt;0,P674*I674/Z674,0)*VLOOKUP(B674,'2-Kosten per locatie'!$A$14:$C$31,3,FALSE)</f>
        <v>0</v>
      </c>
      <c r="W674" s="359">
        <f>IF(K674="nio",0,IF(K674&gt;0,VLOOKUP(G674,'3-Productie normen'!A:L,VLOOKUP(K674,'3-Productie normen'!$B$32:$C$36,2,FALSE),FALSE)))</f>
        <v>0</v>
      </c>
      <c r="X674" s="359">
        <f t="shared" ref="X674:X737" si="89">IF(L674&gt;0,W674*$X$8,0)</f>
        <v>0</v>
      </c>
      <c r="Y674" s="359">
        <f t="shared" ref="Y674:Y737" si="90">IF((OR(M674&gt;0,O674&gt;0)),W674*$Y$8,0)</f>
        <v>0</v>
      </c>
      <c r="Z674" s="359">
        <f t="shared" ref="Z674:Z737" si="91">IF((OR(N674&gt;0,P674&gt;0)),W674*$Z$8,0)</f>
        <v>0</v>
      </c>
      <c r="AA674" s="360"/>
      <c r="AC674" s="361">
        <f t="shared" ref="AC674:AC737" si="92">J674*I674</f>
        <v>0</v>
      </c>
    </row>
    <row r="675" spans="1:29" ht="14.1" hidden="1" customHeight="1">
      <c r="A675" s="77">
        <v>675</v>
      </c>
      <c r="B675" s="74" t="s">
        <v>66</v>
      </c>
      <c r="C675" s="74"/>
      <c r="D675" s="516" t="s">
        <v>392</v>
      </c>
      <c r="E675" s="443" t="s">
        <v>509</v>
      </c>
      <c r="F675" s="74" t="s">
        <v>194</v>
      </c>
      <c r="G675" s="74" t="s">
        <v>510</v>
      </c>
      <c r="H675" s="74"/>
      <c r="I675" s="74">
        <v>36.409999999999997</v>
      </c>
      <c r="J675" s="358">
        <f t="shared" si="88"/>
        <v>0</v>
      </c>
      <c r="K675" s="267" t="s">
        <v>111</v>
      </c>
      <c r="L675" s="267"/>
      <c r="M675" s="267"/>
      <c r="N675" s="267"/>
      <c r="O675" s="267"/>
      <c r="P675" s="267"/>
      <c r="Q675" s="266">
        <f>IF(K675="nio",0,IF(K675&gt;0,K675*I675/W675,0))*VLOOKUP(B675,'2-Kosten per locatie'!$A$14:$C$31,3,FALSE)</f>
        <v>0</v>
      </c>
      <c r="R675" s="266">
        <f>IF(L675&gt;0,L675*I675/X675,0)*VLOOKUP(B675,'2-Kosten per locatie'!$A$14:$C$31,3,FALSE)</f>
        <v>0</v>
      </c>
      <c r="S675" s="266">
        <f>IF(M675&gt;0,M675*I675/Y675,0)*VLOOKUP(B675,'2-Kosten per locatie'!$A$14:$C$31,3,FALSE)</f>
        <v>0</v>
      </c>
      <c r="T675" s="266">
        <f>IF(N675&gt;0,N675*I675/Z675,0)*VLOOKUP(B675,'2-Kosten per locatie'!$A$14:$C$31,3,FALSE)</f>
        <v>0</v>
      </c>
      <c r="U675" s="266">
        <f>IF(O675&gt;0,O675*I675/Y675,0)*VLOOKUP(B675,'2-Kosten per locatie'!$A$14:$C$31,3,FALSE)</f>
        <v>0</v>
      </c>
      <c r="V675" s="266">
        <f>IF(P675&gt;0,P675*I675/Z675,0)*VLOOKUP(B675,'2-Kosten per locatie'!$A$14:$C$31,3,FALSE)</f>
        <v>0</v>
      </c>
      <c r="W675" s="359">
        <f>IF(K675="nio",0,IF(K675&gt;0,VLOOKUP(G675,'3-Productie normen'!A:L,VLOOKUP(K675,'3-Productie normen'!$B$32:$C$36,2,FALSE),FALSE)))</f>
        <v>0</v>
      </c>
      <c r="X675" s="359">
        <f t="shared" si="89"/>
        <v>0</v>
      </c>
      <c r="Y675" s="359">
        <f t="shared" si="90"/>
        <v>0</v>
      </c>
      <c r="Z675" s="359">
        <f t="shared" si="91"/>
        <v>0</v>
      </c>
      <c r="AA675" s="360"/>
      <c r="AC675" s="361">
        <f t="shared" si="92"/>
        <v>0</v>
      </c>
    </row>
    <row r="676" spans="1:29" ht="14.1" hidden="1" customHeight="1">
      <c r="A676" s="77">
        <v>676</v>
      </c>
      <c r="B676" s="74" t="s">
        <v>66</v>
      </c>
      <c r="C676" s="74"/>
      <c r="D676" s="516" t="s">
        <v>392</v>
      </c>
      <c r="E676" s="443" t="s">
        <v>511</v>
      </c>
      <c r="F676" s="74" t="s">
        <v>194</v>
      </c>
      <c r="G676" s="74" t="s">
        <v>510</v>
      </c>
      <c r="H676" s="74"/>
      <c r="I676" s="74">
        <v>33.25</v>
      </c>
      <c r="J676" s="358">
        <f t="shared" si="88"/>
        <v>0</v>
      </c>
      <c r="K676" s="267" t="s">
        <v>111</v>
      </c>
      <c r="L676" s="267"/>
      <c r="M676" s="267"/>
      <c r="N676" s="267"/>
      <c r="O676" s="267"/>
      <c r="P676" s="267"/>
      <c r="Q676" s="266">
        <f>IF(K676="nio",0,IF(K676&gt;0,K676*I676/W676,0))*VLOOKUP(B676,'2-Kosten per locatie'!$A$14:$C$31,3,FALSE)</f>
        <v>0</v>
      </c>
      <c r="R676" s="266">
        <f>IF(L676&gt;0,L676*I676/X676,0)*VLOOKUP(B676,'2-Kosten per locatie'!$A$14:$C$31,3,FALSE)</f>
        <v>0</v>
      </c>
      <c r="S676" s="266">
        <f>IF(M676&gt;0,M676*I676/Y676,0)*VLOOKUP(B676,'2-Kosten per locatie'!$A$14:$C$31,3,FALSE)</f>
        <v>0</v>
      </c>
      <c r="T676" s="266">
        <f>IF(N676&gt;0,N676*I676/Z676,0)*VLOOKUP(B676,'2-Kosten per locatie'!$A$14:$C$31,3,FALSE)</f>
        <v>0</v>
      </c>
      <c r="U676" s="266">
        <f>IF(O676&gt;0,O676*I676/Y676,0)*VLOOKUP(B676,'2-Kosten per locatie'!$A$14:$C$31,3,FALSE)</f>
        <v>0</v>
      </c>
      <c r="V676" s="266">
        <f>IF(P676&gt;0,P676*I676/Z676,0)*VLOOKUP(B676,'2-Kosten per locatie'!$A$14:$C$31,3,FALSE)</f>
        <v>0</v>
      </c>
      <c r="W676" s="359">
        <f>IF(K676="nio",0,IF(K676&gt;0,VLOOKUP(G676,'3-Productie normen'!A:L,VLOOKUP(K676,'3-Productie normen'!$B$32:$C$36,2,FALSE),FALSE)))</f>
        <v>0</v>
      </c>
      <c r="X676" s="359">
        <f t="shared" si="89"/>
        <v>0</v>
      </c>
      <c r="Y676" s="359">
        <f t="shared" si="90"/>
        <v>0</v>
      </c>
      <c r="Z676" s="359">
        <f t="shared" si="91"/>
        <v>0</v>
      </c>
      <c r="AA676" s="360"/>
      <c r="AC676" s="361">
        <f t="shared" si="92"/>
        <v>0</v>
      </c>
    </row>
    <row r="677" spans="1:29" ht="14.1" hidden="1" customHeight="1">
      <c r="A677" s="77">
        <v>677</v>
      </c>
      <c r="B677" s="74" t="s">
        <v>66</v>
      </c>
      <c r="C677" s="74"/>
      <c r="D677" s="516" t="s">
        <v>392</v>
      </c>
      <c r="E677" s="443" t="s">
        <v>512</v>
      </c>
      <c r="F677" s="74" t="s">
        <v>194</v>
      </c>
      <c r="G677" s="74" t="s">
        <v>510</v>
      </c>
      <c r="H677" s="74"/>
      <c r="I677" s="74">
        <v>91.61</v>
      </c>
      <c r="J677" s="358">
        <f t="shared" si="88"/>
        <v>0</v>
      </c>
      <c r="K677" s="267" t="s">
        <v>111</v>
      </c>
      <c r="L677" s="267"/>
      <c r="M677" s="267"/>
      <c r="N677" s="267"/>
      <c r="O677" s="267"/>
      <c r="P677" s="267"/>
      <c r="Q677" s="266">
        <f>IF(K677="nio",0,IF(K677&gt;0,K677*I677/W677,0))*VLOOKUP(B677,'2-Kosten per locatie'!$A$14:$C$31,3,FALSE)</f>
        <v>0</v>
      </c>
      <c r="R677" s="266">
        <f>IF(L677&gt;0,L677*I677/X677,0)*VLOOKUP(B677,'2-Kosten per locatie'!$A$14:$C$31,3,FALSE)</f>
        <v>0</v>
      </c>
      <c r="S677" s="266">
        <f>IF(M677&gt;0,M677*I677/Y677,0)*VLOOKUP(B677,'2-Kosten per locatie'!$A$14:$C$31,3,FALSE)</f>
        <v>0</v>
      </c>
      <c r="T677" s="266">
        <f>IF(N677&gt;0,N677*I677/Z677,0)*VLOOKUP(B677,'2-Kosten per locatie'!$A$14:$C$31,3,FALSE)</f>
        <v>0</v>
      </c>
      <c r="U677" s="266">
        <f>IF(O677&gt;0,O677*I677/Y677,0)*VLOOKUP(B677,'2-Kosten per locatie'!$A$14:$C$31,3,FALSE)</f>
        <v>0</v>
      </c>
      <c r="V677" s="266">
        <f>IF(P677&gt;0,P677*I677/Z677,0)*VLOOKUP(B677,'2-Kosten per locatie'!$A$14:$C$31,3,FALSE)</f>
        <v>0</v>
      </c>
      <c r="W677" s="359">
        <f>IF(K677="nio",0,IF(K677&gt;0,VLOOKUP(G677,'3-Productie normen'!A:L,VLOOKUP(K677,'3-Productie normen'!$B$32:$C$36,2,FALSE),FALSE)))</f>
        <v>0</v>
      </c>
      <c r="X677" s="359">
        <f t="shared" si="89"/>
        <v>0</v>
      </c>
      <c r="Y677" s="359">
        <f t="shared" si="90"/>
        <v>0</v>
      </c>
      <c r="Z677" s="359">
        <f t="shared" si="91"/>
        <v>0</v>
      </c>
      <c r="AA677" s="360"/>
      <c r="AC677" s="361">
        <f t="shared" si="92"/>
        <v>0</v>
      </c>
    </row>
    <row r="678" spans="1:29" ht="14.1" hidden="1" customHeight="1">
      <c r="A678" s="77">
        <v>678</v>
      </c>
      <c r="B678" s="74" t="s">
        <v>66</v>
      </c>
      <c r="C678" s="74"/>
      <c r="D678" s="516" t="s">
        <v>392</v>
      </c>
      <c r="E678" s="443" t="s">
        <v>513</v>
      </c>
      <c r="F678" s="74" t="s">
        <v>194</v>
      </c>
      <c r="G678" s="74" t="s">
        <v>510</v>
      </c>
      <c r="H678" s="74"/>
      <c r="I678" s="74">
        <v>51.51</v>
      </c>
      <c r="J678" s="358">
        <f t="shared" si="88"/>
        <v>0</v>
      </c>
      <c r="K678" s="267" t="s">
        <v>111</v>
      </c>
      <c r="L678" s="267"/>
      <c r="M678" s="267"/>
      <c r="N678" s="267"/>
      <c r="O678" s="267"/>
      <c r="P678" s="267"/>
      <c r="Q678" s="266">
        <f>IF(K678="nio",0,IF(K678&gt;0,K678*I678/W678,0))*VLOOKUP(B678,'2-Kosten per locatie'!$A$14:$C$31,3,FALSE)</f>
        <v>0</v>
      </c>
      <c r="R678" s="266">
        <f>IF(L678&gt;0,L678*I678/X678,0)*VLOOKUP(B678,'2-Kosten per locatie'!$A$14:$C$31,3,FALSE)</f>
        <v>0</v>
      </c>
      <c r="S678" s="266">
        <f>IF(M678&gt;0,M678*I678/Y678,0)*VLOOKUP(B678,'2-Kosten per locatie'!$A$14:$C$31,3,FALSE)</f>
        <v>0</v>
      </c>
      <c r="T678" s="266">
        <f>IF(N678&gt;0,N678*I678/Z678,0)*VLOOKUP(B678,'2-Kosten per locatie'!$A$14:$C$31,3,FALSE)</f>
        <v>0</v>
      </c>
      <c r="U678" s="266">
        <f>IF(O678&gt;0,O678*I678/Y678,0)*VLOOKUP(B678,'2-Kosten per locatie'!$A$14:$C$31,3,FALSE)</f>
        <v>0</v>
      </c>
      <c r="V678" s="266">
        <f>IF(P678&gt;0,P678*I678/Z678,0)*VLOOKUP(B678,'2-Kosten per locatie'!$A$14:$C$31,3,FALSE)</f>
        <v>0</v>
      </c>
      <c r="W678" s="359">
        <f>IF(K678="nio",0,IF(K678&gt;0,VLOOKUP(G678,'3-Productie normen'!A:L,VLOOKUP(K678,'3-Productie normen'!$B$32:$C$36,2,FALSE),FALSE)))</f>
        <v>0</v>
      </c>
      <c r="X678" s="359">
        <f t="shared" si="89"/>
        <v>0</v>
      </c>
      <c r="Y678" s="359">
        <f t="shared" si="90"/>
        <v>0</v>
      </c>
      <c r="Z678" s="359">
        <f t="shared" si="91"/>
        <v>0</v>
      </c>
      <c r="AA678" s="360"/>
      <c r="AC678" s="361">
        <f t="shared" si="92"/>
        <v>0</v>
      </c>
    </row>
    <row r="679" spans="1:29" ht="14.1" hidden="1" customHeight="1">
      <c r="A679" s="77">
        <v>679</v>
      </c>
      <c r="B679" s="74" t="s">
        <v>66</v>
      </c>
      <c r="C679" s="74"/>
      <c r="D679" s="516" t="s">
        <v>392</v>
      </c>
      <c r="E679" s="443" t="s">
        <v>514</v>
      </c>
      <c r="F679" s="74" t="s">
        <v>515</v>
      </c>
      <c r="G679" s="74" t="s">
        <v>510</v>
      </c>
      <c r="H679" s="74"/>
      <c r="I679" s="74">
        <v>33.44</v>
      </c>
      <c r="J679" s="358">
        <f t="shared" si="88"/>
        <v>0</v>
      </c>
      <c r="K679" s="267" t="s">
        <v>111</v>
      </c>
      <c r="L679" s="267"/>
      <c r="M679" s="267"/>
      <c r="N679" s="267"/>
      <c r="O679" s="267"/>
      <c r="P679" s="267"/>
      <c r="Q679" s="266">
        <f>IF(K679="nio",0,IF(K679&gt;0,K679*I679/W679,0))*VLOOKUP(B679,'2-Kosten per locatie'!$A$14:$C$31,3,FALSE)</f>
        <v>0</v>
      </c>
      <c r="R679" s="266">
        <f>IF(L679&gt;0,L679*I679/X679,0)*VLOOKUP(B679,'2-Kosten per locatie'!$A$14:$C$31,3,FALSE)</f>
        <v>0</v>
      </c>
      <c r="S679" s="266">
        <f>IF(M679&gt;0,M679*I679/Y679,0)*VLOOKUP(B679,'2-Kosten per locatie'!$A$14:$C$31,3,FALSE)</f>
        <v>0</v>
      </c>
      <c r="T679" s="266">
        <f>IF(N679&gt;0,N679*I679/Z679,0)*VLOOKUP(B679,'2-Kosten per locatie'!$A$14:$C$31,3,FALSE)</f>
        <v>0</v>
      </c>
      <c r="U679" s="266">
        <f>IF(O679&gt;0,O679*I679/Y679,0)*VLOOKUP(B679,'2-Kosten per locatie'!$A$14:$C$31,3,FALSE)</f>
        <v>0</v>
      </c>
      <c r="V679" s="266">
        <f>IF(P679&gt;0,P679*I679/Z679,0)*VLOOKUP(B679,'2-Kosten per locatie'!$A$14:$C$31,3,FALSE)</f>
        <v>0</v>
      </c>
      <c r="W679" s="359">
        <f>IF(K679="nio",0,IF(K679&gt;0,VLOOKUP(G679,'3-Productie normen'!A:L,VLOOKUP(K679,'3-Productie normen'!$B$32:$C$36,2,FALSE),FALSE)))</f>
        <v>0</v>
      </c>
      <c r="X679" s="359">
        <f t="shared" si="89"/>
        <v>0</v>
      </c>
      <c r="Y679" s="359">
        <f t="shared" si="90"/>
        <v>0</v>
      </c>
      <c r="Z679" s="359">
        <f t="shared" si="91"/>
        <v>0</v>
      </c>
      <c r="AA679" s="360"/>
      <c r="AC679" s="361">
        <f t="shared" si="92"/>
        <v>0</v>
      </c>
    </row>
    <row r="680" spans="1:29" ht="14.1" hidden="1" customHeight="1">
      <c r="A680" s="77">
        <v>680</v>
      </c>
      <c r="B680" s="74" t="s">
        <v>66</v>
      </c>
      <c r="C680" s="74"/>
      <c r="D680" s="516" t="s">
        <v>392</v>
      </c>
      <c r="E680" s="443" t="s">
        <v>516</v>
      </c>
      <c r="F680" s="74" t="s">
        <v>517</v>
      </c>
      <c r="G680" s="74" t="s">
        <v>510</v>
      </c>
      <c r="H680" s="74"/>
      <c r="I680" s="74">
        <v>235.81</v>
      </c>
      <c r="J680" s="358">
        <f t="shared" si="88"/>
        <v>0</v>
      </c>
      <c r="K680" s="267" t="s">
        <v>111</v>
      </c>
      <c r="L680" s="267"/>
      <c r="M680" s="267"/>
      <c r="N680" s="267"/>
      <c r="O680" s="267"/>
      <c r="P680" s="267"/>
      <c r="Q680" s="266">
        <f>IF(K680="nio",0,IF(K680&gt;0,K680*I680/W680,0))*VLOOKUP(B680,'2-Kosten per locatie'!$A$14:$C$31,3,FALSE)</f>
        <v>0</v>
      </c>
      <c r="R680" s="266">
        <f>IF(L680&gt;0,L680*I680/X680,0)*VLOOKUP(B680,'2-Kosten per locatie'!$A$14:$C$31,3,FALSE)</f>
        <v>0</v>
      </c>
      <c r="S680" s="266">
        <f>IF(M680&gt;0,M680*I680/Y680,0)*VLOOKUP(B680,'2-Kosten per locatie'!$A$14:$C$31,3,FALSE)</f>
        <v>0</v>
      </c>
      <c r="T680" s="266">
        <f>IF(N680&gt;0,N680*I680/Z680,0)*VLOOKUP(B680,'2-Kosten per locatie'!$A$14:$C$31,3,FALSE)</f>
        <v>0</v>
      </c>
      <c r="U680" s="266">
        <f>IF(O680&gt;0,O680*I680/Y680,0)*VLOOKUP(B680,'2-Kosten per locatie'!$A$14:$C$31,3,FALSE)</f>
        <v>0</v>
      </c>
      <c r="V680" s="266">
        <f>IF(P680&gt;0,P680*I680/Z680,0)*VLOOKUP(B680,'2-Kosten per locatie'!$A$14:$C$31,3,FALSE)</f>
        <v>0</v>
      </c>
      <c r="W680" s="359">
        <f>IF(K680="nio",0,IF(K680&gt;0,VLOOKUP(G680,'3-Productie normen'!A:L,VLOOKUP(K680,'3-Productie normen'!$B$32:$C$36,2,FALSE),FALSE)))</f>
        <v>0</v>
      </c>
      <c r="X680" s="359">
        <f t="shared" si="89"/>
        <v>0</v>
      </c>
      <c r="Y680" s="359">
        <f t="shared" si="90"/>
        <v>0</v>
      </c>
      <c r="Z680" s="359">
        <f t="shared" si="91"/>
        <v>0</v>
      </c>
      <c r="AA680" s="360"/>
      <c r="AC680" s="361">
        <f t="shared" si="92"/>
        <v>0</v>
      </c>
    </row>
    <row r="681" spans="1:29" ht="14.1" hidden="1" customHeight="1">
      <c r="A681" s="77">
        <v>681</v>
      </c>
      <c r="B681" s="74" t="s">
        <v>66</v>
      </c>
      <c r="C681" s="74"/>
      <c r="D681" s="516" t="s">
        <v>392</v>
      </c>
      <c r="E681" s="443" t="s">
        <v>518</v>
      </c>
      <c r="F681" s="74" t="s">
        <v>403</v>
      </c>
      <c r="G681" s="74" t="s">
        <v>97</v>
      </c>
      <c r="H681" s="74"/>
      <c r="I681" s="74">
        <v>10.89</v>
      </c>
      <c r="J681" s="358">
        <f t="shared" si="88"/>
        <v>0</v>
      </c>
      <c r="K681" s="267" t="s">
        <v>111</v>
      </c>
      <c r="L681" s="267"/>
      <c r="M681" s="267"/>
      <c r="N681" s="267"/>
      <c r="O681" s="267"/>
      <c r="P681" s="267"/>
      <c r="Q681" s="266">
        <f>IF(K681="nio",0,IF(K681&gt;0,K681*I681/W681,0))*VLOOKUP(B681,'2-Kosten per locatie'!$A$14:$C$31,3,FALSE)</f>
        <v>0</v>
      </c>
      <c r="R681" s="266">
        <f>IF(L681&gt;0,L681*I681/X681,0)*VLOOKUP(B681,'2-Kosten per locatie'!$A$14:$C$31,3,FALSE)</f>
        <v>0</v>
      </c>
      <c r="S681" s="266">
        <f>IF(M681&gt;0,M681*I681/Y681,0)*VLOOKUP(B681,'2-Kosten per locatie'!$A$14:$C$31,3,FALSE)</f>
        <v>0</v>
      </c>
      <c r="T681" s="266">
        <f>IF(N681&gt;0,N681*I681/Z681,0)*VLOOKUP(B681,'2-Kosten per locatie'!$A$14:$C$31,3,FALSE)</f>
        <v>0</v>
      </c>
      <c r="U681" s="266">
        <f>IF(O681&gt;0,O681*I681/Y681,0)*VLOOKUP(B681,'2-Kosten per locatie'!$A$14:$C$31,3,FALSE)</f>
        <v>0</v>
      </c>
      <c r="V681" s="266">
        <f>IF(P681&gt;0,P681*I681/Z681,0)*VLOOKUP(B681,'2-Kosten per locatie'!$A$14:$C$31,3,FALSE)</f>
        <v>0</v>
      </c>
      <c r="W681" s="359">
        <f>IF(K681="nio",0,IF(K681&gt;0,VLOOKUP(G681,'3-Productie normen'!A:L,VLOOKUP(K681,'3-Productie normen'!$B$32:$C$36,2,FALSE),FALSE)))</f>
        <v>0</v>
      </c>
      <c r="X681" s="359">
        <f t="shared" si="89"/>
        <v>0</v>
      </c>
      <c r="Y681" s="359">
        <f t="shared" si="90"/>
        <v>0</v>
      </c>
      <c r="Z681" s="359">
        <f t="shared" si="91"/>
        <v>0</v>
      </c>
      <c r="AA681" s="360"/>
      <c r="AC681" s="361">
        <f t="shared" si="92"/>
        <v>0</v>
      </c>
    </row>
    <row r="682" spans="1:29" ht="14.1" hidden="1" customHeight="1">
      <c r="A682" s="77">
        <v>682</v>
      </c>
      <c r="B682" s="74" t="s">
        <v>66</v>
      </c>
      <c r="C682" s="74"/>
      <c r="D682" s="516" t="s">
        <v>392</v>
      </c>
      <c r="E682" s="443" t="s">
        <v>519</v>
      </c>
      <c r="F682" s="74" t="s">
        <v>520</v>
      </c>
      <c r="G682" s="74" t="s">
        <v>100</v>
      </c>
      <c r="H682" s="74"/>
      <c r="I682" s="74">
        <v>6</v>
      </c>
      <c r="J682" s="358">
        <f t="shared" si="88"/>
        <v>0</v>
      </c>
      <c r="K682" s="267" t="s">
        <v>111</v>
      </c>
      <c r="L682" s="267"/>
      <c r="M682" s="267"/>
      <c r="N682" s="267"/>
      <c r="O682" s="267"/>
      <c r="P682" s="267"/>
      <c r="Q682" s="266">
        <f>IF(K682="nio",0,IF(K682&gt;0,K682*I682/W682,0))*VLOOKUP(B682,'2-Kosten per locatie'!$A$14:$C$31,3,FALSE)</f>
        <v>0</v>
      </c>
      <c r="R682" s="266">
        <f>IF(L682&gt;0,L682*I682/X682,0)*VLOOKUP(B682,'2-Kosten per locatie'!$A$14:$C$31,3,FALSE)</f>
        <v>0</v>
      </c>
      <c r="S682" s="266">
        <f>IF(M682&gt;0,M682*I682/Y682,0)*VLOOKUP(B682,'2-Kosten per locatie'!$A$14:$C$31,3,FALSE)</f>
        <v>0</v>
      </c>
      <c r="T682" s="266">
        <f>IF(N682&gt;0,N682*I682/Z682,0)*VLOOKUP(B682,'2-Kosten per locatie'!$A$14:$C$31,3,FALSE)</f>
        <v>0</v>
      </c>
      <c r="U682" s="266">
        <f>IF(O682&gt;0,O682*I682/Y682,0)*VLOOKUP(B682,'2-Kosten per locatie'!$A$14:$C$31,3,FALSE)</f>
        <v>0</v>
      </c>
      <c r="V682" s="266">
        <f>IF(P682&gt;0,P682*I682/Z682,0)*VLOOKUP(B682,'2-Kosten per locatie'!$A$14:$C$31,3,FALSE)</f>
        <v>0</v>
      </c>
      <c r="W682" s="359">
        <f>IF(K682="nio",0,IF(K682&gt;0,VLOOKUP(G682,'3-Productie normen'!A:L,VLOOKUP(K682,'3-Productie normen'!$B$32:$C$36,2,FALSE),FALSE)))</f>
        <v>0</v>
      </c>
      <c r="X682" s="359">
        <f t="shared" si="89"/>
        <v>0</v>
      </c>
      <c r="Y682" s="359">
        <f t="shared" si="90"/>
        <v>0</v>
      </c>
      <c r="Z682" s="359">
        <f t="shared" si="91"/>
        <v>0</v>
      </c>
      <c r="AA682" s="360"/>
      <c r="AC682" s="361">
        <f t="shared" si="92"/>
        <v>0</v>
      </c>
    </row>
    <row r="683" spans="1:29" ht="14.1" hidden="1" customHeight="1">
      <c r="A683" s="77">
        <v>683</v>
      </c>
      <c r="B683" s="74" t="s">
        <v>66</v>
      </c>
      <c r="C683" s="74"/>
      <c r="D683" s="516" t="s">
        <v>392</v>
      </c>
      <c r="E683" s="443" t="s">
        <v>521</v>
      </c>
      <c r="F683" s="74" t="s">
        <v>522</v>
      </c>
      <c r="G683" s="74" t="s">
        <v>106</v>
      </c>
      <c r="H683" s="74"/>
      <c r="I683" s="74">
        <v>77.97</v>
      </c>
      <c r="J683" s="358">
        <f t="shared" si="88"/>
        <v>0</v>
      </c>
      <c r="K683" s="267" t="s">
        <v>111</v>
      </c>
      <c r="L683" s="267"/>
      <c r="M683" s="267"/>
      <c r="N683" s="267"/>
      <c r="O683" s="267"/>
      <c r="P683" s="267"/>
      <c r="Q683" s="266">
        <f>IF(K683="nio",0,IF(K683&gt;0,K683*I683/W683,0))*VLOOKUP(B683,'2-Kosten per locatie'!$A$14:$C$31,3,FALSE)</f>
        <v>0</v>
      </c>
      <c r="R683" s="266">
        <f>IF(L683&gt;0,L683*I683/X683,0)*VLOOKUP(B683,'2-Kosten per locatie'!$A$14:$C$31,3,FALSE)</f>
        <v>0</v>
      </c>
      <c r="S683" s="266">
        <f>IF(M683&gt;0,M683*I683/Y683,0)*VLOOKUP(B683,'2-Kosten per locatie'!$A$14:$C$31,3,FALSE)</f>
        <v>0</v>
      </c>
      <c r="T683" s="266">
        <f>IF(N683&gt;0,N683*I683/Z683,0)*VLOOKUP(B683,'2-Kosten per locatie'!$A$14:$C$31,3,FALSE)</f>
        <v>0</v>
      </c>
      <c r="U683" s="266">
        <f>IF(O683&gt;0,O683*I683/Y683,0)*VLOOKUP(B683,'2-Kosten per locatie'!$A$14:$C$31,3,FALSE)</f>
        <v>0</v>
      </c>
      <c r="V683" s="266">
        <f>IF(P683&gt;0,P683*I683/Z683,0)*VLOOKUP(B683,'2-Kosten per locatie'!$A$14:$C$31,3,FALSE)</f>
        <v>0</v>
      </c>
      <c r="W683" s="359">
        <f>IF(K683="nio",0,IF(K683&gt;0,VLOOKUP(G683,'3-Productie normen'!A:L,VLOOKUP(K683,'3-Productie normen'!$B$32:$C$36,2,FALSE),FALSE)))</f>
        <v>0</v>
      </c>
      <c r="X683" s="359">
        <f t="shared" si="89"/>
        <v>0</v>
      </c>
      <c r="Y683" s="359">
        <f t="shared" si="90"/>
        <v>0</v>
      </c>
      <c r="Z683" s="359">
        <f t="shared" si="91"/>
        <v>0</v>
      </c>
      <c r="AA683" s="360"/>
      <c r="AC683" s="361">
        <f t="shared" si="92"/>
        <v>0</v>
      </c>
    </row>
    <row r="684" spans="1:29" ht="14.1" hidden="1" customHeight="1">
      <c r="A684" s="77">
        <v>684</v>
      </c>
      <c r="B684" s="74" t="s">
        <v>66</v>
      </c>
      <c r="C684" s="74"/>
      <c r="D684" s="516" t="s">
        <v>392</v>
      </c>
      <c r="E684" s="443" t="s">
        <v>523</v>
      </c>
      <c r="F684" s="74" t="s">
        <v>524</v>
      </c>
      <c r="G684" s="74" t="s">
        <v>99</v>
      </c>
      <c r="H684" s="74"/>
      <c r="I684" s="74">
        <v>21.99</v>
      </c>
      <c r="J684" s="358">
        <f t="shared" si="88"/>
        <v>0</v>
      </c>
      <c r="K684" s="267" t="s">
        <v>111</v>
      </c>
      <c r="L684" s="267"/>
      <c r="M684" s="267"/>
      <c r="N684" s="267"/>
      <c r="O684" s="267"/>
      <c r="P684" s="267"/>
      <c r="Q684" s="266">
        <f>IF(K684="nio",0,IF(K684&gt;0,K684*I684/W684,0))*VLOOKUP(B684,'2-Kosten per locatie'!$A$14:$C$31,3,FALSE)</f>
        <v>0</v>
      </c>
      <c r="R684" s="266">
        <f>IF(L684&gt;0,L684*I684/X684,0)*VLOOKUP(B684,'2-Kosten per locatie'!$A$14:$C$31,3,FALSE)</f>
        <v>0</v>
      </c>
      <c r="S684" s="266">
        <f>IF(M684&gt;0,M684*I684/Y684,0)*VLOOKUP(B684,'2-Kosten per locatie'!$A$14:$C$31,3,FALSE)</f>
        <v>0</v>
      </c>
      <c r="T684" s="266">
        <f>IF(N684&gt;0,N684*I684/Z684,0)*VLOOKUP(B684,'2-Kosten per locatie'!$A$14:$C$31,3,FALSE)</f>
        <v>0</v>
      </c>
      <c r="U684" s="266">
        <f>IF(O684&gt;0,O684*I684/Y684,0)*VLOOKUP(B684,'2-Kosten per locatie'!$A$14:$C$31,3,FALSE)</f>
        <v>0</v>
      </c>
      <c r="V684" s="266">
        <f>IF(P684&gt;0,P684*I684/Z684,0)*VLOOKUP(B684,'2-Kosten per locatie'!$A$14:$C$31,3,FALSE)</f>
        <v>0</v>
      </c>
      <c r="W684" s="359">
        <f>IF(K684="nio",0,IF(K684&gt;0,VLOOKUP(G684,'3-Productie normen'!A:L,VLOOKUP(K684,'3-Productie normen'!$B$32:$C$36,2,FALSE),FALSE)))</f>
        <v>0</v>
      </c>
      <c r="X684" s="359">
        <f t="shared" si="89"/>
        <v>0</v>
      </c>
      <c r="Y684" s="359">
        <f t="shared" si="90"/>
        <v>0</v>
      </c>
      <c r="Z684" s="359">
        <f t="shared" si="91"/>
        <v>0</v>
      </c>
      <c r="AA684" s="360"/>
      <c r="AC684" s="361">
        <f t="shared" si="92"/>
        <v>0</v>
      </c>
    </row>
    <row r="685" spans="1:29" ht="14.1" hidden="1" customHeight="1">
      <c r="A685" s="77">
        <v>685</v>
      </c>
      <c r="B685" s="74" t="s">
        <v>66</v>
      </c>
      <c r="C685" s="74"/>
      <c r="D685" s="516" t="s">
        <v>392</v>
      </c>
      <c r="E685" s="443" t="s">
        <v>525</v>
      </c>
      <c r="F685" s="74" t="s">
        <v>526</v>
      </c>
      <c r="G685" s="74" t="s">
        <v>510</v>
      </c>
      <c r="H685" s="74"/>
      <c r="I685" s="74">
        <v>27.71</v>
      </c>
      <c r="J685" s="358">
        <f t="shared" si="88"/>
        <v>0</v>
      </c>
      <c r="K685" s="267" t="s">
        <v>111</v>
      </c>
      <c r="L685" s="267"/>
      <c r="M685" s="267"/>
      <c r="N685" s="267"/>
      <c r="O685" s="267"/>
      <c r="P685" s="267"/>
      <c r="Q685" s="266">
        <f>IF(K685="nio",0,IF(K685&gt;0,K685*I685/W685,0))*VLOOKUP(B685,'2-Kosten per locatie'!$A$14:$C$31,3,FALSE)</f>
        <v>0</v>
      </c>
      <c r="R685" s="266">
        <f>IF(L685&gt;0,L685*I685/X685,0)*VLOOKUP(B685,'2-Kosten per locatie'!$A$14:$C$31,3,FALSE)</f>
        <v>0</v>
      </c>
      <c r="S685" s="266">
        <f>IF(M685&gt;0,M685*I685/Y685,0)*VLOOKUP(B685,'2-Kosten per locatie'!$A$14:$C$31,3,FALSE)</f>
        <v>0</v>
      </c>
      <c r="T685" s="266">
        <f>IF(N685&gt;0,N685*I685/Z685,0)*VLOOKUP(B685,'2-Kosten per locatie'!$A$14:$C$31,3,FALSE)</f>
        <v>0</v>
      </c>
      <c r="U685" s="266">
        <f>IF(O685&gt;0,O685*I685/Y685,0)*VLOOKUP(B685,'2-Kosten per locatie'!$A$14:$C$31,3,FALSE)</f>
        <v>0</v>
      </c>
      <c r="V685" s="266">
        <f>IF(P685&gt;0,P685*I685/Z685,0)*VLOOKUP(B685,'2-Kosten per locatie'!$A$14:$C$31,3,FALSE)</f>
        <v>0</v>
      </c>
      <c r="W685" s="359">
        <f>IF(K685="nio",0,IF(K685&gt;0,VLOOKUP(G685,'3-Productie normen'!A:L,VLOOKUP(K685,'3-Productie normen'!$B$32:$C$36,2,FALSE),FALSE)))</f>
        <v>0</v>
      </c>
      <c r="X685" s="359">
        <f t="shared" si="89"/>
        <v>0</v>
      </c>
      <c r="Y685" s="359">
        <f t="shared" si="90"/>
        <v>0</v>
      </c>
      <c r="Z685" s="359">
        <f t="shared" si="91"/>
        <v>0</v>
      </c>
      <c r="AA685" s="360"/>
      <c r="AC685" s="361">
        <f t="shared" si="92"/>
        <v>0</v>
      </c>
    </row>
    <row r="686" spans="1:29" ht="14.1" hidden="1" customHeight="1">
      <c r="A686" s="77">
        <v>686</v>
      </c>
      <c r="B686" s="74" t="s">
        <v>66</v>
      </c>
      <c r="C686" s="74"/>
      <c r="D686" s="516" t="s">
        <v>392</v>
      </c>
      <c r="E686" s="443" t="s">
        <v>527</v>
      </c>
      <c r="F686" s="74" t="s">
        <v>528</v>
      </c>
      <c r="G686" s="74" t="s">
        <v>510</v>
      </c>
      <c r="H686" s="74"/>
      <c r="I686" s="74">
        <v>27.71</v>
      </c>
      <c r="J686" s="358">
        <f t="shared" si="88"/>
        <v>0</v>
      </c>
      <c r="K686" s="267" t="s">
        <v>111</v>
      </c>
      <c r="L686" s="267"/>
      <c r="M686" s="267"/>
      <c r="N686" s="267"/>
      <c r="O686" s="267"/>
      <c r="P686" s="267"/>
      <c r="Q686" s="266">
        <f>IF(K686="nio",0,IF(K686&gt;0,K686*I686/W686,0))*VLOOKUP(B686,'2-Kosten per locatie'!$A$14:$C$31,3,FALSE)</f>
        <v>0</v>
      </c>
      <c r="R686" s="266">
        <f>IF(L686&gt;0,L686*I686/X686,0)*VLOOKUP(B686,'2-Kosten per locatie'!$A$14:$C$31,3,FALSE)</f>
        <v>0</v>
      </c>
      <c r="S686" s="266">
        <f>IF(M686&gt;0,M686*I686/Y686,0)*VLOOKUP(B686,'2-Kosten per locatie'!$A$14:$C$31,3,FALSE)</f>
        <v>0</v>
      </c>
      <c r="T686" s="266">
        <f>IF(N686&gt;0,N686*I686/Z686,0)*VLOOKUP(B686,'2-Kosten per locatie'!$A$14:$C$31,3,FALSE)</f>
        <v>0</v>
      </c>
      <c r="U686" s="266">
        <f>IF(O686&gt;0,O686*I686/Y686,0)*VLOOKUP(B686,'2-Kosten per locatie'!$A$14:$C$31,3,FALSE)</f>
        <v>0</v>
      </c>
      <c r="V686" s="266">
        <f>IF(P686&gt;0,P686*I686/Z686,0)*VLOOKUP(B686,'2-Kosten per locatie'!$A$14:$C$31,3,FALSE)</f>
        <v>0</v>
      </c>
      <c r="W686" s="359">
        <f>IF(K686="nio",0,IF(K686&gt;0,VLOOKUP(G686,'3-Productie normen'!A:L,VLOOKUP(K686,'3-Productie normen'!$B$32:$C$36,2,FALSE),FALSE)))</f>
        <v>0</v>
      </c>
      <c r="X686" s="359">
        <f t="shared" si="89"/>
        <v>0</v>
      </c>
      <c r="Y686" s="359">
        <f t="shared" si="90"/>
        <v>0</v>
      </c>
      <c r="Z686" s="359">
        <f t="shared" si="91"/>
        <v>0</v>
      </c>
      <c r="AA686" s="360"/>
      <c r="AC686" s="361">
        <f t="shared" si="92"/>
        <v>0</v>
      </c>
    </row>
    <row r="687" spans="1:29" ht="14.1" hidden="1" customHeight="1">
      <c r="A687" s="77">
        <v>687</v>
      </c>
      <c r="B687" s="74" t="s">
        <v>66</v>
      </c>
      <c r="C687" s="74"/>
      <c r="D687" s="516" t="s">
        <v>392</v>
      </c>
      <c r="E687" s="443" t="s">
        <v>529</v>
      </c>
      <c r="F687" s="74" t="s">
        <v>528</v>
      </c>
      <c r="G687" s="74" t="s">
        <v>510</v>
      </c>
      <c r="H687" s="74"/>
      <c r="I687" s="74">
        <v>27.71</v>
      </c>
      <c r="J687" s="358">
        <f t="shared" si="88"/>
        <v>0</v>
      </c>
      <c r="K687" s="267" t="s">
        <v>111</v>
      </c>
      <c r="L687" s="267"/>
      <c r="M687" s="267"/>
      <c r="N687" s="267"/>
      <c r="O687" s="267"/>
      <c r="P687" s="267"/>
      <c r="Q687" s="266">
        <f>IF(K687="nio",0,IF(K687&gt;0,K687*I687/W687,0))*VLOOKUP(B687,'2-Kosten per locatie'!$A$14:$C$31,3,FALSE)</f>
        <v>0</v>
      </c>
      <c r="R687" s="266">
        <f>IF(L687&gt;0,L687*I687/X687,0)*VLOOKUP(B687,'2-Kosten per locatie'!$A$14:$C$31,3,FALSE)</f>
        <v>0</v>
      </c>
      <c r="S687" s="266">
        <f>IF(M687&gt;0,M687*I687/Y687,0)*VLOOKUP(B687,'2-Kosten per locatie'!$A$14:$C$31,3,FALSE)</f>
        <v>0</v>
      </c>
      <c r="T687" s="266">
        <f>IF(N687&gt;0,N687*I687/Z687,0)*VLOOKUP(B687,'2-Kosten per locatie'!$A$14:$C$31,3,FALSE)</f>
        <v>0</v>
      </c>
      <c r="U687" s="266">
        <f>IF(O687&gt;0,O687*I687/Y687,0)*VLOOKUP(B687,'2-Kosten per locatie'!$A$14:$C$31,3,FALSE)</f>
        <v>0</v>
      </c>
      <c r="V687" s="266">
        <f>IF(P687&gt;0,P687*I687/Z687,0)*VLOOKUP(B687,'2-Kosten per locatie'!$A$14:$C$31,3,FALSE)</f>
        <v>0</v>
      </c>
      <c r="W687" s="359">
        <f>IF(K687="nio",0,IF(K687&gt;0,VLOOKUP(G687,'3-Productie normen'!A:L,VLOOKUP(K687,'3-Productie normen'!$B$32:$C$36,2,FALSE),FALSE)))</f>
        <v>0</v>
      </c>
      <c r="X687" s="359">
        <f t="shared" si="89"/>
        <v>0</v>
      </c>
      <c r="Y687" s="359">
        <f t="shared" si="90"/>
        <v>0</v>
      </c>
      <c r="Z687" s="359">
        <f t="shared" si="91"/>
        <v>0</v>
      </c>
      <c r="AA687" s="360"/>
      <c r="AC687" s="361">
        <f t="shared" si="92"/>
        <v>0</v>
      </c>
    </row>
    <row r="688" spans="1:29" ht="14.1" hidden="1" customHeight="1">
      <c r="A688" s="77">
        <v>688</v>
      </c>
      <c r="B688" s="74" t="s">
        <v>66</v>
      </c>
      <c r="C688" s="74"/>
      <c r="D688" s="516" t="s">
        <v>392</v>
      </c>
      <c r="E688" s="443" t="s">
        <v>530</v>
      </c>
      <c r="F688" s="74" t="s">
        <v>531</v>
      </c>
      <c r="G688" s="74" t="s">
        <v>510</v>
      </c>
      <c r="H688" s="74"/>
      <c r="I688" s="74">
        <v>27.69</v>
      </c>
      <c r="J688" s="358">
        <f t="shared" si="88"/>
        <v>0</v>
      </c>
      <c r="K688" s="267" t="s">
        <v>111</v>
      </c>
      <c r="L688" s="267"/>
      <c r="M688" s="267"/>
      <c r="N688" s="267"/>
      <c r="O688" s="267"/>
      <c r="P688" s="267"/>
      <c r="Q688" s="266">
        <f>IF(K688="nio",0,IF(K688&gt;0,K688*I688/W688,0))*VLOOKUP(B688,'2-Kosten per locatie'!$A$14:$C$31,3,FALSE)</f>
        <v>0</v>
      </c>
      <c r="R688" s="266">
        <f>IF(L688&gt;0,L688*I688/X688,0)*VLOOKUP(B688,'2-Kosten per locatie'!$A$14:$C$31,3,FALSE)</f>
        <v>0</v>
      </c>
      <c r="S688" s="266">
        <f>IF(M688&gt;0,M688*I688/Y688,0)*VLOOKUP(B688,'2-Kosten per locatie'!$A$14:$C$31,3,FALSE)</f>
        <v>0</v>
      </c>
      <c r="T688" s="266">
        <f>IF(N688&gt;0,N688*I688/Z688,0)*VLOOKUP(B688,'2-Kosten per locatie'!$A$14:$C$31,3,FALSE)</f>
        <v>0</v>
      </c>
      <c r="U688" s="266">
        <f>IF(O688&gt;0,O688*I688/Y688,0)*VLOOKUP(B688,'2-Kosten per locatie'!$A$14:$C$31,3,FALSE)</f>
        <v>0</v>
      </c>
      <c r="V688" s="266">
        <f>IF(P688&gt;0,P688*I688/Z688,0)*VLOOKUP(B688,'2-Kosten per locatie'!$A$14:$C$31,3,FALSE)</f>
        <v>0</v>
      </c>
      <c r="W688" s="359">
        <f>IF(K688="nio",0,IF(K688&gt;0,VLOOKUP(G688,'3-Productie normen'!A:L,VLOOKUP(K688,'3-Productie normen'!$B$32:$C$36,2,FALSE),FALSE)))</f>
        <v>0</v>
      </c>
      <c r="X688" s="359">
        <f t="shared" si="89"/>
        <v>0</v>
      </c>
      <c r="Y688" s="359">
        <f t="shared" si="90"/>
        <v>0</v>
      </c>
      <c r="Z688" s="359">
        <f t="shared" si="91"/>
        <v>0</v>
      </c>
      <c r="AA688" s="360"/>
      <c r="AC688" s="361">
        <f t="shared" si="92"/>
        <v>0</v>
      </c>
    </row>
    <row r="689" spans="1:29" ht="14.1" hidden="1" customHeight="1">
      <c r="A689" s="77">
        <v>689</v>
      </c>
      <c r="B689" s="74" t="s">
        <v>66</v>
      </c>
      <c r="C689" s="74"/>
      <c r="D689" s="516" t="s">
        <v>392</v>
      </c>
      <c r="E689" s="443" t="s">
        <v>532</v>
      </c>
      <c r="F689" s="74" t="s">
        <v>533</v>
      </c>
      <c r="G689" s="340" t="s">
        <v>102</v>
      </c>
      <c r="H689" s="74"/>
      <c r="I689" s="74">
        <v>78.709999999999994</v>
      </c>
      <c r="J689" s="358">
        <f t="shared" si="88"/>
        <v>0</v>
      </c>
      <c r="K689" s="267" t="s">
        <v>111</v>
      </c>
      <c r="L689" s="267"/>
      <c r="M689" s="267"/>
      <c r="N689" s="267"/>
      <c r="O689" s="267"/>
      <c r="P689" s="267"/>
      <c r="Q689" s="266">
        <f>IF(K689="nio",0,IF(K689&gt;0,K689*I689/W689,0))*VLOOKUP(B689,'2-Kosten per locatie'!$A$14:$C$31,3,FALSE)</f>
        <v>0</v>
      </c>
      <c r="R689" s="266">
        <f>IF(L689&gt;0,L689*I689/X689,0)*VLOOKUP(B689,'2-Kosten per locatie'!$A$14:$C$31,3,FALSE)</f>
        <v>0</v>
      </c>
      <c r="S689" s="266">
        <f>IF(M689&gt;0,M689*I689/Y689,0)*VLOOKUP(B689,'2-Kosten per locatie'!$A$14:$C$31,3,FALSE)</f>
        <v>0</v>
      </c>
      <c r="T689" s="266">
        <f>IF(N689&gt;0,N689*I689/Z689,0)*VLOOKUP(B689,'2-Kosten per locatie'!$A$14:$C$31,3,FALSE)</f>
        <v>0</v>
      </c>
      <c r="U689" s="266">
        <f>IF(O689&gt;0,O689*I689/Y689,0)*VLOOKUP(B689,'2-Kosten per locatie'!$A$14:$C$31,3,FALSE)</f>
        <v>0</v>
      </c>
      <c r="V689" s="266">
        <f>IF(P689&gt;0,P689*I689/Z689,0)*VLOOKUP(B689,'2-Kosten per locatie'!$A$14:$C$31,3,FALSE)</f>
        <v>0</v>
      </c>
      <c r="W689" s="359">
        <f>IF(K689="nio",0,IF(K689&gt;0,VLOOKUP(G689,'3-Productie normen'!A:L,VLOOKUP(K689,'3-Productie normen'!$B$32:$C$36,2,FALSE),FALSE)))</f>
        <v>0</v>
      </c>
      <c r="X689" s="359">
        <f t="shared" si="89"/>
        <v>0</v>
      </c>
      <c r="Y689" s="359">
        <f t="shared" si="90"/>
        <v>0</v>
      </c>
      <c r="Z689" s="359">
        <f t="shared" si="91"/>
        <v>0</v>
      </c>
      <c r="AA689" s="360"/>
      <c r="AC689" s="361">
        <f t="shared" si="92"/>
        <v>0</v>
      </c>
    </row>
    <row r="690" spans="1:29" ht="14.1" hidden="1" customHeight="1">
      <c r="A690" s="77">
        <v>690</v>
      </c>
      <c r="B690" s="74" t="s">
        <v>66</v>
      </c>
      <c r="C690" s="74"/>
      <c r="D690" s="516" t="s">
        <v>392</v>
      </c>
      <c r="E690" s="443" t="s">
        <v>534</v>
      </c>
      <c r="F690" s="74" t="s">
        <v>391</v>
      </c>
      <c r="G690" s="74" t="s">
        <v>510</v>
      </c>
      <c r="H690" s="74"/>
      <c r="I690" s="74">
        <v>9.94</v>
      </c>
      <c r="J690" s="358">
        <f t="shared" si="88"/>
        <v>0</v>
      </c>
      <c r="K690" s="267" t="s">
        <v>111</v>
      </c>
      <c r="L690" s="267"/>
      <c r="M690" s="267"/>
      <c r="N690" s="267"/>
      <c r="O690" s="267"/>
      <c r="P690" s="267"/>
      <c r="Q690" s="266">
        <f>IF(K690="nio",0,IF(K690&gt;0,K690*I690/W690,0))*VLOOKUP(B690,'2-Kosten per locatie'!$A$14:$C$31,3,FALSE)</f>
        <v>0</v>
      </c>
      <c r="R690" s="266">
        <f>IF(L690&gt;0,L690*I690/X690,0)*VLOOKUP(B690,'2-Kosten per locatie'!$A$14:$C$31,3,FALSE)</f>
        <v>0</v>
      </c>
      <c r="S690" s="266">
        <f>IF(M690&gt;0,M690*I690/Y690,0)*VLOOKUP(B690,'2-Kosten per locatie'!$A$14:$C$31,3,FALSE)</f>
        <v>0</v>
      </c>
      <c r="T690" s="266">
        <f>IF(N690&gt;0,N690*I690/Z690,0)*VLOOKUP(B690,'2-Kosten per locatie'!$A$14:$C$31,3,FALSE)</f>
        <v>0</v>
      </c>
      <c r="U690" s="266">
        <f>IF(O690&gt;0,O690*I690/Y690,0)*VLOOKUP(B690,'2-Kosten per locatie'!$A$14:$C$31,3,FALSE)</f>
        <v>0</v>
      </c>
      <c r="V690" s="266">
        <f>IF(P690&gt;0,P690*I690/Z690,0)*VLOOKUP(B690,'2-Kosten per locatie'!$A$14:$C$31,3,FALSE)</f>
        <v>0</v>
      </c>
      <c r="W690" s="359">
        <f>IF(K690="nio",0,IF(K690&gt;0,VLOOKUP(G690,'3-Productie normen'!A:L,VLOOKUP(K690,'3-Productie normen'!$B$32:$C$36,2,FALSE),FALSE)))</f>
        <v>0</v>
      </c>
      <c r="X690" s="359">
        <f t="shared" si="89"/>
        <v>0</v>
      </c>
      <c r="Y690" s="359">
        <f t="shared" si="90"/>
        <v>0</v>
      </c>
      <c r="Z690" s="359">
        <f t="shared" si="91"/>
        <v>0</v>
      </c>
      <c r="AA690" s="360"/>
      <c r="AC690" s="361">
        <f t="shared" si="92"/>
        <v>0</v>
      </c>
    </row>
    <row r="691" spans="1:29" ht="14.1" hidden="1" customHeight="1">
      <c r="A691" s="77">
        <v>691</v>
      </c>
      <c r="B691" s="74" t="s">
        <v>66</v>
      </c>
      <c r="C691" s="74"/>
      <c r="D691" s="516" t="s">
        <v>392</v>
      </c>
      <c r="E691" s="443" t="s">
        <v>535</v>
      </c>
      <c r="F691" s="74" t="s">
        <v>536</v>
      </c>
      <c r="G691" s="74" t="s">
        <v>97</v>
      </c>
      <c r="H691" s="74"/>
      <c r="I691" s="74">
        <v>14.09</v>
      </c>
      <c r="J691" s="358">
        <f t="shared" si="88"/>
        <v>0</v>
      </c>
      <c r="K691" s="267" t="s">
        <v>111</v>
      </c>
      <c r="L691" s="267"/>
      <c r="M691" s="267"/>
      <c r="N691" s="267"/>
      <c r="O691" s="267"/>
      <c r="P691" s="267"/>
      <c r="Q691" s="266">
        <f>IF(K691="nio",0,IF(K691&gt;0,K691*I691/W691,0))*VLOOKUP(B691,'2-Kosten per locatie'!$A$14:$C$31,3,FALSE)</f>
        <v>0</v>
      </c>
      <c r="R691" s="266">
        <f>IF(L691&gt;0,L691*I691/X691,0)*VLOOKUP(B691,'2-Kosten per locatie'!$A$14:$C$31,3,FALSE)</f>
        <v>0</v>
      </c>
      <c r="S691" s="266">
        <f>IF(M691&gt;0,M691*I691/Y691,0)*VLOOKUP(B691,'2-Kosten per locatie'!$A$14:$C$31,3,FALSE)</f>
        <v>0</v>
      </c>
      <c r="T691" s="266">
        <f>IF(N691&gt;0,N691*I691/Z691,0)*VLOOKUP(B691,'2-Kosten per locatie'!$A$14:$C$31,3,FALSE)</f>
        <v>0</v>
      </c>
      <c r="U691" s="266">
        <f>IF(O691&gt;0,O691*I691/Y691,0)*VLOOKUP(B691,'2-Kosten per locatie'!$A$14:$C$31,3,FALSE)</f>
        <v>0</v>
      </c>
      <c r="V691" s="266">
        <f>IF(P691&gt;0,P691*I691/Z691,0)*VLOOKUP(B691,'2-Kosten per locatie'!$A$14:$C$31,3,FALSE)</f>
        <v>0</v>
      </c>
      <c r="W691" s="359">
        <f>IF(K691="nio",0,IF(K691&gt;0,VLOOKUP(G691,'3-Productie normen'!A:L,VLOOKUP(K691,'3-Productie normen'!$B$32:$C$36,2,FALSE),FALSE)))</f>
        <v>0</v>
      </c>
      <c r="X691" s="359">
        <f t="shared" si="89"/>
        <v>0</v>
      </c>
      <c r="Y691" s="359">
        <f t="shared" si="90"/>
        <v>0</v>
      </c>
      <c r="Z691" s="359">
        <f t="shared" si="91"/>
        <v>0</v>
      </c>
      <c r="AA691" s="360"/>
      <c r="AC691" s="361">
        <f t="shared" si="92"/>
        <v>0</v>
      </c>
    </row>
    <row r="692" spans="1:29" ht="14.1" hidden="1" customHeight="1">
      <c r="A692" s="77">
        <v>692</v>
      </c>
      <c r="B692" s="74" t="s">
        <v>66</v>
      </c>
      <c r="C692" s="74"/>
      <c r="D692" s="516" t="s">
        <v>392</v>
      </c>
      <c r="E692" s="443" t="s">
        <v>537</v>
      </c>
      <c r="F692" s="74" t="s">
        <v>536</v>
      </c>
      <c r="G692" s="74" t="s">
        <v>97</v>
      </c>
      <c r="H692" s="74"/>
      <c r="I692" s="74">
        <v>12.62</v>
      </c>
      <c r="J692" s="358">
        <f t="shared" si="88"/>
        <v>0</v>
      </c>
      <c r="K692" s="267" t="s">
        <v>111</v>
      </c>
      <c r="L692" s="267"/>
      <c r="M692" s="267"/>
      <c r="N692" s="267"/>
      <c r="O692" s="267"/>
      <c r="P692" s="267"/>
      <c r="Q692" s="266">
        <f>IF(K692="nio",0,IF(K692&gt;0,K692*I692/W692,0))*VLOOKUP(B692,'2-Kosten per locatie'!$A$14:$C$31,3,FALSE)</f>
        <v>0</v>
      </c>
      <c r="R692" s="266">
        <f>IF(L692&gt;0,L692*I692/X692,0)*VLOOKUP(B692,'2-Kosten per locatie'!$A$14:$C$31,3,FALSE)</f>
        <v>0</v>
      </c>
      <c r="S692" s="266">
        <f>IF(M692&gt;0,M692*I692/Y692,0)*VLOOKUP(B692,'2-Kosten per locatie'!$A$14:$C$31,3,FALSE)</f>
        <v>0</v>
      </c>
      <c r="T692" s="266">
        <f>IF(N692&gt;0,N692*I692/Z692,0)*VLOOKUP(B692,'2-Kosten per locatie'!$A$14:$C$31,3,FALSE)</f>
        <v>0</v>
      </c>
      <c r="U692" s="266">
        <f>IF(O692&gt;0,O692*I692/Y692,0)*VLOOKUP(B692,'2-Kosten per locatie'!$A$14:$C$31,3,FALSE)</f>
        <v>0</v>
      </c>
      <c r="V692" s="266">
        <f>IF(P692&gt;0,P692*I692/Z692,0)*VLOOKUP(B692,'2-Kosten per locatie'!$A$14:$C$31,3,FALSE)</f>
        <v>0</v>
      </c>
      <c r="W692" s="359">
        <f>IF(K692="nio",0,IF(K692&gt;0,VLOOKUP(G692,'3-Productie normen'!A:L,VLOOKUP(K692,'3-Productie normen'!$B$32:$C$36,2,FALSE),FALSE)))</f>
        <v>0</v>
      </c>
      <c r="X692" s="359">
        <f t="shared" si="89"/>
        <v>0</v>
      </c>
      <c r="Y692" s="359">
        <f t="shared" si="90"/>
        <v>0</v>
      </c>
      <c r="Z692" s="359">
        <f t="shared" si="91"/>
        <v>0</v>
      </c>
      <c r="AA692" s="360"/>
      <c r="AC692" s="361">
        <f t="shared" si="92"/>
        <v>0</v>
      </c>
    </row>
    <row r="693" spans="1:29" ht="14.1" hidden="1" customHeight="1">
      <c r="A693" s="77">
        <v>693</v>
      </c>
      <c r="B693" s="74" t="s">
        <v>66</v>
      </c>
      <c r="C693" s="74"/>
      <c r="D693" s="516" t="s">
        <v>392</v>
      </c>
      <c r="E693" s="443" t="s">
        <v>538</v>
      </c>
      <c r="F693" s="74" t="s">
        <v>539</v>
      </c>
      <c r="G693" s="74" t="s">
        <v>103</v>
      </c>
      <c r="H693" s="74"/>
      <c r="I693" s="74">
        <v>8.0500000000000007</v>
      </c>
      <c r="J693" s="358">
        <f t="shared" si="88"/>
        <v>0</v>
      </c>
      <c r="K693" s="267" t="s">
        <v>111</v>
      </c>
      <c r="L693" s="267"/>
      <c r="M693" s="267"/>
      <c r="N693" s="267"/>
      <c r="O693" s="267"/>
      <c r="P693" s="267"/>
      <c r="Q693" s="266">
        <f>IF(K693="nio",0,IF(K693&gt;0,K693*I693/W693,0))*VLOOKUP(B693,'2-Kosten per locatie'!$A$14:$C$31,3,FALSE)</f>
        <v>0</v>
      </c>
      <c r="R693" s="266">
        <f>IF(L693&gt;0,L693*I693/X693,0)*VLOOKUP(B693,'2-Kosten per locatie'!$A$14:$C$31,3,FALSE)</f>
        <v>0</v>
      </c>
      <c r="S693" s="266">
        <f>IF(M693&gt;0,M693*I693/Y693,0)*VLOOKUP(B693,'2-Kosten per locatie'!$A$14:$C$31,3,FALSE)</f>
        <v>0</v>
      </c>
      <c r="T693" s="266">
        <f>IF(N693&gt;0,N693*I693/Z693,0)*VLOOKUP(B693,'2-Kosten per locatie'!$A$14:$C$31,3,FALSE)</f>
        <v>0</v>
      </c>
      <c r="U693" s="266">
        <f>IF(O693&gt;0,O693*I693/Y693,0)*VLOOKUP(B693,'2-Kosten per locatie'!$A$14:$C$31,3,FALSE)</f>
        <v>0</v>
      </c>
      <c r="V693" s="266">
        <f>IF(P693&gt;0,P693*I693/Z693,0)*VLOOKUP(B693,'2-Kosten per locatie'!$A$14:$C$31,3,FALSE)</f>
        <v>0</v>
      </c>
      <c r="W693" s="359">
        <f>IF(K693="nio",0,IF(K693&gt;0,VLOOKUP(G693,'3-Productie normen'!A:L,VLOOKUP(K693,'3-Productie normen'!$B$32:$C$36,2,FALSE),FALSE)))</f>
        <v>0</v>
      </c>
      <c r="X693" s="359">
        <f t="shared" si="89"/>
        <v>0</v>
      </c>
      <c r="Y693" s="359">
        <f t="shared" si="90"/>
        <v>0</v>
      </c>
      <c r="Z693" s="359">
        <f t="shared" si="91"/>
        <v>0</v>
      </c>
      <c r="AA693" s="360"/>
      <c r="AC693" s="361">
        <f t="shared" si="92"/>
        <v>0</v>
      </c>
    </row>
    <row r="694" spans="1:29" ht="14.1" hidden="1" customHeight="1">
      <c r="A694" s="77">
        <v>694</v>
      </c>
      <c r="B694" s="74" t="s">
        <v>66</v>
      </c>
      <c r="C694" s="74"/>
      <c r="D694" s="516" t="s">
        <v>392</v>
      </c>
      <c r="E694" s="443" t="s">
        <v>540</v>
      </c>
      <c r="F694" s="74" t="s">
        <v>539</v>
      </c>
      <c r="G694" s="74" t="s">
        <v>103</v>
      </c>
      <c r="H694" s="74"/>
      <c r="I694" s="74">
        <v>8.3000000000000007</v>
      </c>
      <c r="J694" s="358">
        <f t="shared" si="88"/>
        <v>0</v>
      </c>
      <c r="K694" s="267" t="s">
        <v>111</v>
      </c>
      <c r="L694" s="267"/>
      <c r="M694" s="267"/>
      <c r="N694" s="267"/>
      <c r="O694" s="267"/>
      <c r="P694" s="267"/>
      <c r="Q694" s="266">
        <f>IF(K694="nio",0,IF(K694&gt;0,K694*I694/W694,0))*VLOOKUP(B694,'2-Kosten per locatie'!$A$14:$C$31,3,FALSE)</f>
        <v>0</v>
      </c>
      <c r="R694" s="266">
        <f>IF(L694&gt;0,L694*I694/X694,0)*VLOOKUP(B694,'2-Kosten per locatie'!$A$14:$C$31,3,FALSE)</f>
        <v>0</v>
      </c>
      <c r="S694" s="266">
        <f>IF(M694&gt;0,M694*I694/Y694,0)*VLOOKUP(B694,'2-Kosten per locatie'!$A$14:$C$31,3,FALSE)</f>
        <v>0</v>
      </c>
      <c r="T694" s="266">
        <f>IF(N694&gt;0,N694*I694/Z694,0)*VLOOKUP(B694,'2-Kosten per locatie'!$A$14:$C$31,3,FALSE)</f>
        <v>0</v>
      </c>
      <c r="U694" s="266">
        <f>IF(O694&gt;0,O694*I694/Y694,0)*VLOOKUP(B694,'2-Kosten per locatie'!$A$14:$C$31,3,FALSE)</f>
        <v>0</v>
      </c>
      <c r="V694" s="266">
        <f>IF(P694&gt;0,P694*I694/Z694,0)*VLOOKUP(B694,'2-Kosten per locatie'!$A$14:$C$31,3,FALSE)</f>
        <v>0</v>
      </c>
      <c r="W694" s="359">
        <f>IF(K694="nio",0,IF(K694&gt;0,VLOOKUP(G694,'3-Productie normen'!A:L,VLOOKUP(K694,'3-Productie normen'!$B$32:$C$36,2,FALSE),FALSE)))</f>
        <v>0</v>
      </c>
      <c r="X694" s="359">
        <f t="shared" si="89"/>
        <v>0</v>
      </c>
      <c r="Y694" s="359">
        <f t="shared" si="90"/>
        <v>0</v>
      </c>
      <c r="Z694" s="359">
        <f t="shared" si="91"/>
        <v>0</v>
      </c>
      <c r="AA694" s="360"/>
      <c r="AC694" s="361">
        <f t="shared" si="92"/>
        <v>0</v>
      </c>
    </row>
    <row r="695" spans="1:29" ht="14.1" hidden="1" customHeight="1">
      <c r="A695" s="77">
        <v>695</v>
      </c>
      <c r="B695" s="74" t="s">
        <v>66</v>
      </c>
      <c r="C695" s="74"/>
      <c r="D695" s="516" t="s">
        <v>392</v>
      </c>
      <c r="E695" s="443" t="s">
        <v>541</v>
      </c>
      <c r="F695" s="74" t="s">
        <v>542</v>
      </c>
      <c r="G695" s="74" t="s">
        <v>510</v>
      </c>
      <c r="H695" s="74"/>
      <c r="I695" s="74">
        <v>245.15</v>
      </c>
      <c r="J695" s="358">
        <f t="shared" si="88"/>
        <v>0</v>
      </c>
      <c r="K695" s="267" t="s">
        <v>111</v>
      </c>
      <c r="L695" s="267"/>
      <c r="M695" s="267"/>
      <c r="N695" s="267"/>
      <c r="O695" s="267"/>
      <c r="P695" s="267"/>
      <c r="Q695" s="266">
        <f>IF(K695="nio",0,IF(K695&gt;0,K695*I695/W695,0))*VLOOKUP(B695,'2-Kosten per locatie'!$A$14:$C$31,3,FALSE)</f>
        <v>0</v>
      </c>
      <c r="R695" s="266">
        <f>IF(L695&gt;0,L695*I695/X695,0)*VLOOKUP(B695,'2-Kosten per locatie'!$A$14:$C$31,3,FALSE)</f>
        <v>0</v>
      </c>
      <c r="S695" s="266">
        <f>IF(M695&gt;0,M695*I695/Y695,0)*VLOOKUP(B695,'2-Kosten per locatie'!$A$14:$C$31,3,FALSE)</f>
        <v>0</v>
      </c>
      <c r="T695" s="266">
        <f>IF(N695&gt;0,N695*I695/Z695,0)*VLOOKUP(B695,'2-Kosten per locatie'!$A$14:$C$31,3,FALSE)</f>
        <v>0</v>
      </c>
      <c r="U695" s="266">
        <f>IF(O695&gt;0,O695*I695/Y695,0)*VLOOKUP(B695,'2-Kosten per locatie'!$A$14:$C$31,3,FALSE)</f>
        <v>0</v>
      </c>
      <c r="V695" s="266">
        <f>IF(P695&gt;0,P695*I695/Z695,0)*VLOOKUP(B695,'2-Kosten per locatie'!$A$14:$C$31,3,FALSE)</f>
        <v>0</v>
      </c>
      <c r="W695" s="359">
        <f>IF(K695="nio",0,IF(K695&gt;0,VLOOKUP(G695,'3-Productie normen'!A:L,VLOOKUP(K695,'3-Productie normen'!$B$32:$C$36,2,FALSE),FALSE)))</f>
        <v>0</v>
      </c>
      <c r="X695" s="359">
        <f t="shared" si="89"/>
        <v>0</v>
      </c>
      <c r="Y695" s="359">
        <f t="shared" si="90"/>
        <v>0</v>
      </c>
      <c r="Z695" s="359">
        <f t="shared" si="91"/>
        <v>0</v>
      </c>
      <c r="AA695" s="360"/>
      <c r="AC695" s="361">
        <f t="shared" si="92"/>
        <v>0</v>
      </c>
    </row>
    <row r="696" spans="1:29" ht="14.1" hidden="1" customHeight="1">
      <c r="A696" s="77">
        <v>696</v>
      </c>
      <c r="B696" s="74" t="s">
        <v>66</v>
      </c>
      <c r="C696" s="74"/>
      <c r="D696" s="516" t="s">
        <v>392</v>
      </c>
      <c r="E696" s="443" t="s">
        <v>543</v>
      </c>
      <c r="F696" s="74" t="s">
        <v>542</v>
      </c>
      <c r="G696" s="74" t="s">
        <v>510</v>
      </c>
      <c r="H696" s="74"/>
      <c r="I696" s="74">
        <v>245.15</v>
      </c>
      <c r="J696" s="358">
        <f t="shared" si="88"/>
        <v>0</v>
      </c>
      <c r="K696" s="267" t="s">
        <v>111</v>
      </c>
      <c r="L696" s="267"/>
      <c r="M696" s="267"/>
      <c r="N696" s="267"/>
      <c r="O696" s="267"/>
      <c r="P696" s="267"/>
      <c r="Q696" s="266">
        <f>IF(K696="nio",0,IF(K696&gt;0,K696*I696/W696,0))*VLOOKUP(B696,'2-Kosten per locatie'!$A$14:$C$31,3,FALSE)</f>
        <v>0</v>
      </c>
      <c r="R696" s="266">
        <f>IF(L696&gt;0,L696*I696/X696,0)*VLOOKUP(B696,'2-Kosten per locatie'!$A$14:$C$31,3,FALSE)</f>
        <v>0</v>
      </c>
      <c r="S696" s="266">
        <f>IF(M696&gt;0,M696*I696/Y696,0)*VLOOKUP(B696,'2-Kosten per locatie'!$A$14:$C$31,3,FALSE)</f>
        <v>0</v>
      </c>
      <c r="T696" s="266">
        <f>IF(N696&gt;0,N696*I696/Z696,0)*VLOOKUP(B696,'2-Kosten per locatie'!$A$14:$C$31,3,FALSE)</f>
        <v>0</v>
      </c>
      <c r="U696" s="266">
        <f>IF(O696&gt;0,O696*I696/Y696,0)*VLOOKUP(B696,'2-Kosten per locatie'!$A$14:$C$31,3,FALSE)</f>
        <v>0</v>
      </c>
      <c r="V696" s="266">
        <f>IF(P696&gt;0,P696*I696/Z696,0)*VLOOKUP(B696,'2-Kosten per locatie'!$A$14:$C$31,3,FALSE)</f>
        <v>0</v>
      </c>
      <c r="W696" s="359">
        <f>IF(K696="nio",0,IF(K696&gt;0,VLOOKUP(G696,'3-Productie normen'!A:L,VLOOKUP(K696,'3-Productie normen'!$B$32:$C$36,2,FALSE),FALSE)))</f>
        <v>0</v>
      </c>
      <c r="X696" s="359">
        <f t="shared" si="89"/>
        <v>0</v>
      </c>
      <c r="Y696" s="359">
        <f t="shared" si="90"/>
        <v>0</v>
      </c>
      <c r="Z696" s="359">
        <f t="shared" si="91"/>
        <v>0</v>
      </c>
      <c r="AA696" s="360"/>
      <c r="AC696" s="361">
        <f t="shared" si="92"/>
        <v>0</v>
      </c>
    </row>
    <row r="697" spans="1:29" ht="14.1" hidden="1" customHeight="1">
      <c r="A697" s="77">
        <v>697</v>
      </c>
      <c r="B697" s="74" t="s">
        <v>66</v>
      </c>
      <c r="C697" s="74"/>
      <c r="D697" s="516" t="s">
        <v>392</v>
      </c>
      <c r="E697" s="443" t="s">
        <v>544</v>
      </c>
      <c r="F697" s="74" t="s">
        <v>542</v>
      </c>
      <c r="G697" s="74" t="s">
        <v>510</v>
      </c>
      <c r="H697" s="74"/>
      <c r="I697" s="74">
        <v>245.15</v>
      </c>
      <c r="J697" s="358">
        <f t="shared" si="88"/>
        <v>0</v>
      </c>
      <c r="K697" s="267" t="s">
        <v>111</v>
      </c>
      <c r="L697" s="267"/>
      <c r="M697" s="267"/>
      <c r="N697" s="267"/>
      <c r="O697" s="267"/>
      <c r="P697" s="267"/>
      <c r="Q697" s="266">
        <f>IF(K697="nio",0,IF(K697&gt;0,K697*I697/W697,0))*VLOOKUP(B697,'2-Kosten per locatie'!$A$14:$C$31,3,FALSE)</f>
        <v>0</v>
      </c>
      <c r="R697" s="266">
        <f>IF(L697&gt;0,L697*I697/X697,0)*VLOOKUP(B697,'2-Kosten per locatie'!$A$14:$C$31,3,FALSE)</f>
        <v>0</v>
      </c>
      <c r="S697" s="266">
        <f>IF(M697&gt;0,M697*I697/Y697,0)*VLOOKUP(B697,'2-Kosten per locatie'!$A$14:$C$31,3,FALSE)</f>
        <v>0</v>
      </c>
      <c r="T697" s="266">
        <f>IF(N697&gt;0,N697*I697/Z697,0)*VLOOKUP(B697,'2-Kosten per locatie'!$A$14:$C$31,3,FALSE)</f>
        <v>0</v>
      </c>
      <c r="U697" s="266">
        <f>IF(O697&gt;0,O697*I697/Y697,0)*VLOOKUP(B697,'2-Kosten per locatie'!$A$14:$C$31,3,FALSE)</f>
        <v>0</v>
      </c>
      <c r="V697" s="266">
        <f>IF(P697&gt;0,P697*I697/Z697,0)*VLOOKUP(B697,'2-Kosten per locatie'!$A$14:$C$31,3,FALSE)</f>
        <v>0</v>
      </c>
      <c r="W697" s="359">
        <f>IF(K697="nio",0,IF(K697&gt;0,VLOOKUP(G697,'3-Productie normen'!A:L,VLOOKUP(K697,'3-Productie normen'!$B$32:$C$36,2,FALSE),FALSE)))</f>
        <v>0</v>
      </c>
      <c r="X697" s="359">
        <f t="shared" si="89"/>
        <v>0</v>
      </c>
      <c r="Y697" s="359">
        <f t="shared" si="90"/>
        <v>0</v>
      </c>
      <c r="Z697" s="359">
        <f t="shared" si="91"/>
        <v>0</v>
      </c>
      <c r="AA697" s="360"/>
      <c r="AC697" s="361">
        <f t="shared" si="92"/>
        <v>0</v>
      </c>
    </row>
    <row r="698" spans="1:29" ht="14.1" hidden="1" customHeight="1">
      <c r="A698" s="77">
        <v>698</v>
      </c>
      <c r="B698" s="74" t="s">
        <v>66</v>
      </c>
      <c r="C698" s="74"/>
      <c r="D698" s="516" t="s">
        <v>392</v>
      </c>
      <c r="E698" s="443" t="s">
        <v>545</v>
      </c>
      <c r="F698" s="74" t="s">
        <v>546</v>
      </c>
      <c r="G698" s="74" t="s">
        <v>510</v>
      </c>
      <c r="H698" s="74"/>
      <c r="I698" s="74">
        <v>245.15</v>
      </c>
      <c r="J698" s="358">
        <f t="shared" si="88"/>
        <v>0</v>
      </c>
      <c r="K698" s="267" t="s">
        <v>111</v>
      </c>
      <c r="L698" s="267"/>
      <c r="M698" s="267"/>
      <c r="N698" s="267"/>
      <c r="O698" s="267"/>
      <c r="P698" s="267"/>
      <c r="Q698" s="266">
        <f>IF(K698="nio",0,IF(K698&gt;0,K698*I698/W698,0))*VLOOKUP(B698,'2-Kosten per locatie'!$A$14:$C$31,3,FALSE)</f>
        <v>0</v>
      </c>
      <c r="R698" s="266">
        <f>IF(L698&gt;0,L698*I698/X698,0)*VLOOKUP(B698,'2-Kosten per locatie'!$A$14:$C$31,3,FALSE)</f>
        <v>0</v>
      </c>
      <c r="S698" s="266">
        <f>IF(M698&gt;0,M698*I698/Y698,0)*VLOOKUP(B698,'2-Kosten per locatie'!$A$14:$C$31,3,FALSE)</f>
        <v>0</v>
      </c>
      <c r="T698" s="266">
        <f>IF(N698&gt;0,N698*I698/Z698,0)*VLOOKUP(B698,'2-Kosten per locatie'!$A$14:$C$31,3,FALSE)</f>
        <v>0</v>
      </c>
      <c r="U698" s="266">
        <f>IF(O698&gt;0,O698*I698/Y698,0)*VLOOKUP(B698,'2-Kosten per locatie'!$A$14:$C$31,3,FALSE)</f>
        <v>0</v>
      </c>
      <c r="V698" s="266">
        <f>IF(P698&gt;0,P698*I698/Z698,0)*VLOOKUP(B698,'2-Kosten per locatie'!$A$14:$C$31,3,FALSE)</f>
        <v>0</v>
      </c>
      <c r="W698" s="359">
        <f>IF(K698="nio",0,IF(K698&gt;0,VLOOKUP(G698,'3-Productie normen'!A:L,VLOOKUP(K698,'3-Productie normen'!$B$32:$C$36,2,FALSE),FALSE)))</f>
        <v>0</v>
      </c>
      <c r="X698" s="359">
        <f t="shared" si="89"/>
        <v>0</v>
      </c>
      <c r="Y698" s="359">
        <f t="shared" si="90"/>
        <v>0</v>
      </c>
      <c r="Z698" s="359">
        <f t="shared" si="91"/>
        <v>0</v>
      </c>
      <c r="AA698" s="360"/>
      <c r="AC698" s="361">
        <f t="shared" si="92"/>
        <v>0</v>
      </c>
    </row>
    <row r="699" spans="1:29" ht="14.1" hidden="1" customHeight="1">
      <c r="A699" s="77">
        <v>699</v>
      </c>
      <c r="B699" s="74" t="s">
        <v>66</v>
      </c>
      <c r="C699" s="74"/>
      <c r="D699" s="516" t="s">
        <v>392</v>
      </c>
      <c r="E699" s="443" t="s">
        <v>547</v>
      </c>
      <c r="F699" s="74" t="s">
        <v>548</v>
      </c>
      <c r="G699" s="74" t="s">
        <v>549</v>
      </c>
      <c r="H699" s="74"/>
      <c r="I699" s="74">
        <v>8.99</v>
      </c>
      <c r="J699" s="358">
        <f t="shared" si="88"/>
        <v>0</v>
      </c>
      <c r="K699" s="267" t="s">
        <v>111</v>
      </c>
      <c r="L699" s="267"/>
      <c r="M699" s="267"/>
      <c r="N699" s="267"/>
      <c r="O699" s="267"/>
      <c r="P699" s="267"/>
      <c r="Q699" s="266">
        <f>IF(K699="nio",0,IF(K699&gt;0,K699*I699/W699,0))*VLOOKUP(B699,'2-Kosten per locatie'!$A$14:$C$31,3,FALSE)</f>
        <v>0</v>
      </c>
      <c r="R699" s="266">
        <f>IF(L699&gt;0,L699*I699/X699,0)*VLOOKUP(B699,'2-Kosten per locatie'!$A$14:$C$31,3,FALSE)</f>
        <v>0</v>
      </c>
      <c r="S699" s="266">
        <f>IF(M699&gt;0,M699*I699/Y699,0)*VLOOKUP(B699,'2-Kosten per locatie'!$A$14:$C$31,3,FALSE)</f>
        <v>0</v>
      </c>
      <c r="T699" s="266">
        <f>IF(N699&gt;0,N699*I699/Z699,0)*VLOOKUP(B699,'2-Kosten per locatie'!$A$14:$C$31,3,FALSE)</f>
        <v>0</v>
      </c>
      <c r="U699" s="266">
        <f>IF(O699&gt;0,O699*I699/Y699,0)*VLOOKUP(B699,'2-Kosten per locatie'!$A$14:$C$31,3,FALSE)</f>
        <v>0</v>
      </c>
      <c r="V699" s="266">
        <f>IF(P699&gt;0,P699*I699/Z699,0)*VLOOKUP(B699,'2-Kosten per locatie'!$A$14:$C$31,3,FALSE)</f>
        <v>0</v>
      </c>
      <c r="W699" s="359">
        <f>IF(K699="nio",0,IF(K699&gt;0,VLOOKUP(G699,'3-Productie normen'!A:L,VLOOKUP(K699,'3-Productie normen'!$B$32:$C$36,2,FALSE),FALSE)))</f>
        <v>0</v>
      </c>
      <c r="X699" s="359">
        <f t="shared" si="89"/>
        <v>0</v>
      </c>
      <c r="Y699" s="359">
        <f t="shared" si="90"/>
        <v>0</v>
      </c>
      <c r="Z699" s="359">
        <f t="shared" si="91"/>
        <v>0</v>
      </c>
      <c r="AA699" s="360"/>
      <c r="AC699" s="361">
        <f t="shared" si="92"/>
        <v>0</v>
      </c>
    </row>
    <row r="700" spans="1:29" ht="14.1" hidden="1" customHeight="1">
      <c r="A700" s="77">
        <v>700</v>
      </c>
      <c r="B700" s="74" t="s">
        <v>66</v>
      </c>
      <c r="C700" s="74"/>
      <c r="D700" s="516" t="s">
        <v>392</v>
      </c>
      <c r="E700" s="443" t="s">
        <v>550</v>
      </c>
      <c r="F700" s="74" t="s">
        <v>551</v>
      </c>
      <c r="G700" s="74" t="s">
        <v>510</v>
      </c>
      <c r="H700" s="74"/>
      <c r="I700" s="74">
        <v>245.15</v>
      </c>
      <c r="J700" s="358">
        <f t="shared" si="88"/>
        <v>0</v>
      </c>
      <c r="K700" s="267" t="s">
        <v>111</v>
      </c>
      <c r="L700" s="267"/>
      <c r="M700" s="267"/>
      <c r="N700" s="267"/>
      <c r="O700" s="267"/>
      <c r="P700" s="267"/>
      <c r="Q700" s="266">
        <f>IF(K700="nio",0,IF(K700&gt;0,K700*I700/W700,0))*VLOOKUP(B700,'2-Kosten per locatie'!$A$14:$C$31,3,FALSE)</f>
        <v>0</v>
      </c>
      <c r="R700" s="266">
        <f>IF(L700&gt;0,L700*I700/X700,0)*VLOOKUP(B700,'2-Kosten per locatie'!$A$14:$C$31,3,FALSE)</f>
        <v>0</v>
      </c>
      <c r="S700" s="266">
        <f>IF(M700&gt;0,M700*I700/Y700,0)*VLOOKUP(B700,'2-Kosten per locatie'!$A$14:$C$31,3,FALSE)</f>
        <v>0</v>
      </c>
      <c r="T700" s="266">
        <f>IF(N700&gt;0,N700*I700/Z700,0)*VLOOKUP(B700,'2-Kosten per locatie'!$A$14:$C$31,3,FALSE)</f>
        <v>0</v>
      </c>
      <c r="U700" s="266">
        <f>IF(O700&gt;0,O700*I700/Y700,0)*VLOOKUP(B700,'2-Kosten per locatie'!$A$14:$C$31,3,FALSE)</f>
        <v>0</v>
      </c>
      <c r="V700" s="266">
        <f>IF(P700&gt;0,P700*I700/Z700,0)*VLOOKUP(B700,'2-Kosten per locatie'!$A$14:$C$31,3,FALSE)</f>
        <v>0</v>
      </c>
      <c r="W700" s="359">
        <f>IF(K700="nio",0,IF(K700&gt;0,VLOOKUP(G700,'3-Productie normen'!A:L,VLOOKUP(K700,'3-Productie normen'!$B$32:$C$36,2,FALSE),FALSE)))</f>
        <v>0</v>
      </c>
      <c r="X700" s="359">
        <f t="shared" si="89"/>
        <v>0</v>
      </c>
      <c r="Y700" s="359">
        <f t="shared" si="90"/>
        <v>0</v>
      </c>
      <c r="Z700" s="359">
        <f t="shared" si="91"/>
        <v>0</v>
      </c>
      <c r="AA700" s="360"/>
      <c r="AC700" s="361">
        <f t="shared" si="92"/>
        <v>0</v>
      </c>
    </row>
    <row r="701" spans="1:29" ht="14.1" hidden="1" customHeight="1">
      <c r="A701" s="77">
        <v>701</v>
      </c>
      <c r="B701" s="74" t="s">
        <v>66</v>
      </c>
      <c r="C701" s="74"/>
      <c r="D701" s="516" t="s">
        <v>392</v>
      </c>
      <c r="E701" s="443" t="s">
        <v>552</v>
      </c>
      <c r="F701" s="74" t="s">
        <v>200</v>
      </c>
      <c r="G701" s="74" t="s">
        <v>97</v>
      </c>
      <c r="H701" s="74"/>
      <c r="I701" s="74">
        <v>28.78</v>
      </c>
      <c r="J701" s="358">
        <f t="shared" si="88"/>
        <v>0</v>
      </c>
      <c r="K701" s="267" t="s">
        <v>111</v>
      </c>
      <c r="L701" s="267"/>
      <c r="M701" s="267"/>
      <c r="N701" s="267"/>
      <c r="O701" s="267"/>
      <c r="P701" s="267"/>
      <c r="Q701" s="266">
        <f>IF(K701="nio",0,IF(K701&gt;0,K701*I701/W701,0))*VLOOKUP(B701,'2-Kosten per locatie'!$A$14:$C$31,3,FALSE)</f>
        <v>0</v>
      </c>
      <c r="R701" s="266">
        <f>IF(L701&gt;0,L701*I701/X701,0)*VLOOKUP(B701,'2-Kosten per locatie'!$A$14:$C$31,3,FALSE)</f>
        <v>0</v>
      </c>
      <c r="S701" s="266">
        <f>IF(M701&gt;0,M701*I701/Y701,0)*VLOOKUP(B701,'2-Kosten per locatie'!$A$14:$C$31,3,FALSE)</f>
        <v>0</v>
      </c>
      <c r="T701" s="266">
        <f>IF(N701&gt;0,N701*I701/Z701,0)*VLOOKUP(B701,'2-Kosten per locatie'!$A$14:$C$31,3,FALSE)</f>
        <v>0</v>
      </c>
      <c r="U701" s="266">
        <f>IF(O701&gt;0,O701*I701/Y701,0)*VLOOKUP(B701,'2-Kosten per locatie'!$A$14:$C$31,3,FALSE)</f>
        <v>0</v>
      </c>
      <c r="V701" s="266">
        <f>IF(P701&gt;0,P701*I701/Z701,0)*VLOOKUP(B701,'2-Kosten per locatie'!$A$14:$C$31,3,FALSE)</f>
        <v>0</v>
      </c>
      <c r="W701" s="359">
        <f>IF(K701="nio",0,IF(K701&gt;0,VLOOKUP(G701,'3-Productie normen'!A:L,VLOOKUP(K701,'3-Productie normen'!$B$32:$C$36,2,FALSE),FALSE)))</f>
        <v>0</v>
      </c>
      <c r="X701" s="359">
        <f t="shared" si="89"/>
        <v>0</v>
      </c>
      <c r="Y701" s="359">
        <f t="shared" si="90"/>
        <v>0</v>
      </c>
      <c r="Z701" s="359">
        <f t="shared" si="91"/>
        <v>0</v>
      </c>
      <c r="AA701" s="360"/>
      <c r="AC701" s="361">
        <f t="shared" si="92"/>
        <v>0</v>
      </c>
    </row>
    <row r="702" spans="1:29" ht="14.1" hidden="1" customHeight="1">
      <c r="A702" s="77">
        <v>702</v>
      </c>
      <c r="B702" s="74" t="s">
        <v>66</v>
      </c>
      <c r="C702" s="74"/>
      <c r="D702" s="516" t="s">
        <v>392</v>
      </c>
      <c r="E702" s="443" t="s">
        <v>553</v>
      </c>
      <c r="F702" s="74" t="s">
        <v>200</v>
      </c>
      <c r="G702" s="74" t="s">
        <v>97</v>
      </c>
      <c r="H702" s="74"/>
      <c r="I702" s="74">
        <v>28.78</v>
      </c>
      <c r="J702" s="358">
        <f t="shared" si="88"/>
        <v>0</v>
      </c>
      <c r="K702" s="267" t="s">
        <v>111</v>
      </c>
      <c r="L702" s="267"/>
      <c r="M702" s="267"/>
      <c r="N702" s="267"/>
      <c r="O702" s="267"/>
      <c r="P702" s="267"/>
      <c r="Q702" s="266">
        <f>IF(K702="nio",0,IF(K702&gt;0,K702*I702/W702,0))*VLOOKUP(B702,'2-Kosten per locatie'!$A$14:$C$31,3,FALSE)</f>
        <v>0</v>
      </c>
      <c r="R702" s="266">
        <f>IF(L702&gt;0,L702*I702/X702,0)*VLOOKUP(B702,'2-Kosten per locatie'!$A$14:$C$31,3,FALSE)</f>
        <v>0</v>
      </c>
      <c r="S702" s="266">
        <f>IF(M702&gt;0,M702*I702/Y702,0)*VLOOKUP(B702,'2-Kosten per locatie'!$A$14:$C$31,3,FALSE)</f>
        <v>0</v>
      </c>
      <c r="T702" s="266">
        <f>IF(N702&gt;0,N702*I702/Z702,0)*VLOOKUP(B702,'2-Kosten per locatie'!$A$14:$C$31,3,FALSE)</f>
        <v>0</v>
      </c>
      <c r="U702" s="266">
        <f>IF(O702&gt;0,O702*I702/Y702,0)*VLOOKUP(B702,'2-Kosten per locatie'!$A$14:$C$31,3,FALSE)</f>
        <v>0</v>
      </c>
      <c r="V702" s="266">
        <f>IF(P702&gt;0,P702*I702/Z702,0)*VLOOKUP(B702,'2-Kosten per locatie'!$A$14:$C$31,3,FALSE)</f>
        <v>0</v>
      </c>
      <c r="W702" s="359">
        <f>IF(K702="nio",0,IF(K702&gt;0,VLOOKUP(G702,'3-Productie normen'!A:L,VLOOKUP(K702,'3-Productie normen'!$B$32:$C$36,2,FALSE),FALSE)))</f>
        <v>0</v>
      </c>
      <c r="X702" s="359">
        <f t="shared" si="89"/>
        <v>0</v>
      </c>
      <c r="Y702" s="359">
        <f t="shared" si="90"/>
        <v>0</v>
      </c>
      <c r="Z702" s="359">
        <f t="shared" si="91"/>
        <v>0</v>
      </c>
      <c r="AA702" s="360"/>
      <c r="AC702" s="361">
        <f t="shared" si="92"/>
        <v>0</v>
      </c>
    </row>
    <row r="703" spans="1:29" ht="14.1" hidden="1" customHeight="1">
      <c r="A703" s="77">
        <v>703</v>
      </c>
      <c r="B703" s="74" t="s">
        <v>66</v>
      </c>
      <c r="C703" s="74"/>
      <c r="D703" s="516" t="s">
        <v>392</v>
      </c>
      <c r="E703" s="443" t="s">
        <v>554</v>
      </c>
      <c r="F703" s="74" t="s">
        <v>200</v>
      </c>
      <c r="G703" s="74" t="s">
        <v>97</v>
      </c>
      <c r="H703" s="74"/>
      <c r="I703" s="74">
        <v>14.93</v>
      </c>
      <c r="J703" s="358">
        <f t="shared" si="88"/>
        <v>0</v>
      </c>
      <c r="K703" s="267" t="s">
        <v>111</v>
      </c>
      <c r="L703" s="267"/>
      <c r="M703" s="267"/>
      <c r="N703" s="267"/>
      <c r="O703" s="267"/>
      <c r="P703" s="267"/>
      <c r="Q703" s="266">
        <f>IF(K703="nio",0,IF(K703&gt;0,K703*I703/W703,0))*VLOOKUP(B703,'2-Kosten per locatie'!$A$14:$C$31,3,FALSE)</f>
        <v>0</v>
      </c>
      <c r="R703" s="266">
        <f>IF(L703&gt;0,L703*I703/X703,0)*VLOOKUP(B703,'2-Kosten per locatie'!$A$14:$C$31,3,FALSE)</f>
        <v>0</v>
      </c>
      <c r="S703" s="266">
        <f>IF(M703&gt;0,M703*I703/Y703,0)*VLOOKUP(B703,'2-Kosten per locatie'!$A$14:$C$31,3,FALSE)</f>
        <v>0</v>
      </c>
      <c r="T703" s="266">
        <f>IF(N703&gt;0,N703*I703/Z703,0)*VLOOKUP(B703,'2-Kosten per locatie'!$A$14:$C$31,3,FALSE)</f>
        <v>0</v>
      </c>
      <c r="U703" s="266">
        <f>IF(O703&gt;0,O703*I703/Y703,0)*VLOOKUP(B703,'2-Kosten per locatie'!$A$14:$C$31,3,FALSE)</f>
        <v>0</v>
      </c>
      <c r="V703" s="266">
        <f>IF(P703&gt;0,P703*I703/Z703,0)*VLOOKUP(B703,'2-Kosten per locatie'!$A$14:$C$31,3,FALSE)</f>
        <v>0</v>
      </c>
      <c r="W703" s="359">
        <f>IF(K703="nio",0,IF(K703&gt;0,VLOOKUP(G703,'3-Productie normen'!A:L,VLOOKUP(K703,'3-Productie normen'!$B$32:$C$36,2,FALSE),FALSE)))</f>
        <v>0</v>
      </c>
      <c r="X703" s="359">
        <f t="shared" si="89"/>
        <v>0</v>
      </c>
      <c r="Y703" s="359">
        <f t="shared" si="90"/>
        <v>0</v>
      </c>
      <c r="Z703" s="359">
        <f t="shared" si="91"/>
        <v>0</v>
      </c>
      <c r="AA703" s="360"/>
      <c r="AC703" s="361">
        <f t="shared" si="92"/>
        <v>0</v>
      </c>
    </row>
    <row r="704" spans="1:29" ht="14.1" hidden="1" customHeight="1">
      <c r="A704" s="77">
        <v>704</v>
      </c>
      <c r="B704" s="74" t="s">
        <v>66</v>
      </c>
      <c r="C704" s="74"/>
      <c r="D704" s="516" t="s">
        <v>392</v>
      </c>
      <c r="E704" s="443" t="s">
        <v>555</v>
      </c>
      <c r="F704" s="74" t="s">
        <v>539</v>
      </c>
      <c r="G704" s="74" t="s">
        <v>103</v>
      </c>
      <c r="H704" s="74"/>
      <c r="I704" s="74">
        <v>8</v>
      </c>
      <c r="J704" s="358">
        <f t="shared" si="88"/>
        <v>0</v>
      </c>
      <c r="K704" s="267" t="s">
        <v>111</v>
      </c>
      <c r="L704" s="267"/>
      <c r="M704" s="267"/>
      <c r="N704" s="267"/>
      <c r="O704" s="267"/>
      <c r="P704" s="267"/>
      <c r="Q704" s="266">
        <f>IF(K704="nio",0,IF(K704&gt;0,K704*I704/W704,0))*VLOOKUP(B704,'2-Kosten per locatie'!$A$14:$C$31,3,FALSE)</f>
        <v>0</v>
      </c>
      <c r="R704" s="266">
        <f>IF(L704&gt;0,L704*I704/X704,0)*VLOOKUP(B704,'2-Kosten per locatie'!$A$14:$C$31,3,FALSE)</f>
        <v>0</v>
      </c>
      <c r="S704" s="266">
        <f>IF(M704&gt;0,M704*I704/Y704,0)*VLOOKUP(B704,'2-Kosten per locatie'!$A$14:$C$31,3,FALSE)</f>
        <v>0</v>
      </c>
      <c r="T704" s="266">
        <f>IF(N704&gt;0,N704*I704/Z704,0)*VLOOKUP(B704,'2-Kosten per locatie'!$A$14:$C$31,3,FALSE)</f>
        <v>0</v>
      </c>
      <c r="U704" s="266">
        <f>IF(O704&gt;0,O704*I704/Y704,0)*VLOOKUP(B704,'2-Kosten per locatie'!$A$14:$C$31,3,FALSE)</f>
        <v>0</v>
      </c>
      <c r="V704" s="266">
        <f>IF(P704&gt;0,P704*I704/Z704,0)*VLOOKUP(B704,'2-Kosten per locatie'!$A$14:$C$31,3,FALSE)</f>
        <v>0</v>
      </c>
      <c r="W704" s="359">
        <f>IF(K704="nio",0,IF(K704&gt;0,VLOOKUP(G704,'3-Productie normen'!A:L,VLOOKUP(K704,'3-Productie normen'!$B$32:$C$36,2,FALSE),FALSE)))</f>
        <v>0</v>
      </c>
      <c r="X704" s="359">
        <f t="shared" si="89"/>
        <v>0</v>
      </c>
      <c r="Y704" s="359">
        <f t="shared" si="90"/>
        <v>0</v>
      </c>
      <c r="Z704" s="359">
        <f t="shared" si="91"/>
        <v>0</v>
      </c>
      <c r="AA704" s="360"/>
      <c r="AC704" s="361">
        <f t="shared" si="92"/>
        <v>0</v>
      </c>
    </row>
    <row r="705" spans="1:29" ht="14.1" hidden="1" customHeight="1">
      <c r="A705" s="77">
        <v>705</v>
      </c>
      <c r="B705" s="74" t="s">
        <v>66</v>
      </c>
      <c r="C705" s="74"/>
      <c r="D705" s="516" t="s">
        <v>392</v>
      </c>
      <c r="E705" s="443" t="s">
        <v>556</v>
      </c>
      <c r="F705" s="74" t="s">
        <v>539</v>
      </c>
      <c r="G705" s="74" t="s">
        <v>103</v>
      </c>
      <c r="H705" s="74"/>
      <c r="I705" s="74">
        <v>8</v>
      </c>
      <c r="J705" s="358">
        <f t="shared" si="88"/>
        <v>0</v>
      </c>
      <c r="K705" s="267" t="s">
        <v>111</v>
      </c>
      <c r="L705" s="267"/>
      <c r="M705" s="267"/>
      <c r="N705" s="267"/>
      <c r="O705" s="267"/>
      <c r="P705" s="267"/>
      <c r="Q705" s="266">
        <f>IF(K705="nio",0,IF(K705&gt;0,K705*I705/W705,0))*VLOOKUP(B705,'2-Kosten per locatie'!$A$14:$C$31,3,FALSE)</f>
        <v>0</v>
      </c>
      <c r="R705" s="266">
        <f>IF(L705&gt;0,L705*I705/X705,0)*VLOOKUP(B705,'2-Kosten per locatie'!$A$14:$C$31,3,FALSE)</f>
        <v>0</v>
      </c>
      <c r="S705" s="266">
        <f>IF(M705&gt;0,M705*I705/Y705,0)*VLOOKUP(B705,'2-Kosten per locatie'!$A$14:$C$31,3,FALSE)</f>
        <v>0</v>
      </c>
      <c r="T705" s="266">
        <f>IF(N705&gt;0,N705*I705/Z705,0)*VLOOKUP(B705,'2-Kosten per locatie'!$A$14:$C$31,3,FALSE)</f>
        <v>0</v>
      </c>
      <c r="U705" s="266">
        <f>IF(O705&gt;0,O705*I705/Y705,0)*VLOOKUP(B705,'2-Kosten per locatie'!$A$14:$C$31,3,FALSE)</f>
        <v>0</v>
      </c>
      <c r="V705" s="266">
        <f>IF(P705&gt;0,P705*I705/Z705,0)*VLOOKUP(B705,'2-Kosten per locatie'!$A$14:$C$31,3,FALSE)</f>
        <v>0</v>
      </c>
      <c r="W705" s="359">
        <f>IF(K705="nio",0,IF(K705&gt;0,VLOOKUP(G705,'3-Productie normen'!A:L,VLOOKUP(K705,'3-Productie normen'!$B$32:$C$36,2,FALSE),FALSE)))</f>
        <v>0</v>
      </c>
      <c r="X705" s="359">
        <f t="shared" si="89"/>
        <v>0</v>
      </c>
      <c r="Y705" s="359">
        <f t="shared" si="90"/>
        <v>0</v>
      </c>
      <c r="Z705" s="359">
        <f t="shared" si="91"/>
        <v>0</v>
      </c>
      <c r="AA705" s="360"/>
      <c r="AC705" s="361">
        <f t="shared" si="92"/>
        <v>0</v>
      </c>
    </row>
    <row r="706" spans="1:29" ht="14.1" hidden="1" customHeight="1">
      <c r="A706" s="77">
        <v>706</v>
      </c>
      <c r="B706" s="74" t="s">
        <v>66</v>
      </c>
      <c r="C706" s="74"/>
      <c r="D706" s="516" t="s">
        <v>392</v>
      </c>
      <c r="E706" s="443" t="s">
        <v>557</v>
      </c>
      <c r="F706" s="74" t="s">
        <v>539</v>
      </c>
      <c r="G706" s="74" t="s">
        <v>103</v>
      </c>
      <c r="H706" s="74"/>
      <c r="I706" s="74">
        <v>8</v>
      </c>
      <c r="J706" s="358">
        <f t="shared" si="88"/>
        <v>0</v>
      </c>
      <c r="K706" s="267" t="s">
        <v>111</v>
      </c>
      <c r="L706" s="267"/>
      <c r="M706" s="267"/>
      <c r="N706" s="267"/>
      <c r="O706" s="267"/>
      <c r="P706" s="267"/>
      <c r="Q706" s="266">
        <f>IF(K706="nio",0,IF(K706&gt;0,K706*I706/W706,0))*VLOOKUP(B706,'2-Kosten per locatie'!$A$14:$C$31,3,FALSE)</f>
        <v>0</v>
      </c>
      <c r="R706" s="266">
        <f>IF(L706&gt;0,L706*I706/X706,0)*VLOOKUP(B706,'2-Kosten per locatie'!$A$14:$C$31,3,FALSE)</f>
        <v>0</v>
      </c>
      <c r="S706" s="266">
        <f>IF(M706&gt;0,M706*I706/Y706,0)*VLOOKUP(B706,'2-Kosten per locatie'!$A$14:$C$31,3,FALSE)</f>
        <v>0</v>
      </c>
      <c r="T706" s="266">
        <f>IF(N706&gt;0,N706*I706/Z706,0)*VLOOKUP(B706,'2-Kosten per locatie'!$A$14:$C$31,3,FALSE)</f>
        <v>0</v>
      </c>
      <c r="U706" s="266">
        <f>IF(O706&gt;0,O706*I706/Y706,0)*VLOOKUP(B706,'2-Kosten per locatie'!$A$14:$C$31,3,FALSE)</f>
        <v>0</v>
      </c>
      <c r="V706" s="266">
        <f>IF(P706&gt;0,P706*I706/Z706,0)*VLOOKUP(B706,'2-Kosten per locatie'!$A$14:$C$31,3,FALSE)</f>
        <v>0</v>
      </c>
      <c r="W706" s="359">
        <f>IF(K706="nio",0,IF(K706&gt;0,VLOOKUP(G706,'3-Productie normen'!A:L,VLOOKUP(K706,'3-Productie normen'!$B$32:$C$36,2,FALSE),FALSE)))</f>
        <v>0</v>
      </c>
      <c r="X706" s="359">
        <f t="shared" si="89"/>
        <v>0</v>
      </c>
      <c r="Y706" s="359">
        <f t="shared" si="90"/>
        <v>0</v>
      </c>
      <c r="Z706" s="359">
        <f t="shared" si="91"/>
        <v>0</v>
      </c>
      <c r="AA706" s="360"/>
      <c r="AC706" s="361">
        <f t="shared" si="92"/>
        <v>0</v>
      </c>
    </row>
    <row r="707" spans="1:29" ht="14.1" hidden="1" customHeight="1">
      <c r="A707" s="77">
        <v>707</v>
      </c>
      <c r="B707" s="74" t="s">
        <v>66</v>
      </c>
      <c r="C707" s="74"/>
      <c r="D707" s="516" t="s">
        <v>392</v>
      </c>
      <c r="E707" s="443" t="s">
        <v>558</v>
      </c>
      <c r="F707" s="74" t="s">
        <v>559</v>
      </c>
      <c r="G707" s="74" t="s">
        <v>549</v>
      </c>
      <c r="H707" s="74"/>
      <c r="I707" s="74">
        <v>4.54</v>
      </c>
      <c r="J707" s="358">
        <f t="shared" si="88"/>
        <v>0</v>
      </c>
      <c r="K707" s="267" t="s">
        <v>111</v>
      </c>
      <c r="L707" s="267"/>
      <c r="M707" s="267"/>
      <c r="N707" s="267"/>
      <c r="O707" s="267"/>
      <c r="P707" s="267"/>
      <c r="Q707" s="266">
        <f>IF(K707="nio",0,IF(K707&gt;0,K707*I707/W707,0))*VLOOKUP(B707,'2-Kosten per locatie'!$A$14:$C$31,3,FALSE)</f>
        <v>0</v>
      </c>
      <c r="R707" s="266">
        <f>IF(L707&gt;0,L707*I707/X707,0)*VLOOKUP(B707,'2-Kosten per locatie'!$A$14:$C$31,3,FALSE)</f>
        <v>0</v>
      </c>
      <c r="S707" s="266">
        <f>IF(M707&gt;0,M707*I707/Y707,0)*VLOOKUP(B707,'2-Kosten per locatie'!$A$14:$C$31,3,FALSE)</f>
        <v>0</v>
      </c>
      <c r="T707" s="266">
        <f>IF(N707&gt;0,N707*I707/Z707,0)*VLOOKUP(B707,'2-Kosten per locatie'!$A$14:$C$31,3,FALSE)</f>
        <v>0</v>
      </c>
      <c r="U707" s="266">
        <f>IF(O707&gt;0,O707*I707/Y707,0)*VLOOKUP(B707,'2-Kosten per locatie'!$A$14:$C$31,3,FALSE)</f>
        <v>0</v>
      </c>
      <c r="V707" s="266">
        <f>IF(P707&gt;0,P707*I707/Z707,0)*VLOOKUP(B707,'2-Kosten per locatie'!$A$14:$C$31,3,FALSE)</f>
        <v>0</v>
      </c>
      <c r="W707" s="359">
        <f>IF(K707="nio",0,IF(K707&gt;0,VLOOKUP(G707,'3-Productie normen'!A:L,VLOOKUP(K707,'3-Productie normen'!$B$32:$C$36,2,FALSE),FALSE)))</f>
        <v>0</v>
      </c>
      <c r="X707" s="359">
        <f t="shared" si="89"/>
        <v>0</v>
      </c>
      <c r="Y707" s="359">
        <f t="shared" si="90"/>
        <v>0</v>
      </c>
      <c r="Z707" s="359">
        <f t="shared" si="91"/>
        <v>0</v>
      </c>
      <c r="AA707" s="360"/>
      <c r="AC707" s="361">
        <f t="shared" si="92"/>
        <v>0</v>
      </c>
    </row>
    <row r="708" spans="1:29" ht="14.1" hidden="1" customHeight="1">
      <c r="A708" s="77">
        <v>708</v>
      </c>
      <c r="B708" s="74" t="s">
        <v>66</v>
      </c>
      <c r="C708" s="74"/>
      <c r="D708" s="516" t="s">
        <v>392</v>
      </c>
      <c r="E708" s="443" t="s">
        <v>560</v>
      </c>
      <c r="F708" s="74" t="s">
        <v>561</v>
      </c>
      <c r="G708" s="74" t="s">
        <v>549</v>
      </c>
      <c r="H708" s="74"/>
      <c r="I708" s="74">
        <v>13.59</v>
      </c>
      <c r="J708" s="358">
        <f t="shared" si="88"/>
        <v>0</v>
      </c>
      <c r="K708" s="267" t="s">
        <v>111</v>
      </c>
      <c r="L708" s="267"/>
      <c r="M708" s="267"/>
      <c r="N708" s="267"/>
      <c r="O708" s="267"/>
      <c r="P708" s="267"/>
      <c r="Q708" s="266">
        <f>IF(K708="nio",0,IF(K708&gt;0,K708*I708/W708,0))*VLOOKUP(B708,'2-Kosten per locatie'!$A$14:$C$31,3,FALSE)</f>
        <v>0</v>
      </c>
      <c r="R708" s="266">
        <f>IF(L708&gt;0,L708*I708/X708,0)*VLOOKUP(B708,'2-Kosten per locatie'!$A$14:$C$31,3,FALSE)</f>
        <v>0</v>
      </c>
      <c r="S708" s="266">
        <f>IF(M708&gt;0,M708*I708/Y708,0)*VLOOKUP(B708,'2-Kosten per locatie'!$A$14:$C$31,3,FALSE)</f>
        <v>0</v>
      </c>
      <c r="T708" s="266">
        <f>IF(N708&gt;0,N708*I708/Z708,0)*VLOOKUP(B708,'2-Kosten per locatie'!$A$14:$C$31,3,FALSE)</f>
        <v>0</v>
      </c>
      <c r="U708" s="266">
        <f>IF(O708&gt;0,O708*I708/Y708,0)*VLOOKUP(B708,'2-Kosten per locatie'!$A$14:$C$31,3,FALSE)</f>
        <v>0</v>
      </c>
      <c r="V708" s="266">
        <f>IF(P708&gt;0,P708*I708/Z708,0)*VLOOKUP(B708,'2-Kosten per locatie'!$A$14:$C$31,3,FALSE)</f>
        <v>0</v>
      </c>
      <c r="W708" s="359">
        <f>IF(K708="nio",0,IF(K708&gt;0,VLOOKUP(G708,'3-Productie normen'!A:L,VLOOKUP(K708,'3-Productie normen'!$B$32:$C$36,2,FALSE),FALSE)))</f>
        <v>0</v>
      </c>
      <c r="X708" s="359">
        <f t="shared" si="89"/>
        <v>0</v>
      </c>
      <c r="Y708" s="359">
        <f t="shared" si="90"/>
        <v>0</v>
      </c>
      <c r="Z708" s="359">
        <f t="shared" si="91"/>
        <v>0</v>
      </c>
      <c r="AA708" s="360"/>
      <c r="AC708" s="361">
        <f t="shared" si="92"/>
        <v>0</v>
      </c>
    </row>
    <row r="709" spans="1:29" ht="14.1" hidden="1" customHeight="1">
      <c r="A709" s="77">
        <v>709</v>
      </c>
      <c r="B709" s="74" t="s">
        <v>66</v>
      </c>
      <c r="C709" s="74"/>
      <c r="D709" s="516" t="s">
        <v>392</v>
      </c>
      <c r="E709" s="443" t="s">
        <v>562</v>
      </c>
      <c r="F709" s="74" t="s">
        <v>561</v>
      </c>
      <c r="G709" s="74" t="s">
        <v>549</v>
      </c>
      <c r="H709" s="74"/>
      <c r="I709" s="74">
        <v>13.59</v>
      </c>
      <c r="J709" s="358">
        <f t="shared" si="88"/>
        <v>0</v>
      </c>
      <c r="K709" s="267" t="s">
        <v>111</v>
      </c>
      <c r="L709" s="267"/>
      <c r="M709" s="267"/>
      <c r="N709" s="267"/>
      <c r="O709" s="267"/>
      <c r="P709" s="267"/>
      <c r="Q709" s="266">
        <f>IF(K709="nio",0,IF(K709&gt;0,K709*I709/W709,0))*VLOOKUP(B709,'2-Kosten per locatie'!$A$14:$C$31,3,FALSE)</f>
        <v>0</v>
      </c>
      <c r="R709" s="266">
        <f>IF(L709&gt;0,L709*I709/X709,0)*VLOOKUP(B709,'2-Kosten per locatie'!$A$14:$C$31,3,FALSE)</f>
        <v>0</v>
      </c>
      <c r="S709" s="266">
        <f>IF(M709&gt;0,M709*I709/Y709,0)*VLOOKUP(B709,'2-Kosten per locatie'!$A$14:$C$31,3,FALSE)</f>
        <v>0</v>
      </c>
      <c r="T709" s="266">
        <f>IF(N709&gt;0,N709*I709/Z709,0)*VLOOKUP(B709,'2-Kosten per locatie'!$A$14:$C$31,3,FALSE)</f>
        <v>0</v>
      </c>
      <c r="U709" s="266">
        <f>IF(O709&gt;0,O709*I709/Y709,0)*VLOOKUP(B709,'2-Kosten per locatie'!$A$14:$C$31,3,FALSE)</f>
        <v>0</v>
      </c>
      <c r="V709" s="266">
        <f>IF(P709&gt;0,P709*I709/Z709,0)*VLOOKUP(B709,'2-Kosten per locatie'!$A$14:$C$31,3,FALSE)</f>
        <v>0</v>
      </c>
      <c r="W709" s="359">
        <f>IF(K709="nio",0,IF(K709&gt;0,VLOOKUP(G709,'3-Productie normen'!A:L,VLOOKUP(K709,'3-Productie normen'!$B$32:$C$36,2,FALSE),FALSE)))</f>
        <v>0</v>
      </c>
      <c r="X709" s="359">
        <f t="shared" si="89"/>
        <v>0</v>
      </c>
      <c r="Y709" s="359">
        <f t="shared" si="90"/>
        <v>0</v>
      </c>
      <c r="Z709" s="359">
        <f t="shared" si="91"/>
        <v>0</v>
      </c>
      <c r="AA709" s="360"/>
      <c r="AC709" s="361">
        <f t="shared" si="92"/>
        <v>0</v>
      </c>
    </row>
    <row r="710" spans="1:29" ht="14.1" hidden="1" customHeight="1">
      <c r="A710" s="77">
        <v>710</v>
      </c>
      <c r="B710" s="74" t="s">
        <v>66</v>
      </c>
      <c r="C710" s="74"/>
      <c r="D710" s="516" t="s">
        <v>392</v>
      </c>
      <c r="E710" s="443" t="s">
        <v>563</v>
      </c>
      <c r="F710" s="74" t="s">
        <v>373</v>
      </c>
      <c r="G710" s="74" t="s">
        <v>104</v>
      </c>
      <c r="H710" s="74"/>
      <c r="I710" s="74">
        <v>856.06</v>
      </c>
      <c r="J710" s="358">
        <f t="shared" si="88"/>
        <v>0</v>
      </c>
      <c r="K710" s="267" t="s">
        <v>111</v>
      </c>
      <c r="L710" s="267"/>
      <c r="M710" s="267"/>
      <c r="N710" s="267"/>
      <c r="O710" s="267"/>
      <c r="P710" s="267"/>
      <c r="Q710" s="266">
        <f>IF(K710="nio",0,IF(K710&gt;0,K710*I710/W710,0))*VLOOKUP(B710,'2-Kosten per locatie'!$A$14:$C$31,3,FALSE)</f>
        <v>0</v>
      </c>
      <c r="R710" s="266">
        <f>IF(L710&gt;0,L710*I710/X710,0)*VLOOKUP(B710,'2-Kosten per locatie'!$A$14:$C$31,3,FALSE)</f>
        <v>0</v>
      </c>
      <c r="S710" s="266">
        <f>IF(M710&gt;0,M710*I710/Y710,0)*VLOOKUP(B710,'2-Kosten per locatie'!$A$14:$C$31,3,FALSE)</f>
        <v>0</v>
      </c>
      <c r="T710" s="266">
        <f>IF(N710&gt;0,N710*I710/Z710,0)*VLOOKUP(B710,'2-Kosten per locatie'!$A$14:$C$31,3,FALSE)</f>
        <v>0</v>
      </c>
      <c r="U710" s="266">
        <f>IF(O710&gt;0,O710*I710/Y710,0)*VLOOKUP(B710,'2-Kosten per locatie'!$A$14:$C$31,3,FALSE)</f>
        <v>0</v>
      </c>
      <c r="V710" s="266">
        <f>IF(P710&gt;0,P710*I710/Z710,0)*VLOOKUP(B710,'2-Kosten per locatie'!$A$14:$C$31,3,FALSE)</f>
        <v>0</v>
      </c>
      <c r="W710" s="359">
        <f>IF(K710="nio",0,IF(K710&gt;0,VLOOKUP(G710,'3-Productie normen'!A:L,VLOOKUP(K710,'3-Productie normen'!$B$32:$C$36,2,FALSE),FALSE)))</f>
        <v>0</v>
      </c>
      <c r="X710" s="359">
        <f t="shared" si="89"/>
        <v>0</v>
      </c>
      <c r="Y710" s="359">
        <f t="shared" si="90"/>
        <v>0</v>
      </c>
      <c r="Z710" s="359">
        <f t="shared" si="91"/>
        <v>0</v>
      </c>
      <c r="AA710" s="360"/>
      <c r="AC710" s="361">
        <f t="shared" si="92"/>
        <v>0</v>
      </c>
    </row>
    <row r="711" spans="1:29" ht="14.1" hidden="1" customHeight="1">
      <c r="A711" s="77">
        <v>711</v>
      </c>
      <c r="B711" s="74" t="s">
        <v>66</v>
      </c>
      <c r="C711" s="74"/>
      <c r="D711" s="516" t="s">
        <v>392</v>
      </c>
      <c r="E711" s="443" t="s">
        <v>564</v>
      </c>
      <c r="F711" s="74" t="s">
        <v>565</v>
      </c>
      <c r="G711" s="74" t="s">
        <v>104</v>
      </c>
      <c r="H711" s="74"/>
      <c r="I711" s="74">
        <v>19.350000000000001</v>
      </c>
      <c r="J711" s="358">
        <f t="shared" si="88"/>
        <v>0</v>
      </c>
      <c r="K711" s="267" t="s">
        <v>111</v>
      </c>
      <c r="L711" s="267"/>
      <c r="M711" s="267"/>
      <c r="N711" s="267"/>
      <c r="O711" s="267"/>
      <c r="P711" s="267"/>
      <c r="Q711" s="266">
        <f>IF(K711="nio",0,IF(K711&gt;0,K711*I711/W711,0))*VLOOKUP(B711,'2-Kosten per locatie'!$A$14:$C$31,3,FALSE)</f>
        <v>0</v>
      </c>
      <c r="R711" s="266">
        <f>IF(L711&gt;0,L711*I711/X711,0)*VLOOKUP(B711,'2-Kosten per locatie'!$A$14:$C$31,3,FALSE)</f>
        <v>0</v>
      </c>
      <c r="S711" s="266">
        <f>IF(M711&gt;0,M711*I711/Y711,0)*VLOOKUP(B711,'2-Kosten per locatie'!$A$14:$C$31,3,FALSE)</f>
        <v>0</v>
      </c>
      <c r="T711" s="266">
        <f>IF(N711&gt;0,N711*I711/Z711,0)*VLOOKUP(B711,'2-Kosten per locatie'!$A$14:$C$31,3,FALSE)</f>
        <v>0</v>
      </c>
      <c r="U711" s="266">
        <f>IF(O711&gt;0,O711*I711/Y711,0)*VLOOKUP(B711,'2-Kosten per locatie'!$A$14:$C$31,3,FALSE)</f>
        <v>0</v>
      </c>
      <c r="V711" s="266">
        <f>IF(P711&gt;0,P711*I711/Z711,0)*VLOOKUP(B711,'2-Kosten per locatie'!$A$14:$C$31,3,FALSE)</f>
        <v>0</v>
      </c>
      <c r="W711" s="359">
        <f>IF(K711="nio",0,IF(K711&gt;0,VLOOKUP(G711,'3-Productie normen'!A:L,VLOOKUP(K711,'3-Productie normen'!$B$32:$C$36,2,FALSE),FALSE)))</f>
        <v>0</v>
      </c>
      <c r="X711" s="359">
        <f t="shared" si="89"/>
        <v>0</v>
      </c>
      <c r="Y711" s="359">
        <f t="shared" si="90"/>
        <v>0</v>
      </c>
      <c r="Z711" s="359">
        <f t="shared" si="91"/>
        <v>0</v>
      </c>
      <c r="AA711" s="360"/>
      <c r="AC711" s="361">
        <f t="shared" si="92"/>
        <v>0</v>
      </c>
    </row>
    <row r="712" spans="1:29" ht="14.1" hidden="1" customHeight="1">
      <c r="A712" s="77">
        <v>712</v>
      </c>
      <c r="B712" s="74" t="s">
        <v>66</v>
      </c>
      <c r="C712" s="74"/>
      <c r="D712" s="516" t="s">
        <v>392</v>
      </c>
      <c r="E712" s="443" t="s">
        <v>566</v>
      </c>
      <c r="F712" s="74" t="s">
        <v>567</v>
      </c>
      <c r="G712" s="74" t="s">
        <v>510</v>
      </c>
      <c r="H712" s="74"/>
      <c r="I712" s="74">
        <v>86.67</v>
      </c>
      <c r="J712" s="358">
        <f t="shared" si="88"/>
        <v>0</v>
      </c>
      <c r="K712" s="267" t="s">
        <v>111</v>
      </c>
      <c r="L712" s="267"/>
      <c r="M712" s="267"/>
      <c r="N712" s="267"/>
      <c r="O712" s="267"/>
      <c r="P712" s="267"/>
      <c r="Q712" s="266">
        <f>IF(K712="nio",0,IF(K712&gt;0,K712*I712/W712,0))*VLOOKUP(B712,'2-Kosten per locatie'!$A$14:$C$31,3,FALSE)</f>
        <v>0</v>
      </c>
      <c r="R712" s="266">
        <f>IF(L712&gt;0,L712*I712/X712,0)*VLOOKUP(B712,'2-Kosten per locatie'!$A$14:$C$31,3,FALSE)</f>
        <v>0</v>
      </c>
      <c r="S712" s="266">
        <f>IF(M712&gt;0,M712*I712/Y712,0)*VLOOKUP(B712,'2-Kosten per locatie'!$A$14:$C$31,3,FALSE)</f>
        <v>0</v>
      </c>
      <c r="T712" s="266">
        <f>IF(N712&gt;0,N712*I712/Z712,0)*VLOOKUP(B712,'2-Kosten per locatie'!$A$14:$C$31,3,FALSE)</f>
        <v>0</v>
      </c>
      <c r="U712" s="266">
        <f>IF(O712&gt;0,O712*I712/Y712,0)*VLOOKUP(B712,'2-Kosten per locatie'!$A$14:$C$31,3,FALSE)</f>
        <v>0</v>
      </c>
      <c r="V712" s="266">
        <f>IF(P712&gt;0,P712*I712/Z712,0)*VLOOKUP(B712,'2-Kosten per locatie'!$A$14:$C$31,3,FALSE)</f>
        <v>0</v>
      </c>
      <c r="W712" s="359">
        <f>IF(K712="nio",0,IF(K712&gt;0,VLOOKUP(G712,'3-Productie normen'!A:L,VLOOKUP(K712,'3-Productie normen'!$B$32:$C$36,2,FALSE),FALSE)))</f>
        <v>0</v>
      </c>
      <c r="X712" s="359">
        <f t="shared" si="89"/>
        <v>0</v>
      </c>
      <c r="Y712" s="359">
        <f t="shared" si="90"/>
        <v>0</v>
      </c>
      <c r="Z712" s="359">
        <f t="shared" si="91"/>
        <v>0</v>
      </c>
      <c r="AA712" s="360"/>
      <c r="AC712" s="361">
        <f t="shared" si="92"/>
        <v>0</v>
      </c>
    </row>
    <row r="713" spans="1:29" ht="14.1" hidden="1" customHeight="1">
      <c r="A713" s="77">
        <v>713</v>
      </c>
      <c r="B713" s="74" t="s">
        <v>66</v>
      </c>
      <c r="C713" s="74"/>
      <c r="D713" s="516" t="s">
        <v>392</v>
      </c>
      <c r="E713" s="443" t="s">
        <v>568</v>
      </c>
      <c r="F713" s="74" t="s">
        <v>569</v>
      </c>
      <c r="G713" s="74" t="s">
        <v>97</v>
      </c>
      <c r="H713" s="74"/>
      <c r="I713" s="74">
        <v>27.39</v>
      </c>
      <c r="J713" s="358">
        <f t="shared" si="88"/>
        <v>0</v>
      </c>
      <c r="K713" s="267" t="s">
        <v>111</v>
      </c>
      <c r="L713" s="267"/>
      <c r="M713" s="267"/>
      <c r="N713" s="267"/>
      <c r="O713" s="267"/>
      <c r="P713" s="267"/>
      <c r="Q713" s="266">
        <f>IF(K713="nio",0,IF(K713&gt;0,K713*I713/W713,0))*VLOOKUP(B713,'2-Kosten per locatie'!$A$14:$C$31,3,FALSE)</f>
        <v>0</v>
      </c>
      <c r="R713" s="266">
        <f>IF(L713&gt;0,L713*I713/X713,0)*VLOOKUP(B713,'2-Kosten per locatie'!$A$14:$C$31,3,FALSE)</f>
        <v>0</v>
      </c>
      <c r="S713" s="266">
        <f>IF(M713&gt;0,M713*I713/Y713,0)*VLOOKUP(B713,'2-Kosten per locatie'!$A$14:$C$31,3,FALSE)</f>
        <v>0</v>
      </c>
      <c r="T713" s="266">
        <f>IF(N713&gt;0,N713*I713/Z713,0)*VLOOKUP(B713,'2-Kosten per locatie'!$A$14:$C$31,3,FALSE)</f>
        <v>0</v>
      </c>
      <c r="U713" s="266">
        <f>IF(O713&gt;0,O713*I713/Y713,0)*VLOOKUP(B713,'2-Kosten per locatie'!$A$14:$C$31,3,FALSE)</f>
        <v>0</v>
      </c>
      <c r="V713" s="266">
        <f>IF(P713&gt;0,P713*I713/Z713,0)*VLOOKUP(B713,'2-Kosten per locatie'!$A$14:$C$31,3,FALSE)</f>
        <v>0</v>
      </c>
      <c r="W713" s="359">
        <f>IF(K713="nio",0,IF(K713&gt;0,VLOOKUP(G713,'3-Productie normen'!A:L,VLOOKUP(K713,'3-Productie normen'!$B$32:$C$36,2,FALSE),FALSE)))</f>
        <v>0</v>
      </c>
      <c r="X713" s="359">
        <f t="shared" si="89"/>
        <v>0</v>
      </c>
      <c r="Y713" s="359">
        <f t="shared" si="90"/>
        <v>0</v>
      </c>
      <c r="Z713" s="359">
        <f t="shared" si="91"/>
        <v>0</v>
      </c>
      <c r="AA713" s="360"/>
      <c r="AC713" s="361">
        <f t="shared" si="92"/>
        <v>0</v>
      </c>
    </row>
    <row r="714" spans="1:29" ht="14.1" hidden="1" customHeight="1">
      <c r="A714" s="77">
        <v>714</v>
      </c>
      <c r="B714" s="74" t="s">
        <v>66</v>
      </c>
      <c r="C714" s="74"/>
      <c r="D714" s="516" t="s">
        <v>392</v>
      </c>
      <c r="E714" s="443" t="s">
        <v>570</v>
      </c>
      <c r="F714" s="74" t="s">
        <v>571</v>
      </c>
      <c r="G714" s="74" t="s">
        <v>549</v>
      </c>
      <c r="H714" s="74"/>
      <c r="I714" s="74">
        <v>6.61</v>
      </c>
      <c r="J714" s="358">
        <f t="shared" si="88"/>
        <v>0</v>
      </c>
      <c r="K714" s="267" t="s">
        <v>111</v>
      </c>
      <c r="L714" s="267"/>
      <c r="M714" s="267"/>
      <c r="N714" s="267"/>
      <c r="O714" s="267"/>
      <c r="P714" s="267"/>
      <c r="Q714" s="266">
        <f>IF(K714="nio",0,IF(K714&gt;0,K714*I714/W714,0))*VLOOKUP(B714,'2-Kosten per locatie'!$A$14:$C$31,3,FALSE)</f>
        <v>0</v>
      </c>
      <c r="R714" s="266">
        <f>IF(L714&gt;0,L714*I714/X714,0)*VLOOKUP(B714,'2-Kosten per locatie'!$A$14:$C$31,3,FALSE)</f>
        <v>0</v>
      </c>
      <c r="S714" s="266">
        <f>IF(M714&gt;0,M714*I714/Y714,0)*VLOOKUP(B714,'2-Kosten per locatie'!$A$14:$C$31,3,FALSE)</f>
        <v>0</v>
      </c>
      <c r="T714" s="266">
        <f>IF(N714&gt;0,N714*I714/Z714,0)*VLOOKUP(B714,'2-Kosten per locatie'!$A$14:$C$31,3,FALSE)</f>
        <v>0</v>
      </c>
      <c r="U714" s="266">
        <f>IF(O714&gt;0,O714*I714/Y714,0)*VLOOKUP(B714,'2-Kosten per locatie'!$A$14:$C$31,3,FALSE)</f>
        <v>0</v>
      </c>
      <c r="V714" s="266">
        <f>IF(P714&gt;0,P714*I714/Z714,0)*VLOOKUP(B714,'2-Kosten per locatie'!$A$14:$C$31,3,FALSE)</f>
        <v>0</v>
      </c>
      <c r="W714" s="359">
        <f>IF(K714="nio",0,IF(K714&gt;0,VLOOKUP(G714,'3-Productie normen'!A:L,VLOOKUP(K714,'3-Productie normen'!$B$32:$C$36,2,FALSE),FALSE)))</f>
        <v>0</v>
      </c>
      <c r="X714" s="359">
        <f t="shared" si="89"/>
        <v>0</v>
      </c>
      <c r="Y714" s="359">
        <f t="shared" si="90"/>
        <v>0</v>
      </c>
      <c r="Z714" s="359">
        <f t="shared" si="91"/>
        <v>0</v>
      </c>
      <c r="AA714" s="360"/>
      <c r="AC714" s="361">
        <f t="shared" si="92"/>
        <v>0</v>
      </c>
    </row>
    <row r="715" spans="1:29" ht="14.1" hidden="1" customHeight="1">
      <c r="A715" s="77">
        <v>715</v>
      </c>
      <c r="B715" s="74" t="s">
        <v>66</v>
      </c>
      <c r="C715" s="74"/>
      <c r="D715" s="516" t="s">
        <v>392</v>
      </c>
      <c r="E715" s="443" t="s">
        <v>572</v>
      </c>
      <c r="F715" s="74" t="s">
        <v>573</v>
      </c>
      <c r="G715" s="74" t="s">
        <v>549</v>
      </c>
      <c r="H715" s="74"/>
      <c r="I715" s="74">
        <v>8.07</v>
      </c>
      <c r="J715" s="358">
        <f t="shared" si="88"/>
        <v>0</v>
      </c>
      <c r="K715" s="267" t="s">
        <v>111</v>
      </c>
      <c r="L715" s="267"/>
      <c r="M715" s="267"/>
      <c r="N715" s="267"/>
      <c r="O715" s="267"/>
      <c r="P715" s="267"/>
      <c r="Q715" s="266">
        <f>IF(K715="nio",0,IF(K715&gt;0,K715*I715/W715,0))*VLOOKUP(B715,'2-Kosten per locatie'!$A$14:$C$31,3,FALSE)</f>
        <v>0</v>
      </c>
      <c r="R715" s="266">
        <f>IF(L715&gt;0,L715*I715/X715,0)*VLOOKUP(B715,'2-Kosten per locatie'!$A$14:$C$31,3,FALSE)</f>
        <v>0</v>
      </c>
      <c r="S715" s="266">
        <f>IF(M715&gt;0,M715*I715/Y715,0)*VLOOKUP(B715,'2-Kosten per locatie'!$A$14:$C$31,3,FALSE)</f>
        <v>0</v>
      </c>
      <c r="T715" s="266">
        <f>IF(N715&gt;0,N715*I715/Z715,0)*VLOOKUP(B715,'2-Kosten per locatie'!$A$14:$C$31,3,FALSE)</f>
        <v>0</v>
      </c>
      <c r="U715" s="266">
        <f>IF(O715&gt;0,O715*I715/Y715,0)*VLOOKUP(B715,'2-Kosten per locatie'!$A$14:$C$31,3,FALSE)</f>
        <v>0</v>
      </c>
      <c r="V715" s="266">
        <f>IF(P715&gt;0,P715*I715/Z715,0)*VLOOKUP(B715,'2-Kosten per locatie'!$A$14:$C$31,3,FALSE)</f>
        <v>0</v>
      </c>
      <c r="W715" s="359">
        <f>IF(K715="nio",0,IF(K715&gt;0,VLOOKUP(G715,'3-Productie normen'!A:L,VLOOKUP(K715,'3-Productie normen'!$B$32:$C$36,2,FALSE),FALSE)))</f>
        <v>0</v>
      </c>
      <c r="X715" s="359">
        <f t="shared" si="89"/>
        <v>0</v>
      </c>
      <c r="Y715" s="359">
        <f t="shared" si="90"/>
        <v>0</v>
      </c>
      <c r="Z715" s="359">
        <f t="shared" si="91"/>
        <v>0</v>
      </c>
      <c r="AA715" s="360"/>
      <c r="AC715" s="361">
        <f t="shared" si="92"/>
        <v>0</v>
      </c>
    </row>
    <row r="716" spans="1:29" ht="14.1" hidden="1" customHeight="1">
      <c r="A716" s="77">
        <v>716</v>
      </c>
      <c r="B716" s="74" t="s">
        <v>66</v>
      </c>
      <c r="C716" s="74"/>
      <c r="D716" s="516" t="s">
        <v>392</v>
      </c>
      <c r="E716" s="443" t="s">
        <v>574</v>
      </c>
      <c r="F716" s="74" t="s">
        <v>575</v>
      </c>
      <c r="G716" s="74" t="s">
        <v>549</v>
      </c>
      <c r="H716" s="74"/>
      <c r="I716" s="74">
        <v>7.84</v>
      </c>
      <c r="J716" s="358">
        <f t="shared" si="88"/>
        <v>0</v>
      </c>
      <c r="K716" s="267" t="s">
        <v>111</v>
      </c>
      <c r="L716" s="267"/>
      <c r="M716" s="267"/>
      <c r="N716" s="267"/>
      <c r="O716" s="267"/>
      <c r="P716" s="267"/>
      <c r="Q716" s="266">
        <f>IF(K716="nio",0,IF(K716&gt;0,K716*I716/W716,0))*VLOOKUP(B716,'2-Kosten per locatie'!$A$14:$C$31,3,FALSE)</f>
        <v>0</v>
      </c>
      <c r="R716" s="266">
        <f>IF(L716&gt;0,L716*I716/X716,0)*VLOOKUP(B716,'2-Kosten per locatie'!$A$14:$C$31,3,FALSE)</f>
        <v>0</v>
      </c>
      <c r="S716" s="266">
        <f>IF(M716&gt;0,M716*I716/Y716,0)*VLOOKUP(B716,'2-Kosten per locatie'!$A$14:$C$31,3,FALSE)</f>
        <v>0</v>
      </c>
      <c r="T716" s="266">
        <f>IF(N716&gt;0,N716*I716/Z716,0)*VLOOKUP(B716,'2-Kosten per locatie'!$A$14:$C$31,3,FALSE)</f>
        <v>0</v>
      </c>
      <c r="U716" s="266">
        <f>IF(O716&gt;0,O716*I716/Y716,0)*VLOOKUP(B716,'2-Kosten per locatie'!$A$14:$C$31,3,FALSE)</f>
        <v>0</v>
      </c>
      <c r="V716" s="266">
        <f>IF(P716&gt;0,P716*I716/Z716,0)*VLOOKUP(B716,'2-Kosten per locatie'!$A$14:$C$31,3,FALSE)</f>
        <v>0</v>
      </c>
      <c r="W716" s="359">
        <f>IF(K716="nio",0,IF(K716&gt;0,VLOOKUP(G716,'3-Productie normen'!A:L,VLOOKUP(K716,'3-Productie normen'!$B$32:$C$36,2,FALSE),FALSE)))</f>
        <v>0</v>
      </c>
      <c r="X716" s="359">
        <f t="shared" si="89"/>
        <v>0</v>
      </c>
      <c r="Y716" s="359">
        <f t="shared" si="90"/>
        <v>0</v>
      </c>
      <c r="Z716" s="359">
        <f t="shared" si="91"/>
        <v>0</v>
      </c>
      <c r="AA716" s="360"/>
      <c r="AC716" s="361">
        <f t="shared" si="92"/>
        <v>0</v>
      </c>
    </row>
    <row r="717" spans="1:29" ht="14.1" hidden="1" customHeight="1">
      <c r="A717" s="77">
        <v>717</v>
      </c>
      <c r="B717" s="74" t="s">
        <v>66</v>
      </c>
      <c r="C717" s="74"/>
      <c r="D717" s="516" t="s">
        <v>392</v>
      </c>
      <c r="E717" s="443" t="s">
        <v>576</v>
      </c>
      <c r="F717" s="74" t="s">
        <v>577</v>
      </c>
      <c r="G717" s="74" t="s">
        <v>510</v>
      </c>
      <c r="H717" s="74"/>
      <c r="I717" s="74">
        <v>145</v>
      </c>
      <c r="J717" s="358">
        <f t="shared" si="88"/>
        <v>0</v>
      </c>
      <c r="K717" s="267" t="s">
        <v>111</v>
      </c>
      <c r="L717" s="267"/>
      <c r="M717" s="267"/>
      <c r="N717" s="267"/>
      <c r="O717" s="267"/>
      <c r="P717" s="267"/>
      <c r="Q717" s="266">
        <f>IF(K717="nio",0,IF(K717&gt;0,K717*I717/W717,0))*VLOOKUP(B717,'2-Kosten per locatie'!$A$14:$C$31,3,FALSE)</f>
        <v>0</v>
      </c>
      <c r="R717" s="266">
        <f>IF(L717&gt;0,L717*I717/X717,0)*VLOOKUP(B717,'2-Kosten per locatie'!$A$14:$C$31,3,FALSE)</f>
        <v>0</v>
      </c>
      <c r="S717" s="266">
        <f>IF(M717&gt;0,M717*I717/Y717,0)*VLOOKUP(B717,'2-Kosten per locatie'!$A$14:$C$31,3,FALSE)</f>
        <v>0</v>
      </c>
      <c r="T717" s="266">
        <f>IF(N717&gt;0,N717*I717/Z717,0)*VLOOKUP(B717,'2-Kosten per locatie'!$A$14:$C$31,3,FALSE)</f>
        <v>0</v>
      </c>
      <c r="U717" s="266">
        <f>IF(O717&gt;0,O717*I717/Y717,0)*VLOOKUP(B717,'2-Kosten per locatie'!$A$14:$C$31,3,FALSE)</f>
        <v>0</v>
      </c>
      <c r="V717" s="266">
        <f>IF(P717&gt;0,P717*I717/Z717,0)*VLOOKUP(B717,'2-Kosten per locatie'!$A$14:$C$31,3,FALSE)</f>
        <v>0</v>
      </c>
      <c r="W717" s="359">
        <f>IF(K717="nio",0,IF(K717&gt;0,VLOOKUP(G717,'3-Productie normen'!A:L,VLOOKUP(K717,'3-Productie normen'!$B$32:$C$36,2,FALSE),FALSE)))</f>
        <v>0</v>
      </c>
      <c r="X717" s="359">
        <f t="shared" si="89"/>
        <v>0</v>
      </c>
      <c r="Y717" s="359">
        <f t="shared" si="90"/>
        <v>0</v>
      </c>
      <c r="Z717" s="359">
        <f t="shared" si="91"/>
        <v>0</v>
      </c>
      <c r="AA717" s="360"/>
      <c r="AC717" s="361">
        <f t="shared" si="92"/>
        <v>0</v>
      </c>
    </row>
    <row r="718" spans="1:29" ht="14.1" hidden="1" customHeight="1">
      <c r="A718" s="77">
        <v>718</v>
      </c>
      <c r="B718" s="74" t="s">
        <v>66</v>
      </c>
      <c r="C718" s="74"/>
      <c r="D718" s="516" t="s">
        <v>392</v>
      </c>
      <c r="E718" s="443" t="s">
        <v>578</v>
      </c>
      <c r="F718" s="74" t="s">
        <v>200</v>
      </c>
      <c r="G718" s="74" t="s">
        <v>97</v>
      </c>
      <c r="H718" s="74"/>
      <c r="I718" s="74">
        <v>18.989999999999998</v>
      </c>
      <c r="J718" s="358">
        <f t="shared" si="88"/>
        <v>0</v>
      </c>
      <c r="K718" s="267" t="s">
        <v>111</v>
      </c>
      <c r="L718" s="267"/>
      <c r="M718" s="267"/>
      <c r="N718" s="267"/>
      <c r="O718" s="267"/>
      <c r="P718" s="267"/>
      <c r="Q718" s="266">
        <f>IF(K718="nio",0,IF(K718&gt;0,K718*I718/W718,0))*VLOOKUP(B718,'2-Kosten per locatie'!$A$14:$C$31,3,FALSE)</f>
        <v>0</v>
      </c>
      <c r="R718" s="266">
        <f>IF(L718&gt;0,L718*I718/X718,0)*VLOOKUP(B718,'2-Kosten per locatie'!$A$14:$C$31,3,FALSE)</f>
        <v>0</v>
      </c>
      <c r="S718" s="266">
        <f>IF(M718&gt;0,M718*I718/Y718,0)*VLOOKUP(B718,'2-Kosten per locatie'!$A$14:$C$31,3,FALSE)</f>
        <v>0</v>
      </c>
      <c r="T718" s="266">
        <f>IF(N718&gt;0,N718*I718/Z718,0)*VLOOKUP(B718,'2-Kosten per locatie'!$A$14:$C$31,3,FALSE)</f>
        <v>0</v>
      </c>
      <c r="U718" s="266">
        <f>IF(O718&gt;0,O718*I718/Y718,0)*VLOOKUP(B718,'2-Kosten per locatie'!$A$14:$C$31,3,FALSE)</f>
        <v>0</v>
      </c>
      <c r="V718" s="266">
        <f>IF(P718&gt;0,P718*I718/Z718,0)*VLOOKUP(B718,'2-Kosten per locatie'!$A$14:$C$31,3,FALSE)</f>
        <v>0</v>
      </c>
      <c r="W718" s="359">
        <f>IF(K718="nio",0,IF(K718&gt;0,VLOOKUP(G718,'3-Productie normen'!A:L,VLOOKUP(K718,'3-Productie normen'!$B$32:$C$36,2,FALSE),FALSE)))</f>
        <v>0</v>
      </c>
      <c r="X718" s="359">
        <f t="shared" si="89"/>
        <v>0</v>
      </c>
      <c r="Y718" s="359">
        <f t="shared" si="90"/>
        <v>0</v>
      </c>
      <c r="Z718" s="359">
        <f t="shared" si="91"/>
        <v>0</v>
      </c>
      <c r="AA718" s="360"/>
      <c r="AC718" s="361">
        <f t="shared" si="92"/>
        <v>0</v>
      </c>
    </row>
    <row r="719" spans="1:29" ht="14.1" hidden="1" customHeight="1">
      <c r="A719" s="77">
        <v>719</v>
      </c>
      <c r="B719" s="74" t="s">
        <v>66</v>
      </c>
      <c r="C719" s="74"/>
      <c r="D719" s="516" t="s">
        <v>392</v>
      </c>
      <c r="E719" s="443" t="s">
        <v>579</v>
      </c>
      <c r="F719" s="74" t="s">
        <v>580</v>
      </c>
      <c r="G719" s="74" t="s">
        <v>104</v>
      </c>
      <c r="H719" s="74"/>
      <c r="I719" s="74">
        <v>30.25</v>
      </c>
      <c r="J719" s="358">
        <f t="shared" si="88"/>
        <v>0</v>
      </c>
      <c r="K719" s="267" t="s">
        <v>111</v>
      </c>
      <c r="L719" s="267"/>
      <c r="M719" s="267"/>
      <c r="N719" s="267"/>
      <c r="O719" s="267"/>
      <c r="P719" s="267"/>
      <c r="Q719" s="266">
        <f>IF(K719="nio",0,IF(K719&gt;0,K719*I719/W719,0))*VLOOKUP(B719,'2-Kosten per locatie'!$A$14:$C$31,3,FALSE)</f>
        <v>0</v>
      </c>
      <c r="R719" s="266">
        <f>IF(L719&gt;0,L719*I719/X719,0)*VLOOKUP(B719,'2-Kosten per locatie'!$A$14:$C$31,3,FALSE)</f>
        <v>0</v>
      </c>
      <c r="S719" s="266">
        <f>IF(M719&gt;0,M719*I719/Y719,0)*VLOOKUP(B719,'2-Kosten per locatie'!$A$14:$C$31,3,FALSE)</f>
        <v>0</v>
      </c>
      <c r="T719" s="266">
        <f>IF(N719&gt;0,N719*I719/Z719,0)*VLOOKUP(B719,'2-Kosten per locatie'!$A$14:$C$31,3,FALSE)</f>
        <v>0</v>
      </c>
      <c r="U719" s="266">
        <f>IF(O719&gt;0,O719*I719/Y719,0)*VLOOKUP(B719,'2-Kosten per locatie'!$A$14:$C$31,3,FALSE)</f>
        <v>0</v>
      </c>
      <c r="V719" s="266">
        <f>IF(P719&gt;0,P719*I719/Z719,0)*VLOOKUP(B719,'2-Kosten per locatie'!$A$14:$C$31,3,FALSE)</f>
        <v>0</v>
      </c>
      <c r="W719" s="359">
        <f>IF(K719="nio",0,IF(K719&gt;0,VLOOKUP(G719,'3-Productie normen'!A:L,VLOOKUP(K719,'3-Productie normen'!$B$32:$C$36,2,FALSE),FALSE)))</f>
        <v>0</v>
      </c>
      <c r="X719" s="359">
        <f t="shared" si="89"/>
        <v>0</v>
      </c>
      <c r="Y719" s="359">
        <f t="shared" si="90"/>
        <v>0</v>
      </c>
      <c r="Z719" s="359">
        <f t="shared" si="91"/>
        <v>0</v>
      </c>
      <c r="AA719" s="360"/>
      <c r="AC719" s="361">
        <f t="shared" si="92"/>
        <v>0</v>
      </c>
    </row>
    <row r="720" spans="1:29" ht="14.1" hidden="1" customHeight="1">
      <c r="A720" s="77">
        <v>720</v>
      </c>
      <c r="B720" s="74" t="s">
        <v>66</v>
      </c>
      <c r="C720" s="74"/>
      <c r="D720" s="516" t="s">
        <v>392</v>
      </c>
      <c r="E720" s="443" t="s">
        <v>581</v>
      </c>
      <c r="F720" s="74" t="s">
        <v>582</v>
      </c>
      <c r="G720" s="74" t="s">
        <v>510</v>
      </c>
      <c r="H720" s="74"/>
      <c r="I720" s="74">
        <v>10.46</v>
      </c>
      <c r="J720" s="358">
        <f t="shared" si="88"/>
        <v>0</v>
      </c>
      <c r="K720" s="267" t="s">
        <v>111</v>
      </c>
      <c r="L720" s="267"/>
      <c r="M720" s="267"/>
      <c r="N720" s="267"/>
      <c r="O720" s="267"/>
      <c r="P720" s="267"/>
      <c r="Q720" s="266">
        <f>IF(K720="nio",0,IF(K720&gt;0,K720*I720/W720,0))*VLOOKUP(B720,'2-Kosten per locatie'!$A$14:$C$31,3,FALSE)</f>
        <v>0</v>
      </c>
      <c r="R720" s="266">
        <f>IF(L720&gt;0,L720*I720/X720,0)*VLOOKUP(B720,'2-Kosten per locatie'!$A$14:$C$31,3,FALSE)</f>
        <v>0</v>
      </c>
      <c r="S720" s="266">
        <f>IF(M720&gt;0,M720*I720/Y720,0)*VLOOKUP(B720,'2-Kosten per locatie'!$A$14:$C$31,3,FALSE)</f>
        <v>0</v>
      </c>
      <c r="T720" s="266">
        <f>IF(N720&gt;0,N720*I720/Z720,0)*VLOOKUP(B720,'2-Kosten per locatie'!$A$14:$C$31,3,FALSE)</f>
        <v>0</v>
      </c>
      <c r="U720" s="266">
        <f>IF(O720&gt;0,O720*I720/Y720,0)*VLOOKUP(B720,'2-Kosten per locatie'!$A$14:$C$31,3,FALSE)</f>
        <v>0</v>
      </c>
      <c r="V720" s="266">
        <f>IF(P720&gt;0,P720*I720/Z720,0)*VLOOKUP(B720,'2-Kosten per locatie'!$A$14:$C$31,3,FALSE)</f>
        <v>0</v>
      </c>
      <c r="W720" s="359">
        <f>IF(K720="nio",0,IF(K720&gt;0,VLOOKUP(G720,'3-Productie normen'!A:L,VLOOKUP(K720,'3-Productie normen'!$B$32:$C$36,2,FALSE),FALSE)))</f>
        <v>0</v>
      </c>
      <c r="X720" s="359">
        <f t="shared" si="89"/>
        <v>0</v>
      </c>
      <c r="Y720" s="359">
        <f t="shared" si="90"/>
        <v>0</v>
      </c>
      <c r="Z720" s="359">
        <f t="shared" si="91"/>
        <v>0</v>
      </c>
      <c r="AA720" s="360"/>
      <c r="AC720" s="361">
        <f t="shared" si="92"/>
        <v>0</v>
      </c>
    </row>
    <row r="721" spans="1:29" ht="14.1" hidden="1" customHeight="1">
      <c r="A721" s="77">
        <v>721</v>
      </c>
      <c r="B721" s="74" t="s">
        <v>66</v>
      </c>
      <c r="C721" s="74"/>
      <c r="D721" s="516" t="s">
        <v>392</v>
      </c>
      <c r="E721" s="443" t="s">
        <v>583</v>
      </c>
      <c r="F721" s="74" t="s">
        <v>584</v>
      </c>
      <c r="G721" s="74" t="s">
        <v>510</v>
      </c>
      <c r="H721" s="74"/>
      <c r="I721" s="74">
        <v>11.91</v>
      </c>
      <c r="J721" s="358">
        <f t="shared" si="88"/>
        <v>0</v>
      </c>
      <c r="K721" s="267" t="s">
        <v>111</v>
      </c>
      <c r="L721" s="267"/>
      <c r="M721" s="267"/>
      <c r="N721" s="267"/>
      <c r="O721" s="267"/>
      <c r="P721" s="267"/>
      <c r="Q721" s="266">
        <f>IF(K721="nio",0,IF(K721&gt;0,K721*I721/W721,0))*VLOOKUP(B721,'2-Kosten per locatie'!$A$14:$C$31,3,FALSE)</f>
        <v>0</v>
      </c>
      <c r="R721" s="266">
        <f>IF(L721&gt;0,L721*I721/X721,0)*VLOOKUP(B721,'2-Kosten per locatie'!$A$14:$C$31,3,FALSE)</f>
        <v>0</v>
      </c>
      <c r="S721" s="266">
        <f>IF(M721&gt;0,M721*I721/Y721,0)*VLOOKUP(B721,'2-Kosten per locatie'!$A$14:$C$31,3,FALSE)</f>
        <v>0</v>
      </c>
      <c r="T721" s="266">
        <f>IF(N721&gt;0,N721*I721/Z721,0)*VLOOKUP(B721,'2-Kosten per locatie'!$A$14:$C$31,3,FALSE)</f>
        <v>0</v>
      </c>
      <c r="U721" s="266">
        <f>IF(O721&gt;0,O721*I721/Y721,0)*VLOOKUP(B721,'2-Kosten per locatie'!$A$14:$C$31,3,FALSE)</f>
        <v>0</v>
      </c>
      <c r="V721" s="266">
        <f>IF(P721&gt;0,P721*I721/Z721,0)*VLOOKUP(B721,'2-Kosten per locatie'!$A$14:$C$31,3,FALSE)</f>
        <v>0</v>
      </c>
      <c r="W721" s="359">
        <f>IF(K721="nio",0,IF(K721&gt;0,VLOOKUP(G721,'3-Productie normen'!A:L,VLOOKUP(K721,'3-Productie normen'!$B$32:$C$36,2,FALSE),FALSE)))</f>
        <v>0</v>
      </c>
      <c r="X721" s="359">
        <f t="shared" si="89"/>
        <v>0</v>
      </c>
      <c r="Y721" s="359">
        <f t="shared" si="90"/>
        <v>0</v>
      </c>
      <c r="Z721" s="359">
        <f t="shared" si="91"/>
        <v>0</v>
      </c>
      <c r="AA721" s="360"/>
      <c r="AC721" s="361">
        <f t="shared" si="92"/>
        <v>0</v>
      </c>
    </row>
    <row r="722" spans="1:29" ht="14.1" hidden="1" customHeight="1">
      <c r="A722" s="77">
        <v>722</v>
      </c>
      <c r="B722" s="74" t="s">
        <v>66</v>
      </c>
      <c r="C722" s="74"/>
      <c r="D722" s="516" t="s">
        <v>392</v>
      </c>
      <c r="E722" s="443" t="s">
        <v>585</v>
      </c>
      <c r="F722" s="74" t="s">
        <v>577</v>
      </c>
      <c r="G722" s="74" t="s">
        <v>510</v>
      </c>
      <c r="H722" s="74"/>
      <c r="I722" s="74">
        <v>127.8</v>
      </c>
      <c r="J722" s="358">
        <f t="shared" si="88"/>
        <v>0</v>
      </c>
      <c r="K722" s="267" t="s">
        <v>111</v>
      </c>
      <c r="L722" s="267"/>
      <c r="M722" s="267"/>
      <c r="N722" s="267"/>
      <c r="O722" s="267"/>
      <c r="P722" s="267"/>
      <c r="Q722" s="266">
        <f>IF(K722="nio",0,IF(K722&gt;0,K722*I722/W722,0))*VLOOKUP(B722,'2-Kosten per locatie'!$A$14:$C$31,3,FALSE)</f>
        <v>0</v>
      </c>
      <c r="R722" s="266">
        <f>IF(L722&gt;0,L722*I722/X722,0)*VLOOKUP(B722,'2-Kosten per locatie'!$A$14:$C$31,3,FALSE)</f>
        <v>0</v>
      </c>
      <c r="S722" s="266">
        <f>IF(M722&gt;0,M722*I722/Y722,0)*VLOOKUP(B722,'2-Kosten per locatie'!$A$14:$C$31,3,FALSE)</f>
        <v>0</v>
      </c>
      <c r="T722" s="266">
        <f>IF(N722&gt;0,N722*I722/Z722,0)*VLOOKUP(B722,'2-Kosten per locatie'!$A$14:$C$31,3,FALSE)</f>
        <v>0</v>
      </c>
      <c r="U722" s="266">
        <f>IF(O722&gt;0,O722*I722/Y722,0)*VLOOKUP(B722,'2-Kosten per locatie'!$A$14:$C$31,3,FALSE)</f>
        <v>0</v>
      </c>
      <c r="V722" s="266">
        <f>IF(P722&gt;0,P722*I722/Z722,0)*VLOOKUP(B722,'2-Kosten per locatie'!$A$14:$C$31,3,FALSE)</f>
        <v>0</v>
      </c>
      <c r="W722" s="359">
        <f>IF(K722="nio",0,IF(K722&gt;0,VLOOKUP(G722,'3-Productie normen'!A:L,VLOOKUP(K722,'3-Productie normen'!$B$32:$C$36,2,FALSE),FALSE)))</f>
        <v>0</v>
      </c>
      <c r="X722" s="359">
        <f t="shared" si="89"/>
        <v>0</v>
      </c>
      <c r="Y722" s="359">
        <f t="shared" si="90"/>
        <v>0</v>
      </c>
      <c r="Z722" s="359">
        <f t="shared" si="91"/>
        <v>0</v>
      </c>
      <c r="AA722" s="360"/>
      <c r="AC722" s="361">
        <f t="shared" si="92"/>
        <v>0</v>
      </c>
    </row>
    <row r="723" spans="1:29" ht="14.1" hidden="1" customHeight="1">
      <c r="A723" s="77">
        <v>723</v>
      </c>
      <c r="B723" s="74" t="s">
        <v>66</v>
      </c>
      <c r="C723" s="74"/>
      <c r="D723" s="516" t="s">
        <v>392</v>
      </c>
      <c r="E723" s="443" t="s">
        <v>586</v>
      </c>
      <c r="F723" s="74" t="s">
        <v>587</v>
      </c>
      <c r="G723" s="74" t="s">
        <v>510</v>
      </c>
      <c r="H723" s="74"/>
      <c r="I723" s="74">
        <v>168.3</v>
      </c>
      <c r="J723" s="358">
        <f t="shared" si="88"/>
        <v>0</v>
      </c>
      <c r="K723" s="267" t="s">
        <v>111</v>
      </c>
      <c r="L723" s="267"/>
      <c r="M723" s="267"/>
      <c r="N723" s="267"/>
      <c r="O723" s="267"/>
      <c r="P723" s="267"/>
      <c r="Q723" s="266">
        <f>IF(K723="nio",0,IF(K723&gt;0,K723*I723/W723,0))*VLOOKUP(B723,'2-Kosten per locatie'!$A$14:$C$31,3,FALSE)</f>
        <v>0</v>
      </c>
      <c r="R723" s="266">
        <f>IF(L723&gt;0,L723*I723/X723,0)*VLOOKUP(B723,'2-Kosten per locatie'!$A$14:$C$31,3,FALSE)</f>
        <v>0</v>
      </c>
      <c r="S723" s="266">
        <f>IF(M723&gt;0,M723*I723/Y723,0)*VLOOKUP(B723,'2-Kosten per locatie'!$A$14:$C$31,3,FALSE)</f>
        <v>0</v>
      </c>
      <c r="T723" s="266">
        <f>IF(N723&gt;0,N723*I723/Z723,0)*VLOOKUP(B723,'2-Kosten per locatie'!$A$14:$C$31,3,FALSE)</f>
        <v>0</v>
      </c>
      <c r="U723" s="266">
        <f>IF(O723&gt;0,O723*I723/Y723,0)*VLOOKUP(B723,'2-Kosten per locatie'!$A$14:$C$31,3,FALSE)</f>
        <v>0</v>
      </c>
      <c r="V723" s="266">
        <f>IF(P723&gt;0,P723*I723/Z723,0)*VLOOKUP(B723,'2-Kosten per locatie'!$A$14:$C$31,3,FALSE)</f>
        <v>0</v>
      </c>
      <c r="W723" s="359">
        <f>IF(K723="nio",0,IF(K723&gt;0,VLOOKUP(G723,'3-Productie normen'!A:L,VLOOKUP(K723,'3-Productie normen'!$B$32:$C$36,2,FALSE),FALSE)))</f>
        <v>0</v>
      </c>
      <c r="X723" s="359">
        <f t="shared" si="89"/>
        <v>0</v>
      </c>
      <c r="Y723" s="359">
        <f t="shared" si="90"/>
        <v>0</v>
      </c>
      <c r="Z723" s="359">
        <f t="shared" si="91"/>
        <v>0</v>
      </c>
      <c r="AA723" s="360"/>
      <c r="AC723" s="361">
        <f t="shared" si="92"/>
        <v>0</v>
      </c>
    </row>
    <row r="724" spans="1:29" ht="14.1" hidden="1" customHeight="1">
      <c r="A724" s="77">
        <v>724</v>
      </c>
      <c r="B724" s="74" t="s">
        <v>66</v>
      </c>
      <c r="C724" s="74"/>
      <c r="D724" s="516" t="s">
        <v>392</v>
      </c>
      <c r="E724" s="443" t="s">
        <v>588</v>
      </c>
      <c r="F724" s="74" t="s">
        <v>589</v>
      </c>
      <c r="G724" s="74" t="s">
        <v>510</v>
      </c>
      <c r="H724" s="74"/>
      <c r="I724" s="74">
        <v>166.94</v>
      </c>
      <c r="J724" s="358">
        <f t="shared" si="88"/>
        <v>0</v>
      </c>
      <c r="K724" s="267" t="s">
        <v>111</v>
      </c>
      <c r="L724" s="267"/>
      <c r="M724" s="267"/>
      <c r="N724" s="267"/>
      <c r="O724" s="267"/>
      <c r="P724" s="267"/>
      <c r="Q724" s="266">
        <f>IF(K724="nio",0,IF(K724&gt;0,K724*I724/W724,0))*VLOOKUP(B724,'2-Kosten per locatie'!$A$14:$C$31,3,FALSE)</f>
        <v>0</v>
      </c>
      <c r="R724" s="266">
        <f>IF(L724&gt;0,L724*I724/X724,0)*VLOOKUP(B724,'2-Kosten per locatie'!$A$14:$C$31,3,FALSE)</f>
        <v>0</v>
      </c>
      <c r="S724" s="266">
        <f>IF(M724&gt;0,M724*I724/Y724,0)*VLOOKUP(B724,'2-Kosten per locatie'!$A$14:$C$31,3,FALSE)</f>
        <v>0</v>
      </c>
      <c r="T724" s="266">
        <f>IF(N724&gt;0,N724*I724/Z724,0)*VLOOKUP(B724,'2-Kosten per locatie'!$A$14:$C$31,3,FALSE)</f>
        <v>0</v>
      </c>
      <c r="U724" s="266">
        <f>IF(O724&gt;0,O724*I724/Y724,0)*VLOOKUP(B724,'2-Kosten per locatie'!$A$14:$C$31,3,FALSE)</f>
        <v>0</v>
      </c>
      <c r="V724" s="266">
        <f>IF(P724&gt;0,P724*I724/Z724,0)*VLOOKUP(B724,'2-Kosten per locatie'!$A$14:$C$31,3,FALSE)</f>
        <v>0</v>
      </c>
      <c r="W724" s="359">
        <f>IF(K724="nio",0,IF(K724&gt;0,VLOOKUP(G724,'3-Productie normen'!A:L,VLOOKUP(K724,'3-Productie normen'!$B$32:$C$36,2,FALSE),FALSE)))</f>
        <v>0</v>
      </c>
      <c r="X724" s="359">
        <f t="shared" si="89"/>
        <v>0</v>
      </c>
      <c r="Y724" s="359">
        <f t="shared" si="90"/>
        <v>0</v>
      </c>
      <c r="Z724" s="359">
        <f t="shared" si="91"/>
        <v>0</v>
      </c>
      <c r="AA724" s="360"/>
      <c r="AC724" s="361">
        <f t="shared" si="92"/>
        <v>0</v>
      </c>
    </row>
    <row r="725" spans="1:29" ht="14.1" hidden="1" customHeight="1">
      <c r="A725" s="77">
        <v>725</v>
      </c>
      <c r="B725" s="74" t="s">
        <v>66</v>
      </c>
      <c r="C725" s="74"/>
      <c r="D725" s="516" t="s">
        <v>392</v>
      </c>
      <c r="E725" s="443" t="s">
        <v>590</v>
      </c>
      <c r="F725" s="74" t="s">
        <v>200</v>
      </c>
      <c r="G725" s="74" t="s">
        <v>97</v>
      </c>
      <c r="H725" s="74"/>
      <c r="I725" s="74">
        <v>13.82</v>
      </c>
      <c r="J725" s="358">
        <f t="shared" si="88"/>
        <v>0</v>
      </c>
      <c r="K725" s="267" t="s">
        <v>111</v>
      </c>
      <c r="L725" s="267"/>
      <c r="M725" s="267"/>
      <c r="N725" s="267"/>
      <c r="O725" s="267"/>
      <c r="P725" s="267"/>
      <c r="Q725" s="266">
        <f>IF(K725="nio",0,IF(K725&gt;0,K725*I725/W725,0))*VLOOKUP(B725,'2-Kosten per locatie'!$A$14:$C$31,3,FALSE)</f>
        <v>0</v>
      </c>
      <c r="R725" s="266">
        <f>IF(L725&gt;0,L725*I725/X725,0)*VLOOKUP(B725,'2-Kosten per locatie'!$A$14:$C$31,3,FALSE)</f>
        <v>0</v>
      </c>
      <c r="S725" s="266">
        <f>IF(M725&gt;0,M725*I725/Y725,0)*VLOOKUP(B725,'2-Kosten per locatie'!$A$14:$C$31,3,FALSE)</f>
        <v>0</v>
      </c>
      <c r="T725" s="266">
        <f>IF(N725&gt;0,N725*I725/Z725,0)*VLOOKUP(B725,'2-Kosten per locatie'!$A$14:$C$31,3,FALSE)</f>
        <v>0</v>
      </c>
      <c r="U725" s="266">
        <f>IF(O725&gt;0,O725*I725/Y725,0)*VLOOKUP(B725,'2-Kosten per locatie'!$A$14:$C$31,3,FALSE)</f>
        <v>0</v>
      </c>
      <c r="V725" s="266">
        <f>IF(P725&gt;0,P725*I725/Z725,0)*VLOOKUP(B725,'2-Kosten per locatie'!$A$14:$C$31,3,FALSE)</f>
        <v>0</v>
      </c>
      <c r="W725" s="359">
        <f>IF(K725="nio",0,IF(K725&gt;0,VLOOKUP(G725,'3-Productie normen'!A:L,VLOOKUP(K725,'3-Productie normen'!$B$32:$C$36,2,FALSE),FALSE)))</f>
        <v>0</v>
      </c>
      <c r="X725" s="359">
        <f t="shared" si="89"/>
        <v>0</v>
      </c>
      <c r="Y725" s="359">
        <f t="shared" si="90"/>
        <v>0</v>
      </c>
      <c r="Z725" s="359">
        <f t="shared" si="91"/>
        <v>0</v>
      </c>
      <c r="AA725" s="360"/>
      <c r="AC725" s="361">
        <f t="shared" si="92"/>
        <v>0</v>
      </c>
    </row>
    <row r="726" spans="1:29" ht="14.1" hidden="1" customHeight="1">
      <c r="A726" s="77">
        <v>726</v>
      </c>
      <c r="B726" s="74" t="s">
        <v>66</v>
      </c>
      <c r="C726" s="74"/>
      <c r="D726" s="516" t="s">
        <v>392</v>
      </c>
      <c r="E726" s="443" t="s">
        <v>591</v>
      </c>
      <c r="F726" s="74" t="s">
        <v>592</v>
      </c>
      <c r="G726" s="74" t="s">
        <v>510</v>
      </c>
      <c r="H726" s="74"/>
      <c r="I726" s="74">
        <v>33.92</v>
      </c>
      <c r="J726" s="358">
        <f t="shared" si="88"/>
        <v>0</v>
      </c>
      <c r="K726" s="267" t="s">
        <v>111</v>
      </c>
      <c r="L726" s="267"/>
      <c r="M726" s="267"/>
      <c r="N726" s="267"/>
      <c r="O726" s="267"/>
      <c r="P726" s="267"/>
      <c r="Q726" s="266">
        <f>IF(K726="nio",0,IF(K726&gt;0,K726*I726/W726,0))*VLOOKUP(B726,'2-Kosten per locatie'!$A$14:$C$31,3,FALSE)</f>
        <v>0</v>
      </c>
      <c r="R726" s="266">
        <f>IF(L726&gt;0,L726*I726/X726,0)*VLOOKUP(B726,'2-Kosten per locatie'!$A$14:$C$31,3,FALSE)</f>
        <v>0</v>
      </c>
      <c r="S726" s="266">
        <f>IF(M726&gt;0,M726*I726/Y726,0)*VLOOKUP(B726,'2-Kosten per locatie'!$A$14:$C$31,3,FALSE)</f>
        <v>0</v>
      </c>
      <c r="T726" s="266">
        <f>IF(N726&gt;0,N726*I726/Z726,0)*VLOOKUP(B726,'2-Kosten per locatie'!$A$14:$C$31,3,FALSE)</f>
        <v>0</v>
      </c>
      <c r="U726" s="266">
        <f>IF(O726&gt;0,O726*I726/Y726,0)*VLOOKUP(B726,'2-Kosten per locatie'!$A$14:$C$31,3,FALSE)</f>
        <v>0</v>
      </c>
      <c r="V726" s="266">
        <f>IF(P726&gt;0,P726*I726/Z726,0)*VLOOKUP(B726,'2-Kosten per locatie'!$A$14:$C$31,3,FALSE)</f>
        <v>0</v>
      </c>
      <c r="W726" s="359">
        <f>IF(K726="nio",0,IF(K726&gt;0,VLOOKUP(G726,'3-Productie normen'!A:L,VLOOKUP(K726,'3-Productie normen'!$B$32:$C$36,2,FALSE),FALSE)))</f>
        <v>0</v>
      </c>
      <c r="X726" s="359">
        <f t="shared" si="89"/>
        <v>0</v>
      </c>
      <c r="Y726" s="359">
        <f t="shared" si="90"/>
        <v>0</v>
      </c>
      <c r="Z726" s="359">
        <f t="shared" si="91"/>
        <v>0</v>
      </c>
      <c r="AA726" s="360"/>
      <c r="AC726" s="361">
        <f t="shared" si="92"/>
        <v>0</v>
      </c>
    </row>
    <row r="727" spans="1:29" ht="14.1" hidden="1" customHeight="1">
      <c r="A727" s="77">
        <v>727</v>
      </c>
      <c r="B727" s="74" t="s">
        <v>66</v>
      </c>
      <c r="C727" s="74"/>
      <c r="D727" s="516" t="s">
        <v>392</v>
      </c>
      <c r="E727" s="443" t="s">
        <v>593</v>
      </c>
      <c r="F727" s="74" t="s">
        <v>594</v>
      </c>
      <c r="G727" s="74" t="s">
        <v>104</v>
      </c>
      <c r="H727" s="74"/>
      <c r="I727" s="74">
        <v>15.9</v>
      </c>
      <c r="J727" s="358">
        <f t="shared" si="88"/>
        <v>0</v>
      </c>
      <c r="K727" s="267" t="s">
        <v>111</v>
      </c>
      <c r="L727" s="267"/>
      <c r="M727" s="267"/>
      <c r="N727" s="267"/>
      <c r="O727" s="267"/>
      <c r="P727" s="267"/>
      <c r="Q727" s="266">
        <f>IF(K727="nio",0,IF(K727&gt;0,K727*I727/W727,0))*VLOOKUP(B727,'2-Kosten per locatie'!$A$14:$C$31,3,FALSE)</f>
        <v>0</v>
      </c>
      <c r="R727" s="266">
        <f>IF(L727&gt;0,L727*I727/X727,0)*VLOOKUP(B727,'2-Kosten per locatie'!$A$14:$C$31,3,FALSE)</f>
        <v>0</v>
      </c>
      <c r="S727" s="266">
        <f>IF(M727&gt;0,M727*I727/Y727,0)*VLOOKUP(B727,'2-Kosten per locatie'!$A$14:$C$31,3,FALSE)</f>
        <v>0</v>
      </c>
      <c r="T727" s="266">
        <f>IF(N727&gt;0,N727*I727/Z727,0)*VLOOKUP(B727,'2-Kosten per locatie'!$A$14:$C$31,3,FALSE)</f>
        <v>0</v>
      </c>
      <c r="U727" s="266">
        <f>IF(O727&gt;0,O727*I727/Y727,0)*VLOOKUP(B727,'2-Kosten per locatie'!$A$14:$C$31,3,FALSE)</f>
        <v>0</v>
      </c>
      <c r="V727" s="266">
        <f>IF(P727&gt;0,P727*I727/Z727,0)*VLOOKUP(B727,'2-Kosten per locatie'!$A$14:$C$31,3,FALSE)</f>
        <v>0</v>
      </c>
      <c r="W727" s="359">
        <f>IF(K727="nio",0,IF(K727&gt;0,VLOOKUP(G727,'3-Productie normen'!A:L,VLOOKUP(K727,'3-Productie normen'!$B$32:$C$36,2,FALSE),FALSE)))</f>
        <v>0</v>
      </c>
      <c r="X727" s="359">
        <f t="shared" si="89"/>
        <v>0</v>
      </c>
      <c r="Y727" s="359">
        <f t="shared" si="90"/>
        <v>0</v>
      </c>
      <c r="Z727" s="359">
        <f t="shared" si="91"/>
        <v>0</v>
      </c>
      <c r="AA727" s="360"/>
      <c r="AC727" s="361">
        <f t="shared" si="92"/>
        <v>0</v>
      </c>
    </row>
    <row r="728" spans="1:29" ht="14.1" hidden="1" customHeight="1">
      <c r="A728" s="77">
        <v>728</v>
      </c>
      <c r="B728" s="74" t="s">
        <v>66</v>
      </c>
      <c r="C728" s="74"/>
      <c r="D728" s="516" t="s">
        <v>392</v>
      </c>
      <c r="E728" s="443" t="s">
        <v>595</v>
      </c>
      <c r="F728" s="74" t="s">
        <v>596</v>
      </c>
      <c r="G728" s="74" t="s">
        <v>104</v>
      </c>
      <c r="H728" s="74"/>
      <c r="I728" s="74">
        <v>24.65</v>
      </c>
      <c r="J728" s="358">
        <f t="shared" si="88"/>
        <v>0</v>
      </c>
      <c r="K728" s="267" t="s">
        <v>111</v>
      </c>
      <c r="L728" s="267"/>
      <c r="M728" s="267"/>
      <c r="N728" s="267"/>
      <c r="O728" s="267"/>
      <c r="P728" s="267"/>
      <c r="Q728" s="266">
        <f>IF(K728="nio",0,IF(K728&gt;0,K728*I728/W728,0))*VLOOKUP(B728,'2-Kosten per locatie'!$A$14:$C$31,3,FALSE)</f>
        <v>0</v>
      </c>
      <c r="R728" s="266">
        <f>IF(L728&gt;0,L728*I728/X728,0)*VLOOKUP(B728,'2-Kosten per locatie'!$A$14:$C$31,3,FALSE)</f>
        <v>0</v>
      </c>
      <c r="S728" s="266">
        <f>IF(M728&gt;0,M728*I728/Y728,0)*VLOOKUP(B728,'2-Kosten per locatie'!$A$14:$C$31,3,FALSE)</f>
        <v>0</v>
      </c>
      <c r="T728" s="266">
        <f>IF(N728&gt;0,N728*I728/Z728,0)*VLOOKUP(B728,'2-Kosten per locatie'!$A$14:$C$31,3,FALSE)</f>
        <v>0</v>
      </c>
      <c r="U728" s="266">
        <f>IF(O728&gt;0,O728*I728/Y728,0)*VLOOKUP(B728,'2-Kosten per locatie'!$A$14:$C$31,3,FALSE)</f>
        <v>0</v>
      </c>
      <c r="V728" s="266">
        <f>IF(P728&gt;0,P728*I728/Z728,0)*VLOOKUP(B728,'2-Kosten per locatie'!$A$14:$C$31,3,FALSE)</f>
        <v>0</v>
      </c>
      <c r="W728" s="359">
        <f>IF(K728="nio",0,IF(K728&gt;0,VLOOKUP(G728,'3-Productie normen'!A:L,VLOOKUP(K728,'3-Productie normen'!$B$32:$C$36,2,FALSE),FALSE)))</f>
        <v>0</v>
      </c>
      <c r="X728" s="359">
        <f t="shared" si="89"/>
        <v>0</v>
      </c>
      <c r="Y728" s="359">
        <f t="shared" si="90"/>
        <v>0</v>
      </c>
      <c r="Z728" s="359">
        <f t="shared" si="91"/>
        <v>0</v>
      </c>
      <c r="AA728" s="360"/>
      <c r="AC728" s="361">
        <f t="shared" si="92"/>
        <v>0</v>
      </c>
    </row>
    <row r="729" spans="1:29" ht="14.1" hidden="1" customHeight="1">
      <c r="A729" s="77">
        <v>729</v>
      </c>
      <c r="B729" s="74" t="s">
        <v>66</v>
      </c>
      <c r="C729" s="74"/>
      <c r="D729" s="516" t="s">
        <v>392</v>
      </c>
      <c r="E729" s="443" t="s">
        <v>597</v>
      </c>
      <c r="F729" s="74" t="s">
        <v>598</v>
      </c>
      <c r="G729" s="74" t="s">
        <v>510</v>
      </c>
      <c r="H729" s="74"/>
      <c r="I729" s="74">
        <v>61.14</v>
      </c>
      <c r="J729" s="358">
        <f t="shared" si="88"/>
        <v>0</v>
      </c>
      <c r="K729" s="267" t="s">
        <v>111</v>
      </c>
      <c r="L729" s="267"/>
      <c r="M729" s="267"/>
      <c r="N729" s="267"/>
      <c r="O729" s="267"/>
      <c r="P729" s="267"/>
      <c r="Q729" s="266">
        <f>IF(K729="nio",0,IF(K729&gt;0,K729*I729/W729,0))*VLOOKUP(B729,'2-Kosten per locatie'!$A$14:$C$31,3,FALSE)</f>
        <v>0</v>
      </c>
      <c r="R729" s="266">
        <f>IF(L729&gt;0,L729*I729/X729,0)*VLOOKUP(B729,'2-Kosten per locatie'!$A$14:$C$31,3,FALSE)</f>
        <v>0</v>
      </c>
      <c r="S729" s="266">
        <f>IF(M729&gt;0,M729*I729/Y729,0)*VLOOKUP(B729,'2-Kosten per locatie'!$A$14:$C$31,3,FALSE)</f>
        <v>0</v>
      </c>
      <c r="T729" s="266">
        <f>IF(N729&gt;0,N729*I729/Z729,0)*VLOOKUP(B729,'2-Kosten per locatie'!$A$14:$C$31,3,FALSE)</f>
        <v>0</v>
      </c>
      <c r="U729" s="266">
        <f>IF(O729&gt;0,O729*I729/Y729,0)*VLOOKUP(B729,'2-Kosten per locatie'!$A$14:$C$31,3,FALSE)</f>
        <v>0</v>
      </c>
      <c r="V729" s="266">
        <f>IF(P729&gt;0,P729*I729/Z729,0)*VLOOKUP(B729,'2-Kosten per locatie'!$A$14:$C$31,3,FALSE)</f>
        <v>0</v>
      </c>
      <c r="W729" s="359">
        <f>IF(K729="nio",0,IF(K729&gt;0,VLOOKUP(G729,'3-Productie normen'!A:L,VLOOKUP(K729,'3-Productie normen'!$B$32:$C$36,2,FALSE),FALSE)))</f>
        <v>0</v>
      </c>
      <c r="X729" s="359">
        <f t="shared" si="89"/>
        <v>0</v>
      </c>
      <c r="Y729" s="359">
        <f t="shared" si="90"/>
        <v>0</v>
      </c>
      <c r="Z729" s="359">
        <f t="shared" si="91"/>
        <v>0</v>
      </c>
      <c r="AA729" s="360"/>
      <c r="AC729" s="361">
        <f t="shared" si="92"/>
        <v>0</v>
      </c>
    </row>
    <row r="730" spans="1:29" ht="14.1" hidden="1" customHeight="1">
      <c r="A730" s="77">
        <v>730</v>
      </c>
      <c r="B730" s="74" t="s">
        <v>66</v>
      </c>
      <c r="C730" s="74"/>
      <c r="D730" s="516" t="s">
        <v>392</v>
      </c>
      <c r="E730" s="443" t="s">
        <v>599</v>
      </c>
      <c r="F730" s="74" t="s">
        <v>600</v>
      </c>
      <c r="G730" s="74" t="s">
        <v>510</v>
      </c>
      <c r="H730" s="74"/>
      <c r="I730" s="74">
        <v>54.33</v>
      </c>
      <c r="J730" s="358">
        <f t="shared" si="88"/>
        <v>0</v>
      </c>
      <c r="K730" s="267" t="s">
        <v>111</v>
      </c>
      <c r="L730" s="267"/>
      <c r="M730" s="267"/>
      <c r="N730" s="267"/>
      <c r="O730" s="267"/>
      <c r="P730" s="267"/>
      <c r="Q730" s="266">
        <f>IF(K730="nio",0,IF(K730&gt;0,K730*I730/W730,0))*VLOOKUP(B730,'2-Kosten per locatie'!$A$14:$C$31,3,FALSE)</f>
        <v>0</v>
      </c>
      <c r="R730" s="266">
        <f>IF(L730&gt;0,L730*I730/X730,0)*VLOOKUP(B730,'2-Kosten per locatie'!$A$14:$C$31,3,FALSE)</f>
        <v>0</v>
      </c>
      <c r="S730" s="266">
        <f>IF(M730&gt;0,M730*I730/Y730,0)*VLOOKUP(B730,'2-Kosten per locatie'!$A$14:$C$31,3,FALSE)</f>
        <v>0</v>
      </c>
      <c r="T730" s="266">
        <f>IF(N730&gt;0,N730*I730/Z730,0)*VLOOKUP(B730,'2-Kosten per locatie'!$A$14:$C$31,3,FALSE)</f>
        <v>0</v>
      </c>
      <c r="U730" s="266">
        <f>IF(O730&gt;0,O730*I730/Y730,0)*VLOOKUP(B730,'2-Kosten per locatie'!$A$14:$C$31,3,FALSE)</f>
        <v>0</v>
      </c>
      <c r="V730" s="266">
        <f>IF(P730&gt;0,P730*I730/Z730,0)*VLOOKUP(B730,'2-Kosten per locatie'!$A$14:$C$31,3,FALSE)</f>
        <v>0</v>
      </c>
      <c r="W730" s="359">
        <f>IF(K730="nio",0,IF(K730&gt;0,VLOOKUP(G730,'3-Productie normen'!A:L,VLOOKUP(K730,'3-Productie normen'!$B$32:$C$36,2,FALSE),FALSE)))</f>
        <v>0</v>
      </c>
      <c r="X730" s="359">
        <f t="shared" si="89"/>
        <v>0</v>
      </c>
      <c r="Y730" s="359">
        <f t="shared" si="90"/>
        <v>0</v>
      </c>
      <c r="Z730" s="359">
        <f t="shared" si="91"/>
        <v>0</v>
      </c>
      <c r="AA730" s="360"/>
      <c r="AC730" s="361">
        <f t="shared" si="92"/>
        <v>0</v>
      </c>
    </row>
    <row r="731" spans="1:29" ht="14.1" hidden="1" customHeight="1">
      <c r="A731" s="77">
        <v>731</v>
      </c>
      <c r="B731" s="74" t="s">
        <v>66</v>
      </c>
      <c r="C731" s="74"/>
      <c r="D731" s="516" t="s">
        <v>392</v>
      </c>
      <c r="E731" s="443" t="s">
        <v>601</v>
      </c>
      <c r="F731" s="74" t="s">
        <v>602</v>
      </c>
      <c r="G731" s="74" t="s">
        <v>104</v>
      </c>
      <c r="H731" s="74"/>
      <c r="I731" s="74">
        <v>30.56</v>
      </c>
      <c r="J731" s="358">
        <f t="shared" si="88"/>
        <v>0</v>
      </c>
      <c r="K731" s="267" t="s">
        <v>111</v>
      </c>
      <c r="L731" s="267"/>
      <c r="M731" s="267"/>
      <c r="N731" s="267"/>
      <c r="O731" s="267"/>
      <c r="P731" s="267"/>
      <c r="Q731" s="266">
        <f>IF(K731="nio",0,IF(K731&gt;0,K731*I731/W731,0))*VLOOKUP(B731,'2-Kosten per locatie'!$A$14:$C$31,3,FALSE)</f>
        <v>0</v>
      </c>
      <c r="R731" s="266">
        <f>IF(L731&gt;0,L731*I731/X731,0)*VLOOKUP(B731,'2-Kosten per locatie'!$A$14:$C$31,3,FALSE)</f>
        <v>0</v>
      </c>
      <c r="S731" s="266">
        <f>IF(M731&gt;0,M731*I731/Y731,0)*VLOOKUP(B731,'2-Kosten per locatie'!$A$14:$C$31,3,FALSE)</f>
        <v>0</v>
      </c>
      <c r="T731" s="266">
        <f>IF(N731&gt;0,N731*I731/Z731,0)*VLOOKUP(B731,'2-Kosten per locatie'!$A$14:$C$31,3,FALSE)</f>
        <v>0</v>
      </c>
      <c r="U731" s="266">
        <f>IF(O731&gt;0,O731*I731/Y731,0)*VLOOKUP(B731,'2-Kosten per locatie'!$A$14:$C$31,3,FALSE)</f>
        <v>0</v>
      </c>
      <c r="V731" s="266">
        <f>IF(P731&gt;0,P731*I731/Z731,0)*VLOOKUP(B731,'2-Kosten per locatie'!$A$14:$C$31,3,FALSE)</f>
        <v>0</v>
      </c>
      <c r="W731" s="359">
        <f>IF(K731="nio",0,IF(K731&gt;0,VLOOKUP(G731,'3-Productie normen'!A:L,VLOOKUP(K731,'3-Productie normen'!$B$32:$C$36,2,FALSE),FALSE)))</f>
        <v>0</v>
      </c>
      <c r="X731" s="359">
        <f t="shared" si="89"/>
        <v>0</v>
      </c>
      <c r="Y731" s="359">
        <f t="shared" si="90"/>
        <v>0</v>
      </c>
      <c r="Z731" s="359">
        <f t="shared" si="91"/>
        <v>0</v>
      </c>
      <c r="AA731" s="360"/>
      <c r="AC731" s="361">
        <f t="shared" si="92"/>
        <v>0</v>
      </c>
    </row>
    <row r="732" spans="1:29" ht="14.1" hidden="1" customHeight="1">
      <c r="A732" s="77">
        <v>732</v>
      </c>
      <c r="B732" s="74" t="s">
        <v>66</v>
      </c>
      <c r="C732" s="74"/>
      <c r="D732" s="516" t="s">
        <v>392</v>
      </c>
      <c r="E732" s="443" t="s">
        <v>603</v>
      </c>
      <c r="F732" s="74" t="s">
        <v>604</v>
      </c>
      <c r="G732" s="74" t="s">
        <v>104</v>
      </c>
      <c r="H732" s="74"/>
      <c r="I732" s="74">
        <v>43.99</v>
      </c>
      <c r="J732" s="358">
        <f t="shared" si="88"/>
        <v>0</v>
      </c>
      <c r="K732" s="267" t="s">
        <v>111</v>
      </c>
      <c r="L732" s="267"/>
      <c r="M732" s="267"/>
      <c r="N732" s="267"/>
      <c r="O732" s="267"/>
      <c r="P732" s="267"/>
      <c r="Q732" s="266">
        <f>IF(K732="nio",0,IF(K732&gt;0,K732*I732/W732,0))*VLOOKUP(B732,'2-Kosten per locatie'!$A$14:$C$31,3,FALSE)</f>
        <v>0</v>
      </c>
      <c r="R732" s="266">
        <f>IF(L732&gt;0,L732*I732/X732,0)*VLOOKUP(B732,'2-Kosten per locatie'!$A$14:$C$31,3,FALSE)</f>
        <v>0</v>
      </c>
      <c r="S732" s="266">
        <f>IF(M732&gt;0,M732*I732/Y732,0)*VLOOKUP(B732,'2-Kosten per locatie'!$A$14:$C$31,3,FALSE)</f>
        <v>0</v>
      </c>
      <c r="T732" s="266">
        <f>IF(N732&gt;0,N732*I732/Z732,0)*VLOOKUP(B732,'2-Kosten per locatie'!$A$14:$C$31,3,FALSE)</f>
        <v>0</v>
      </c>
      <c r="U732" s="266">
        <f>IF(O732&gt;0,O732*I732/Y732,0)*VLOOKUP(B732,'2-Kosten per locatie'!$A$14:$C$31,3,FALSE)</f>
        <v>0</v>
      </c>
      <c r="V732" s="266">
        <f>IF(P732&gt;0,P732*I732/Z732,0)*VLOOKUP(B732,'2-Kosten per locatie'!$A$14:$C$31,3,FALSE)</f>
        <v>0</v>
      </c>
      <c r="W732" s="359">
        <f>IF(K732="nio",0,IF(K732&gt;0,VLOOKUP(G732,'3-Productie normen'!A:L,VLOOKUP(K732,'3-Productie normen'!$B$32:$C$36,2,FALSE),FALSE)))</f>
        <v>0</v>
      </c>
      <c r="X732" s="359">
        <f t="shared" si="89"/>
        <v>0</v>
      </c>
      <c r="Y732" s="359">
        <f t="shared" si="90"/>
        <v>0</v>
      </c>
      <c r="Z732" s="359">
        <f t="shared" si="91"/>
        <v>0</v>
      </c>
      <c r="AA732" s="360"/>
      <c r="AC732" s="361">
        <f t="shared" si="92"/>
        <v>0</v>
      </c>
    </row>
    <row r="733" spans="1:29" ht="14.1" hidden="1" customHeight="1">
      <c r="A733" s="77">
        <v>733</v>
      </c>
      <c r="B733" s="74" t="s">
        <v>66</v>
      </c>
      <c r="C733" s="74"/>
      <c r="D733" s="516" t="s">
        <v>392</v>
      </c>
      <c r="E733" s="443" t="s">
        <v>605</v>
      </c>
      <c r="F733" s="74" t="s">
        <v>577</v>
      </c>
      <c r="G733" s="74" t="s">
        <v>510</v>
      </c>
      <c r="H733" s="74"/>
      <c r="I733" s="74">
        <v>144.55000000000001</v>
      </c>
      <c r="J733" s="358">
        <f t="shared" si="88"/>
        <v>0</v>
      </c>
      <c r="K733" s="267" t="s">
        <v>111</v>
      </c>
      <c r="L733" s="267"/>
      <c r="M733" s="267"/>
      <c r="N733" s="267"/>
      <c r="O733" s="267"/>
      <c r="P733" s="267"/>
      <c r="Q733" s="266">
        <f>IF(K733="nio",0,IF(K733&gt;0,K733*I733/W733,0))*VLOOKUP(B733,'2-Kosten per locatie'!$A$14:$C$31,3,FALSE)</f>
        <v>0</v>
      </c>
      <c r="R733" s="266">
        <f>IF(L733&gt;0,L733*I733/X733,0)*VLOOKUP(B733,'2-Kosten per locatie'!$A$14:$C$31,3,FALSE)</f>
        <v>0</v>
      </c>
      <c r="S733" s="266">
        <f>IF(M733&gt;0,M733*I733/Y733,0)*VLOOKUP(B733,'2-Kosten per locatie'!$A$14:$C$31,3,FALSE)</f>
        <v>0</v>
      </c>
      <c r="T733" s="266">
        <f>IF(N733&gt;0,N733*I733/Z733,0)*VLOOKUP(B733,'2-Kosten per locatie'!$A$14:$C$31,3,FALSE)</f>
        <v>0</v>
      </c>
      <c r="U733" s="266">
        <f>IF(O733&gt;0,O733*I733/Y733,0)*VLOOKUP(B733,'2-Kosten per locatie'!$A$14:$C$31,3,FALSE)</f>
        <v>0</v>
      </c>
      <c r="V733" s="266">
        <f>IF(P733&gt;0,P733*I733/Z733,0)*VLOOKUP(B733,'2-Kosten per locatie'!$A$14:$C$31,3,FALSE)</f>
        <v>0</v>
      </c>
      <c r="W733" s="359">
        <f>IF(K733="nio",0,IF(K733&gt;0,VLOOKUP(G733,'3-Productie normen'!A:L,VLOOKUP(K733,'3-Productie normen'!$B$32:$C$36,2,FALSE),FALSE)))</f>
        <v>0</v>
      </c>
      <c r="X733" s="359">
        <f t="shared" si="89"/>
        <v>0</v>
      </c>
      <c r="Y733" s="359">
        <f t="shared" si="90"/>
        <v>0</v>
      </c>
      <c r="Z733" s="359">
        <f t="shared" si="91"/>
        <v>0</v>
      </c>
      <c r="AA733" s="360"/>
      <c r="AC733" s="361">
        <f t="shared" si="92"/>
        <v>0</v>
      </c>
    </row>
    <row r="734" spans="1:29" ht="14.1" hidden="1" customHeight="1">
      <c r="A734" s="77">
        <v>734</v>
      </c>
      <c r="B734" s="74" t="s">
        <v>66</v>
      </c>
      <c r="C734" s="74"/>
      <c r="D734" s="516" t="s">
        <v>392</v>
      </c>
      <c r="E734" s="443" t="s">
        <v>606</v>
      </c>
      <c r="F734" s="74" t="s">
        <v>607</v>
      </c>
      <c r="G734" s="74" t="s">
        <v>104</v>
      </c>
      <c r="H734" s="74"/>
      <c r="I734" s="74">
        <v>195.11</v>
      </c>
      <c r="J734" s="358">
        <f t="shared" si="88"/>
        <v>0</v>
      </c>
      <c r="K734" s="267" t="s">
        <v>111</v>
      </c>
      <c r="L734" s="267"/>
      <c r="M734" s="267"/>
      <c r="N734" s="267"/>
      <c r="O734" s="267"/>
      <c r="P734" s="267"/>
      <c r="Q734" s="266">
        <f>IF(K734="nio",0,IF(K734&gt;0,K734*I734/W734,0))*VLOOKUP(B734,'2-Kosten per locatie'!$A$14:$C$31,3,FALSE)</f>
        <v>0</v>
      </c>
      <c r="R734" s="266">
        <f>IF(L734&gt;0,L734*I734/X734,0)*VLOOKUP(B734,'2-Kosten per locatie'!$A$14:$C$31,3,FALSE)</f>
        <v>0</v>
      </c>
      <c r="S734" s="266">
        <f>IF(M734&gt;0,M734*I734/Y734,0)*VLOOKUP(B734,'2-Kosten per locatie'!$A$14:$C$31,3,FALSE)</f>
        <v>0</v>
      </c>
      <c r="T734" s="266">
        <f>IF(N734&gt;0,N734*I734/Z734,0)*VLOOKUP(B734,'2-Kosten per locatie'!$A$14:$C$31,3,FALSE)</f>
        <v>0</v>
      </c>
      <c r="U734" s="266">
        <f>IF(O734&gt;0,O734*I734/Y734,0)*VLOOKUP(B734,'2-Kosten per locatie'!$A$14:$C$31,3,FALSE)</f>
        <v>0</v>
      </c>
      <c r="V734" s="266">
        <f>IF(P734&gt;0,P734*I734/Z734,0)*VLOOKUP(B734,'2-Kosten per locatie'!$A$14:$C$31,3,FALSE)</f>
        <v>0</v>
      </c>
      <c r="W734" s="359">
        <f>IF(K734="nio",0,IF(K734&gt;0,VLOOKUP(G734,'3-Productie normen'!A:L,VLOOKUP(K734,'3-Productie normen'!$B$32:$C$36,2,FALSE),FALSE)))</f>
        <v>0</v>
      </c>
      <c r="X734" s="359">
        <f t="shared" si="89"/>
        <v>0</v>
      </c>
      <c r="Y734" s="359">
        <f t="shared" si="90"/>
        <v>0</v>
      </c>
      <c r="Z734" s="359">
        <f t="shared" si="91"/>
        <v>0</v>
      </c>
      <c r="AA734" s="360"/>
      <c r="AC734" s="361">
        <f t="shared" si="92"/>
        <v>0</v>
      </c>
    </row>
    <row r="735" spans="1:29" ht="14.1" hidden="1" customHeight="1">
      <c r="A735" s="77">
        <v>735</v>
      </c>
      <c r="B735" s="74" t="s">
        <v>66</v>
      </c>
      <c r="C735" s="74"/>
      <c r="D735" s="516" t="s">
        <v>392</v>
      </c>
      <c r="E735" s="443" t="s">
        <v>608</v>
      </c>
      <c r="F735" s="74" t="s">
        <v>609</v>
      </c>
      <c r="G735" s="74" t="s">
        <v>104</v>
      </c>
      <c r="H735" s="74"/>
      <c r="I735" s="74">
        <v>6</v>
      </c>
      <c r="J735" s="358">
        <f t="shared" si="88"/>
        <v>0</v>
      </c>
      <c r="K735" s="267" t="s">
        <v>111</v>
      </c>
      <c r="L735" s="267"/>
      <c r="M735" s="267"/>
      <c r="N735" s="267"/>
      <c r="O735" s="267"/>
      <c r="P735" s="267"/>
      <c r="Q735" s="266">
        <f>IF(K735="nio",0,IF(K735&gt;0,K735*I735/W735,0))*VLOOKUP(B735,'2-Kosten per locatie'!$A$14:$C$31,3,FALSE)</f>
        <v>0</v>
      </c>
      <c r="R735" s="266">
        <f>IF(L735&gt;0,L735*I735/X735,0)*VLOOKUP(B735,'2-Kosten per locatie'!$A$14:$C$31,3,FALSE)</f>
        <v>0</v>
      </c>
      <c r="S735" s="266">
        <f>IF(M735&gt;0,M735*I735/Y735,0)*VLOOKUP(B735,'2-Kosten per locatie'!$A$14:$C$31,3,FALSE)</f>
        <v>0</v>
      </c>
      <c r="T735" s="266">
        <f>IF(N735&gt;0,N735*I735/Z735,0)*VLOOKUP(B735,'2-Kosten per locatie'!$A$14:$C$31,3,FALSE)</f>
        <v>0</v>
      </c>
      <c r="U735" s="266">
        <f>IF(O735&gt;0,O735*I735/Y735,0)*VLOOKUP(B735,'2-Kosten per locatie'!$A$14:$C$31,3,FALSE)</f>
        <v>0</v>
      </c>
      <c r="V735" s="266">
        <f>IF(P735&gt;0,P735*I735/Z735,0)*VLOOKUP(B735,'2-Kosten per locatie'!$A$14:$C$31,3,FALSE)</f>
        <v>0</v>
      </c>
      <c r="W735" s="359">
        <f>IF(K735="nio",0,IF(K735&gt;0,VLOOKUP(G735,'3-Productie normen'!A:L,VLOOKUP(K735,'3-Productie normen'!$B$32:$C$36,2,FALSE),FALSE)))</f>
        <v>0</v>
      </c>
      <c r="X735" s="359">
        <f t="shared" si="89"/>
        <v>0</v>
      </c>
      <c r="Y735" s="359">
        <f t="shared" si="90"/>
        <v>0</v>
      </c>
      <c r="Z735" s="359">
        <f t="shared" si="91"/>
        <v>0</v>
      </c>
      <c r="AA735" s="360"/>
      <c r="AC735" s="361">
        <f t="shared" si="92"/>
        <v>0</v>
      </c>
    </row>
    <row r="736" spans="1:29" ht="14.1" hidden="1" customHeight="1">
      <c r="A736" s="77">
        <v>736</v>
      </c>
      <c r="B736" s="74" t="s">
        <v>66</v>
      </c>
      <c r="C736" s="74"/>
      <c r="D736" s="516" t="s">
        <v>392</v>
      </c>
      <c r="E736" s="443" t="s">
        <v>610</v>
      </c>
      <c r="F736" s="74" t="s">
        <v>611</v>
      </c>
      <c r="G736" s="74" t="s">
        <v>111</v>
      </c>
      <c r="H736" s="74"/>
      <c r="I736" s="74">
        <v>12.94</v>
      </c>
      <c r="J736" s="358">
        <f t="shared" si="88"/>
        <v>0</v>
      </c>
      <c r="K736" s="267" t="s">
        <v>111</v>
      </c>
      <c r="L736" s="267"/>
      <c r="M736" s="267"/>
      <c r="N736" s="267"/>
      <c r="O736" s="267"/>
      <c r="P736" s="267"/>
      <c r="Q736" s="266">
        <f>IF(K736="nio",0,IF(K736&gt;0,K736*I736/W736,0))*VLOOKUP(B736,'2-Kosten per locatie'!$A$14:$C$31,3,FALSE)</f>
        <v>0</v>
      </c>
      <c r="R736" s="266">
        <f>IF(L736&gt;0,L736*I736/X736,0)*VLOOKUP(B736,'2-Kosten per locatie'!$A$14:$C$31,3,FALSE)</f>
        <v>0</v>
      </c>
      <c r="S736" s="266">
        <f>IF(M736&gt;0,M736*I736/Y736,0)*VLOOKUP(B736,'2-Kosten per locatie'!$A$14:$C$31,3,FALSE)</f>
        <v>0</v>
      </c>
      <c r="T736" s="266">
        <f>IF(N736&gt;0,N736*I736/Z736,0)*VLOOKUP(B736,'2-Kosten per locatie'!$A$14:$C$31,3,FALSE)</f>
        <v>0</v>
      </c>
      <c r="U736" s="266">
        <f>IF(O736&gt;0,O736*I736/Y736,0)*VLOOKUP(B736,'2-Kosten per locatie'!$A$14:$C$31,3,FALSE)</f>
        <v>0</v>
      </c>
      <c r="V736" s="266">
        <f>IF(P736&gt;0,P736*I736/Z736,0)*VLOOKUP(B736,'2-Kosten per locatie'!$A$14:$C$31,3,FALSE)</f>
        <v>0</v>
      </c>
      <c r="W736" s="359">
        <f>IF(K736="nio",0,IF(K736&gt;0,VLOOKUP(G736,'3-Productie normen'!A:L,VLOOKUP(K736,'3-Productie normen'!$B$32:$C$36,2,FALSE),FALSE)))</f>
        <v>0</v>
      </c>
      <c r="X736" s="359">
        <f t="shared" si="89"/>
        <v>0</v>
      </c>
      <c r="Y736" s="359">
        <f t="shared" si="90"/>
        <v>0</v>
      </c>
      <c r="Z736" s="359">
        <f t="shared" si="91"/>
        <v>0</v>
      </c>
      <c r="AA736" s="360"/>
      <c r="AC736" s="361">
        <f t="shared" si="92"/>
        <v>0</v>
      </c>
    </row>
    <row r="737" spans="1:29" ht="14.1" hidden="1" customHeight="1">
      <c r="A737" s="77">
        <v>737</v>
      </c>
      <c r="B737" s="74" t="s">
        <v>66</v>
      </c>
      <c r="C737" s="74"/>
      <c r="D737" s="516" t="s">
        <v>392</v>
      </c>
      <c r="E737" s="443" t="s">
        <v>612</v>
      </c>
      <c r="F737" s="74" t="s">
        <v>108</v>
      </c>
      <c r="G737" s="343" t="s">
        <v>108</v>
      </c>
      <c r="H737" s="74"/>
      <c r="I737" s="74">
        <v>6.29</v>
      </c>
      <c r="J737" s="358">
        <f t="shared" si="88"/>
        <v>0</v>
      </c>
      <c r="K737" s="267" t="s">
        <v>111</v>
      </c>
      <c r="L737" s="267"/>
      <c r="M737" s="267"/>
      <c r="N737" s="267"/>
      <c r="O737" s="267"/>
      <c r="P737" s="267"/>
      <c r="Q737" s="266">
        <f>IF(K737="nio",0,IF(K737&gt;0,K737*I737/W737,0))*VLOOKUP(B737,'2-Kosten per locatie'!$A$14:$C$31,3,FALSE)</f>
        <v>0</v>
      </c>
      <c r="R737" s="266">
        <f>IF(L737&gt;0,L737*I737/X737,0)*VLOOKUP(B737,'2-Kosten per locatie'!$A$14:$C$31,3,FALSE)</f>
        <v>0</v>
      </c>
      <c r="S737" s="266">
        <f>IF(M737&gt;0,M737*I737/Y737,0)*VLOOKUP(B737,'2-Kosten per locatie'!$A$14:$C$31,3,FALSE)</f>
        <v>0</v>
      </c>
      <c r="T737" s="266">
        <f>IF(N737&gt;0,N737*I737/Z737,0)*VLOOKUP(B737,'2-Kosten per locatie'!$A$14:$C$31,3,FALSE)</f>
        <v>0</v>
      </c>
      <c r="U737" s="266">
        <f>IF(O737&gt;0,O737*I737/Y737,0)*VLOOKUP(B737,'2-Kosten per locatie'!$A$14:$C$31,3,FALSE)</f>
        <v>0</v>
      </c>
      <c r="V737" s="266">
        <f>IF(P737&gt;0,P737*I737/Z737,0)*VLOOKUP(B737,'2-Kosten per locatie'!$A$14:$C$31,3,FALSE)</f>
        <v>0</v>
      </c>
      <c r="W737" s="359">
        <f>IF(K737="nio",0,IF(K737&gt;0,VLOOKUP(G737,'3-Productie normen'!A:L,VLOOKUP(K737,'3-Productie normen'!$B$32:$C$36,2,FALSE),FALSE)))</f>
        <v>0</v>
      </c>
      <c r="X737" s="359">
        <f t="shared" si="89"/>
        <v>0</v>
      </c>
      <c r="Y737" s="359">
        <f t="shared" si="90"/>
        <v>0</v>
      </c>
      <c r="Z737" s="359">
        <f t="shared" si="91"/>
        <v>0</v>
      </c>
      <c r="AA737" s="360"/>
      <c r="AC737" s="361">
        <f t="shared" si="92"/>
        <v>0</v>
      </c>
    </row>
    <row r="738" spans="1:29" ht="14.1" hidden="1" customHeight="1">
      <c r="A738" s="77">
        <v>738</v>
      </c>
      <c r="B738" s="74" t="s">
        <v>66</v>
      </c>
      <c r="C738" s="74"/>
      <c r="D738" s="516" t="s">
        <v>392</v>
      </c>
      <c r="E738" s="443" t="s">
        <v>613</v>
      </c>
      <c r="F738" s="74" t="s">
        <v>614</v>
      </c>
      <c r="G738" s="74" t="s">
        <v>111</v>
      </c>
      <c r="H738" s="74"/>
      <c r="I738" s="74">
        <v>105.56</v>
      </c>
      <c r="J738" s="358">
        <f t="shared" ref="J738:J788" si="93">SUM(K738:P738)</f>
        <v>0</v>
      </c>
      <c r="K738" s="267" t="s">
        <v>111</v>
      </c>
      <c r="L738" s="267"/>
      <c r="M738" s="267"/>
      <c r="N738" s="267"/>
      <c r="O738" s="267"/>
      <c r="P738" s="267"/>
      <c r="Q738" s="266">
        <f>IF(K738="nio",0,IF(K738&gt;0,K738*I738/W738,0))*VLOOKUP(B738,'2-Kosten per locatie'!$A$14:$C$31,3,FALSE)</f>
        <v>0</v>
      </c>
      <c r="R738" s="266">
        <f>IF(L738&gt;0,L738*I738/X738,0)*VLOOKUP(B738,'2-Kosten per locatie'!$A$14:$C$31,3,FALSE)</f>
        <v>0</v>
      </c>
      <c r="S738" s="266">
        <f>IF(M738&gt;0,M738*I738/Y738,0)*VLOOKUP(B738,'2-Kosten per locatie'!$A$14:$C$31,3,FALSE)</f>
        <v>0</v>
      </c>
      <c r="T738" s="266">
        <f>IF(N738&gt;0,N738*I738/Z738,0)*VLOOKUP(B738,'2-Kosten per locatie'!$A$14:$C$31,3,FALSE)</f>
        <v>0</v>
      </c>
      <c r="U738" s="266">
        <f>IF(O738&gt;0,O738*I738/Y738,0)*VLOOKUP(B738,'2-Kosten per locatie'!$A$14:$C$31,3,FALSE)</f>
        <v>0</v>
      </c>
      <c r="V738" s="266">
        <f>IF(P738&gt;0,P738*I738/Z738,0)*VLOOKUP(B738,'2-Kosten per locatie'!$A$14:$C$31,3,FALSE)</f>
        <v>0</v>
      </c>
      <c r="W738" s="359">
        <f>IF(K738="nio",0,IF(K738&gt;0,VLOOKUP(G738,'3-Productie normen'!A:L,VLOOKUP(K738,'3-Productie normen'!$B$32:$C$36,2,FALSE),FALSE)))</f>
        <v>0</v>
      </c>
      <c r="X738" s="359">
        <f t="shared" ref="X738:X788" si="94">IF(L738&gt;0,W738*$X$8,0)</f>
        <v>0</v>
      </c>
      <c r="Y738" s="359">
        <f t="shared" ref="Y738:Y788" si="95">IF((OR(M738&gt;0,O738&gt;0)),W738*$Y$8,0)</f>
        <v>0</v>
      </c>
      <c r="Z738" s="359">
        <f t="shared" ref="Z738:Z788" si="96">IF((OR(N738&gt;0,P738&gt;0)),W738*$Z$8,0)</f>
        <v>0</v>
      </c>
      <c r="AA738" s="360"/>
      <c r="AC738" s="361">
        <f t="shared" ref="AC738:AC788" si="97">J738*I738</f>
        <v>0</v>
      </c>
    </row>
    <row r="739" spans="1:29" ht="14.1" hidden="1" customHeight="1">
      <c r="A739" s="77">
        <v>739</v>
      </c>
      <c r="B739" s="74" t="s">
        <v>66</v>
      </c>
      <c r="C739" s="74"/>
      <c r="D739" s="516" t="s">
        <v>392</v>
      </c>
      <c r="E739" s="443" t="s">
        <v>615</v>
      </c>
      <c r="F739" s="74" t="s">
        <v>616</v>
      </c>
      <c r="G739" s="74" t="s">
        <v>510</v>
      </c>
      <c r="H739" s="74"/>
      <c r="I739" s="74">
        <v>9.2899999999999991</v>
      </c>
      <c r="J739" s="358">
        <f t="shared" si="93"/>
        <v>0</v>
      </c>
      <c r="K739" s="267" t="s">
        <v>111</v>
      </c>
      <c r="L739" s="267"/>
      <c r="M739" s="267"/>
      <c r="N739" s="267"/>
      <c r="O739" s="267"/>
      <c r="P739" s="267"/>
      <c r="Q739" s="266">
        <f>IF(K739="nio",0,IF(K739&gt;0,K739*I739/W739,0))*VLOOKUP(B739,'2-Kosten per locatie'!$A$14:$C$31,3,FALSE)</f>
        <v>0</v>
      </c>
      <c r="R739" s="266">
        <f>IF(L739&gt;0,L739*I739/X739,0)*VLOOKUP(B739,'2-Kosten per locatie'!$A$14:$C$31,3,FALSE)</f>
        <v>0</v>
      </c>
      <c r="S739" s="266">
        <f>IF(M739&gt;0,M739*I739/Y739,0)*VLOOKUP(B739,'2-Kosten per locatie'!$A$14:$C$31,3,FALSE)</f>
        <v>0</v>
      </c>
      <c r="T739" s="266">
        <f>IF(N739&gt;0,N739*I739/Z739,0)*VLOOKUP(B739,'2-Kosten per locatie'!$A$14:$C$31,3,FALSE)</f>
        <v>0</v>
      </c>
      <c r="U739" s="266">
        <f>IF(O739&gt;0,O739*I739/Y739,0)*VLOOKUP(B739,'2-Kosten per locatie'!$A$14:$C$31,3,FALSE)</f>
        <v>0</v>
      </c>
      <c r="V739" s="266">
        <f>IF(P739&gt;0,P739*I739/Z739,0)*VLOOKUP(B739,'2-Kosten per locatie'!$A$14:$C$31,3,FALSE)</f>
        <v>0</v>
      </c>
      <c r="W739" s="359">
        <f>IF(K739="nio",0,IF(K739&gt;0,VLOOKUP(G739,'3-Productie normen'!A:L,VLOOKUP(K739,'3-Productie normen'!$B$32:$C$36,2,FALSE),FALSE)))</f>
        <v>0</v>
      </c>
      <c r="X739" s="359">
        <f t="shared" si="94"/>
        <v>0</v>
      </c>
      <c r="Y739" s="359">
        <f t="shared" si="95"/>
        <v>0</v>
      </c>
      <c r="Z739" s="359">
        <f t="shared" si="96"/>
        <v>0</v>
      </c>
      <c r="AA739" s="360"/>
      <c r="AC739" s="361">
        <f t="shared" si="97"/>
        <v>0</v>
      </c>
    </row>
    <row r="740" spans="1:29" ht="14.1" hidden="1" customHeight="1">
      <c r="A740" s="77">
        <v>740</v>
      </c>
      <c r="B740" s="74" t="s">
        <v>66</v>
      </c>
      <c r="C740" s="74"/>
      <c r="D740" s="516" t="s">
        <v>392</v>
      </c>
      <c r="E740" s="443" t="s">
        <v>617</v>
      </c>
      <c r="F740" s="74" t="s">
        <v>609</v>
      </c>
      <c r="G740" s="74" t="s">
        <v>104</v>
      </c>
      <c r="H740" s="74"/>
      <c r="I740" s="74">
        <v>10.54</v>
      </c>
      <c r="J740" s="358">
        <f t="shared" si="93"/>
        <v>0</v>
      </c>
      <c r="K740" s="267" t="s">
        <v>111</v>
      </c>
      <c r="L740" s="267"/>
      <c r="M740" s="267"/>
      <c r="N740" s="267"/>
      <c r="O740" s="267"/>
      <c r="P740" s="267"/>
      <c r="Q740" s="266">
        <f>IF(K740="nio",0,IF(K740&gt;0,K740*I740/W740,0))*VLOOKUP(B740,'2-Kosten per locatie'!$A$14:$C$31,3,FALSE)</f>
        <v>0</v>
      </c>
      <c r="R740" s="266">
        <f>IF(L740&gt;0,L740*I740/X740,0)*VLOOKUP(B740,'2-Kosten per locatie'!$A$14:$C$31,3,FALSE)</f>
        <v>0</v>
      </c>
      <c r="S740" s="266">
        <f>IF(M740&gt;0,M740*I740/Y740,0)*VLOOKUP(B740,'2-Kosten per locatie'!$A$14:$C$31,3,FALSE)</f>
        <v>0</v>
      </c>
      <c r="T740" s="266">
        <f>IF(N740&gt;0,N740*I740/Z740,0)*VLOOKUP(B740,'2-Kosten per locatie'!$A$14:$C$31,3,FALSE)</f>
        <v>0</v>
      </c>
      <c r="U740" s="266">
        <f>IF(O740&gt;0,O740*I740/Y740,0)*VLOOKUP(B740,'2-Kosten per locatie'!$A$14:$C$31,3,FALSE)</f>
        <v>0</v>
      </c>
      <c r="V740" s="266">
        <f>IF(P740&gt;0,P740*I740/Z740,0)*VLOOKUP(B740,'2-Kosten per locatie'!$A$14:$C$31,3,FALSE)</f>
        <v>0</v>
      </c>
      <c r="W740" s="359">
        <f>IF(K740="nio",0,IF(K740&gt;0,VLOOKUP(G740,'3-Productie normen'!A:L,VLOOKUP(K740,'3-Productie normen'!$B$32:$C$36,2,FALSE),FALSE)))</f>
        <v>0</v>
      </c>
      <c r="X740" s="359">
        <f t="shared" si="94"/>
        <v>0</v>
      </c>
      <c r="Y740" s="359">
        <f t="shared" si="95"/>
        <v>0</v>
      </c>
      <c r="Z740" s="359">
        <f t="shared" si="96"/>
        <v>0</v>
      </c>
      <c r="AA740" s="360"/>
      <c r="AC740" s="361">
        <f t="shared" si="97"/>
        <v>0</v>
      </c>
    </row>
    <row r="741" spans="1:29" ht="14.1" hidden="1" customHeight="1">
      <c r="A741" s="77">
        <v>741</v>
      </c>
      <c r="B741" s="74" t="s">
        <v>66</v>
      </c>
      <c r="C741" s="74"/>
      <c r="D741" s="516" t="s">
        <v>392</v>
      </c>
      <c r="E741" s="443" t="s">
        <v>618</v>
      </c>
      <c r="F741" s="74" t="s">
        <v>561</v>
      </c>
      <c r="G741" s="74" t="s">
        <v>549</v>
      </c>
      <c r="H741" s="74"/>
      <c r="I741" s="74">
        <v>11.04</v>
      </c>
      <c r="J741" s="358">
        <f t="shared" si="93"/>
        <v>0</v>
      </c>
      <c r="K741" s="267" t="s">
        <v>111</v>
      </c>
      <c r="L741" s="267"/>
      <c r="M741" s="267"/>
      <c r="N741" s="267"/>
      <c r="O741" s="267"/>
      <c r="P741" s="267"/>
      <c r="Q741" s="266">
        <f>IF(K741="nio",0,IF(K741&gt;0,K741*I741/W741,0))*VLOOKUP(B741,'2-Kosten per locatie'!$A$14:$C$31,3,FALSE)</f>
        <v>0</v>
      </c>
      <c r="R741" s="266">
        <f>IF(L741&gt;0,L741*I741/X741,0)*VLOOKUP(B741,'2-Kosten per locatie'!$A$14:$C$31,3,FALSE)</f>
        <v>0</v>
      </c>
      <c r="S741" s="266">
        <f>IF(M741&gt;0,M741*I741/Y741,0)*VLOOKUP(B741,'2-Kosten per locatie'!$A$14:$C$31,3,FALSE)</f>
        <v>0</v>
      </c>
      <c r="T741" s="266">
        <f>IF(N741&gt;0,N741*I741/Z741,0)*VLOOKUP(B741,'2-Kosten per locatie'!$A$14:$C$31,3,FALSE)</f>
        <v>0</v>
      </c>
      <c r="U741" s="266">
        <f>IF(O741&gt;0,O741*I741/Y741,0)*VLOOKUP(B741,'2-Kosten per locatie'!$A$14:$C$31,3,FALSE)</f>
        <v>0</v>
      </c>
      <c r="V741" s="266">
        <f>IF(P741&gt;0,P741*I741/Z741,0)*VLOOKUP(B741,'2-Kosten per locatie'!$A$14:$C$31,3,FALSE)</f>
        <v>0</v>
      </c>
      <c r="W741" s="359">
        <f>IF(K741="nio",0,IF(K741&gt;0,VLOOKUP(G741,'3-Productie normen'!A:L,VLOOKUP(K741,'3-Productie normen'!$B$32:$C$36,2,FALSE),FALSE)))</f>
        <v>0</v>
      </c>
      <c r="X741" s="359">
        <f t="shared" si="94"/>
        <v>0</v>
      </c>
      <c r="Y741" s="359">
        <f t="shared" si="95"/>
        <v>0</v>
      </c>
      <c r="Z741" s="359">
        <f t="shared" si="96"/>
        <v>0</v>
      </c>
      <c r="AA741" s="360"/>
      <c r="AC741" s="361">
        <f t="shared" si="97"/>
        <v>0</v>
      </c>
    </row>
    <row r="742" spans="1:29" ht="14.1" hidden="1" customHeight="1">
      <c r="A742" s="77">
        <v>742</v>
      </c>
      <c r="B742" s="74" t="s">
        <v>66</v>
      </c>
      <c r="C742" s="74"/>
      <c r="D742" s="516" t="s">
        <v>619</v>
      </c>
      <c r="E742" s="443" t="s">
        <v>620</v>
      </c>
      <c r="F742" s="74" t="s">
        <v>194</v>
      </c>
      <c r="G742" s="74" t="s">
        <v>510</v>
      </c>
      <c r="H742" s="74"/>
      <c r="I742" s="74">
        <v>43.74</v>
      </c>
      <c r="J742" s="358">
        <f t="shared" si="93"/>
        <v>0</v>
      </c>
      <c r="K742" s="267" t="s">
        <v>111</v>
      </c>
      <c r="L742" s="267"/>
      <c r="M742" s="267"/>
      <c r="N742" s="267"/>
      <c r="O742" s="267"/>
      <c r="P742" s="267"/>
      <c r="Q742" s="266">
        <f>IF(K742="nio",0,IF(K742&gt;0,K742*I742/W742,0))*VLOOKUP(B742,'2-Kosten per locatie'!$A$14:$C$31,3,FALSE)</f>
        <v>0</v>
      </c>
      <c r="R742" s="266">
        <f>IF(L742&gt;0,L742*I742/X742,0)*VLOOKUP(B742,'2-Kosten per locatie'!$A$14:$C$31,3,FALSE)</f>
        <v>0</v>
      </c>
      <c r="S742" s="266">
        <f>IF(M742&gt;0,M742*I742/Y742,0)*VLOOKUP(B742,'2-Kosten per locatie'!$A$14:$C$31,3,FALSE)</f>
        <v>0</v>
      </c>
      <c r="T742" s="266">
        <f>IF(N742&gt;0,N742*I742/Z742,0)*VLOOKUP(B742,'2-Kosten per locatie'!$A$14:$C$31,3,FALSE)</f>
        <v>0</v>
      </c>
      <c r="U742" s="266">
        <f>IF(O742&gt;0,O742*I742/Y742,0)*VLOOKUP(B742,'2-Kosten per locatie'!$A$14:$C$31,3,FALSE)</f>
        <v>0</v>
      </c>
      <c r="V742" s="266">
        <f>IF(P742&gt;0,P742*I742/Z742,0)*VLOOKUP(B742,'2-Kosten per locatie'!$A$14:$C$31,3,FALSE)</f>
        <v>0</v>
      </c>
      <c r="W742" s="359">
        <f>IF(K742="nio",0,IF(K742&gt;0,VLOOKUP(G742,'3-Productie normen'!A:L,VLOOKUP(K742,'3-Productie normen'!$B$32:$C$36,2,FALSE),FALSE)))</f>
        <v>0</v>
      </c>
      <c r="X742" s="359">
        <f t="shared" si="94"/>
        <v>0</v>
      </c>
      <c r="Y742" s="359">
        <f t="shared" si="95"/>
        <v>0</v>
      </c>
      <c r="Z742" s="359">
        <f t="shared" si="96"/>
        <v>0</v>
      </c>
      <c r="AA742" s="360"/>
      <c r="AC742" s="361">
        <f t="shared" si="97"/>
        <v>0</v>
      </c>
    </row>
    <row r="743" spans="1:29" ht="14.1" hidden="1" customHeight="1">
      <c r="A743" s="77">
        <v>743</v>
      </c>
      <c r="B743" s="74" t="s">
        <v>66</v>
      </c>
      <c r="C743" s="74"/>
      <c r="D743" s="516" t="s">
        <v>619</v>
      </c>
      <c r="E743" s="443" t="s">
        <v>621</v>
      </c>
      <c r="F743" s="74" t="s">
        <v>194</v>
      </c>
      <c r="G743" s="74" t="s">
        <v>510</v>
      </c>
      <c r="H743" s="74"/>
      <c r="I743" s="74">
        <v>13.26</v>
      </c>
      <c r="J743" s="358">
        <f t="shared" si="93"/>
        <v>0</v>
      </c>
      <c r="K743" s="267" t="s">
        <v>111</v>
      </c>
      <c r="L743" s="267"/>
      <c r="M743" s="267"/>
      <c r="N743" s="267"/>
      <c r="O743" s="267"/>
      <c r="P743" s="267"/>
      <c r="Q743" s="266">
        <f>IF(K743="nio",0,IF(K743&gt;0,K743*I743/W743,0))*VLOOKUP(B743,'2-Kosten per locatie'!$A$14:$C$31,3,FALSE)</f>
        <v>0</v>
      </c>
      <c r="R743" s="266">
        <f>IF(L743&gt;0,L743*I743/X743,0)*VLOOKUP(B743,'2-Kosten per locatie'!$A$14:$C$31,3,FALSE)</f>
        <v>0</v>
      </c>
      <c r="S743" s="266">
        <f>IF(M743&gt;0,M743*I743/Y743,0)*VLOOKUP(B743,'2-Kosten per locatie'!$A$14:$C$31,3,FALSE)</f>
        <v>0</v>
      </c>
      <c r="T743" s="266">
        <f>IF(N743&gt;0,N743*I743/Z743,0)*VLOOKUP(B743,'2-Kosten per locatie'!$A$14:$C$31,3,FALSE)</f>
        <v>0</v>
      </c>
      <c r="U743" s="266">
        <f>IF(O743&gt;0,O743*I743/Y743,0)*VLOOKUP(B743,'2-Kosten per locatie'!$A$14:$C$31,3,FALSE)</f>
        <v>0</v>
      </c>
      <c r="V743" s="266">
        <f>IF(P743&gt;0,P743*I743/Z743,0)*VLOOKUP(B743,'2-Kosten per locatie'!$A$14:$C$31,3,FALSE)</f>
        <v>0</v>
      </c>
      <c r="W743" s="359">
        <f>IF(K743="nio",0,IF(K743&gt;0,VLOOKUP(G743,'3-Productie normen'!A:L,VLOOKUP(K743,'3-Productie normen'!$B$32:$C$36,2,FALSE),FALSE)))</f>
        <v>0</v>
      </c>
      <c r="X743" s="359">
        <f t="shared" si="94"/>
        <v>0</v>
      </c>
      <c r="Y743" s="359">
        <f t="shared" si="95"/>
        <v>0</v>
      </c>
      <c r="Z743" s="359">
        <f t="shared" si="96"/>
        <v>0</v>
      </c>
      <c r="AA743" s="360"/>
      <c r="AC743" s="361">
        <f t="shared" si="97"/>
        <v>0</v>
      </c>
    </row>
    <row r="744" spans="1:29" ht="14.1" hidden="1" customHeight="1">
      <c r="A744" s="77">
        <v>744</v>
      </c>
      <c r="B744" s="74" t="s">
        <v>66</v>
      </c>
      <c r="C744" s="74"/>
      <c r="D744" s="516" t="s">
        <v>619</v>
      </c>
      <c r="E744" s="443" t="s">
        <v>622</v>
      </c>
      <c r="F744" s="74" t="s">
        <v>194</v>
      </c>
      <c r="G744" s="74" t="s">
        <v>510</v>
      </c>
      <c r="H744" s="74"/>
      <c r="I744" s="74">
        <v>5.63</v>
      </c>
      <c r="J744" s="358">
        <f t="shared" si="93"/>
        <v>0</v>
      </c>
      <c r="K744" s="267" t="s">
        <v>111</v>
      </c>
      <c r="L744" s="267"/>
      <c r="M744" s="267"/>
      <c r="N744" s="267"/>
      <c r="O744" s="267"/>
      <c r="P744" s="267"/>
      <c r="Q744" s="266">
        <f>IF(K744="nio",0,IF(K744&gt;0,K744*I744/W744,0))*VLOOKUP(B744,'2-Kosten per locatie'!$A$14:$C$31,3,FALSE)</f>
        <v>0</v>
      </c>
      <c r="R744" s="266">
        <f>IF(L744&gt;0,L744*I744/X744,0)*VLOOKUP(B744,'2-Kosten per locatie'!$A$14:$C$31,3,FALSE)</f>
        <v>0</v>
      </c>
      <c r="S744" s="266">
        <f>IF(M744&gt;0,M744*I744/Y744,0)*VLOOKUP(B744,'2-Kosten per locatie'!$A$14:$C$31,3,FALSE)</f>
        <v>0</v>
      </c>
      <c r="T744" s="266">
        <f>IF(N744&gt;0,N744*I744/Z744,0)*VLOOKUP(B744,'2-Kosten per locatie'!$A$14:$C$31,3,FALSE)</f>
        <v>0</v>
      </c>
      <c r="U744" s="266">
        <f>IF(O744&gt;0,O744*I744/Y744,0)*VLOOKUP(B744,'2-Kosten per locatie'!$A$14:$C$31,3,FALSE)</f>
        <v>0</v>
      </c>
      <c r="V744" s="266">
        <f>IF(P744&gt;0,P744*I744/Z744,0)*VLOOKUP(B744,'2-Kosten per locatie'!$A$14:$C$31,3,FALSE)</f>
        <v>0</v>
      </c>
      <c r="W744" s="359">
        <f>IF(K744="nio",0,IF(K744&gt;0,VLOOKUP(G744,'3-Productie normen'!A:L,VLOOKUP(K744,'3-Productie normen'!$B$32:$C$36,2,FALSE),FALSE)))</f>
        <v>0</v>
      </c>
      <c r="X744" s="359">
        <f t="shared" si="94"/>
        <v>0</v>
      </c>
      <c r="Y744" s="359">
        <f t="shared" si="95"/>
        <v>0</v>
      </c>
      <c r="Z744" s="359">
        <f t="shared" si="96"/>
        <v>0</v>
      </c>
      <c r="AA744" s="360"/>
      <c r="AC744" s="361">
        <f t="shared" si="97"/>
        <v>0</v>
      </c>
    </row>
    <row r="745" spans="1:29" ht="14.1" hidden="1" customHeight="1">
      <c r="A745" s="77">
        <v>745</v>
      </c>
      <c r="B745" s="74" t="s">
        <v>66</v>
      </c>
      <c r="C745" s="74"/>
      <c r="D745" s="516" t="s">
        <v>619</v>
      </c>
      <c r="E745" s="443" t="s">
        <v>622</v>
      </c>
      <c r="F745" s="74" t="s">
        <v>194</v>
      </c>
      <c r="G745" s="74" t="s">
        <v>510</v>
      </c>
      <c r="H745" s="74"/>
      <c r="I745" s="74">
        <v>75.58</v>
      </c>
      <c r="J745" s="358">
        <f t="shared" si="93"/>
        <v>0</v>
      </c>
      <c r="K745" s="267" t="s">
        <v>111</v>
      </c>
      <c r="L745" s="267"/>
      <c r="M745" s="267"/>
      <c r="N745" s="267"/>
      <c r="O745" s="267"/>
      <c r="P745" s="267"/>
      <c r="Q745" s="266">
        <f>IF(K745="nio",0,IF(K745&gt;0,K745*I745/W745,0))*VLOOKUP(B745,'2-Kosten per locatie'!$A$14:$C$31,3,FALSE)</f>
        <v>0</v>
      </c>
      <c r="R745" s="266">
        <f>IF(L745&gt;0,L745*I745/X745,0)*VLOOKUP(B745,'2-Kosten per locatie'!$A$14:$C$31,3,FALSE)</f>
        <v>0</v>
      </c>
      <c r="S745" s="266">
        <f>IF(M745&gt;0,M745*I745/Y745,0)*VLOOKUP(B745,'2-Kosten per locatie'!$A$14:$C$31,3,FALSE)</f>
        <v>0</v>
      </c>
      <c r="T745" s="266">
        <f>IF(N745&gt;0,N745*I745/Z745,0)*VLOOKUP(B745,'2-Kosten per locatie'!$A$14:$C$31,3,FALSE)</f>
        <v>0</v>
      </c>
      <c r="U745" s="266">
        <f>IF(O745&gt;0,O745*I745/Y745,0)*VLOOKUP(B745,'2-Kosten per locatie'!$A$14:$C$31,3,FALSE)</f>
        <v>0</v>
      </c>
      <c r="V745" s="266">
        <f>IF(P745&gt;0,P745*I745/Z745,0)*VLOOKUP(B745,'2-Kosten per locatie'!$A$14:$C$31,3,FALSE)</f>
        <v>0</v>
      </c>
      <c r="W745" s="359">
        <f>IF(K745="nio",0,IF(K745&gt;0,VLOOKUP(G745,'3-Productie normen'!A:L,VLOOKUP(K745,'3-Productie normen'!$B$32:$C$36,2,FALSE),FALSE)))</f>
        <v>0</v>
      </c>
      <c r="X745" s="359">
        <f t="shared" si="94"/>
        <v>0</v>
      </c>
      <c r="Y745" s="359">
        <f t="shared" si="95"/>
        <v>0</v>
      </c>
      <c r="Z745" s="359">
        <f t="shared" si="96"/>
        <v>0</v>
      </c>
      <c r="AA745" s="360"/>
      <c r="AC745" s="361">
        <f t="shared" si="97"/>
        <v>0</v>
      </c>
    </row>
    <row r="746" spans="1:29" ht="14.1" hidden="1" customHeight="1">
      <c r="A746" s="77">
        <v>746</v>
      </c>
      <c r="B746" s="74" t="s">
        <v>66</v>
      </c>
      <c r="C746" s="74"/>
      <c r="D746" s="516" t="s">
        <v>619</v>
      </c>
      <c r="E746" s="443" t="s">
        <v>623</v>
      </c>
      <c r="F746" s="74" t="s">
        <v>194</v>
      </c>
      <c r="G746" s="74" t="s">
        <v>510</v>
      </c>
      <c r="H746" s="74"/>
      <c r="I746" s="74">
        <v>49.24</v>
      </c>
      <c r="J746" s="358">
        <f t="shared" si="93"/>
        <v>0</v>
      </c>
      <c r="K746" s="267" t="s">
        <v>111</v>
      </c>
      <c r="L746" s="267"/>
      <c r="M746" s="267"/>
      <c r="N746" s="267"/>
      <c r="O746" s="267"/>
      <c r="P746" s="267"/>
      <c r="Q746" s="266">
        <f>IF(K746="nio",0,IF(K746&gt;0,K746*I746/W746,0))*VLOOKUP(B746,'2-Kosten per locatie'!$A$14:$C$31,3,FALSE)</f>
        <v>0</v>
      </c>
      <c r="R746" s="266">
        <f>IF(L746&gt;0,L746*I746/X746,0)*VLOOKUP(B746,'2-Kosten per locatie'!$A$14:$C$31,3,FALSE)</f>
        <v>0</v>
      </c>
      <c r="S746" s="266">
        <f>IF(M746&gt;0,M746*I746/Y746,0)*VLOOKUP(B746,'2-Kosten per locatie'!$A$14:$C$31,3,FALSE)</f>
        <v>0</v>
      </c>
      <c r="T746" s="266">
        <f>IF(N746&gt;0,N746*I746/Z746,0)*VLOOKUP(B746,'2-Kosten per locatie'!$A$14:$C$31,3,FALSE)</f>
        <v>0</v>
      </c>
      <c r="U746" s="266">
        <f>IF(O746&gt;0,O746*I746/Y746,0)*VLOOKUP(B746,'2-Kosten per locatie'!$A$14:$C$31,3,FALSE)</f>
        <v>0</v>
      </c>
      <c r="V746" s="266">
        <f>IF(P746&gt;0,P746*I746/Z746,0)*VLOOKUP(B746,'2-Kosten per locatie'!$A$14:$C$31,3,FALSE)</f>
        <v>0</v>
      </c>
      <c r="W746" s="359">
        <f>IF(K746="nio",0,IF(K746&gt;0,VLOOKUP(G746,'3-Productie normen'!A:L,VLOOKUP(K746,'3-Productie normen'!$B$32:$C$36,2,FALSE),FALSE)))</f>
        <v>0</v>
      </c>
      <c r="X746" s="359">
        <f t="shared" si="94"/>
        <v>0</v>
      </c>
      <c r="Y746" s="359">
        <f t="shared" si="95"/>
        <v>0</v>
      </c>
      <c r="Z746" s="359">
        <f t="shared" si="96"/>
        <v>0</v>
      </c>
      <c r="AA746" s="360"/>
      <c r="AC746" s="361">
        <f t="shared" si="97"/>
        <v>0</v>
      </c>
    </row>
    <row r="747" spans="1:29" ht="14.1" hidden="1" customHeight="1">
      <c r="A747" s="77">
        <v>747</v>
      </c>
      <c r="B747" s="74" t="s">
        <v>66</v>
      </c>
      <c r="C747" s="74"/>
      <c r="D747" s="516" t="s">
        <v>619</v>
      </c>
      <c r="E747" s="443" t="s">
        <v>624</v>
      </c>
      <c r="F747" s="74" t="s">
        <v>625</v>
      </c>
      <c r="G747" s="74" t="s">
        <v>510</v>
      </c>
      <c r="H747" s="74"/>
      <c r="I747" s="74">
        <v>7.86</v>
      </c>
      <c r="J747" s="358">
        <f t="shared" si="93"/>
        <v>0</v>
      </c>
      <c r="K747" s="267" t="s">
        <v>111</v>
      </c>
      <c r="L747" s="267"/>
      <c r="M747" s="267"/>
      <c r="N747" s="267"/>
      <c r="O747" s="267"/>
      <c r="P747" s="267"/>
      <c r="Q747" s="266">
        <f>IF(K747="nio",0,IF(K747&gt;0,K747*I747/W747,0))*VLOOKUP(B747,'2-Kosten per locatie'!$A$14:$C$31,3,FALSE)</f>
        <v>0</v>
      </c>
      <c r="R747" s="266">
        <f>IF(L747&gt;0,L747*I747/X747,0)*VLOOKUP(B747,'2-Kosten per locatie'!$A$14:$C$31,3,FALSE)</f>
        <v>0</v>
      </c>
      <c r="S747" s="266">
        <f>IF(M747&gt;0,M747*I747/Y747,0)*VLOOKUP(B747,'2-Kosten per locatie'!$A$14:$C$31,3,FALSE)</f>
        <v>0</v>
      </c>
      <c r="T747" s="266">
        <f>IF(N747&gt;0,N747*I747/Z747,0)*VLOOKUP(B747,'2-Kosten per locatie'!$A$14:$C$31,3,FALSE)</f>
        <v>0</v>
      </c>
      <c r="U747" s="266">
        <f>IF(O747&gt;0,O747*I747/Y747,0)*VLOOKUP(B747,'2-Kosten per locatie'!$A$14:$C$31,3,FALSE)</f>
        <v>0</v>
      </c>
      <c r="V747" s="266">
        <f>IF(P747&gt;0,P747*I747/Z747,0)*VLOOKUP(B747,'2-Kosten per locatie'!$A$14:$C$31,3,FALSE)</f>
        <v>0</v>
      </c>
      <c r="W747" s="359">
        <f>IF(K747="nio",0,IF(K747&gt;0,VLOOKUP(G747,'3-Productie normen'!A:L,VLOOKUP(K747,'3-Productie normen'!$B$32:$C$36,2,FALSE),FALSE)))</f>
        <v>0</v>
      </c>
      <c r="X747" s="359">
        <f t="shared" si="94"/>
        <v>0</v>
      </c>
      <c r="Y747" s="359">
        <f t="shared" si="95"/>
        <v>0</v>
      </c>
      <c r="Z747" s="359">
        <f t="shared" si="96"/>
        <v>0</v>
      </c>
      <c r="AA747" s="360"/>
      <c r="AC747" s="361">
        <f t="shared" si="97"/>
        <v>0</v>
      </c>
    </row>
    <row r="748" spans="1:29" ht="14.1" hidden="1" customHeight="1">
      <c r="A748" s="77">
        <v>748</v>
      </c>
      <c r="B748" s="74" t="s">
        <v>66</v>
      </c>
      <c r="C748" s="74"/>
      <c r="D748" s="516" t="s">
        <v>619</v>
      </c>
      <c r="E748" s="443" t="s">
        <v>626</v>
      </c>
      <c r="F748" s="74" t="s">
        <v>155</v>
      </c>
      <c r="G748" s="74" t="s">
        <v>104</v>
      </c>
      <c r="H748" s="74"/>
      <c r="I748" s="74">
        <v>9.4700000000000006</v>
      </c>
      <c r="J748" s="358">
        <f t="shared" si="93"/>
        <v>0</v>
      </c>
      <c r="K748" s="267" t="s">
        <v>111</v>
      </c>
      <c r="L748" s="267"/>
      <c r="M748" s="267"/>
      <c r="N748" s="267"/>
      <c r="O748" s="267"/>
      <c r="P748" s="267"/>
      <c r="Q748" s="266">
        <f>IF(K748="nio",0,IF(K748&gt;0,K748*I748/W748,0))*VLOOKUP(B748,'2-Kosten per locatie'!$A$14:$C$31,3,FALSE)</f>
        <v>0</v>
      </c>
      <c r="R748" s="266">
        <f>IF(L748&gt;0,L748*I748/X748,0)*VLOOKUP(B748,'2-Kosten per locatie'!$A$14:$C$31,3,FALSE)</f>
        <v>0</v>
      </c>
      <c r="S748" s="266">
        <f>IF(M748&gt;0,M748*I748/Y748,0)*VLOOKUP(B748,'2-Kosten per locatie'!$A$14:$C$31,3,FALSE)</f>
        <v>0</v>
      </c>
      <c r="T748" s="266">
        <f>IF(N748&gt;0,N748*I748/Z748,0)*VLOOKUP(B748,'2-Kosten per locatie'!$A$14:$C$31,3,FALSE)</f>
        <v>0</v>
      </c>
      <c r="U748" s="266">
        <f>IF(O748&gt;0,O748*I748/Y748,0)*VLOOKUP(B748,'2-Kosten per locatie'!$A$14:$C$31,3,FALSE)</f>
        <v>0</v>
      </c>
      <c r="V748" s="266">
        <f>IF(P748&gt;0,P748*I748/Z748,0)*VLOOKUP(B748,'2-Kosten per locatie'!$A$14:$C$31,3,FALSE)</f>
        <v>0</v>
      </c>
      <c r="W748" s="359">
        <f>IF(K748="nio",0,IF(K748&gt;0,VLOOKUP(G748,'3-Productie normen'!A:L,VLOOKUP(K748,'3-Productie normen'!$B$32:$C$36,2,FALSE),FALSE)))</f>
        <v>0</v>
      </c>
      <c r="X748" s="359">
        <f t="shared" si="94"/>
        <v>0</v>
      </c>
      <c r="Y748" s="359">
        <f t="shared" si="95"/>
        <v>0</v>
      </c>
      <c r="Z748" s="359">
        <f t="shared" si="96"/>
        <v>0</v>
      </c>
      <c r="AA748" s="360"/>
      <c r="AC748" s="361">
        <f t="shared" si="97"/>
        <v>0</v>
      </c>
    </row>
    <row r="749" spans="1:29" ht="14.1" hidden="1" customHeight="1">
      <c r="A749" s="77">
        <v>749</v>
      </c>
      <c r="B749" s="74" t="s">
        <v>66</v>
      </c>
      <c r="C749" s="74"/>
      <c r="D749" s="516" t="s">
        <v>619</v>
      </c>
      <c r="E749" s="443" t="s">
        <v>627</v>
      </c>
      <c r="F749" s="74" t="s">
        <v>374</v>
      </c>
      <c r="G749" s="74" t="s">
        <v>510</v>
      </c>
      <c r="H749" s="74"/>
      <c r="I749" s="74">
        <v>9.44</v>
      </c>
      <c r="J749" s="358">
        <f t="shared" si="93"/>
        <v>0</v>
      </c>
      <c r="K749" s="267" t="s">
        <v>111</v>
      </c>
      <c r="L749" s="267"/>
      <c r="M749" s="267"/>
      <c r="N749" s="267"/>
      <c r="O749" s="267"/>
      <c r="P749" s="267"/>
      <c r="Q749" s="266">
        <f>IF(K749="nio",0,IF(K749&gt;0,K749*I749/W749,0))*VLOOKUP(B749,'2-Kosten per locatie'!$A$14:$C$31,3,FALSE)</f>
        <v>0</v>
      </c>
      <c r="R749" s="266">
        <f>IF(L749&gt;0,L749*I749/X749,0)*VLOOKUP(B749,'2-Kosten per locatie'!$A$14:$C$31,3,FALSE)</f>
        <v>0</v>
      </c>
      <c r="S749" s="266">
        <f>IF(M749&gt;0,M749*I749/Y749,0)*VLOOKUP(B749,'2-Kosten per locatie'!$A$14:$C$31,3,FALSE)</f>
        <v>0</v>
      </c>
      <c r="T749" s="266">
        <f>IF(N749&gt;0,N749*I749/Z749,0)*VLOOKUP(B749,'2-Kosten per locatie'!$A$14:$C$31,3,FALSE)</f>
        <v>0</v>
      </c>
      <c r="U749" s="266">
        <f>IF(O749&gt;0,O749*I749/Y749,0)*VLOOKUP(B749,'2-Kosten per locatie'!$A$14:$C$31,3,FALSE)</f>
        <v>0</v>
      </c>
      <c r="V749" s="266">
        <f>IF(P749&gt;0,P749*I749/Z749,0)*VLOOKUP(B749,'2-Kosten per locatie'!$A$14:$C$31,3,FALSE)</f>
        <v>0</v>
      </c>
      <c r="W749" s="359">
        <f>IF(K749="nio",0,IF(K749&gt;0,VLOOKUP(G749,'3-Productie normen'!A:L,VLOOKUP(K749,'3-Productie normen'!$B$32:$C$36,2,FALSE),FALSE)))</f>
        <v>0</v>
      </c>
      <c r="X749" s="359">
        <f t="shared" si="94"/>
        <v>0</v>
      </c>
      <c r="Y749" s="359">
        <f t="shared" si="95"/>
        <v>0</v>
      </c>
      <c r="Z749" s="359">
        <f t="shared" si="96"/>
        <v>0</v>
      </c>
      <c r="AA749" s="360"/>
      <c r="AC749" s="361">
        <f t="shared" si="97"/>
        <v>0</v>
      </c>
    </row>
    <row r="750" spans="1:29" ht="14.1" hidden="1" customHeight="1">
      <c r="A750" s="77">
        <v>750</v>
      </c>
      <c r="B750" s="74" t="s">
        <v>66</v>
      </c>
      <c r="C750" s="74"/>
      <c r="D750" s="516" t="s">
        <v>619</v>
      </c>
      <c r="E750" s="443" t="s">
        <v>628</v>
      </c>
      <c r="F750" s="74" t="s">
        <v>629</v>
      </c>
      <c r="G750" s="74" t="s">
        <v>510</v>
      </c>
      <c r="H750" s="74"/>
      <c r="I750" s="74">
        <v>366.94</v>
      </c>
      <c r="J750" s="358">
        <f t="shared" si="93"/>
        <v>0</v>
      </c>
      <c r="K750" s="267" t="s">
        <v>111</v>
      </c>
      <c r="L750" s="267"/>
      <c r="M750" s="267"/>
      <c r="N750" s="267"/>
      <c r="O750" s="267"/>
      <c r="P750" s="267"/>
      <c r="Q750" s="266">
        <f>IF(K750="nio",0,IF(K750&gt;0,K750*I750/W750,0))*VLOOKUP(B750,'2-Kosten per locatie'!$A$14:$C$31,3,FALSE)</f>
        <v>0</v>
      </c>
      <c r="R750" s="266">
        <f>IF(L750&gt;0,L750*I750/X750,0)*VLOOKUP(B750,'2-Kosten per locatie'!$A$14:$C$31,3,FALSE)</f>
        <v>0</v>
      </c>
      <c r="S750" s="266">
        <f>IF(M750&gt;0,M750*I750/Y750,0)*VLOOKUP(B750,'2-Kosten per locatie'!$A$14:$C$31,3,FALSE)</f>
        <v>0</v>
      </c>
      <c r="T750" s="266">
        <f>IF(N750&gt;0,N750*I750/Z750,0)*VLOOKUP(B750,'2-Kosten per locatie'!$A$14:$C$31,3,FALSE)</f>
        <v>0</v>
      </c>
      <c r="U750" s="266">
        <f>IF(O750&gt;0,O750*I750/Y750,0)*VLOOKUP(B750,'2-Kosten per locatie'!$A$14:$C$31,3,FALSE)</f>
        <v>0</v>
      </c>
      <c r="V750" s="266">
        <f>IF(P750&gt;0,P750*I750/Z750,0)*VLOOKUP(B750,'2-Kosten per locatie'!$A$14:$C$31,3,FALSE)</f>
        <v>0</v>
      </c>
      <c r="W750" s="359">
        <f>IF(K750="nio",0,IF(K750&gt;0,VLOOKUP(G750,'3-Productie normen'!A:L,VLOOKUP(K750,'3-Productie normen'!$B$32:$C$36,2,FALSE),FALSE)))</f>
        <v>0</v>
      </c>
      <c r="X750" s="359">
        <f t="shared" si="94"/>
        <v>0</v>
      </c>
      <c r="Y750" s="359">
        <f t="shared" si="95"/>
        <v>0</v>
      </c>
      <c r="Z750" s="359">
        <f t="shared" si="96"/>
        <v>0</v>
      </c>
      <c r="AA750" s="360"/>
      <c r="AC750" s="361">
        <f t="shared" si="97"/>
        <v>0</v>
      </c>
    </row>
    <row r="751" spans="1:29" ht="14.1" hidden="1" customHeight="1">
      <c r="A751" s="77">
        <v>751</v>
      </c>
      <c r="B751" s="74" t="s">
        <v>66</v>
      </c>
      <c r="C751" s="74"/>
      <c r="D751" s="516" t="s">
        <v>619</v>
      </c>
      <c r="E751" s="443" t="s">
        <v>630</v>
      </c>
      <c r="F751" s="74" t="s">
        <v>631</v>
      </c>
      <c r="G751" s="74" t="s">
        <v>100</v>
      </c>
      <c r="H751" s="74"/>
      <c r="I751" s="74">
        <v>29</v>
      </c>
      <c r="J751" s="358">
        <f t="shared" si="93"/>
        <v>0</v>
      </c>
      <c r="K751" s="267" t="s">
        <v>111</v>
      </c>
      <c r="L751" s="267"/>
      <c r="M751" s="267"/>
      <c r="N751" s="267"/>
      <c r="O751" s="267"/>
      <c r="P751" s="267"/>
      <c r="Q751" s="266">
        <f>IF(K751="nio",0,IF(K751&gt;0,K751*I751/W751,0))*VLOOKUP(B751,'2-Kosten per locatie'!$A$14:$C$31,3,FALSE)</f>
        <v>0</v>
      </c>
      <c r="R751" s="266">
        <f>IF(L751&gt;0,L751*I751/X751,0)*VLOOKUP(B751,'2-Kosten per locatie'!$A$14:$C$31,3,FALSE)</f>
        <v>0</v>
      </c>
      <c r="S751" s="266">
        <f>IF(M751&gt;0,M751*I751/Y751,0)*VLOOKUP(B751,'2-Kosten per locatie'!$A$14:$C$31,3,FALSE)</f>
        <v>0</v>
      </c>
      <c r="T751" s="266">
        <f>IF(N751&gt;0,N751*I751/Z751,0)*VLOOKUP(B751,'2-Kosten per locatie'!$A$14:$C$31,3,FALSE)</f>
        <v>0</v>
      </c>
      <c r="U751" s="266">
        <f>IF(O751&gt;0,O751*I751/Y751,0)*VLOOKUP(B751,'2-Kosten per locatie'!$A$14:$C$31,3,FALSE)</f>
        <v>0</v>
      </c>
      <c r="V751" s="266">
        <f>IF(P751&gt;0,P751*I751/Z751,0)*VLOOKUP(B751,'2-Kosten per locatie'!$A$14:$C$31,3,FALSE)</f>
        <v>0</v>
      </c>
      <c r="W751" s="359">
        <f>IF(K751="nio",0,IF(K751&gt;0,VLOOKUP(G751,'3-Productie normen'!A:L,VLOOKUP(K751,'3-Productie normen'!$B$32:$C$36,2,FALSE),FALSE)))</f>
        <v>0</v>
      </c>
      <c r="X751" s="359">
        <f t="shared" si="94"/>
        <v>0</v>
      </c>
      <c r="Y751" s="359">
        <f t="shared" si="95"/>
        <v>0</v>
      </c>
      <c r="Z751" s="359">
        <f t="shared" si="96"/>
        <v>0</v>
      </c>
      <c r="AA751" s="360"/>
      <c r="AC751" s="361">
        <f t="shared" si="97"/>
        <v>0</v>
      </c>
    </row>
    <row r="752" spans="1:29" ht="14.1" hidden="1" customHeight="1">
      <c r="A752" s="77">
        <v>752</v>
      </c>
      <c r="B752" s="74" t="s">
        <v>66</v>
      </c>
      <c r="C752" s="74"/>
      <c r="D752" s="516" t="s">
        <v>619</v>
      </c>
      <c r="E752" s="443" t="s">
        <v>632</v>
      </c>
      <c r="F752" s="74" t="s">
        <v>405</v>
      </c>
      <c r="G752" s="74" t="s">
        <v>100</v>
      </c>
      <c r="H752" s="74"/>
      <c r="I752" s="74">
        <v>10.83</v>
      </c>
      <c r="J752" s="358">
        <f t="shared" si="93"/>
        <v>0</v>
      </c>
      <c r="K752" s="267" t="s">
        <v>111</v>
      </c>
      <c r="L752" s="267"/>
      <c r="M752" s="267"/>
      <c r="N752" s="267"/>
      <c r="O752" s="267"/>
      <c r="P752" s="267"/>
      <c r="Q752" s="266">
        <f>IF(K752="nio",0,IF(K752&gt;0,K752*I752/W752,0))*VLOOKUP(B752,'2-Kosten per locatie'!$A$14:$C$31,3,FALSE)</f>
        <v>0</v>
      </c>
      <c r="R752" s="266">
        <f>IF(L752&gt;0,L752*I752/X752,0)*VLOOKUP(B752,'2-Kosten per locatie'!$A$14:$C$31,3,FALSE)</f>
        <v>0</v>
      </c>
      <c r="S752" s="266">
        <f>IF(M752&gt;0,M752*I752/Y752,0)*VLOOKUP(B752,'2-Kosten per locatie'!$A$14:$C$31,3,FALSE)</f>
        <v>0</v>
      </c>
      <c r="T752" s="266">
        <f>IF(N752&gt;0,N752*I752/Z752,0)*VLOOKUP(B752,'2-Kosten per locatie'!$A$14:$C$31,3,FALSE)</f>
        <v>0</v>
      </c>
      <c r="U752" s="266">
        <f>IF(O752&gt;0,O752*I752/Y752,0)*VLOOKUP(B752,'2-Kosten per locatie'!$A$14:$C$31,3,FALSE)</f>
        <v>0</v>
      </c>
      <c r="V752" s="266">
        <f>IF(P752&gt;0,P752*I752/Z752,0)*VLOOKUP(B752,'2-Kosten per locatie'!$A$14:$C$31,3,FALSE)</f>
        <v>0</v>
      </c>
      <c r="W752" s="359">
        <f>IF(K752="nio",0,IF(K752&gt;0,VLOOKUP(G752,'3-Productie normen'!A:L,VLOOKUP(K752,'3-Productie normen'!$B$32:$C$36,2,FALSE),FALSE)))</f>
        <v>0</v>
      </c>
      <c r="X752" s="359">
        <f t="shared" si="94"/>
        <v>0</v>
      </c>
      <c r="Y752" s="359">
        <f t="shared" si="95"/>
        <v>0</v>
      </c>
      <c r="Z752" s="359">
        <f t="shared" si="96"/>
        <v>0</v>
      </c>
      <c r="AA752" s="360"/>
      <c r="AC752" s="361">
        <f t="shared" si="97"/>
        <v>0</v>
      </c>
    </row>
    <row r="753" spans="1:29" ht="14.1" hidden="1" customHeight="1">
      <c r="A753" s="77">
        <v>753</v>
      </c>
      <c r="B753" s="74" t="s">
        <v>66</v>
      </c>
      <c r="C753" s="74"/>
      <c r="D753" s="516" t="s">
        <v>619</v>
      </c>
      <c r="E753" s="443" t="s">
        <v>633</v>
      </c>
      <c r="F753" s="74" t="s">
        <v>631</v>
      </c>
      <c r="G753" s="74" t="s">
        <v>100</v>
      </c>
      <c r="H753" s="74"/>
      <c r="I753" s="74">
        <v>28.85</v>
      </c>
      <c r="J753" s="358">
        <f t="shared" si="93"/>
        <v>0</v>
      </c>
      <c r="K753" s="267" t="s">
        <v>111</v>
      </c>
      <c r="L753" s="267"/>
      <c r="M753" s="267"/>
      <c r="N753" s="267"/>
      <c r="O753" s="267"/>
      <c r="P753" s="267"/>
      <c r="Q753" s="266">
        <f>IF(K753="nio",0,IF(K753&gt;0,K753*I753/W753,0))*VLOOKUP(B753,'2-Kosten per locatie'!$A$14:$C$31,3,FALSE)</f>
        <v>0</v>
      </c>
      <c r="R753" s="266">
        <f>IF(L753&gt;0,L753*I753/X753,0)*VLOOKUP(B753,'2-Kosten per locatie'!$A$14:$C$31,3,FALSE)</f>
        <v>0</v>
      </c>
      <c r="S753" s="266">
        <f>IF(M753&gt;0,M753*I753/Y753,0)*VLOOKUP(B753,'2-Kosten per locatie'!$A$14:$C$31,3,FALSE)</f>
        <v>0</v>
      </c>
      <c r="T753" s="266">
        <f>IF(N753&gt;0,N753*I753/Z753,0)*VLOOKUP(B753,'2-Kosten per locatie'!$A$14:$C$31,3,FALSE)</f>
        <v>0</v>
      </c>
      <c r="U753" s="266">
        <f>IF(O753&gt;0,O753*I753/Y753,0)*VLOOKUP(B753,'2-Kosten per locatie'!$A$14:$C$31,3,FALSE)</f>
        <v>0</v>
      </c>
      <c r="V753" s="266">
        <f>IF(P753&gt;0,P753*I753/Z753,0)*VLOOKUP(B753,'2-Kosten per locatie'!$A$14:$C$31,3,FALSE)</f>
        <v>0</v>
      </c>
      <c r="W753" s="359">
        <f>IF(K753="nio",0,IF(K753&gt;0,VLOOKUP(G753,'3-Productie normen'!A:L,VLOOKUP(K753,'3-Productie normen'!$B$32:$C$36,2,FALSE),FALSE)))</f>
        <v>0</v>
      </c>
      <c r="X753" s="359">
        <f t="shared" si="94"/>
        <v>0</v>
      </c>
      <c r="Y753" s="359">
        <f t="shared" si="95"/>
        <v>0</v>
      </c>
      <c r="Z753" s="359">
        <f t="shared" si="96"/>
        <v>0</v>
      </c>
      <c r="AA753" s="360"/>
      <c r="AC753" s="361">
        <f t="shared" si="97"/>
        <v>0</v>
      </c>
    </row>
    <row r="754" spans="1:29" ht="14.1" hidden="1" customHeight="1">
      <c r="A754" s="77">
        <v>754</v>
      </c>
      <c r="B754" s="74" t="s">
        <v>66</v>
      </c>
      <c r="C754" s="74"/>
      <c r="D754" s="516" t="s">
        <v>619</v>
      </c>
      <c r="E754" s="443" t="s">
        <v>634</v>
      </c>
      <c r="F754" s="74" t="s">
        <v>635</v>
      </c>
      <c r="G754" s="74" t="s">
        <v>104</v>
      </c>
      <c r="H754" s="74"/>
      <c r="I754" s="74">
        <v>13.96</v>
      </c>
      <c r="J754" s="358">
        <f t="shared" si="93"/>
        <v>0</v>
      </c>
      <c r="K754" s="267" t="s">
        <v>111</v>
      </c>
      <c r="L754" s="267"/>
      <c r="M754" s="267"/>
      <c r="N754" s="267"/>
      <c r="O754" s="267"/>
      <c r="P754" s="267"/>
      <c r="Q754" s="266">
        <f>IF(K754="nio",0,IF(K754&gt;0,K754*I754/W754,0))*VLOOKUP(B754,'2-Kosten per locatie'!$A$14:$C$31,3,FALSE)</f>
        <v>0</v>
      </c>
      <c r="R754" s="266">
        <f>IF(L754&gt;0,L754*I754/X754,0)*VLOOKUP(B754,'2-Kosten per locatie'!$A$14:$C$31,3,FALSE)</f>
        <v>0</v>
      </c>
      <c r="S754" s="266">
        <f>IF(M754&gt;0,M754*I754/Y754,0)*VLOOKUP(B754,'2-Kosten per locatie'!$A$14:$C$31,3,FALSE)</f>
        <v>0</v>
      </c>
      <c r="T754" s="266">
        <f>IF(N754&gt;0,N754*I754/Z754,0)*VLOOKUP(B754,'2-Kosten per locatie'!$A$14:$C$31,3,FALSE)</f>
        <v>0</v>
      </c>
      <c r="U754" s="266">
        <f>IF(O754&gt;0,O754*I754/Y754,0)*VLOOKUP(B754,'2-Kosten per locatie'!$A$14:$C$31,3,FALSE)</f>
        <v>0</v>
      </c>
      <c r="V754" s="266">
        <f>IF(P754&gt;0,P754*I754/Z754,0)*VLOOKUP(B754,'2-Kosten per locatie'!$A$14:$C$31,3,FALSE)</f>
        <v>0</v>
      </c>
      <c r="W754" s="359">
        <f>IF(K754="nio",0,IF(K754&gt;0,VLOOKUP(G754,'3-Productie normen'!A:L,VLOOKUP(K754,'3-Productie normen'!$B$32:$C$36,2,FALSE),FALSE)))</f>
        <v>0</v>
      </c>
      <c r="X754" s="359">
        <f t="shared" si="94"/>
        <v>0</v>
      </c>
      <c r="Y754" s="359">
        <f t="shared" si="95"/>
        <v>0</v>
      </c>
      <c r="Z754" s="359">
        <f t="shared" si="96"/>
        <v>0</v>
      </c>
      <c r="AA754" s="360"/>
      <c r="AC754" s="361">
        <f t="shared" si="97"/>
        <v>0</v>
      </c>
    </row>
    <row r="755" spans="1:29" ht="14.1" hidden="1" customHeight="1">
      <c r="A755" s="77">
        <v>755</v>
      </c>
      <c r="B755" s="74" t="s">
        <v>66</v>
      </c>
      <c r="C755" s="74"/>
      <c r="D755" s="516" t="s">
        <v>619</v>
      </c>
      <c r="E755" s="443" t="s">
        <v>636</v>
      </c>
      <c r="F755" s="74" t="s">
        <v>637</v>
      </c>
      <c r="G755" s="74" t="s">
        <v>104</v>
      </c>
      <c r="H755" s="74"/>
      <c r="I755" s="74">
        <v>11.34</v>
      </c>
      <c r="J755" s="358">
        <f t="shared" si="93"/>
        <v>0</v>
      </c>
      <c r="K755" s="267" t="s">
        <v>111</v>
      </c>
      <c r="L755" s="267"/>
      <c r="M755" s="267"/>
      <c r="N755" s="267"/>
      <c r="O755" s="267"/>
      <c r="P755" s="267"/>
      <c r="Q755" s="266">
        <f>IF(K755="nio",0,IF(K755&gt;0,K755*I755/W755,0))*VLOOKUP(B755,'2-Kosten per locatie'!$A$14:$C$31,3,FALSE)</f>
        <v>0</v>
      </c>
      <c r="R755" s="266">
        <f>IF(L755&gt;0,L755*I755/X755,0)*VLOOKUP(B755,'2-Kosten per locatie'!$A$14:$C$31,3,FALSE)</f>
        <v>0</v>
      </c>
      <c r="S755" s="266">
        <f>IF(M755&gt;0,M755*I755/Y755,0)*VLOOKUP(B755,'2-Kosten per locatie'!$A$14:$C$31,3,FALSE)</f>
        <v>0</v>
      </c>
      <c r="T755" s="266">
        <f>IF(N755&gt;0,N755*I755/Z755,0)*VLOOKUP(B755,'2-Kosten per locatie'!$A$14:$C$31,3,FALSE)</f>
        <v>0</v>
      </c>
      <c r="U755" s="266">
        <f>IF(O755&gt;0,O755*I755/Y755,0)*VLOOKUP(B755,'2-Kosten per locatie'!$A$14:$C$31,3,FALSE)</f>
        <v>0</v>
      </c>
      <c r="V755" s="266">
        <f>IF(P755&gt;0,P755*I755/Z755,0)*VLOOKUP(B755,'2-Kosten per locatie'!$A$14:$C$31,3,FALSE)</f>
        <v>0</v>
      </c>
      <c r="W755" s="359">
        <f>IF(K755="nio",0,IF(K755&gt;0,VLOOKUP(G755,'3-Productie normen'!A:L,VLOOKUP(K755,'3-Productie normen'!$B$32:$C$36,2,FALSE),FALSE)))</f>
        <v>0</v>
      </c>
      <c r="X755" s="359">
        <f t="shared" si="94"/>
        <v>0</v>
      </c>
      <c r="Y755" s="359">
        <f t="shared" si="95"/>
        <v>0</v>
      </c>
      <c r="Z755" s="359">
        <f t="shared" si="96"/>
        <v>0</v>
      </c>
      <c r="AA755" s="360"/>
      <c r="AC755" s="361">
        <f t="shared" si="97"/>
        <v>0</v>
      </c>
    </row>
    <row r="756" spans="1:29" ht="14.1" hidden="1" customHeight="1">
      <c r="A756" s="77">
        <v>756</v>
      </c>
      <c r="B756" s="74" t="s">
        <v>66</v>
      </c>
      <c r="C756" s="74"/>
      <c r="D756" s="516" t="s">
        <v>619</v>
      </c>
      <c r="E756" s="443" t="s">
        <v>638</v>
      </c>
      <c r="F756" s="74" t="s">
        <v>639</v>
      </c>
      <c r="G756" s="74" t="s">
        <v>97</v>
      </c>
      <c r="H756" s="74"/>
      <c r="I756" s="74">
        <v>12.88</v>
      </c>
      <c r="J756" s="358">
        <f t="shared" si="93"/>
        <v>0</v>
      </c>
      <c r="K756" s="267" t="s">
        <v>111</v>
      </c>
      <c r="L756" s="267"/>
      <c r="M756" s="267"/>
      <c r="N756" s="267"/>
      <c r="O756" s="267"/>
      <c r="P756" s="267"/>
      <c r="Q756" s="266">
        <f>IF(K756="nio",0,IF(K756&gt;0,K756*I756/W756,0))*VLOOKUP(B756,'2-Kosten per locatie'!$A$14:$C$31,3,FALSE)</f>
        <v>0</v>
      </c>
      <c r="R756" s="266">
        <f>IF(L756&gt;0,L756*I756/X756,0)*VLOOKUP(B756,'2-Kosten per locatie'!$A$14:$C$31,3,FALSE)</f>
        <v>0</v>
      </c>
      <c r="S756" s="266">
        <f>IF(M756&gt;0,M756*I756/Y756,0)*VLOOKUP(B756,'2-Kosten per locatie'!$A$14:$C$31,3,FALSE)</f>
        <v>0</v>
      </c>
      <c r="T756" s="266">
        <f>IF(N756&gt;0,N756*I756/Z756,0)*VLOOKUP(B756,'2-Kosten per locatie'!$A$14:$C$31,3,FALSE)</f>
        <v>0</v>
      </c>
      <c r="U756" s="266">
        <f>IF(O756&gt;0,O756*I756/Y756,0)*VLOOKUP(B756,'2-Kosten per locatie'!$A$14:$C$31,3,FALSE)</f>
        <v>0</v>
      </c>
      <c r="V756" s="266">
        <f>IF(P756&gt;0,P756*I756/Z756,0)*VLOOKUP(B756,'2-Kosten per locatie'!$A$14:$C$31,3,FALSE)</f>
        <v>0</v>
      </c>
      <c r="W756" s="359">
        <f>IF(K756="nio",0,IF(K756&gt;0,VLOOKUP(G756,'3-Productie normen'!A:L,VLOOKUP(K756,'3-Productie normen'!$B$32:$C$36,2,FALSE),FALSE)))</f>
        <v>0</v>
      </c>
      <c r="X756" s="359">
        <f t="shared" si="94"/>
        <v>0</v>
      </c>
      <c r="Y756" s="359">
        <f t="shared" si="95"/>
        <v>0</v>
      </c>
      <c r="Z756" s="359">
        <f t="shared" si="96"/>
        <v>0</v>
      </c>
      <c r="AA756" s="360"/>
      <c r="AC756" s="361">
        <f t="shared" si="97"/>
        <v>0</v>
      </c>
    </row>
    <row r="757" spans="1:29" ht="14.1" hidden="1" customHeight="1">
      <c r="A757" s="77">
        <v>757</v>
      </c>
      <c r="B757" s="74" t="s">
        <v>66</v>
      </c>
      <c r="C757" s="74"/>
      <c r="D757" s="516" t="s">
        <v>619</v>
      </c>
      <c r="E757" s="443" t="s">
        <v>640</v>
      </c>
      <c r="F757" s="74" t="s">
        <v>641</v>
      </c>
      <c r="G757" s="74" t="s">
        <v>510</v>
      </c>
      <c r="H757" s="74"/>
      <c r="I757" s="74">
        <v>81.709999999999994</v>
      </c>
      <c r="J757" s="358">
        <f t="shared" si="93"/>
        <v>0</v>
      </c>
      <c r="K757" s="267" t="s">
        <v>111</v>
      </c>
      <c r="L757" s="267"/>
      <c r="M757" s="267"/>
      <c r="N757" s="267"/>
      <c r="O757" s="267"/>
      <c r="P757" s="267"/>
      <c r="Q757" s="266">
        <f>IF(K757="nio",0,IF(K757&gt;0,K757*I757/W757,0))*VLOOKUP(B757,'2-Kosten per locatie'!$A$14:$C$31,3,FALSE)</f>
        <v>0</v>
      </c>
      <c r="R757" s="266">
        <f>IF(L757&gt;0,L757*I757/X757,0)*VLOOKUP(B757,'2-Kosten per locatie'!$A$14:$C$31,3,FALSE)</f>
        <v>0</v>
      </c>
      <c r="S757" s="266">
        <f>IF(M757&gt;0,M757*I757/Y757,0)*VLOOKUP(B757,'2-Kosten per locatie'!$A$14:$C$31,3,FALSE)</f>
        <v>0</v>
      </c>
      <c r="T757" s="266">
        <f>IF(N757&gt;0,N757*I757/Z757,0)*VLOOKUP(B757,'2-Kosten per locatie'!$A$14:$C$31,3,FALSE)</f>
        <v>0</v>
      </c>
      <c r="U757" s="266">
        <f>IF(O757&gt;0,O757*I757/Y757,0)*VLOOKUP(B757,'2-Kosten per locatie'!$A$14:$C$31,3,FALSE)</f>
        <v>0</v>
      </c>
      <c r="V757" s="266">
        <f>IF(P757&gt;0,P757*I757/Z757,0)*VLOOKUP(B757,'2-Kosten per locatie'!$A$14:$C$31,3,FALSE)</f>
        <v>0</v>
      </c>
      <c r="W757" s="359">
        <f>IF(K757="nio",0,IF(K757&gt;0,VLOOKUP(G757,'3-Productie normen'!A:L,VLOOKUP(K757,'3-Productie normen'!$B$32:$C$36,2,FALSE),FALSE)))</f>
        <v>0</v>
      </c>
      <c r="X757" s="359">
        <f t="shared" si="94"/>
        <v>0</v>
      </c>
      <c r="Y757" s="359">
        <f t="shared" si="95"/>
        <v>0</v>
      </c>
      <c r="Z757" s="359">
        <f t="shared" si="96"/>
        <v>0</v>
      </c>
      <c r="AA757" s="360"/>
      <c r="AC757" s="361">
        <f t="shared" si="97"/>
        <v>0</v>
      </c>
    </row>
    <row r="758" spans="1:29" ht="14.1" hidden="1" customHeight="1">
      <c r="A758" s="77">
        <v>758</v>
      </c>
      <c r="B758" s="74" t="s">
        <v>66</v>
      </c>
      <c r="C758" s="74"/>
      <c r="D758" s="516" t="s">
        <v>619</v>
      </c>
      <c r="E758" s="443" t="s">
        <v>642</v>
      </c>
      <c r="F758" s="74" t="s">
        <v>187</v>
      </c>
      <c r="G758" s="74" t="s">
        <v>549</v>
      </c>
      <c r="H758" s="74"/>
      <c r="I758" s="74">
        <v>3.85</v>
      </c>
      <c r="J758" s="358">
        <f t="shared" si="93"/>
        <v>0</v>
      </c>
      <c r="K758" s="267" t="s">
        <v>111</v>
      </c>
      <c r="L758" s="267"/>
      <c r="M758" s="267"/>
      <c r="N758" s="267"/>
      <c r="O758" s="267"/>
      <c r="P758" s="267"/>
      <c r="Q758" s="266">
        <f>IF(K758="nio",0,IF(K758&gt;0,K758*I758/W758,0))*VLOOKUP(B758,'2-Kosten per locatie'!$A$14:$C$31,3,FALSE)</f>
        <v>0</v>
      </c>
      <c r="R758" s="266">
        <f>IF(L758&gt;0,L758*I758/X758,0)*VLOOKUP(B758,'2-Kosten per locatie'!$A$14:$C$31,3,FALSE)</f>
        <v>0</v>
      </c>
      <c r="S758" s="266">
        <f>IF(M758&gt;0,M758*I758/Y758,0)*VLOOKUP(B758,'2-Kosten per locatie'!$A$14:$C$31,3,FALSE)</f>
        <v>0</v>
      </c>
      <c r="T758" s="266">
        <f>IF(N758&gt;0,N758*I758/Z758,0)*VLOOKUP(B758,'2-Kosten per locatie'!$A$14:$C$31,3,FALSE)</f>
        <v>0</v>
      </c>
      <c r="U758" s="266">
        <f>IF(O758&gt;0,O758*I758/Y758,0)*VLOOKUP(B758,'2-Kosten per locatie'!$A$14:$C$31,3,FALSE)</f>
        <v>0</v>
      </c>
      <c r="V758" s="266">
        <f>IF(P758&gt;0,P758*I758/Z758,0)*VLOOKUP(B758,'2-Kosten per locatie'!$A$14:$C$31,3,FALSE)</f>
        <v>0</v>
      </c>
      <c r="W758" s="359">
        <f>IF(K758="nio",0,IF(K758&gt;0,VLOOKUP(G758,'3-Productie normen'!A:L,VLOOKUP(K758,'3-Productie normen'!$B$32:$C$36,2,FALSE),FALSE)))</f>
        <v>0</v>
      </c>
      <c r="X758" s="359">
        <f t="shared" si="94"/>
        <v>0</v>
      </c>
      <c r="Y758" s="359">
        <f t="shared" si="95"/>
        <v>0</v>
      </c>
      <c r="Z758" s="359">
        <f t="shared" si="96"/>
        <v>0</v>
      </c>
      <c r="AA758" s="360"/>
      <c r="AC758" s="361">
        <f t="shared" si="97"/>
        <v>0</v>
      </c>
    </row>
    <row r="759" spans="1:29" ht="14.1" hidden="1" customHeight="1">
      <c r="A759" s="77">
        <v>759</v>
      </c>
      <c r="B759" s="74" t="s">
        <v>66</v>
      </c>
      <c r="C759" s="74"/>
      <c r="D759" s="516" t="s">
        <v>619</v>
      </c>
      <c r="E759" s="443" t="s">
        <v>643</v>
      </c>
      <c r="F759" s="74" t="s">
        <v>573</v>
      </c>
      <c r="G759" s="74" t="s">
        <v>549</v>
      </c>
      <c r="H759" s="74"/>
      <c r="I759" s="74">
        <v>9.85</v>
      </c>
      <c r="J759" s="358">
        <f t="shared" si="93"/>
        <v>0</v>
      </c>
      <c r="K759" s="267" t="s">
        <v>111</v>
      </c>
      <c r="L759" s="267"/>
      <c r="M759" s="267"/>
      <c r="N759" s="267"/>
      <c r="O759" s="267"/>
      <c r="P759" s="267"/>
      <c r="Q759" s="266">
        <f>IF(K759="nio",0,IF(K759&gt;0,K759*I759/W759,0))*VLOOKUP(B759,'2-Kosten per locatie'!$A$14:$C$31,3,FALSE)</f>
        <v>0</v>
      </c>
      <c r="R759" s="266">
        <f>IF(L759&gt;0,L759*I759/X759,0)*VLOOKUP(B759,'2-Kosten per locatie'!$A$14:$C$31,3,FALSE)</f>
        <v>0</v>
      </c>
      <c r="S759" s="266">
        <f>IF(M759&gt;0,M759*I759/Y759,0)*VLOOKUP(B759,'2-Kosten per locatie'!$A$14:$C$31,3,FALSE)</f>
        <v>0</v>
      </c>
      <c r="T759" s="266">
        <f>IF(N759&gt;0,N759*I759/Z759,0)*VLOOKUP(B759,'2-Kosten per locatie'!$A$14:$C$31,3,FALSE)</f>
        <v>0</v>
      </c>
      <c r="U759" s="266">
        <f>IF(O759&gt;0,O759*I759/Y759,0)*VLOOKUP(B759,'2-Kosten per locatie'!$A$14:$C$31,3,FALSE)</f>
        <v>0</v>
      </c>
      <c r="V759" s="266">
        <f>IF(P759&gt;0,P759*I759/Z759,0)*VLOOKUP(B759,'2-Kosten per locatie'!$A$14:$C$31,3,FALSE)</f>
        <v>0</v>
      </c>
      <c r="W759" s="359">
        <f>IF(K759="nio",0,IF(K759&gt;0,VLOOKUP(G759,'3-Productie normen'!A:L,VLOOKUP(K759,'3-Productie normen'!$B$32:$C$36,2,FALSE),FALSE)))</f>
        <v>0</v>
      </c>
      <c r="X759" s="359">
        <f t="shared" si="94"/>
        <v>0</v>
      </c>
      <c r="Y759" s="359">
        <f t="shared" si="95"/>
        <v>0</v>
      </c>
      <c r="Z759" s="359">
        <f t="shared" si="96"/>
        <v>0</v>
      </c>
      <c r="AA759" s="360"/>
      <c r="AC759" s="361">
        <f t="shared" si="97"/>
        <v>0</v>
      </c>
    </row>
    <row r="760" spans="1:29" ht="14.1" hidden="1" customHeight="1">
      <c r="A760" s="77">
        <v>760</v>
      </c>
      <c r="B760" s="74" t="s">
        <v>66</v>
      </c>
      <c r="C760" s="74"/>
      <c r="D760" s="516" t="s">
        <v>619</v>
      </c>
      <c r="E760" s="443" t="s">
        <v>644</v>
      </c>
      <c r="F760" s="74" t="s">
        <v>645</v>
      </c>
      <c r="G760" s="74" t="s">
        <v>549</v>
      </c>
      <c r="H760" s="74"/>
      <c r="I760" s="74">
        <v>9.56</v>
      </c>
      <c r="J760" s="358">
        <f t="shared" si="93"/>
        <v>0</v>
      </c>
      <c r="K760" s="267" t="s">
        <v>111</v>
      </c>
      <c r="L760" s="267"/>
      <c r="M760" s="267"/>
      <c r="N760" s="267"/>
      <c r="O760" s="267"/>
      <c r="P760" s="267"/>
      <c r="Q760" s="266">
        <f>IF(K760="nio",0,IF(K760&gt;0,K760*I760/W760,0))*VLOOKUP(B760,'2-Kosten per locatie'!$A$14:$C$31,3,FALSE)</f>
        <v>0</v>
      </c>
      <c r="R760" s="266">
        <f>IF(L760&gt;0,L760*I760/X760,0)*VLOOKUP(B760,'2-Kosten per locatie'!$A$14:$C$31,3,FALSE)</f>
        <v>0</v>
      </c>
      <c r="S760" s="266">
        <f>IF(M760&gt;0,M760*I760/Y760,0)*VLOOKUP(B760,'2-Kosten per locatie'!$A$14:$C$31,3,FALSE)</f>
        <v>0</v>
      </c>
      <c r="T760" s="266">
        <f>IF(N760&gt;0,N760*I760/Z760,0)*VLOOKUP(B760,'2-Kosten per locatie'!$A$14:$C$31,3,FALSE)</f>
        <v>0</v>
      </c>
      <c r="U760" s="266">
        <f>IF(O760&gt;0,O760*I760/Y760,0)*VLOOKUP(B760,'2-Kosten per locatie'!$A$14:$C$31,3,FALSE)</f>
        <v>0</v>
      </c>
      <c r="V760" s="266">
        <f>IF(P760&gt;0,P760*I760/Z760,0)*VLOOKUP(B760,'2-Kosten per locatie'!$A$14:$C$31,3,FALSE)</f>
        <v>0</v>
      </c>
      <c r="W760" s="359">
        <f>IF(K760="nio",0,IF(K760&gt;0,VLOOKUP(G760,'3-Productie normen'!A:L,VLOOKUP(K760,'3-Productie normen'!$B$32:$C$36,2,FALSE),FALSE)))</f>
        <v>0</v>
      </c>
      <c r="X760" s="359">
        <f t="shared" si="94"/>
        <v>0</v>
      </c>
      <c r="Y760" s="359">
        <f t="shared" si="95"/>
        <v>0</v>
      </c>
      <c r="Z760" s="359">
        <f t="shared" si="96"/>
        <v>0</v>
      </c>
      <c r="AA760" s="360"/>
      <c r="AC760" s="361">
        <f t="shared" si="97"/>
        <v>0</v>
      </c>
    </row>
    <row r="761" spans="1:29" ht="14.1" hidden="1" customHeight="1">
      <c r="A761" s="77">
        <v>761</v>
      </c>
      <c r="B761" s="74" t="s">
        <v>66</v>
      </c>
      <c r="C761" s="74"/>
      <c r="D761" s="516" t="s">
        <v>619</v>
      </c>
      <c r="E761" s="443" t="s">
        <v>646</v>
      </c>
      <c r="F761" s="74" t="s">
        <v>647</v>
      </c>
      <c r="G761" s="74" t="s">
        <v>100</v>
      </c>
      <c r="H761" s="74"/>
      <c r="I761" s="74">
        <v>5.47</v>
      </c>
      <c r="J761" s="358">
        <f t="shared" si="93"/>
        <v>0</v>
      </c>
      <c r="K761" s="267" t="s">
        <v>111</v>
      </c>
      <c r="L761" s="267"/>
      <c r="M761" s="267"/>
      <c r="N761" s="267"/>
      <c r="O761" s="267"/>
      <c r="P761" s="267"/>
      <c r="Q761" s="266">
        <f>IF(K761="nio",0,IF(K761&gt;0,K761*I761/W761,0))*VLOOKUP(B761,'2-Kosten per locatie'!$A$14:$C$31,3,FALSE)</f>
        <v>0</v>
      </c>
      <c r="R761" s="266">
        <f>IF(L761&gt;0,L761*I761/X761,0)*VLOOKUP(B761,'2-Kosten per locatie'!$A$14:$C$31,3,FALSE)</f>
        <v>0</v>
      </c>
      <c r="S761" s="266">
        <f>IF(M761&gt;0,M761*I761/Y761,0)*VLOOKUP(B761,'2-Kosten per locatie'!$A$14:$C$31,3,FALSE)</f>
        <v>0</v>
      </c>
      <c r="T761" s="266">
        <f>IF(N761&gt;0,N761*I761/Z761,0)*VLOOKUP(B761,'2-Kosten per locatie'!$A$14:$C$31,3,FALSE)</f>
        <v>0</v>
      </c>
      <c r="U761" s="266">
        <f>IF(O761&gt;0,O761*I761/Y761,0)*VLOOKUP(B761,'2-Kosten per locatie'!$A$14:$C$31,3,FALSE)</f>
        <v>0</v>
      </c>
      <c r="V761" s="266">
        <f>IF(P761&gt;0,P761*I761/Z761,0)*VLOOKUP(B761,'2-Kosten per locatie'!$A$14:$C$31,3,FALSE)</f>
        <v>0</v>
      </c>
      <c r="W761" s="359">
        <f>IF(K761="nio",0,IF(K761&gt;0,VLOOKUP(G761,'3-Productie normen'!A:L,VLOOKUP(K761,'3-Productie normen'!$B$32:$C$36,2,FALSE),FALSE)))</f>
        <v>0</v>
      </c>
      <c r="X761" s="359">
        <f t="shared" si="94"/>
        <v>0</v>
      </c>
      <c r="Y761" s="359">
        <f t="shared" si="95"/>
        <v>0</v>
      </c>
      <c r="Z761" s="359">
        <f t="shared" si="96"/>
        <v>0</v>
      </c>
      <c r="AA761" s="360"/>
      <c r="AC761" s="361">
        <f t="shared" si="97"/>
        <v>0</v>
      </c>
    </row>
    <row r="762" spans="1:29" ht="14.1" hidden="1" customHeight="1">
      <c r="A762" s="77">
        <v>762</v>
      </c>
      <c r="B762" s="74" t="s">
        <v>66</v>
      </c>
      <c r="C762" s="74"/>
      <c r="D762" s="516" t="s">
        <v>619</v>
      </c>
      <c r="E762" s="443" t="s">
        <v>648</v>
      </c>
      <c r="F762" s="74" t="s">
        <v>649</v>
      </c>
      <c r="G762" s="74" t="s">
        <v>97</v>
      </c>
      <c r="H762" s="74"/>
      <c r="I762" s="74">
        <v>18.87</v>
      </c>
      <c r="J762" s="358">
        <f t="shared" si="93"/>
        <v>0</v>
      </c>
      <c r="K762" s="267" t="s">
        <v>111</v>
      </c>
      <c r="L762" s="267"/>
      <c r="M762" s="267"/>
      <c r="N762" s="267"/>
      <c r="O762" s="267"/>
      <c r="P762" s="267"/>
      <c r="Q762" s="266">
        <f>IF(K762="nio",0,IF(K762&gt;0,K762*I762/W762,0))*VLOOKUP(B762,'2-Kosten per locatie'!$A$14:$C$31,3,FALSE)</f>
        <v>0</v>
      </c>
      <c r="R762" s="266">
        <f>IF(L762&gt;0,L762*I762/X762,0)*VLOOKUP(B762,'2-Kosten per locatie'!$A$14:$C$31,3,FALSE)</f>
        <v>0</v>
      </c>
      <c r="S762" s="266">
        <f>IF(M762&gt;0,M762*I762/Y762,0)*VLOOKUP(B762,'2-Kosten per locatie'!$A$14:$C$31,3,FALSE)</f>
        <v>0</v>
      </c>
      <c r="T762" s="266">
        <f>IF(N762&gt;0,N762*I762/Z762,0)*VLOOKUP(B762,'2-Kosten per locatie'!$A$14:$C$31,3,FALSE)</f>
        <v>0</v>
      </c>
      <c r="U762" s="266">
        <f>IF(O762&gt;0,O762*I762/Y762,0)*VLOOKUP(B762,'2-Kosten per locatie'!$A$14:$C$31,3,FALSE)</f>
        <v>0</v>
      </c>
      <c r="V762" s="266">
        <f>IF(P762&gt;0,P762*I762/Z762,0)*VLOOKUP(B762,'2-Kosten per locatie'!$A$14:$C$31,3,FALSE)</f>
        <v>0</v>
      </c>
      <c r="W762" s="359">
        <f>IF(K762="nio",0,IF(K762&gt;0,VLOOKUP(G762,'3-Productie normen'!A:L,VLOOKUP(K762,'3-Productie normen'!$B$32:$C$36,2,FALSE),FALSE)))</f>
        <v>0</v>
      </c>
      <c r="X762" s="359">
        <f t="shared" si="94"/>
        <v>0</v>
      </c>
      <c r="Y762" s="359">
        <f t="shared" si="95"/>
        <v>0</v>
      </c>
      <c r="Z762" s="359">
        <f t="shared" si="96"/>
        <v>0</v>
      </c>
      <c r="AA762" s="360"/>
      <c r="AC762" s="361">
        <f t="shared" si="97"/>
        <v>0</v>
      </c>
    </row>
    <row r="763" spans="1:29" ht="14.1" hidden="1" customHeight="1">
      <c r="A763" s="77">
        <v>763</v>
      </c>
      <c r="B763" s="74" t="s">
        <v>66</v>
      </c>
      <c r="C763" s="74"/>
      <c r="D763" s="516" t="s">
        <v>619</v>
      </c>
      <c r="E763" s="443" t="s">
        <v>650</v>
      </c>
      <c r="F763" s="74" t="s">
        <v>651</v>
      </c>
      <c r="G763" s="74" t="s">
        <v>97</v>
      </c>
      <c r="H763" s="74"/>
      <c r="I763" s="74">
        <v>16.75</v>
      </c>
      <c r="J763" s="358">
        <f t="shared" si="93"/>
        <v>0</v>
      </c>
      <c r="K763" s="267" t="s">
        <v>111</v>
      </c>
      <c r="L763" s="267"/>
      <c r="M763" s="267"/>
      <c r="N763" s="267"/>
      <c r="O763" s="267"/>
      <c r="P763" s="267"/>
      <c r="Q763" s="266">
        <f>IF(K763="nio",0,IF(K763&gt;0,K763*I763/W763,0))*VLOOKUP(B763,'2-Kosten per locatie'!$A$14:$C$31,3,FALSE)</f>
        <v>0</v>
      </c>
      <c r="R763" s="266">
        <f>IF(L763&gt;0,L763*I763/X763,0)*VLOOKUP(B763,'2-Kosten per locatie'!$A$14:$C$31,3,FALSE)</f>
        <v>0</v>
      </c>
      <c r="S763" s="266">
        <f>IF(M763&gt;0,M763*I763/Y763,0)*VLOOKUP(B763,'2-Kosten per locatie'!$A$14:$C$31,3,FALSE)</f>
        <v>0</v>
      </c>
      <c r="T763" s="266">
        <f>IF(N763&gt;0,N763*I763/Z763,0)*VLOOKUP(B763,'2-Kosten per locatie'!$A$14:$C$31,3,FALSE)</f>
        <v>0</v>
      </c>
      <c r="U763" s="266">
        <f>IF(O763&gt;0,O763*I763/Y763,0)*VLOOKUP(B763,'2-Kosten per locatie'!$A$14:$C$31,3,FALSE)</f>
        <v>0</v>
      </c>
      <c r="V763" s="266">
        <f>IF(P763&gt;0,P763*I763/Z763,0)*VLOOKUP(B763,'2-Kosten per locatie'!$A$14:$C$31,3,FALSE)</f>
        <v>0</v>
      </c>
      <c r="W763" s="359">
        <f>IF(K763="nio",0,IF(K763&gt;0,VLOOKUP(G763,'3-Productie normen'!A:L,VLOOKUP(K763,'3-Productie normen'!$B$32:$C$36,2,FALSE),FALSE)))</f>
        <v>0</v>
      </c>
      <c r="X763" s="359">
        <f t="shared" si="94"/>
        <v>0</v>
      </c>
      <c r="Y763" s="359">
        <f t="shared" si="95"/>
        <v>0</v>
      </c>
      <c r="Z763" s="359">
        <f t="shared" si="96"/>
        <v>0</v>
      </c>
      <c r="AA763" s="360"/>
      <c r="AC763" s="361">
        <f t="shared" si="97"/>
        <v>0</v>
      </c>
    </row>
    <row r="764" spans="1:29" ht="14.1" hidden="1" customHeight="1">
      <c r="A764" s="77">
        <v>764</v>
      </c>
      <c r="B764" s="74" t="s">
        <v>66</v>
      </c>
      <c r="C764" s="74"/>
      <c r="D764" s="516" t="s">
        <v>619</v>
      </c>
      <c r="E764" s="443" t="s">
        <v>652</v>
      </c>
      <c r="F764" s="74" t="s">
        <v>653</v>
      </c>
      <c r="G764" s="74" t="s">
        <v>97</v>
      </c>
      <c r="H764" s="74"/>
      <c r="I764" s="74">
        <v>12.66</v>
      </c>
      <c r="J764" s="358">
        <f t="shared" si="93"/>
        <v>0</v>
      </c>
      <c r="K764" s="267" t="s">
        <v>111</v>
      </c>
      <c r="L764" s="267"/>
      <c r="M764" s="267"/>
      <c r="N764" s="267"/>
      <c r="O764" s="267"/>
      <c r="P764" s="267"/>
      <c r="Q764" s="266">
        <f>IF(K764="nio",0,IF(K764&gt;0,K764*I764/W764,0))*VLOOKUP(B764,'2-Kosten per locatie'!$A$14:$C$31,3,FALSE)</f>
        <v>0</v>
      </c>
      <c r="R764" s="266">
        <f>IF(L764&gt;0,L764*I764/X764,0)*VLOOKUP(B764,'2-Kosten per locatie'!$A$14:$C$31,3,FALSE)</f>
        <v>0</v>
      </c>
      <c r="S764" s="266">
        <f>IF(M764&gt;0,M764*I764/Y764,0)*VLOOKUP(B764,'2-Kosten per locatie'!$A$14:$C$31,3,FALSE)</f>
        <v>0</v>
      </c>
      <c r="T764" s="266">
        <f>IF(N764&gt;0,N764*I764/Z764,0)*VLOOKUP(B764,'2-Kosten per locatie'!$A$14:$C$31,3,FALSE)</f>
        <v>0</v>
      </c>
      <c r="U764" s="266">
        <f>IF(O764&gt;0,O764*I764/Y764,0)*VLOOKUP(B764,'2-Kosten per locatie'!$A$14:$C$31,3,FALSE)</f>
        <v>0</v>
      </c>
      <c r="V764" s="266">
        <f>IF(P764&gt;0,P764*I764/Z764,0)*VLOOKUP(B764,'2-Kosten per locatie'!$A$14:$C$31,3,FALSE)</f>
        <v>0</v>
      </c>
      <c r="W764" s="359">
        <f>IF(K764="nio",0,IF(K764&gt;0,VLOOKUP(G764,'3-Productie normen'!A:L,VLOOKUP(K764,'3-Productie normen'!$B$32:$C$36,2,FALSE),FALSE)))</f>
        <v>0</v>
      </c>
      <c r="X764" s="359">
        <f t="shared" si="94"/>
        <v>0</v>
      </c>
      <c r="Y764" s="359">
        <f t="shared" si="95"/>
        <v>0</v>
      </c>
      <c r="Z764" s="359">
        <f t="shared" si="96"/>
        <v>0</v>
      </c>
      <c r="AA764" s="360"/>
      <c r="AC764" s="361">
        <f t="shared" si="97"/>
        <v>0</v>
      </c>
    </row>
    <row r="765" spans="1:29" ht="14.1" hidden="1" customHeight="1">
      <c r="A765" s="77">
        <v>765</v>
      </c>
      <c r="B765" s="74" t="s">
        <v>66</v>
      </c>
      <c r="C765" s="74"/>
      <c r="D765" s="516" t="s">
        <v>619</v>
      </c>
      <c r="E765" s="443" t="s">
        <v>654</v>
      </c>
      <c r="F765" s="74" t="s">
        <v>655</v>
      </c>
      <c r="G765" s="74" t="s">
        <v>97</v>
      </c>
      <c r="H765" s="74"/>
      <c r="I765" s="74">
        <v>13.7</v>
      </c>
      <c r="J765" s="358">
        <f t="shared" si="93"/>
        <v>0</v>
      </c>
      <c r="K765" s="267" t="s">
        <v>111</v>
      </c>
      <c r="L765" s="267"/>
      <c r="M765" s="267"/>
      <c r="N765" s="267"/>
      <c r="O765" s="267"/>
      <c r="P765" s="267"/>
      <c r="Q765" s="266">
        <f>IF(K765="nio",0,IF(K765&gt;0,K765*I765/W765,0))*VLOOKUP(B765,'2-Kosten per locatie'!$A$14:$C$31,3,FALSE)</f>
        <v>0</v>
      </c>
      <c r="R765" s="266">
        <f>IF(L765&gt;0,L765*I765/X765,0)*VLOOKUP(B765,'2-Kosten per locatie'!$A$14:$C$31,3,FALSE)</f>
        <v>0</v>
      </c>
      <c r="S765" s="266">
        <f>IF(M765&gt;0,M765*I765/Y765,0)*VLOOKUP(B765,'2-Kosten per locatie'!$A$14:$C$31,3,FALSE)</f>
        <v>0</v>
      </c>
      <c r="T765" s="266">
        <f>IF(N765&gt;0,N765*I765/Z765,0)*VLOOKUP(B765,'2-Kosten per locatie'!$A$14:$C$31,3,FALSE)</f>
        <v>0</v>
      </c>
      <c r="U765" s="266">
        <f>IF(O765&gt;0,O765*I765/Y765,0)*VLOOKUP(B765,'2-Kosten per locatie'!$A$14:$C$31,3,FALSE)</f>
        <v>0</v>
      </c>
      <c r="V765" s="266">
        <f>IF(P765&gt;0,P765*I765/Z765,0)*VLOOKUP(B765,'2-Kosten per locatie'!$A$14:$C$31,3,FALSE)</f>
        <v>0</v>
      </c>
      <c r="W765" s="359">
        <f>IF(K765="nio",0,IF(K765&gt;0,VLOOKUP(G765,'3-Productie normen'!A:L,VLOOKUP(K765,'3-Productie normen'!$B$32:$C$36,2,FALSE),FALSE)))</f>
        <v>0</v>
      </c>
      <c r="X765" s="359">
        <f t="shared" si="94"/>
        <v>0</v>
      </c>
      <c r="Y765" s="359">
        <f t="shared" si="95"/>
        <v>0</v>
      </c>
      <c r="Z765" s="359">
        <f t="shared" si="96"/>
        <v>0</v>
      </c>
      <c r="AA765" s="360"/>
      <c r="AC765" s="361">
        <f t="shared" si="97"/>
        <v>0</v>
      </c>
    </row>
    <row r="766" spans="1:29" ht="14.1" hidden="1" customHeight="1">
      <c r="A766" s="77">
        <v>766</v>
      </c>
      <c r="B766" s="74" t="s">
        <v>66</v>
      </c>
      <c r="C766" s="74"/>
      <c r="D766" s="516" t="s">
        <v>619</v>
      </c>
      <c r="E766" s="443" t="s">
        <v>656</v>
      </c>
      <c r="F766" s="74" t="s">
        <v>657</v>
      </c>
      <c r="G766" s="74" t="s">
        <v>97</v>
      </c>
      <c r="H766" s="74"/>
      <c r="I766" s="74">
        <v>12.88</v>
      </c>
      <c r="J766" s="358">
        <f t="shared" si="93"/>
        <v>0</v>
      </c>
      <c r="K766" s="267" t="s">
        <v>111</v>
      </c>
      <c r="L766" s="267"/>
      <c r="M766" s="267"/>
      <c r="N766" s="267"/>
      <c r="O766" s="267"/>
      <c r="P766" s="267"/>
      <c r="Q766" s="266">
        <f>IF(K766="nio",0,IF(K766&gt;0,K766*I766/W766,0))*VLOOKUP(B766,'2-Kosten per locatie'!$A$14:$C$31,3,FALSE)</f>
        <v>0</v>
      </c>
      <c r="R766" s="266">
        <f>IF(L766&gt;0,L766*I766/X766,0)*VLOOKUP(B766,'2-Kosten per locatie'!$A$14:$C$31,3,FALSE)</f>
        <v>0</v>
      </c>
      <c r="S766" s="266">
        <f>IF(M766&gt;0,M766*I766/Y766,0)*VLOOKUP(B766,'2-Kosten per locatie'!$A$14:$C$31,3,FALSE)</f>
        <v>0</v>
      </c>
      <c r="T766" s="266">
        <f>IF(N766&gt;0,N766*I766/Z766,0)*VLOOKUP(B766,'2-Kosten per locatie'!$A$14:$C$31,3,FALSE)</f>
        <v>0</v>
      </c>
      <c r="U766" s="266">
        <f>IF(O766&gt;0,O766*I766/Y766,0)*VLOOKUP(B766,'2-Kosten per locatie'!$A$14:$C$31,3,FALSE)</f>
        <v>0</v>
      </c>
      <c r="V766" s="266">
        <f>IF(P766&gt;0,P766*I766/Z766,0)*VLOOKUP(B766,'2-Kosten per locatie'!$A$14:$C$31,3,FALSE)</f>
        <v>0</v>
      </c>
      <c r="W766" s="359">
        <f>IF(K766="nio",0,IF(K766&gt;0,VLOOKUP(G766,'3-Productie normen'!A:L,VLOOKUP(K766,'3-Productie normen'!$B$32:$C$36,2,FALSE),FALSE)))</f>
        <v>0</v>
      </c>
      <c r="X766" s="359">
        <f t="shared" si="94"/>
        <v>0</v>
      </c>
      <c r="Y766" s="359">
        <f t="shared" si="95"/>
        <v>0</v>
      </c>
      <c r="Z766" s="359">
        <f t="shared" si="96"/>
        <v>0</v>
      </c>
      <c r="AA766" s="360"/>
      <c r="AC766" s="361">
        <f t="shared" si="97"/>
        <v>0</v>
      </c>
    </row>
    <row r="767" spans="1:29" ht="14.1" hidden="1" customHeight="1">
      <c r="A767" s="77">
        <v>767</v>
      </c>
      <c r="B767" s="74" t="s">
        <v>66</v>
      </c>
      <c r="C767" s="74"/>
      <c r="D767" s="516" t="s">
        <v>619</v>
      </c>
      <c r="E767" s="443" t="s">
        <v>658</v>
      </c>
      <c r="F767" s="74" t="s">
        <v>659</v>
      </c>
      <c r="G767" s="74" t="s">
        <v>97</v>
      </c>
      <c r="H767" s="74"/>
      <c r="I767" s="74">
        <v>24.12</v>
      </c>
      <c r="J767" s="358">
        <f t="shared" si="93"/>
        <v>0</v>
      </c>
      <c r="K767" s="267" t="s">
        <v>111</v>
      </c>
      <c r="L767" s="267"/>
      <c r="M767" s="267"/>
      <c r="N767" s="267"/>
      <c r="O767" s="267"/>
      <c r="P767" s="267"/>
      <c r="Q767" s="266">
        <f>IF(K767="nio",0,IF(K767&gt;0,K767*I767/W767,0))*VLOOKUP(B767,'2-Kosten per locatie'!$A$14:$C$31,3,FALSE)</f>
        <v>0</v>
      </c>
      <c r="R767" s="266">
        <f>IF(L767&gt;0,L767*I767/X767,0)*VLOOKUP(B767,'2-Kosten per locatie'!$A$14:$C$31,3,FALSE)</f>
        <v>0</v>
      </c>
      <c r="S767" s="266">
        <f>IF(M767&gt;0,M767*I767/Y767,0)*VLOOKUP(B767,'2-Kosten per locatie'!$A$14:$C$31,3,FALSE)</f>
        <v>0</v>
      </c>
      <c r="T767" s="266">
        <f>IF(N767&gt;0,N767*I767/Z767,0)*VLOOKUP(B767,'2-Kosten per locatie'!$A$14:$C$31,3,FALSE)</f>
        <v>0</v>
      </c>
      <c r="U767" s="266">
        <f>IF(O767&gt;0,O767*I767/Y767,0)*VLOOKUP(B767,'2-Kosten per locatie'!$A$14:$C$31,3,FALSE)</f>
        <v>0</v>
      </c>
      <c r="V767" s="266">
        <f>IF(P767&gt;0,P767*I767/Z767,0)*VLOOKUP(B767,'2-Kosten per locatie'!$A$14:$C$31,3,FALSE)</f>
        <v>0</v>
      </c>
      <c r="W767" s="359">
        <f>IF(K767="nio",0,IF(K767&gt;0,VLOOKUP(G767,'3-Productie normen'!A:L,VLOOKUP(K767,'3-Productie normen'!$B$32:$C$36,2,FALSE),FALSE)))</f>
        <v>0</v>
      </c>
      <c r="X767" s="359">
        <f t="shared" si="94"/>
        <v>0</v>
      </c>
      <c r="Y767" s="359">
        <f t="shared" si="95"/>
        <v>0</v>
      </c>
      <c r="Z767" s="359">
        <f t="shared" si="96"/>
        <v>0</v>
      </c>
      <c r="AA767" s="360"/>
      <c r="AC767" s="361">
        <f t="shared" si="97"/>
        <v>0</v>
      </c>
    </row>
    <row r="768" spans="1:29" ht="14.1" hidden="1" customHeight="1">
      <c r="A768" s="77">
        <v>768</v>
      </c>
      <c r="B768" s="74" t="s">
        <v>66</v>
      </c>
      <c r="C768" s="74"/>
      <c r="D768" s="516" t="s">
        <v>619</v>
      </c>
      <c r="E768" s="443" t="s">
        <v>660</v>
      </c>
      <c r="F768" s="74" t="s">
        <v>661</v>
      </c>
      <c r="G768" s="74" t="s">
        <v>97</v>
      </c>
      <c r="H768" s="74"/>
      <c r="I768" s="74">
        <v>15.54</v>
      </c>
      <c r="J768" s="358">
        <f t="shared" si="93"/>
        <v>0</v>
      </c>
      <c r="K768" s="267" t="s">
        <v>111</v>
      </c>
      <c r="L768" s="267"/>
      <c r="M768" s="267"/>
      <c r="N768" s="267"/>
      <c r="O768" s="267"/>
      <c r="P768" s="267"/>
      <c r="Q768" s="266">
        <f>IF(K768="nio",0,IF(K768&gt;0,K768*I768/W768,0))*VLOOKUP(B768,'2-Kosten per locatie'!$A$14:$C$31,3,FALSE)</f>
        <v>0</v>
      </c>
      <c r="R768" s="266">
        <f>IF(L768&gt;0,L768*I768/X768,0)*VLOOKUP(B768,'2-Kosten per locatie'!$A$14:$C$31,3,FALSE)</f>
        <v>0</v>
      </c>
      <c r="S768" s="266">
        <f>IF(M768&gt;0,M768*I768/Y768,0)*VLOOKUP(B768,'2-Kosten per locatie'!$A$14:$C$31,3,FALSE)</f>
        <v>0</v>
      </c>
      <c r="T768" s="266">
        <f>IF(N768&gt;0,N768*I768/Z768,0)*VLOOKUP(B768,'2-Kosten per locatie'!$A$14:$C$31,3,FALSE)</f>
        <v>0</v>
      </c>
      <c r="U768" s="266">
        <f>IF(O768&gt;0,O768*I768/Y768,0)*VLOOKUP(B768,'2-Kosten per locatie'!$A$14:$C$31,3,FALSE)</f>
        <v>0</v>
      </c>
      <c r="V768" s="266">
        <f>IF(P768&gt;0,P768*I768/Z768,0)*VLOOKUP(B768,'2-Kosten per locatie'!$A$14:$C$31,3,FALSE)</f>
        <v>0</v>
      </c>
      <c r="W768" s="359">
        <f>IF(K768="nio",0,IF(K768&gt;0,VLOOKUP(G768,'3-Productie normen'!A:L,VLOOKUP(K768,'3-Productie normen'!$B$32:$C$36,2,FALSE),FALSE)))</f>
        <v>0</v>
      </c>
      <c r="X768" s="359">
        <f t="shared" si="94"/>
        <v>0</v>
      </c>
      <c r="Y768" s="359">
        <f t="shared" si="95"/>
        <v>0</v>
      </c>
      <c r="Z768" s="359">
        <f t="shared" si="96"/>
        <v>0</v>
      </c>
      <c r="AA768" s="360"/>
      <c r="AC768" s="361">
        <f t="shared" si="97"/>
        <v>0</v>
      </c>
    </row>
    <row r="769" spans="1:29" ht="14.1" hidden="1" customHeight="1">
      <c r="A769" s="77">
        <v>769</v>
      </c>
      <c r="B769" s="74" t="s">
        <v>66</v>
      </c>
      <c r="C769" s="74"/>
      <c r="D769" s="516" t="s">
        <v>619</v>
      </c>
      <c r="E769" s="443" t="s">
        <v>662</v>
      </c>
      <c r="F769" s="74" t="s">
        <v>258</v>
      </c>
      <c r="G769" s="74" t="s">
        <v>97</v>
      </c>
      <c r="H769" s="74"/>
      <c r="I769" s="74">
        <v>13</v>
      </c>
      <c r="J769" s="358">
        <f t="shared" si="93"/>
        <v>0</v>
      </c>
      <c r="K769" s="267" t="s">
        <v>111</v>
      </c>
      <c r="L769" s="267"/>
      <c r="M769" s="267"/>
      <c r="N769" s="267"/>
      <c r="O769" s="267"/>
      <c r="P769" s="267"/>
      <c r="Q769" s="266">
        <f>IF(K769="nio",0,IF(K769&gt;0,K769*I769/W769,0))*VLOOKUP(B769,'2-Kosten per locatie'!$A$14:$C$31,3,FALSE)</f>
        <v>0</v>
      </c>
      <c r="R769" s="266">
        <f>IF(L769&gt;0,L769*I769/X769,0)*VLOOKUP(B769,'2-Kosten per locatie'!$A$14:$C$31,3,FALSE)</f>
        <v>0</v>
      </c>
      <c r="S769" s="266">
        <f>IF(M769&gt;0,M769*I769/Y769,0)*VLOOKUP(B769,'2-Kosten per locatie'!$A$14:$C$31,3,FALSE)</f>
        <v>0</v>
      </c>
      <c r="T769" s="266">
        <f>IF(N769&gt;0,N769*I769/Z769,0)*VLOOKUP(B769,'2-Kosten per locatie'!$A$14:$C$31,3,FALSE)</f>
        <v>0</v>
      </c>
      <c r="U769" s="266">
        <f>IF(O769&gt;0,O769*I769/Y769,0)*VLOOKUP(B769,'2-Kosten per locatie'!$A$14:$C$31,3,FALSE)</f>
        <v>0</v>
      </c>
      <c r="V769" s="266">
        <f>IF(P769&gt;0,P769*I769/Z769,0)*VLOOKUP(B769,'2-Kosten per locatie'!$A$14:$C$31,3,FALSE)</f>
        <v>0</v>
      </c>
      <c r="W769" s="359">
        <f>IF(K769="nio",0,IF(K769&gt;0,VLOOKUP(G769,'3-Productie normen'!A:L,VLOOKUP(K769,'3-Productie normen'!$B$32:$C$36,2,FALSE),FALSE)))</f>
        <v>0</v>
      </c>
      <c r="X769" s="359">
        <f t="shared" si="94"/>
        <v>0</v>
      </c>
      <c r="Y769" s="359">
        <f t="shared" si="95"/>
        <v>0</v>
      </c>
      <c r="Z769" s="359">
        <f t="shared" si="96"/>
        <v>0</v>
      </c>
      <c r="AA769" s="360"/>
      <c r="AC769" s="361">
        <f t="shared" si="97"/>
        <v>0</v>
      </c>
    </row>
    <row r="770" spans="1:29" ht="14.1" hidden="1" customHeight="1">
      <c r="A770" s="77">
        <v>770</v>
      </c>
      <c r="B770" s="74" t="s">
        <v>66</v>
      </c>
      <c r="C770" s="74"/>
      <c r="D770" s="516" t="s">
        <v>619</v>
      </c>
      <c r="E770" s="443" t="s">
        <v>663</v>
      </c>
      <c r="F770" s="74" t="s">
        <v>536</v>
      </c>
      <c r="G770" s="74" t="s">
        <v>97</v>
      </c>
      <c r="H770" s="74"/>
      <c r="I770" s="74">
        <v>36.299999999999997</v>
      </c>
      <c r="J770" s="358">
        <f t="shared" si="93"/>
        <v>0</v>
      </c>
      <c r="K770" s="267" t="s">
        <v>111</v>
      </c>
      <c r="L770" s="267"/>
      <c r="M770" s="267"/>
      <c r="N770" s="267"/>
      <c r="O770" s="267"/>
      <c r="P770" s="267"/>
      <c r="Q770" s="266">
        <f>IF(K770="nio",0,IF(K770&gt;0,K770*I770/W770,0))*VLOOKUP(B770,'2-Kosten per locatie'!$A$14:$C$31,3,FALSE)</f>
        <v>0</v>
      </c>
      <c r="R770" s="266">
        <f>IF(L770&gt;0,L770*I770/X770,0)*VLOOKUP(B770,'2-Kosten per locatie'!$A$14:$C$31,3,FALSE)</f>
        <v>0</v>
      </c>
      <c r="S770" s="266">
        <f>IF(M770&gt;0,M770*I770/Y770,0)*VLOOKUP(B770,'2-Kosten per locatie'!$A$14:$C$31,3,FALSE)</f>
        <v>0</v>
      </c>
      <c r="T770" s="266">
        <f>IF(N770&gt;0,N770*I770/Z770,0)*VLOOKUP(B770,'2-Kosten per locatie'!$A$14:$C$31,3,FALSE)</f>
        <v>0</v>
      </c>
      <c r="U770" s="266">
        <f>IF(O770&gt;0,O770*I770/Y770,0)*VLOOKUP(B770,'2-Kosten per locatie'!$A$14:$C$31,3,FALSE)</f>
        <v>0</v>
      </c>
      <c r="V770" s="266">
        <f>IF(P770&gt;0,P770*I770/Z770,0)*VLOOKUP(B770,'2-Kosten per locatie'!$A$14:$C$31,3,FALSE)</f>
        <v>0</v>
      </c>
      <c r="W770" s="359">
        <f>IF(K770="nio",0,IF(K770&gt;0,VLOOKUP(G770,'3-Productie normen'!A:L,VLOOKUP(K770,'3-Productie normen'!$B$32:$C$36,2,FALSE),FALSE)))</f>
        <v>0</v>
      </c>
      <c r="X770" s="359">
        <f t="shared" si="94"/>
        <v>0</v>
      </c>
      <c r="Y770" s="359">
        <f t="shared" si="95"/>
        <v>0</v>
      </c>
      <c r="Z770" s="359">
        <f t="shared" si="96"/>
        <v>0</v>
      </c>
      <c r="AA770" s="360"/>
      <c r="AC770" s="361">
        <f t="shared" si="97"/>
        <v>0</v>
      </c>
    </row>
    <row r="771" spans="1:29" ht="14.1" hidden="1" customHeight="1">
      <c r="A771" s="77">
        <v>771</v>
      </c>
      <c r="B771" s="74" t="s">
        <v>66</v>
      </c>
      <c r="C771" s="74"/>
      <c r="D771" s="516" t="s">
        <v>619</v>
      </c>
      <c r="E771" s="443" t="s">
        <v>664</v>
      </c>
      <c r="F771" s="74" t="s">
        <v>665</v>
      </c>
      <c r="G771" s="74" t="s">
        <v>97</v>
      </c>
      <c r="H771" s="74"/>
      <c r="I771" s="74">
        <v>8.4</v>
      </c>
      <c r="J771" s="358">
        <f t="shared" si="93"/>
        <v>0</v>
      </c>
      <c r="K771" s="267" t="s">
        <v>111</v>
      </c>
      <c r="L771" s="267"/>
      <c r="M771" s="267"/>
      <c r="N771" s="267"/>
      <c r="O771" s="267"/>
      <c r="P771" s="267"/>
      <c r="Q771" s="266">
        <f>IF(K771="nio",0,IF(K771&gt;0,K771*I771/W771,0))*VLOOKUP(B771,'2-Kosten per locatie'!$A$14:$C$31,3,FALSE)</f>
        <v>0</v>
      </c>
      <c r="R771" s="266">
        <f>IF(L771&gt;0,L771*I771/X771,0)*VLOOKUP(B771,'2-Kosten per locatie'!$A$14:$C$31,3,FALSE)</f>
        <v>0</v>
      </c>
      <c r="S771" s="266">
        <f>IF(M771&gt;0,M771*I771/Y771,0)*VLOOKUP(B771,'2-Kosten per locatie'!$A$14:$C$31,3,FALSE)</f>
        <v>0</v>
      </c>
      <c r="T771" s="266">
        <f>IF(N771&gt;0,N771*I771/Z771,0)*VLOOKUP(B771,'2-Kosten per locatie'!$A$14:$C$31,3,FALSE)</f>
        <v>0</v>
      </c>
      <c r="U771" s="266">
        <f>IF(O771&gt;0,O771*I771/Y771,0)*VLOOKUP(B771,'2-Kosten per locatie'!$A$14:$C$31,3,FALSE)</f>
        <v>0</v>
      </c>
      <c r="V771" s="266">
        <f>IF(P771&gt;0,P771*I771/Z771,0)*VLOOKUP(B771,'2-Kosten per locatie'!$A$14:$C$31,3,FALSE)</f>
        <v>0</v>
      </c>
      <c r="W771" s="359">
        <f>IF(K771="nio",0,IF(K771&gt;0,VLOOKUP(G771,'3-Productie normen'!A:L,VLOOKUP(K771,'3-Productie normen'!$B$32:$C$36,2,FALSE),FALSE)))</f>
        <v>0</v>
      </c>
      <c r="X771" s="359">
        <f t="shared" si="94"/>
        <v>0</v>
      </c>
      <c r="Y771" s="359">
        <f t="shared" si="95"/>
        <v>0</v>
      </c>
      <c r="Z771" s="359">
        <f t="shared" si="96"/>
        <v>0</v>
      </c>
      <c r="AA771" s="360"/>
      <c r="AC771" s="361">
        <f t="shared" si="97"/>
        <v>0</v>
      </c>
    </row>
    <row r="772" spans="1:29" ht="14.1" hidden="1" customHeight="1">
      <c r="A772" s="77">
        <v>772</v>
      </c>
      <c r="B772" s="74" t="s">
        <v>66</v>
      </c>
      <c r="C772" s="74"/>
      <c r="D772" s="516" t="s">
        <v>619</v>
      </c>
      <c r="E772" s="443" t="s">
        <v>666</v>
      </c>
      <c r="F772" s="74" t="s">
        <v>187</v>
      </c>
      <c r="G772" s="74" t="s">
        <v>549</v>
      </c>
      <c r="H772" s="74"/>
      <c r="I772" s="74">
        <v>4.29</v>
      </c>
      <c r="J772" s="358">
        <f t="shared" si="93"/>
        <v>0</v>
      </c>
      <c r="K772" s="267" t="s">
        <v>111</v>
      </c>
      <c r="L772" s="267"/>
      <c r="M772" s="267"/>
      <c r="N772" s="267"/>
      <c r="O772" s="267"/>
      <c r="P772" s="267"/>
      <c r="Q772" s="266">
        <f>IF(K772="nio",0,IF(K772&gt;0,K772*I772/W772,0))*VLOOKUP(B772,'2-Kosten per locatie'!$A$14:$C$31,3,FALSE)</f>
        <v>0</v>
      </c>
      <c r="R772" s="266">
        <f>IF(L772&gt;0,L772*I772/X772,0)*VLOOKUP(B772,'2-Kosten per locatie'!$A$14:$C$31,3,FALSE)</f>
        <v>0</v>
      </c>
      <c r="S772" s="266">
        <f>IF(M772&gt;0,M772*I772/Y772,0)*VLOOKUP(B772,'2-Kosten per locatie'!$A$14:$C$31,3,FALSE)</f>
        <v>0</v>
      </c>
      <c r="T772" s="266">
        <f>IF(N772&gt;0,N772*I772/Z772,0)*VLOOKUP(B772,'2-Kosten per locatie'!$A$14:$C$31,3,FALSE)</f>
        <v>0</v>
      </c>
      <c r="U772" s="266">
        <f>IF(O772&gt;0,O772*I772/Y772,0)*VLOOKUP(B772,'2-Kosten per locatie'!$A$14:$C$31,3,FALSE)</f>
        <v>0</v>
      </c>
      <c r="V772" s="266">
        <f>IF(P772&gt;0,P772*I772/Z772,0)*VLOOKUP(B772,'2-Kosten per locatie'!$A$14:$C$31,3,FALSE)</f>
        <v>0</v>
      </c>
      <c r="W772" s="359">
        <f>IF(K772="nio",0,IF(K772&gt;0,VLOOKUP(G772,'3-Productie normen'!A:L,VLOOKUP(K772,'3-Productie normen'!$B$32:$C$36,2,FALSE),FALSE)))</f>
        <v>0</v>
      </c>
      <c r="X772" s="359">
        <f t="shared" si="94"/>
        <v>0</v>
      </c>
      <c r="Y772" s="359">
        <f t="shared" si="95"/>
        <v>0</v>
      </c>
      <c r="Z772" s="359">
        <f t="shared" si="96"/>
        <v>0</v>
      </c>
      <c r="AA772" s="360"/>
      <c r="AC772" s="361">
        <f t="shared" si="97"/>
        <v>0</v>
      </c>
    </row>
    <row r="773" spans="1:29" ht="14.1" hidden="1" customHeight="1">
      <c r="A773" s="77">
        <v>773</v>
      </c>
      <c r="B773" s="74" t="s">
        <v>66</v>
      </c>
      <c r="C773" s="74"/>
      <c r="D773" s="516" t="s">
        <v>619</v>
      </c>
      <c r="E773" s="443" t="s">
        <v>667</v>
      </c>
      <c r="F773" s="74" t="s">
        <v>573</v>
      </c>
      <c r="G773" s="74" t="s">
        <v>549</v>
      </c>
      <c r="H773" s="74"/>
      <c r="I773" s="74">
        <v>6.53</v>
      </c>
      <c r="J773" s="358">
        <f t="shared" si="93"/>
        <v>0</v>
      </c>
      <c r="K773" s="267" t="s">
        <v>111</v>
      </c>
      <c r="L773" s="267"/>
      <c r="M773" s="267"/>
      <c r="N773" s="267"/>
      <c r="O773" s="267"/>
      <c r="P773" s="267"/>
      <c r="Q773" s="266">
        <f>IF(K773="nio",0,IF(K773&gt;0,K773*I773/W773,0))*VLOOKUP(B773,'2-Kosten per locatie'!$A$14:$C$31,3,FALSE)</f>
        <v>0</v>
      </c>
      <c r="R773" s="266">
        <f>IF(L773&gt;0,L773*I773/X773,0)*VLOOKUP(B773,'2-Kosten per locatie'!$A$14:$C$31,3,FALSE)</f>
        <v>0</v>
      </c>
      <c r="S773" s="266">
        <f>IF(M773&gt;0,M773*I773/Y773,0)*VLOOKUP(B773,'2-Kosten per locatie'!$A$14:$C$31,3,FALSE)</f>
        <v>0</v>
      </c>
      <c r="T773" s="266">
        <f>IF(N773&gt;0,N773*I773/Z773,0)*VLOOKUP(B773,'2-Kosten per locatie'!$A$14:$C$31,3,FALSE)</f>
        <v>0</v>
      </c>
      <c r="U773" s="266">
        <f>IF(O773&gt;0,O773*I773/Y773,0)*VLOOKUP(B773,'2-Kosten per locatie'!$A$14:$C$31,3,FALSE)</f>
        <v>0</v>
      </c>
      <c r="V773" s="266">
        <f>IF(P773&gt;0,P773*I773/Z773,0)*VLOOKUP(B773,'2-Kosten per locatie'!$A$14:$C$31,3,FALSE)</f>
        <v>0</v>
      </c>
      <c r="W773" s="359">
        <f>IF(K773="nio",0,IF(K773&gt;0,VLOOKUP(G773,'3-Productie normen'!A:L,VLOOKUP(K773,'3-Productie normen'!$B$32:$C$36,2,FALSE),FALSE)))</f>
        <v>0</v>
      </c>
      <c r="X773" s="359">
        <f t="shared" si="94"/>
        <v>0</v>
      </c>
      <c r="Y773" s="359">
        <f t="shared" si="95"/>
        <v>0</v>
      </c>
      <c r="Z773" s="359">
        <f t="shared" si="96"/>
        <v>0</v>
      </c>
      <c r="AA773" s="360"/>
      <c r="AC773" s="361">
        <f t="shared" si="97"/>
        <v>0</v>
      </c>
    </row>
    <row r="774" spans="1:29" ht="14.1" hidden="1" customHeight="1">
      <c r="A774" s="77">
        <v>774</v>
      </c>
      <c r="B774" s="74" t="s">
        <v>66</v>
      </c>
      <c r="C774" s="74"/>
      <c r="D774" s="516" t="s">
        <v>619</v>
      </c>
      <c r="E774" s="443" t="s">
        <v>668</v>
      </c>
      <c r="F774" s="74" t="s">
        <v>645</v>
      </c>
      <c r="G774" s="74" t="s">
        <v>549</v>
      </c>
      <c r="H774" s="74"/>
      <c r="I774" s="74">
        <v>7.22</v>
      </c>
      <c r="J774" s="358">
        <f t="shared" si="93"/>
        <v>0</v>
      </c>
      <c r="K774" s="267" t="s">
        <v>111</v>
      </c>
      <c r="L774" s="267"/>
      <c r="M774" s="267"/>
      <c r="N774" s="267"/>
      <c r="O774" s="267"/>
      <c r="P774" s="267"/>
      <c r="Q774" s="266">
        <f>IF(K774="nio",0,IF(K774&gt;0,K774*I774/W774,0))*VLOOKUP(B774,'2-Kosten per locatie'!$A$14:$C$31,3,FALSE)</f>
        <v>0</v>
      </c>
      <c r="R774" s="266">
        <f>IF(L774&gt;0,L774*I774/X774,0)*VLOOKUP(B774,'2-Kosten per locatie'!$A$14:$C$31,3,FALSE)</f>
        <v>0</v>
      </c>
      <c r="S774" s="266">
        <f>IF(M774&gt;0,M774*I774/Y774,0)*VLOOKUP(B774,'2-Kosten per locatie'!$A$14:$C$31,3,FALSE)</f>
        <v>0</v>
      </c>
      <c r="T774" s="266">
        <f>IF(N774&gt;0,N774*I774/Z774,0)*VLOOKUP(B774,'2-Kosten per locatie'!$A$14:$C$31,3,FALSE)</f>
        <v>0</v>
      </c>
      <c r="U774" s="266">
        <f>IF(O774&gt;0,O774*I774/Y774,0)*VLOOKUP(B774,'2-Kosten per locatie'!$A$14:$C$31,3,FALSE)</f>
        <v>0</v>
      </c>
      <c r="V774" s="266">
        <f>IF(P774&gt;0,P774*I774/Z774,0)*VLOOKUP(B774,'2-Kosten per locatie'!$A$14:$C$31,3,FALSE)</f>
        <v>0</v>
      </c>
      <c r="W774" s="359">
        <f>IF(K774="nio",0,IF(K774&gt;0,VLOOKUP(G774,'3-Productie normen'!A:L,VLOOKUP(K774,'3-Productie normen'!$B$32:$C$36,2,FALSE),FALSE)))</f>
        <v>0</v>
      </c>
      <c r="X774" s="359">
        <f t="shared" si="94"/>
        <v>0</v>
      </c>
      <c r="Y774" s="359">
        <f t="shared" si="95"/>
        <v>0</v>
      </c>
      <c r="Z774" s="359">
        <f t="shared" si="96"/>
        <v>0</v>
      </c>
      <c r="AA774" s="360"/>
      <c r="AC774" s="361">
        <f t="shared" si="97"/>
        <v>0</v>
      </c>
    </row>
    <row r="775" spans="1:29" ht="14.1" hidden="1" customHeight="1">
      <c r="A775" s="77">
        <v>775</v>
      </c>
      <c r="B775" s="74" t="s">
        <v>66</v>
      </c>
      <c r="C775" s="74"/>
      <c r="D775" s="516" t="s">
        <v>619</v>
      </c>
      <c r="E775" s="443" t="s">
        <v>669</v>
      </c>
      <c r="F775" s="74" t="s">
        <v>249</v>
      </c>
      <c r="G775" s="74" t="s">
        <v>100</v>
      </c>
      <c r="H775" s="74"/>
      <c r="I775" s="74">
        <v>2</v>
      </c>
      <c r="J775" s="358">
        <f t="shared" si="93"/>
        <v>0</v>
      </c>
      <c r="K775" s="267" t="s">
        <v>111</v>
      </c>
      <c r="L775" s="267"/>
      <c r="M775" s="267"/>
      <c r="N775" s="267"/>
      <c r="O775" s="267"/>
      <c r="P775" s="267"/>
      <c r="Q775" s="266">
        <f>IF(K775="nio",0,IF(K775&gt;0,K775*I775/W775,0))*VLOOKUP(B775,'2-Kosten per locatie'!$A$14:$C$31,3,FALSE)</f>
        <v>0</v>
      </c>
      <c r="R775" s="266">
        <f>IF(L775&gt;0,L775*I775/X775,0)*VLOOKUP(B775,'2-Kosten per locatie'!$A$14:$C$31,3,FALSE)</f>
        <v>0</v>
      </c>
      <c r="S775" s="266">
        <f>IF(M775&gt;0,M775*I775/Y775,0)*VLOOKUP(B775,'2-Kosten per locatie'!$A$14:$C$31,3,FALSE)</f>
        <v>0</v>
      </c>
      <c r="T775" s="266">
        <f>IF(N775&gt;0,N775*I775/Z775,0)*VLOOKUP(B775,'2-Kosten per locatie'!$A$14:$C$31,3,FALSE)</f>
        <v>0</v>
      </c>
      <c r="U775" s="266">
        <f>IF(O775&gt;0,O775*I775/Y775,0)*VLOOKUP(B775,'2-Kosten per locatie'!$A$14:$C$31,3,FALSE)</f>
        <v>0</v>
      </c>
      <c r="V775" s="266">
        <f>IF(P775&gt;0,P775*I775/Z775,0)*VLOOKUP(B775,'2-Kosten per locatie'!$A$14:$C$31,3,FALSE)</f>
        <v>0</v>
      </c>
      <c r="W775" s="359">
        <f>IF(K775="nio",0,IF(K775&gt;0,VLOOKUP(G775,'3-Productie normen'!A:L,VLOOKUP(K775,'3-Productie normen'!$B$32:$C$36,2,FALSE),FALSE)))</f>
        <v>0</v>
      </c>
      <c r="X775" s="359">
        <f t="shared" si="94"/>
        <v>0</v>
      </c>
      <c r="Y775" s="359">
        <f t="shared" si="95"/>
        <v>0</v>
      </c>
      <c r="Z775" s="359">
        <f t="shared" si="96"/>
        <v>0</v>
      </c>
      <c r="AA775" s="360"/>
      <c r="AC775" s="361">
        <f t="shared" si="97"/>
        <v>0</v>
      </c>
    </row>
    <row r="776" spans="1:29" ht="14.1" hidden="1" customHeight="1">
      <c r="A776" s="77">
        <v>776</v>
      </c>
      <c r="B776" s="74" t="s">
        <v>66</v>
      </c>
      <c r="C776" s="74"/>
      <c r="D776" s="516" t="s">
        <v>619</v>
      </c>
      <c r="E776" s="443" t="s">
        <v>670</v>
      </c>
      <c r="F776" s="74" t="s">
        <v>539</v>
      </c>
      <c r="G776" s="340" t="s">
        <v>103</v>
      </c>
      <c r="H776" s="74"/>
      <c r="I776" s="74">
        <v>9.74</v>
      </c>
      <c r="J776" s="358">
        <f t="shared" si="93"/>
        <v>0</v>
      </c>
      <c r="K776" s="267" t="s">
        <v>111</v>
      </c>
      <c r="L776" s="267"/>
      <c r="M776" s="267"/>
      <c r="N776" s="267"/>
      <c r="O776" s="267"/>
      <c r="P776" s="267"/>
      <c r="Q776" s="266">
        <f>IF(K776="nio",0,IF(K776&gt;0,K776*I776/W776,0))*VLOOKUP(B776,'2-Kosten per locatie'!$A$14:$C$31,3,FALSE)</f>
        <v>0</v>
      </c>
      <c r="R776" s="266">
        <f>IF(L776&gt;0,L776*I776/X776,0)*VLOOKUP(B776,'2-Kosten per locatie'!$A$14:$C$31,3,FALSE)</f>
        <v>0</v>
      </c>
      <c r="S776" s="266">
        <f>IF(M776&gt;0,M776*I776/Y776,0)*VLOOKUP(B776,'2-Kosten per locatie'!$A$14:$C$31,3,FALSE)</f>
        <v>0</v>
      </c>
      <c r="T776" s="266">
        <f>IF(N776&gt;0,N776*I776/Z776,0)*VLOOKUP(B776,'2-Kosten per locatie'!$A$14:$C$31,3,FALSE)</f>
        <v>0</v>
      </c>
      <c r="U776" s="266">
        <f>IF(O776&gt;0,O776*I776/Y776,0)*VLOOKUP(B776,'2-Kosten per locatie'!$A$14:$C$31,3,FALSE)</f>
        <v>0</v>
      </c>
      <c r="V776" s="266">
        <f>IF(P776&gt;0,P776*I776/Z776,0)*VLOOKUP(B776,'2-Kosten per locatie'!$A$14:$C$31,3,FALSE)</f>
        <v>0</v>
      </c>
      <c r="W776" s="359">
        <f>IF(K776="nio",0,IF(K776&gt;0,VLOOKUP(G776,'3-Productie normen'!A:L,VLOOKUP(K776,'3-Productie normen'!$B$32:$C$36,2,FALSE),FALSE)))</f>
        <v>0</v>
      </c>
      <c r="X776" s="359">
        <f t="shared" si="94"/>
        <v>0</v>
      </c>
      <c r="Y776" s="359">
        <f t="shared" si="95"/>
        <v>0</v>
      </c>
      <c r="Z776" s="359">
        <f t="shared" si="96"/>
        <v>0</v>
      </c>
      <c r="AA776" s="360"/>
      <c r="AC776" s="361">
        <f t="shared" si="97"/>
        <v>0</v>
      </c>
    </row>
    <row r="777" spans="1:29" ht="14.1" hidden="1" customHeight="1">
      <c r="A777" s="77">
        <v>777</v>
      </c>
      <c r="B777" s="74" t="s">
        <v>66</v>
      </c>
      <c r="C777" s="74"/>
      <c r="D777" s="516" t="s">
        <v>619</v>
      </c>
      <c r="E777" s="443" t="s">
        <v>671</v>
      </c>
      <c r="F777" s="74" t="s">
        <v>539</v>
      </c>
      <c r="G777" s="340" t="s">
        <v>103</v>
      </c>
      <c r="H777" s="74"/>
      <c r="I777" s="74">
        <v>9.6300000000000008</v>
      </c>
      <c r="J777" s="358">
        <f t="shared" si="93"/>
        <v>0</v>
      </c>
      <c r="K777" s="267" t="s">
        <v>111</v>
      </c>
      <c r="L777" s="267"/>
      <c r="M777" s="267"/>
      <c r="N777" s="267"/>
      <c r="O777" s="267"/>
      <c r="P777" s="267"/>
      <c r="Q777" s="266">
        <f>IF(K777="nio",0,IF(K777&gt;0,K777*I777/W777,0))*VLOOKUP(B777,'2-Kosten per locatie'!$A$14:$C$31,3,FALSE)</f>
        <v>0</v>
      </c>
      <c r="R777" s="266">
        <f>IF(L777&gt;0,L777*I777/X777,0)*VLOOKUP(B777,'2-Kosten per locatie'!$A$14:$C$31,3,FALSE)</f>
        <v>0</v>
      </c>
      <c r="S777" s="266">
        <f>IF(M777&gt;0,M777*I777/Y777,0)*VLOOKUP(B777,'2-Kosten per locatie'!$A$14:$C$31,3,FALSE)</f>
        <v>0</v>
      </c>
      <c r="T777" s="266">
        <f>IF(N777&gt;0,N777*I777/Z777,0)*VLOOKUP(B777,'2-Kosten per locatie'!$A$14:$C$31,3,FALSE)</f>
        <v>0</v>
      </c>
      <c r="U777" s="266">
        <f>IF(O777&gt;0,O777*I777/Y777,0)*VLOOKUP(B777,'2-Kosten per locatie'!$A$14:$C$31,3,FALSE)</f>
        <v>0</v>
      </c>
      <c r="V777" s="266">
        <f>IF(P777&gt;0,P777*I777/Z777,0)*VLOOKUP(B777,'2-Kosten per locatie'!$A$14:$C$31,3,FALSE)</f>
        <v>0</v>
      </c>
      <c r="W777" s="359">
        <f>IF(K777="nio",0,IF(K777&gt;0,VLOOKUP(G777,'3-Productie normen'!A:L,VLOOKUP(K777,'3-Productie normen'!$B$32:$C$36,2,FALSE),FALSE)))</f>
        <v>0</v>
      </c>
      <c r="X777" s="359">
        <f t="shared" si="94"/>
        <v>0</v>
      </c>
      <c r="Y777" s="359">
        <f t="shared" si="95"/>
        <v>0</v>
      </c>
      <c r="Z777" s="359">
        <f t="shared" si="96"/>
        <v>0</v>
      </c>
      <c r="AA777" s="360"/>
      <c r="AC777" s="361">
        <f t="shared" si="97"/>
        <v>0</v>
      </c>
    </row>
    <row r="778" spans="1:29" ht="14.1" hidden="1" customHeight="1">
      <c r="A778" s="77">
        <v>778</v>
      </c>
      <c r="B778" s="74" t="s">
        <v>66</v>
      </c>
      <c r="C778" s="74"/>
      <c r="D778" s="516" t="s">
        <v>619</v>
      </c>
      <c r="E778" s="443" t="s">
        <v>672</v>
      </c>
      <c r="F778" s="74" t="s">
        <v>539</v>
      </c>
      <c r="G778" s="340" t="s">
        <v>103</v>
      </c>
      <c r="H778" s="74"/>
      <c r="I778" s="74">
        <v>10.58</v>
      </c>
      <c r="J778" s="358">
        <f t="shared" si="93"/>
        <v>0</v>
      </c>
      <c r="K778" s="267" t="s">
        <v>111</v>
      </c>
      <c r="L778" s="267"/>
      <c r="M778" s="267"/>
      <c r="N778" s="267"/>
      <c r="O778" s="267"/>
      <c r="P778" s="267"/>
      <c r="Q778" s="266">
        <f>IF(K778="nio",0,IF(K778&gt;0,K778*I778/W778,0))*VLOOKUP(B778,'2-Kosten per locatie'!$A$14:$C$31,3,FALSE)</f>
        <v>0</v>
      </c>
      <c r="R778" s="266">
        <f>IF(L778&gt;0,L778*I778/X778,0)*VLOOKUP(B778,'2-Kosten per locatie'!$A$14:$C$31,3,FALSE)</f>
        <v>0</v>
      </c>
      <c r="S778" s="266">
        <f>IF(M778&gt;0,M778*I778/Y778,0)*VLOOKUP(B778,'2-Kosten per locatie'!$A$14:$C$31,3,FALSE)</f>
        <v>0</v>
      </c>
      <c r="T778" s="266">
        <f>IF(N778&gt;0,N778*I778/Z778,0)*VLOOKUP(B778,'2-Kosten per locatie'!$A$14:$C$31,3,FALSE)</f>
        <v>0</v>
      </c>
      <c r="U778" s="266">
        <f>IF(O778&gt;0,O778*I778/Y778,0)*VLOOKUP(B778,'2-Kosten per locatie'!$A$14:$C$31,3,FALSE)</f>
        <v>0</v>
      </c>
      <c r="V778" s="266">
        <f>IF(P778&gt;0,P778*I778/Z778,0)*VLOOKUP(B778,'2-Kosten per locatie'!$A$14:$C$31,3,FALSE)</f>
        <v>0</v>
      </c>
      <c r="W778" s="359">
        <f>IF(K778="nio",0,IF(K778&gt;0,VLOOKUP(G778,'3-Productie normen'!A:L,VLOOKUP(K778,'3-Productie normen'!$B$32:$C$36,2,FALSE),FALSE)))</f>
        <v>0</v>
      </c>
      <c r="X778" s="359">
        <f t="shared" si="94"/>
        <v>0</v>
      </c>
      <c r="Y778" s="359">
        <f t="shared" si="95"/>
        <v>0</v>
      </c>
      <c r="Z778" s="359">
        <f t="shared" si="96"/>
        <v>0</v>
      </c>
      <c r="AA778" s="360"/>
      <c r="AC778" s="361">
        <f t="shared" si="97"/>
        <v>0</v>
      </c>
    </row>
    <row r="779" spans="1:29" ht="14.1" hidden="1" customHeight="1">
      <c r="A779" s="77">
        <v>779</v>
      </c>
      <c r="B779" s="74" t="s">
        <v>66</v>
      </c>
      <c r="C779" s="74"/>
      <c r="D779" s="516" t="s">
        <v>619</v>
      </c>
      <c r="E779" s="443" t="s">
        <v>673</v>
      </c>
      <c r="F779" s="74" t="s">
        <v>539</v>
      </c>
      <c r="G779" s="340" t="s">
        <v>103</v>
      </c>
      <c r="H779" s="74"/>
      <c r="I779" s="74">
        <v>10.25</v>
      </c>
      <c r="J779" s="358">
        <f t="shared" si="93"/>
        <v>0</v>
      </c>
      <c r="K779" s="267" t="s">
        <v>111</v>
      </c>
      <c r="L779" s="267"/>
      <c r="M779" s="267"/>
      <c r="N779" s="267"/>
      <c r="O779" s="267"/>
      <c r="P779" s="267"/>
      <c r="Q779" s="266">
        <f>IF(K779="nio",0,IF(K779&gt;0,K779*I779/W779,0))*VLOOKUP(B779,'2-Kosten per locatie'!$A$14:$C$31,3,FALSE)</f>
        <v>0</v>
      </c>
      <c r="R779" s="266">
        <f>IF(L779&gt;0,L779*I779/X779,0)*VLOOKUP(B779,'2-Kosten per locatie'!$A$14:$C$31,3,FALSE)</f>
        <v>0</v>
      </c>
      <c r="S779" s="266">
        <f>IF(M779&gt;0,M779*I779/Y779,0)*VLOOKUP(B779,'2-Kosten per locatie'!$A$14:$C$31,3,FALSE)</f>
        <v>0</v>
      </c>
      <c r="T779" s="266">
        <f>IF(N779&gt;0,N779*I779/Z779,0)*VLOOKUP(B779,'2-Kosten per locatie'!$A$14:$C$31,3,FALSE)</f>
        <v>0</v>
      </c>
      <c r="U779" s="266">
        <f>IF(O779&gt;0,O779*I779/Y779,0)*VLOOKUP(B779,'2-Kosten per locatie'!$A$14:$C$31,3,FALSE)</f>
        <v>0</v>
      </c>
      <c r="V779" s="266">
        <f>IF(P779&gt;0,P779*I779/Z779,0)*VLOOKUP(B779,'2-Kosten per locatie'!$A$14:$C$31,3,FALSE)</f>
        <v>0</v>
      </c>
      <c r="W779" s="359">
        <f>IF(K779="nio",0,IF(K779&gt;0,VLOOKUP(G779,'3-Productie normen'!A:L,VLOOKUP(K779,'3-Productie normen'!$B$32:$C$36,2,FALSE),FALSE)))</f>
        <v>0</v>
      </c>
      <c r="X779" s="359">
        <f t="shared" si="94"/>
        <v>0</v>
      </c>
      <c r="Y779" s="359">
        <f t="shared" si="95"/>
        <v>0</v>
      </c>
      <c r="Z779" s="359">
        <f t="shared" si="96"/>
        <v>0</v>
      </c>
      <c r="AA779" s="360"/>
      <c r="AC779" s="361">
        <f t="shared" si="97"/>
        <v>0</v>
      </c>
    </row>
    <row r="780" spans="1:29" ht="14.1" hidden="1" customHeight="1">
      <c r="A780" s="77">
        <v>780</v>
      </c>
      <c r="B780" s="74" t="s">
        <v>66</v>
      </c>
      <c r="C780" s="74"/>
      <c r="D780" s="516" t="s">
        <v>619</v>
      </c>
      <c r="E780" s="443" t="s">
        <v>674</v>
      </c>
      <c r="F780" s="74" t="s">
        <v>675</v>
      </c>
      <c r="G780" s="340" t="s">
        <v>103</v>
      </c>
      <c r="H780" s="74"/>
      <c r="I780" s="74">
        <v>16.149999999999999</v>
      </c>
      <c r="J780" s="358">
        <f t="shared" si="93"/>
        <v>0</v>
      </c>
      <c r="K780" s="267" t="s">
        <v>111</v>
      </c>
      <c r="L780" s="267"/>
      <c r="M780" s="267"/>
      <c r="N780" s="267"/>
      <c r="O780" s="267"/>
      <c r="P780" s="267"/>
      <c r="Q780" s="266">
        <f>IF(K780="nio",0,IF(K780&gt;0,K780*I780/W780,0))*VLOOKUP(B780,'2-Kosten per locatie'!$A$14:$C$31,3,FALSE)</f>
        <v>0</v>
      </c>
      <c r="R780" s="266">
        <f>IF(L780&gt;0,L780*I780/X780,0)*VLOOKUP(B780,'2-Kosten per locatie'!$A$14:$C$31,3,FALSE)</f>
        <v>0</v>
      </c>
      <c r="S780" s="266">
        <f>IF(M780&gt;0,M780*I780/Y780,0)*VLOOKUP(B780,'2-Kosten per locatie'!$A$14:$C$31,3,FALSE)</f>
        <v>0</v>
      </c>
      <c r="T780" s="266">
        <f>IF(N780&gt;0,N780*I780/Z780,0)*VLOOKUP(B780,'2-Kosten per locatie'!$A$14:$C$31,3,FALSE)</f>
        <v>0</v>
      </c>
      <c r="U780" s="266">
        <f>IF(O780&gt;0,O780*I780/Y780,0)*VLOOKUP(B780,'2-Kosten per locatie'!$A$14:$C$31,3,FALSE)</f>
        <v>0</v>
      </c>
      <c r="V780" s="266">
        <f>IF(P780&gt;0,P780*I780/Z780,0)*VLOOKUP(B780,'2-Kosten per locatie'!$A$14:$C$31,3,FALSE)</f>
        <v>0</v>
      </c>
      <c r="W780" s="359">
        <f>IF(K780="nio",0,IF(K780&gt;0,VLOOKUP(G780,'3-Productie normen'!A:L,VLOOKUP(K780,'3-Productie normen'!$B$32:$C$36,2,FALSE),FALSE)))</f>
        <v>0</v>
      </c>
      <c r="X780" s="359">
        <f t="shared" si="94"/>
        <v>0</v>
      </c>
      <c r="Y780" s="359">
        <f t="shared" si="95"/>
        <v>0</v>
      </c>
      <c r="Z780" s="359">
        <f t="shared" si="96"/>
        <v>0</v>
      </c>
      <c r="AA780" s="360"/>
      <c r="AC780" s="361">
        <f t="shared" si="97"/>
        <v>0</v>
      </c>
    </row>
    <row r="781" spans="1:29" ht="14.1" hidden="1" customHeight="1">
      <c r="A781" s="77">
        <v>781</v>
      </c>
      <c r="B781" s="74" t="s">
        <v>66</v>
      </c>
      <c r="C781" s="74"/>
      <c r="D781" s="516" t="s">
        <v>619</v>
      </c>
      <c r="E781" s="443" t="s">
        <v>676</v>
      </c>
      <c r="F781" s="74" t="s">
        <v>675</v>
      </c>
      <c r="G781" s="340" t="s">
        <v>103</v>
      </c>
      <c r="H781" s="74"/>
      <c r="I781" s="74">
        <v>24.34</v>
      </c>
      <c r="J781" s="358">
        <f t="shared" si="93"/>
        <v>0</v>
      </c>
      <c r="K781" s="267" t="s">
        <v>111</v>
      </c>
      <c r="L781" s="267"/>
      <c r="M781" s="267"/>
      <c r="N781" s="267"/>
      <c r="O781" s="267"/>
      <c r="P781" s="267"/>
      <c r="Q781" s="266">
        <f>IF(K781="nio",0,IF(K781&gt;0,K781*I781/W781,0))*VLOOKUP(B781,'2-Kosten per locatie'!$A$14:$C$31,3,FALSE)</f>
        <v>0</v>
      </c>
      <c r="R781" s="266">
        <f>IF(L781&gt;0,L781*I781/X781,0)*VLOOKUP(B781,'2-Kosten per locatie'!$A$14:$C$31,3,FALSE)</f>
        <v>0</v>
      </c>
      <c r="S781" s="266">
        <f>IF(M781&gt;0,M781*I781/Y781,0)*VLOOKUP(B781,'2-Kosten per locatie'!$A$14:$C$31,3,FALSE)</f>
        <v>0</v>
      </c>
      <c r="T781" s="266">
        <f>IF(N781&gt;0,N781*I781/Z781,0)*VLOOKUP(B781,'2-Kosten per locatie'!$A$14:$C$31,3,FALSE)</f>
        <v>0</v>
      </c>
      <c r="U781" s="266">
        <f>IF(O781&gt;0,O781*I781/Y781,0)*VLOOKUP(B781,'2-Kosten per locatie'!$A$14:$C$31,3,FALSE)</f>
        <v>0</v>
      </c>
      <c r="V781" s="266">
        <f>IF(P781&gt;0,P781*I781/Z781,0)*VLOOKUP(B781,'2-Kosten per locatie'!$A$14:$C$31,3,FALSE)</f>
        <v>0</v>
      </c>
      <c r="W781" s="359">
        <f>IF(K781="nio",0,IF(K781&gt;0,VLOOKUP(G781,'3-Productie normen'!A:L,VLOOKUP(K781,'3-Productie normen'!$B$32:$C$36,2,FALSE),FALSE)))</f>
        <v>0</v>
      </c>
      <c r="X781" s="359">
        <f t="shared" si="94"/>
        <v>0</v>
      </c>
      <c r="Y781" s="359">
        <f t="shared" si="95"/>
        <v>0</v>
      </c>
      <c r="Z781" s="359">
        <f t="shared" si="96"/>
        <v>0</v>
      </c>
      <c r="AA781" s="360"/>
      <c r="AC781" s="361">
        <f t="shared" si="97"/>
        <v>0</v>
      </c>
    </row>
    <row r="782" spans="1:29" ht="14.1" hidden="1" customHeight="1">
      <c r="A782" s="77">
        <v>782</v>
      </c>
      <c r="B782" s="74" t="s">
        <v>66</v>
      </c>
      <c r="C782" s="74"/>
      <c r="D782" s="516" t="s">
        <v>619</v>
      </c>
      <c r="E782" s="443" t="s">
        <v>677</v>
      </c>
      <c r="F782" s="74" t="s">
        <v>678</v>
      </c>
      <c r="G782" s="340" t="s">
        <v>103</v>
      </c>
      <c r="H782" s="74"/>
      <c r="I782" s="74">
        <v>75.819999999999993</v>
      </c>
      <c r="J782" s="358">
        <f t="shared" si="93"/>
        <v>0</v>
      </c>
      <c r="K782" s="267" t="s">
        <v>111</v>
      </c>
      <c r="L782" s="267"/>
      <c r="M782" s="267"/>
      <c r="N782" s="267"/>
      <c r="O782" s="267"/>
      <c r="P782" s="267"/>
      <c r="Q782" s="266">
        <f>IF(K782="nio",0,IF(K782&gt;0,K782*I782/W782,0))*VLOOKUP(B782,'2-Kosten per locatie'!$A$14:$C$31,3,FALSE)</f>
        <v>0</v>
      </c>
      <c r="R782" s="266">
        <f>IF(L782&gt;0,L782*I782/X782,0)*VLOOKUP(B782,'2-Kosten per locatie'!$A$14:$C$31,3,FALSE)</f>
        <v>0</v>
      </c>
      <c r="S782" s="266">
        <f>IF(M782&gt;0,M782*I782/Y782,0)*VLOOKUP(B782,'2-Kosten per locatie'!$A$14:$C$31,3,FALSE)</f>
        <v>0</v>
      </c>
      <c r="T782" s="266">
        <f>IF(N782&gt;0,N782*I782/Z782,0)*VLOOKUP(B782,'2-Kosten per locatie'!$A$14:$C$31,3,FALSE)</f>
        <v>0</v>
      </c>
      <c r="U782" s="266">
        <f>IF(O782&gt;0,O782*I782/Y782,0)*VLOOKUP(B782,'2-Kosten per locatie'!$A$14:$C$31,3,FALSE)</f>
        <v>0</v>
      </c>
      <c r="V782" s="266">
        <f>IF(P782&gt;0,P782*I782/Z782,0)*VLOOKUP(B782,'2-Kosten per locatie'!$A$14:$C$31,3,FALSE)</f>
        <v>0</v>
      </c>
      <c r="W782" s="359">
        <f>IF(K782="nio",0,IF(K782&gt;0,VLOOKUP(G782,'3-Productie normen'!A:L,VLOOKUP(K782,'3-Productie normen'!$B$32:$C$36,2,FALSE),FALSE)))</f>
        <v>0</v>
      </c>
      <c r="X782" s="359">
        <f t="shared" si="94"/>
        <v>0</v>
      </c>
      <c r="Y782" s="359">
        <f t="shared" si="95"/>
        <v>0</v>
      </c>
      <c r="Z782" s="359">
        <f t="shared" si="96"/>
        <v>0</v>
      </c>
      <c r="AA782" s="360"/>
      <c r="AC782" s="361">
        <f t="shared" si="97"/>
        <v>0</v>
      </c>
    </row>
    <row r="783" spans="1:29" ht="14.1" hidden="1" customHeight="1">
      <c r="A783" s="77">
        <v>783</v>
      </c>
      <c r="B783" s="74" t="s">
        <v>66</v>
      </c>
      <c r="C783" s="74"/>
      <c r="D783" s="516" t="s">
        <v>619</v>
      </c>
      <c r="E783" s="443" t="s">
        <v>679</v>
      </c>
      <c r="F783" s="74" t="s">
        <v>680</v>
      </c>
      <c r="G783" s="340" t="s">
        <v>103</v>
      </c>
      <c r="H783" s="74"/>
      <c r="I783" s="74">
        <v>75.180000000000007</v>
      </c>
      <c r="J783" s="358">
        <f t="shared" si="93"/>
        <v>0</v>
      </c>
      <c r="K783" s="267" t="s">
        <v>111</v>
      </c>
      <c r="L783" s="267"/>
      <c r="M783" s="267"/>
      <c r="N783" s="267"/>
      <c r="O783" s="267"/>
      <c r="P783" s="267"/>
      <c r="Q783" s="266">
        <f>IF(K783="nio",0,IF(K783&gt;0,K783*I783/W783,0))*VLOOKUP(B783,'2-Kosten per locatie'!$A$14:$C$31,3,FALSE)</f>
        <v>0</v>
      </c>
      <c r="R783" s="266">
        <f>IF(L783&gt;0,L783*I783/X783,0)*VLOOKUP(B783,'2-Kosten per locatie'!$A$14:$C$31,3,FALSE)</f>
        <v>0</v>
      </c>
      <c r="S783" s="266">
        <f>IF(M783&gt;0,M783*I783/Y783,0)*VLOOKUP(B783,'2-Kosten per locatie'!$A$14:$C$31,3,FALSE)</f>
        <v>0</v>
      </c>
      <c r="T783" s="266">
        <f>IF(N783&gt;0,N783*I783/Z783,0)*VLOOKUP(B783,'2-Kosten per locatie'!$A$14:$C$31,3,FALSE)</f>
        <v>0</v>
      </c>
      <c r="U783" s="266">
        <f>IF(O783&gt;0,O783*I783/Y783,0)*VLOOKUP(B783,'2-Kosten per locatie'!$A$14:$C$31,3,FALSE)</f>
        <v>0</v>
      </c>
      <c r="V783" s="266">
        <f>IF(P783&gt;0,P783*I783/Z783,0)*VLOOKUP(B783,'2-Kosten per locatie'!$A$14:$C$31,3,FALSE)</f>
        <v>0</v>
      </c>
      <c r="W783" s="359">
        <f>IF(K783="nio",0,IF(K783&gt;0,VLOOKUP(G783,'3-Productie normen'!A:L,VLOOKUP(K783,'3-Productie normen'!$B$32:$C$36,2,FALSE),FALSE)))</f>
        <v>0</v>
      </c>
      <c r="X783" s="359">
        <f t="shared" si="94"/>
        <v>0</v>
      </c>
      <c r="Y783" s="359">
        <f t="shared" si="95"/>
        <v>0</v>
      </c>
      <c r="Z783" s="359">
        <f t="shared" si="96"/>
        <v>0</v>
      </c>
      <c r="AA783" s="360"/>
      <c r="AC783" s="361">
        <f t="shared" si="97"/>
        <v>0</v>
      </c>
    </row>
    <row r="784" spans="1:29" ht="14.1" hidden="1" customHeight="1">
      <c r="A784" s="77">
        <v>784</v>
      </c>
      <c r="B784" s="74" t="s">
        <v>66</v>
      </c>
      <c r="C784" s="74"/>
      <c r="D784" s="516" t="s">
        <v>619</v>
      </c>
      <c r="E784" s="443" t="s">
        <v>681</v>
      </c>
      <c r="F784" s="74" t="s">
        <v>202</v>
      </c>
      <c r="G784" s="74" t="s">
        <v>510</v>
      </c>
      <c r="H784" s="74"/>
      <c r="I784" s="74">
        <v>68.77</v>
      </c>
      <c r="J784" s="358">
        <f t="shared" si="93"/>
        <v>0</v>
      </c>
      <c r="K784" s="267" t="s">
        <v>111</v>
      </c>
      <c r="L784" s="267"/>
      <c r="M784" s="267"/>
      <c r="N784" s="267"/>
      <c r="O784" s="267"/>
      <c r="P784" s="267"/>
      <c r="Q784" s="266">
        <f>IF(K784="nio",0,IF(K784&gt;0,K784*I784/W784,0))*VLOOKUP(B784,'2-Kosten per locatie'!$A$14:$C$31,3,FALSE)</f>
        <v>0</v>
      </c>
      <c r="R784" s="266">
        <f>IF(L784&gt;0,L784*I784/X784,0)*VLOOKUP(B784,'2-Kosten per locatie'!$A$14:$C$31,3,FALSE)</f>
        <v>0</v>
      </c>
      <c r="S784" s="266">
        <f>IF(M784&gt;0,M784*I784/Y784,0)*VLOOKUP(B784,'2-Kosten per locatie'!$A$14:$C$31,3,FALSE)</f>
        <v>0</v>
      </c>
      <c r="T784" s="266">
        <f>IF(N784&gt;0,N784*I784/Z784,0)*VLOOKUP(B784,'2-Kosten per locatie'!$A$14:$C$31,3,FALSE)</f>
        <v>0</v>
      </c>
      <c r="U784" s="266">
        <f>IF(O784&gt;0,O784*I784/Y784,0)*VLOOKUP(B784,'2-Kosten per locatie'!$A$14:$C$31,3,FALSE)</f>
        <v>0</v>
      </c>
      <c r="V784" s="266">
        <f>IF(P784&gt;0,P784*I784/Z784,0)*VLOOKUP(B784,'2-Kosten per locatie'!$A$14:$C$31,3,FALSE)</f>
        <v>0</v>
      </c>
      <c r="W784" s="359">
        <f>IF(K784="nio",0,IF(K784&gt;0,VLOOKUP(G784,'3-Productie normen'!A:L,VLOOKUP(K784,'3-Productie normen'!$B$32:$C$36,2,FALSE),FALSE)))</f>
        <v>0</v>
      </c>
      <c r="X784" s="359">
        <f t="shared" si="94"/>
        <v>0</v>
      </c>
      <c r="Y784" s="359">
        <f t="shared" si="95"/>
        <v>0</v>
      </c>
      <c r="Z784" s="359">
        <f t="shared" si="96"/>
        <v>0</v>
      </c>
      <c r="AA784" s="360"/>
      <c r="AC784" s="361">
        <f t="shared" si="97"/>
        <v>0</v>
      </c>
    </row>
    <row r="785" spans="1:29" ht="14.1" hidden="1" customHeight="1">
      <c r="A785" s="77">
        <v>785</v>
      </c>
      <c r="B785" s="74" t="s">
        <v>66</v>
      </c>
      <c r="C785" s="74"/>
      <c r="D785" s="516" t="s">
        <v>619</v>
      </c>
      <c r="E785" s="443" t="s">
        <v>682</v>
      </c>
      <c r="F785" s="74" t="s">
        <v>202</v>
      </c>
      <c r="G785" s="74" t="s">
        <v>510</v>
      </c>
      <c r="H785" s="74"/>
      <c r="I785" s="74">
        <v>97.12</v>
      </c>
      <c r="J785" s="358">
        <f t="shared" si="93"/>
        <v>0</v>
      </c>
      <c r="K785" s="267" t="s">
        <v>111</v>
      </c>
      <c r="L785" s="267"/>
      <c r="M785" s="267"/>
      <c r="N785" s="267"/>
      <c r="O785" s="267"/>
      <c r="P785" s="267"/>
      <c r="Q785" s="266">
        <f>IF(K785="nio",0,IF(K785&gt;0,K785*I785/W785,0))*VLOOKUP(B785,'2-Kosten per locatie'!$A$14:$C$31,3,FALSE)</f>
        <v>0</v>
      </c>
      <c r="R785" s="266">
        <f>IF(L785&gt;0,L785*I785/X785,0)*VLOOKUP(B785,'2-Kosten per locatie'!$A$14:$C$31,3,FALSE)</f>
        <v>0</v>
      </c>
      <c r="S785" s="266">
        <f>IF(M785&gt;0,M785*I785/Y785,0)*VLOOKUP(B785,'2-Kosten per locatie'!$A$14:$C$31,3,FALSE)</f>
        <v>0</v>
      </c>
      <c r="T785" s="266">
        <f>IF(N785&gt;0,N785*I785/Z785,0)*VLOOKUP(B785,'2-Kosten per locatie'!$A$14:$C$31,3,FALSE)</f>
        <v>0</v>
      </c>
      <c r="U785" s="266">
        <f>IF(O785&gt;0,O785*I785/Y785,0)*VLOOKUP(B785,'2-Kosten per locatie'!$A$14:$C$31,3,FALSE)</f>
        <v>0</v>
      </c>
      <c r="V785" s="266">
        <f>IF(P785&gt;0,P785*I785/Z785,0)*VLOOKUP(B785,'2-Kosten per locatie'!$A$14:$C$31,3,FALSE)</f>
        <v>0</v>
      </c>
      <c r="W785" s="359">
        <f>IF(K785="nio",0,IF(K785&gt;0,VLOOKUP(G785,'3-Productie normen'!A:L,VLOOKUP(K785,'3-Productie normen'!$B$32:$C$36,2,FALSE),FALSE)))</f>
        <v>0</v>
      </c>
      <c r="X785" s="359">
        <f t="shared" si="94"/>
        <v>0</v>
      </c>
      <c r="Y785" s="359">
        <f t="shared" si="95"/>
        <v>0</v>
      </c>
      <c r="Z785" s="359">
        <f t="shared" si="96"/>
        <v>0</v>
      </c>
      <c r="AA785" s="360"/>
      <c r="AC785" s="361">
        <f t="shared" si="97"/>
        <v>0</v>
      </c>
    </row>
    <row r="786" spans="1:29" ht="14.1" hidden="1" customHeight="1">
      <c r="A786" s="77">
        <v>786</v>
      </c>
      <c r="B786" s="74" t="s">
        <v>66</v>
      </c>
      <c r="C786" s="74"/>
      <c r="D786" s="516" t="s">
        <v>619</v>
      </c>
      <c r="E786" s="443" t="s">
        <v>683</v>
      </c>
      <c r="F786" s="74" t="s">
        <v>242</v>
      </c>
      <c r="G786" s="74" t="s">
        <v>510</v>
      </c>
      <c r="H786" s="74"/>
      <c r="I786" s="74">
        <v>8.5299999999999994</v>
      </c>
      <c r="J786" s="358">
        <f t="shared" si="93"/>
        <v>0</v>
      </c>
      <c r="K786" s="267" t="s">
        <v>111</v>
      </c>
      <c r="L786" s="267"/>
      <c r="M786" s="267"/>
      <c r="N786" s="267"/>
      <c r="O786" s="267"/>
      <c r="P786" s="267"/>
      <c r="Q786" s="266">
        <f>IF(K786="nio",0,IF(K786&gt;0,K786*I786/W786,0))*VLOOKUP(B786,'2-Kosten per locatie'!$A$14:$C$31,3,FALSE)</f>
        <v>0</v>
      </c>
      <c r="R786" s="266">
        <f>IF(L786&gt;0,L786*I786/X786,0)*VLOOKUP(B786,'2-Kosten per locatie'!$A$14:$C$31,3,FALSE)</f>
        <v>0</v>
      </c>
      <c r="S786" s="266">
        <f>IF(M786&gt;0,M786*I786/Y786,0)*VLOOKUP(B786,'2-Kosten per locatie'!$A$14:$C$31,3,FALSE)</f>
        <v>0</v>
      </c>
      <c r="T786" s="266">
        <f>IF(N786&gt;0,N786*I786/Z786,0)*VLOOKUP(B786,'2-Kosten per locatie'!$A$14:$C$31,3,FALSE)</f>
        <v>0</v>
      </c>
      <c r="U786" s="266">
        <f>IF(O786&gt;0,O786*I786/Y786,0)*VLOOKUP(B786,'2-Kosten per locatie'!$A$14:$C$31,3,FALSE)</f>
        <v>0</v>
      </c>
      <c r="V786" s="266">
        <f>IF(P786&gt;0,P786*I786/Z786,0)*VLOOKUP(B786,'2-Kosten per locatie'!$A$14:$C$31,3,FALSE)</f>
        <v>0</v>
      </c>
      <c r="W786" s="359">
        <f>IF(K786="nio",0,IF(K786&gt;0,VLOOKUP(G786,'3-Productie normen'!A:L,VLOOKUP(K786,'3-Productie normen'!$B$32:$C$36,2,FALSE),FALSE)))</f>
        <v>0</v>
      </c>
      <c r="X786" s="359">
        <f t="shared" si="94"/>
        <v>0</v>
      </c>
      <c r="Y786" s="359">
        <f t="shared" si="95"/>
        <v>0</v>
      </c>
      <c r="Z786" s="359">
        <f t="shared" si="96"/>
        <v>0</v>
      </c>
      <c r="AA786" s="360"/>
      <c r="AC786" s="361">
        <f t="shared" si="97"/>
        <v>0</v>
      </c>
    </row>
    <row r="787" spans="1:29" ht="14.1" hidden="1" customHeight="1">
      <c r="A787" s="77">
        <v>787</v>
      </c>
      <c r="B787" s="74" t="s">
        <v>66</v>
      </c>
      <c r="C787" s="74"/>
      <c r="D787" s="516" t="s">
        <v>619</v>
      </c>
      <c r="E787" s="443" t="s">
        <v>684</v>
      </c>
      <c r="F787" s="74" t="s">
        <v>685</v>
      </c>
      <c r="G787" s="74" t="s">
        <v>97</v>
      </c>
      <c r="H787" s="74"/>
      <c r="I787" s="74">
        <v>85.58</v>
      </c>
      <c r="J787" s="358">
        <f t="shared" si="93"/>
        <v>0</v>
      </c>
      <c r="K787" s="267" t="s">
        <v>111</v>
      </c>
      <c r="L787" s="267"/>
      <c r="M787" s="267"/>
      <c r="N787" s="267"/>
      <c r="O787" s="267"/>
      <c r="P787" s="267"/>
      <c r="Q787" s="266">
        <f>IF(K787="nio",0,IF(K787&gt;0,K787*I787/W787,0))*VLOOKUP(B787,'2-Kosten per locatie'!$A$14:$C$31,3,FALSE)</f>
        <v>0</v>
      </c>
      <c r="R787" s="266">
        <f>IF(L787&gt;0,L787*I787/X787,0)*VLOOKUP(B787,'2-Kosten per locatie'!$A$14:$C$31,3,FALSE)</f>
        <v>0</v>
      </c>
      <c r="S787" s="266">
        <f>IF(M787&gt;0,M787*I787/Y787,0)*VLOOKUP(B787,'2-Kosten per locatie'!$A$14:$C$31,3,FALSE)</f>
        <v>0</v>
      </c>
      <c r="T787" s="266">
        <f>IF(N787&gt;0,N787*I787/Z787,0)*VLOOKUP(B787,'2-Kosten per locatie'!$A$14:$C$31,3,FALSE)</f>
        <v>0</v>
      </c>
      <c r="U787" s="266">
        <f>IF(O787&gt;0,O787*I787/Y787,0)*VLOOKUP(B787,'2-Kosten per locatie'!$A$14:$C$31,3,FALSE)</f>
        <v>0</v>
      </c>
      <c r="V787" s="266">
        <f>IF(P787&gt;0,P787*I787/Z787,0)*VLOOKUP(B787,'2-Kosten per locatie'!$A$14:$C$31,3,FALSE)</f>
        <v>0</v>
      </c>
      <c r="W787" s="359">
        <f>IF(K787="nio",0,IF(K787&gt;0,VLOOKUP(G787,'3-Productie normen'!A:L,VLOOKUP(K787,'3-Productie normen'!$B$32:$C$36,2,FALSE),FALSE)))</f>
        <v>0</v>
      </c>
      <c r="X787" s="359">
        <f t="shared" si="94"/>
        <v>0</v>
      </c>
      <c r="Y787" s="359">
        <f t="shared" si="95"/>
        <v>0</v>
      </c>
      <c r="Z787" s="359">
        <f t="shared" si="96"/>
        <v>0</v>
      </c>
      <c r="AA787" s="360"/>
      <c r="AC787" s="361">
        <f t="shared" si="97"/>
        <v>0</v>
      </c>
    </row>
    <row r="788" spans="1:29" ht="14.1" hidden="1" customHeight="1">
      <c r="A788" s="77">
        <v>788</v>
      </c>
      <c r="B788" s="74" t="s">
        <v>66</v>
      </c>
      <c r="C788" s="74"/>
      <c r="D788" s="516" t="s">
        <v>619</v>
      </c>
      <c r="E788" s="443" t="s">
        <v>686</v>
      </c>
      <c r="F788" s="74" t="s">
        <v>687</v>
      </c>
      <c r="G788" s="74" t="s">
        <v>510</v>
      </c>
      <c r="H788" s="74"/>
      <c r="I788" s="74">
        <v>56.96</v>
      </c>
      <c r="J788" s="358">
        <f t="shared" si="93"/>
        <v>0</v>
      </c>
      <c r="K788" s="267" t="s">
        <v>111</v>
      </c>
      <c r="L788" s="267"/>
      <c r="M788" s="267"/>
      <c r="N788" s="267"/>
      <c r="O788" s="267"/>
      <c r="P788" s="267"/>
      <c r="Q788" s="266">
        <f>IF(K788="nio",0,IF(K788&gt;0,K788*I788/W788,0))*VLOOKUP(B788,'2-Kosten per locatie'!$A$14:$C$31,3,FALSE)</f>
        <v>0</v>
      </c>
      <c r="R788" s="266">
        <f>IF(L788&gt;0,L788*I788/X788,0)*VLOOKUP(B788,'2-Kosten per locatie'!$A$14:$C$31,3,FALSE)</f>
        <v>0</v>
      </c>
      <c r="S788" s="266">
        <f>IF(M788&gt;0,M788*I788/Y788,0)*VLOOKUP(B788,'2-Kosten per locatie'!$A$14:$C$31,3,FALSE)</f>
        <v>0</v>
      </c>
      <c r="T788" s="266">
        <f>IF(N788&gt;0,N788*I788/Z788,0)*VLOOKUP(B788,'2-Kosten per locatie'!$A$14:$C$31,3,FALSE)</f>
        <v>0</v>
      </c>
      <c r="U788" s="266">
        <f>IF(O788&gt;0,O788*I788/Y788,0)*VLOOKUP(B788,'2-Kosten per locatie'!$A$14:$C$31,3,FALSE)</f>
        <v>0</v>
      </c>
      <c r="V788" s="266">
        <f>IF(P788&gt;0,P788*I788/Z788,0)*VLOOKUP(B788,'2-Kosten per locatie'!$A$14:$C$31,3,FALSE)</f>
        <v>0</v>
      </c>
      <c r="W788" s="359">
        <f>IF(K788="nio",0,IF(K788&gt;0,VLOOKUP(G788,'3-Productie normen'!A:L,VLOOKUP(K788,'3-Productie normen'!$B$32:$C$36,2,FALSE),FALSE)))</f>
        <v>0</v>
      </c>
      <c r="X788" s="359">
        <f t="shared" si="94"/>
        <v>0</v>
      </c>
      <c r="Y788" s="359">
        <f t="shared" si="95"/>
        <v>0</v>
      </c>
      <c r="Z788" s="359">
        <f t="shared" si="96"/>
        <v>0</v>
      </c>
      <c r="AA788" s="360"/>
      <c r="AC788" s="361">
        <f t="shared" si="97"/>
        <v>0</v>
      </c>
    </row>
  </sheetData>
  <autoFilter ref="B9:AC788" xr:uid="{00000000-0009-0000-0000-000004000000}">
    <filterColumn colId="0">
      <filters>
        <filter val="Grijpskerk, Wijkpost"/>
        <filter val="Marum, Gemeentewerf"/>
      </filters>
    </filterColumn>
  </autoFilter>
  <mergeCells count="1">
    <mergeCell ref="X6:Z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4" manualBreakCount="4">
    <brk id="34" min="1" max="21" man="1"/>
    <brk id="94" min="1" max="21" man="1"/>
    <brk id="143" min="1" max="21" man="1"/>
    <brk id="186"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pane="bottomLeft"/>
      <selection activeCell="B1" sqref="B1"/>
    </sheetView>
  </sheetViews>
  <sheetFormatPr defaultColWidth="9.28515625" defaultRowHeight="13.15"/>
  <cols>
    <col min="1" max="1" width="45.5703125" style="60" customWidth="1"/>
    <col min="2" max="2" width="18.28515625" style="60" customWidth="1"/>
    <col min="3" max="3" width="18.42578125" style="60"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c r="A1" s="503" t="s">
        <v>5</v>
      </c>
      <c r="B1" s="92"/>
      <c r="C1" s="93"/>
      <c r="D1" s="1"/>
      <c r="E1" s="1"/>
      <c r="F1" s="1"/>
      <c r="G1" s="1"/>
    </row>
    <row r="2" spans="1:8">
      <c r="A2" s="93"/>
      <c r="B2" s="93"/>
      <c r="C2" s="93"/>
      <c r="D2" s="1"/>
      <c r="E2" s="1"/>
      <c r="F2" s="1"/>
      <c r="G2" s="1"/>
    </row>
    <row r="3" spans="1:8" ht="15.6">
      <c r="A3" s="39" t="str">
        <f>'2-Kosten per locatie'!A3</f>
        <v>Naam opdrachtgever</v>
      </c>
      <c r="B3" s="48" t="str">
        <f>'2-Kosten per locatie'!B3</f>
        <v>Gemeente Westerkwartier - Perceel 1</v>
      </c>
      <c r="C3" s="93"/>
      <c r="D3" s="1"/>
      <c r="E3" s="31"/>
      <c r="F3" s="1"/>
      <c r="G3" s="1"/>
    </row>
    <row r="4" spans="1:8" ht="15.6">
      <c r="A4" s="39" t="str">
        <f>'2-Kosten per locatie'!A4</f>
        <v>Calculatie onderdeel</v>
      </c>
      <c r="B4" s="48" t="e">
        <f ca="1">MID(CELL("bestandsnaam",$C$9),SEARCH("]",CELL("bestandsnaam",$C$9),1)+1,256)</f>
        <v>#VALUE!</v>
      </c>
      <c r="C4" s="94"/>
      <c r="D4" s="16"/>
      <c r="E4" s="4"/>
      <c r="F4" s="4"/>
      <c r="G4" s="4"/>
    </row>
    <row r="5" spans="1:8" ht="15.6">
      <c r="A5" s="39" t="str">
        <f>'2-Kosten per locatie'!A5</f>
        <v>Gebouw/plaats</v>
      </c>
      <c r="B5" s="48" t="str">
        <f>'2-Kosten per locatie'!B5</f>
        <v>Divers</v>
      </c>
      <c r="C5" s="39"/>
      <c r="D5" s="8"/>
      <c r="E5" s="17"/>
      <c r="F5" s="5"/>
      <c r="G5" s="4"/>
    </row>
    <row r="6" spans="1:8" ht="15.6">
      <c r="A6" s="39" t="str">
        <f>'2-Kosten per locatie'!A6</f>
        <v>Referentie nummer</v>
      </c>
      <c r="B6" s="48">
        <f>'2-Kosten per locatie'!B6</f>
        <v>0</v>
      </c>
      <c r="C6" s="79"/>
      <c r="D6" s="8"/>
      <c r="E6" s="33"/>
      <c r="F6" s="32"/>
      <c r="G6" s="34"/>
      <c r="H6" s="35"/>
    </row>
    <row r="7" spans="1:8" ht="15.6">
      <c r="A7" s="39" t="str">
        <f>'2-Kosten per locatie'!A7</f>
        <v>Naam dienstverlener</v>
      </c>
      <c r="B7" s="48">
        <f>'2-Kosten per locatie'!B7</f>
        <v>0</v>
      </c>
      <c r="C7" s="79"/>
      <c r="D7" s="8"/>
      <c r="E7" s="17"/>
      <c r="F7" s="5"/>
      <c r="G7" s="4"/>
    </row>
    <row r="8" spans="1:8" ht="15.6">
      <c r="A8" s="39" t="str">
        <f>'2-Kosten per locatie'!A8</f>
        <v>Prijspeil</v>
      </c>
      <c r="B8" s="268">
        <f>'2-Kosten per locatie'!B8</f>
        <v>46023</v>
      </c>
      <c r="C8" s="95"/>
      <c r="D8" s="17"/>
      <c r="E8" s="17"/>
      <c r="F8" s="5"/>
      <c r="G8" s="4"/>
    </row>
    <row r="9" spans="1:8" ht="18.600000000000001">
      <c r="A9" s="211"/>
      <c r="B9" s="95"/>
      <c r="C9" s="95"/>
      <c r="D9" s="17"/>
      <c r="E9" s="17"/>
      <c r="F9" s="5"/>
      <c r="G9" s="4"/>
    </row>
    <row r="10" spans="1:8" ht="21">
      <c r="A10" s="366" t="s">
        <v>688</v>
      </c>
      <c r="B10" s="367"/>
      <c r="C10" s="368"/>
      <c r="D10" s="17"/>
      <c r="E10" s="17"/>
      <c r="F10" s="5"/>
      <c r="G10" s="4"/>
    </row>
    <row r="11" spans="1:8">
      <c r="A11" s="96"/>
      <c r="B11" s="97"/>
      <c r="C11" s="97"/>
      <c r="D11" s="17"/>
      <c r="E11" s="17"/>
      <c r="F11" s="4"/>
      <c r="G11" s="4"/>
    </row>
    <row r="12" spans="1:8">
      <c r="A12" s="369"/>
      <c r="B12" s="362"/>
      <c r="C12" s="370" t="s">
        <v>689</v>
      </c>
      <c r="D12" s="17"/>
      <c r="E12" s="17"/>
      <c r="F12" s="5"/>
      <c r="G12" s="4"/>
    </row>
    <row r="13" spans="1:8">
      <c r="A13" s="98" t="s">
        <v>690</v>
      </c>
      <c r="B13" s="362"/>
      <c r="C13" s="269"/>
      <c r="D13" s="17"/>
      <c r="E13" s="17"/>
      <c r="F13" s="18"/>
      <c r="G13" s="4"/>
    </row>
    <row r="14" spans="1:8">
      <c r="A14" s="98" t="s">
        <v>691</v>
      </c>
      <c r="B14" s="362"/>
      <c r="C14" s="269"/>
      <c r="D14" s="17"/>
      <c r="E14" s="17"/>
      <c r="F14" s="18"/>
      <c r="G14" s="4"/>
    </row>
    <row r="15" spans="1:8">
      <c r="A15" s="98" t="s">
        <v>692</v>
      </c>
      <c r="B15" s="362"/>
      <c r="C15" s="269"/>
      <c r="D15" s="17"/>
      <c r="E15" s="17"/>
      <c r="F15" s="18"/>
      <c r="G15" s="4"/>
    </row>
    <row r="16" spans="1:8">
      <c r="A16" s="371" t="s">
        <v>68</v>
      </c>
      <c r="B16" s="372"/>
      <c r="C16" s="373">
        <f>SUM(C13:C15)</f>
        <v>0</v>
      </c>
      <c r="D16" s="17"/>
      <c r="E16" s="17"/>
      <c r="F16" s="4"/>
    </row>
    <row r="17" spans="1:7">
      <c r="A17" s="371"/>
      <c r="B17" s="372"/>
      <c r="C17" s="373"/>
      <c r="D17" s="17"/>
      <c r="E17" s="17"/>
      <c r="F17" s="4"/>
    </row>
    <row r="18" spans="1:7">
      <c r="A18" s="549" t="s">
        <v>693</v>
      </c>
      <c r="B18" s="550"/>
      <c r="C18" s="269"/>
      <c r="D18" s="17"/>
      <c r="E18" s="17"/>
      <c r="F18" s="4"/>
    </row>
    <row r="19" spans="1:7">
      <c r="A19" s="98" t="s">
        <v>694</v>
      </c>
      <c r="B19" s="99"/>
      <c r="C19" s="269"/>
      <c r="D19" s="17"/>
      <c r="E19" s="17"/>
      <c r="F19" s="4"/>
    </row>
    <row r="20" spans="1:7">
      <c r="A20" s="549" t="s">
        <v>695</v>
      </c>
      <c r="B20" s="550"/>
      <c r="C20" s="269"/>
      <c r="D20" s="17"/>
      <c r="E20" s="17"/>
      <c r="F20" s="4"/>
    </row>
    <row r="21" spans="1:7">
      <c r="A21" s="549" t="s">
        <v>696</v>
      </c>
      <c r="B21" s="550"/>
      <c r="C21" s="374" t="e">
        <f>C34</f>
        <v>#DIV/0!</v>
      </c>
      <c r="D21" s="17"/>
      <c r="E21" s="17"/>
      <c r="F21" s="4"/>
    </row>
    <row r="22" spans="1:7">
      <c r="A22" s="549" t="s">
        <v>697</v>
      </c>
      <c r="B22" s="550"/>
      <c r="C22" s="269"/>
      <c r="D22" s="17"/>
      <c r="E22" s="17"/>
      <c r="F22" s="4"/>
    </row>
    <row r="23" spans="1:7">
      <c r="A23" s="549" t="s">
        <v>698</v>
      </c>
      <c r="B23" s="550"/>
      <c r="C23" s="269"/>
      <c r="D23" s="17"/>
      <c r="E23" s="17"/>
      <c r="F23" s="4"/>
    </row>
    <row r="24" spans="1:7">
      <c r="A24" s="551" t="s">
        <v>699</v>
      </c>
      <c r="B24" s="552"/>
      <c r="C24" s="375" t="e">
        <f>SUM(C16:C23)</f>
        <v>#DIV/0!</v>
      </c>
      <c r="D24" s="17"/>
      <c r="E24" s="17"/>
      <c r="F24" s="4"/>
    </row>
    <row r="25" spans="1:7">
      <c r="A25" s="100"/>
      <c r="B25" s="101"/>
      <c r="C25" s="102"/>
      <c r="D25" s="17"/>
      <c r="E25" s="17"/>
      <c r="F25" s="7"/>
      <c r="G25" s="4"/>
    </row>
    <row r="26" spans="1:7" ht="21">
      <c r="A26" s="366" t="s">
        <v>700</v>
      </c>
      <c r="B26" s="367"/>
      <c r="C26" s="368"/>
      <c r="D26" s="17"/>
      <c r="E26" s="17"/>
      <c r="F26" s="5"/>
      <c r="G26" s="4"/>
    </row>
    <row r="27" spans="1:7">
      <c r="A27" s="96"/>
      <c r="B27" s="97"/>
      <c r="C27" s="97"/>
      <c r="D27" s="17"/>
      <c r="E27" s="17"/>
      <c r="F27" s="4"/>
      <c r="G27" s="4"/>
    </row>
    <row r="28" spans="1:7">
      <c r="A28" s="97"/>
      <c r="B28" s="97"/>
      <c r="C28" s="376" t="s">
        <v>701</v>
      </c>
      <c r="D28" s="17"/>
      <c r="E28" s="17"/>
      <c r="F28" s="4"/>
      <c r="G28" s="4"/>
    </row>
    <row r="29" spans="1:7">
      <c r="A29" s="98" t="s">
        <v>702</v>
      </c>
      <c r="B29" s="362"/>
      <c r="C29" s="377">
        <f>'6-Opbouw uurtarief productie'!E21</f>
        <v>0</v>
      </c>
      <c r="D29" s="17"/>
      <c r="E29" s="17"/>
      <c r="G29" s="4"/>
    </row>
    <row r="30" spans="1:7">
      <c r="A30" s="98" t="s">
        <v>703</v>
      </c>
      <c r="B30" s="103" t="s">
        <v>704</v>
      </c>
      <c r="C30" s="378"/>
      <c r="D30" s="17"/>
      <c r="E30" s="17"/>
      <c r="F30" s="5"/>
      <c r="G30" s="4"/>
    </row>
    <row r="31" spans="1:7">
      <c r="A31" s="98" t="s">
        <v>705</v>
      </c>
      <c r="B31" s="362"/>
      <c r="C31" s="270">
        <f>C29+C30</f>
        <v>0</v>
      </c>
      <c r="D31" s="17"/>
      <c r="E31" s="17"/>
      <c r="F31" s="5"/>
      <c r="G31" s="4"/>
    </row>
    <row r="32" spans="1:7">
      <c r="A32" s="379" t="s">
        <v>706</v>
      </c>
      <c r="B32" s="104"/>
      <c r="C32" s="380"/>
      <c r="E32" s="19"/>
      <c r="F32" s="5"/>
      <c r="G32" s="4"/>
    </row>
    <row r="33" spans="1:7">
      <c r="A33" s="96"/>
      <c r="B33" s="381"/>
      <c r="C33" s="271"/>
      <c r="E33" s="3"/>
      <c r="F33" s="4"/>
      <c r="G33" s="4"/>
    </row>
    <row r="34" spans="1:7">
      <c r="A34" s="382" t="s">
        <v>707</v>
      </c>
      <c r="B34" s="383"/>
      <c r="C34" s="384" t="e">
        <f>(C31/C29)*C32</f>
        <v>#DIV/0!</v>
      </c>
      <c r="E34" s="20"/>
      <c r="F34" s="5"/>
      <c r="G34" s="21"/>
    </row>
    <row r="35" spans="1:7">
      <c r="A35" s="96"/>
      <c r="B35" s="97"/>
      <c r="C35" s="97"/>
      <c r="E35" s="20"/>
      <c r="F35" s="5"/>
      <c r="G35" s="4"/>
    </row>
    <row r="36" spans="1:7" ht="21">
      <c r="A36" s="385" t="s">
        <v>708</v>
      </c>
      <c r="B36" s="386"/>
      <c r="C36" s="387"/>
      <c r="E36" s="20"/>
      <c r="F36" s="5"/>
      <c r="G36" s="4"/>
    </row>
    <row r="37" spans="1:7">
      <c r="A37" s="100"/>
      <c r="B37" s="101"/>
      <c r="C37" s="102"/>
      <c r="E37" s="20"/>
      <c r="F37" s="5"/>
      <c r="G37" s="4"/>
    </row>
    <row r="38" spans="1:7" ht="16.149999999999999">
      <c r="A38" s="100"/>
      <c r="B38" s="388" t="s">
        <v>709</v>
      </c>
      <c r="C38" s="102"/>
      <c r="E38" s="20"/>
      <c r="F38" s="5"/>
      <c r="G38" s="4"/>
    </row>
    <row r="39" spans="1:7">
      <c r="A39" s="389" t="s">
        <v>710</v>
      </c>
      <c r="B39" s="390">
        <v>365</v>
      </c>
      <c r="C39" s="102"/>
      <c r="E39" s="20"/>
      <c r="F39" s="5"/>
      <c r="G39" s="9"/>
    </row>
    <row r="40" spans="1:7">
      <c r="A40" s="389" t="s">
        <v>711</v>
      </c>
      <c r="B40" s="390">
        <v>104</v>
      </c>
      <c r="C40" s="102"/>
      <c r="E40" s="20"/>
      <c r="F40" s="5"/>
      <c r="G40" s="9"/>
    </row>
    <row r="41" spans="1:7">
      <c r="A41" s="391" t="s">
        <v>712</v>
      </c>
      <c r="B41" s="392">
        <f>B39-B40</f>
        <v>261</v>
      </c>
      <c r="C41" s="102"/>
      <c r="E41" s="20"/>
      <c r="F41" s="5"/>
      <c r="G41" s="6"/>
    </row>
    <row r="42" spans="1:7">
      <c r="A42" s="393"/>
      <c r="B42" s="394"/>
      <c r="C42" s="102"/>
      <c r="E42" s="20"/>
      <c r="F42" s="5"/>
      <c r="G42" s="6"/>
    </row>
    <row r="43" spans="1:7">
      <c r="A43" s="389" t="s">
        <v>713</v>
      </c>
      <c r="B43" s="395"/>
      <c r="C43" s="102"/>
      <c r="E43" s="20"/>
      <c r="F43" s="5"/>
      <c r="G43" s="6"/>
    </row>
    <row r="44" spans="1:7">
      <c r="A44" s="389" t="s">
        <v>714</v>
      </c>
      <c r="B44" s="395"/>
      <c r="C44" s="102"/>
      <c r="E44" s="20"/>
      <c r="F44" s="5"/>
      <c r="G44" s="6"/>
    </row>
    <row r="45" spans="1:7">
      <c r="A45" s="389" t="s">
        <v>715</v>
      </c>
      <c r="B45" s="395"/>
      <c r="C45" s="102"/>
      <c r="E45" s="20"/>
      <c r="F45" s="5"/>
      <c r="G45" s="6"/>
    </row>
    <row r="46" spans="1:7">
      <c r="A46" s="389" t="s">
        <v>716</v>
      </c>
      <c r="B46" s="395"/>
      <c r="C46" s="102"/>
      <c r="E46" s="20"/>
      <c r="F46" s="5"/>
      <c r="G46" s="6"/>
    </row>
    <row r="47" spans="1:7">
      <c r="A47" s="391" t="s">
        <v>717</v>
      </c>
      <c r="B47" s="392">
        <f>B41-SUM(B43:B46)</f>
        <v>261</v>
      </c>
      <c r="C47" s="102"/>
      <c r="E47" s="20"/>
      <c r="F47" s="5"/>
      <c r="G47" s="6"/>
    </row>
    <row r="48" spans="1:7">
      <c r="A48" s="396"/>
      <c r="B48" s="394"/>
      <c r="C48" s="102"/>
      <c r="E48" s="20"/>
      <c r="F48" s="5"/>
      <c r="G48" s="6"/>
    </row>
    <row r="49" spans="1:7">
      <c r="A49" s="397" t="s">
        <v>718</v>
      </c>
      <c r="B49" s="398">
        <f>IF(B43=0,0,B43/$B$47)</f>
        <v>0</v>
      </c>
      <c r="C49" s="102"/>
      <c r="E49" s="20"/>
      <c r="F49" s="5"/>
      <c r="G49" s="6"/>
    </row>
    <row r="50" spans="1:7">
      <c r="A50" s="397" t="s">
        <v>714</v>
      </c>
      <c r="B50" s="398">
        <f>IF(B44=0,0,B44/$B$47)</f>
        <v>0</v>
      </c>
      <c r="C50" s="102"/>
      <c r="E50" s="20"/>
      <c r="F50" s="5"/>
      <c r="G50" s="6"/>
    </row>
    <row r="51" spans="1:7">
      <c r="A51" s="389" t="s">
        <v>715</v>
      </c>
      <c r="B51" s="398">
        <f>IF(B45=0,0,B45/$B$47)</f>
        <v>0</v>
      </c>
      <c r="C51" s="102"/>
      <c r="E51" s="20"/>
      <c r="F51" s="5"/>
      <c r="G51" s="6"/>
    </row>
    <row r="52" spans="1:7">
      <c r="A52" s="397" t="s">
        <v>716</v>
      </c>
      <c r="B52" s="398">
        <f>IF(B46=0,0,B46/$B$47)</f>
        <v>0</v>
      </c>
      <c r="C52" s="102"/>
      <c r="E52" s="20"/>
      <c r="F52" s="5"/>
      <c r="G52" s="10"/>
    </row>
    <row r="53" spans="1:7">
      <c r="A53" s="391" t="s">
        <v>719</v>
      </c>
      <c r="B53" s="399">
        <f>SUM(B49:B52)</f>
        <v>0</v>
      </c>
      <c r="C53" s="102"/>
      <c r="E53" s="20"/>
      <c r="F53" s="5"/>
      <c r="G53" s="11"/>
    </row>
    <row r="54" spans="1:7">
      <c r="A54" s="105"/>
      <c r="B54" s="105"/>
      <c r="C54" s="105"/>
      <c r="E54" s="20"/>
      <c r="F54" s="5"/>
      <c r="G54" s="1"/>
    </row>
    <row r="55" spans="1:7" ht="31.15" customHeight="1">
      <c r="A55" s="546" t="s">
        <v>720</v>
      </c>
      <c r="B55" s="547"/>
      <c r="C55" s="548"/>
      <c r="E55" s="20"/>
      <c r="F55" s="5"/>
      <c r="G55" s="1"/>
    </row>
    <row r="58" spans="1:7" ht="13.9">
      <c r="A58" s="106"/>
      <c r="B58" s="107"/>
    </row>
    <row r="59" spans="1:7" ht="13.9">
      <c r="A59" s="106"/>
      <c r="B59" s="107"/>
    </row>
    <row r="60" spans="1:7" ht="13.9">
      <c r="A60" s="106"/>
      <c r="B60" s="107"/>
    </row>
    <row r="61" spans="1:7" ht="13.9">
      <c r="A61" s="106"/>
      <c r="B61" s="107"/>
    </row>
    <row r="62" spans="1:7" ht="13.9">
      <c r="A62" s="108"/>
      <c r="B62" s="107"/>
    </row>
    <row r="63" spans="1:7" ht="13.9">
      <c r="A63" s="107"/>
      <c r="B63" s="107"/>
    </row>
    <row r="64" spans="1:7" ht="13.9">
      <c r="A64" s="107"/>
      <c r="B64" s="107"/>
    </row>
    <row r="65" spans="1:3" ht="13.9">
      <c r="A65" s="107"/>
      <c r="B65" s="107"/>
    </row>
    <row r="66" spans="1:3" ht="13.9">
      <c r="A66" s="107"/>
      <c r="B66" s="107"/>
    </row>
    <row r="67" spans="1:3" ht="13.9">
      <c r="A67" s="107"/>
      <c r="B67" s="107"/>
    </row>
    <row r="68" spans="1:3" ht="13.9">
      <c r="A68" s="107"/>
      <c r="B68" s="107"/>
    </row>
    <row r="69" spans="1:3" ht="13.9">
      <c r="A69" s="107"/>
      <c r="B69" s="107"/>
    </row>
    <row r="70" spans="1:3" ht="13.9">
      <c r="A70" s="107"/>
      <c r="B70" s="109"/>
    </row>
    <row r="71" spans="1:3" ht="13.9">
      <c r="A71" s="107"/>
      <c r="B71" s="107"/>
    </row>
    <row r="72" spans="1:3" ht="13.9">
      <c r="B72" s="107"/>
    </row>
    <row r="73" spans="1:3" ht="13.9">
      <c r="A73" s="107"/>
      <c r="B73" s="107"/>
      <c r="C73" s="107"/>
    </row>
    <row r="74" spans="1:3" ht="13.9">
      <c r="A74" s="110"/>
      <c r="B74" s="107"/>
      <c r="C74" s="110"/>
    </row>
    <row r="75" spans="1:3" ht="13.9">
      <c r="A75" s="107"/>
      <c r="B75" s="107"/>
      <c r="C75" s="107"/>
    </row>
    <row r="76" spans="1:3" ht="13.9">
      <c r="A76" s="107"/>
      <c r="B76" s="107"/>
      <c r="C76" s="107"/>
    </row>
    <row r="77" spans="1:3" ht="13.9">
      <c r="A77" s="107"/>
      <c r="B77" s="107"/>
      <c r="C77" s="107"/>
    </row>
    <row r="78" spans="1:3" ht="13.9">
      <c r="A78" s="110"/>
      <c r="B78" s="107"/>
      <c r="C78" s="110"/>
    </row>
    <row r="79" spans="1:3" ht="13.9">
      <c r="A79" s="110"/>
      <c r="B79" s="107"/>
      <c r="C79" s="110"/>
    </row>
    <row r="80" spans="1:3" ht="13.9">
      <c r="A80" s="110"/>
      <c r="B80" s="107"/>
      <c r="C80" s="110"/>
    </row>
    <row r="81" spans="1:2" ht="13.9">
      <c r="A81" s="107"/>
      <c r="B81" s="107"/>
    </row>
    <row r="82" spans="1:2" ht="13.9">
      <c r="A82" s="107"/>
      <c r="B82" s="107"/>
    </row>
    <row r="83" spans="1:2" ht="13.9">
      <c r="A83" s="107"/>
      <c r="B83" s="107"/>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pane="bottomLeft"/>
      <selection activeCell="B1" sqref="B1"/>
    </sheetView>
  </sheetViews>
  <sheetFormatPr defaultColWidth="11.42578125" defaultRowHeight="13.15"/>
  <cols>
    <col min="1" max="1" width="35.85546875" style="60" customWidth="1"/>
    <col min="2" max="2" width="21.7109375" style="60" customWidth="1"/>
    <col min="3" max="3" width="19.28515625" style="60" bestFit="1" customWidth="1"/>
    <col min="4" max="4" width="2" style="60" customWidth="1"/>
    <col min="5" max="5" width="14.42578125" style="60" customWidth="1"/>
    <col min="6" max="6" width="12.28515625" style="60" customWidth="1"/>
    <col min="7" max="7" width="6" style="60" customWidth="1"/>
    <col min="8" max="8" width="27.5703125" style="60" customWidth="1"/>
    <col min="9" max="15" width="11.42578125" style="60"/>
    <col min="16" max="16" width="14" style="60" customWidth="1"/>
    <col min="17" max="17" width="11.42578125" style="60"/>
    <col min="18" max="18" width="13.42578125" style="60" customWidth="1"/>
    <col min="19" max="21" width="11.42578125" style="60"/>
    <col min="22" max="16384" width="11.42578125" style="2"/>
  </cols>
  <sheetData>
    <row r="1" spans="1:30" ht="12.75" customHeight="1">
      <c r="A1" s="503" t="s">
        <v>5</v>
      </c>
      <c r="B1" s="92"/>
      <c r="C1" s="93"/>
      <c r="D1" s="93"/>
      <c r="E1" s="93"/>
      <c r="F1" s="93"/>
      <c r="H1" s="557"/>
      <c r="I1" s="557"/>
      <c r="J1" s="557"/>
      <c r="K1" s="557"/>
      <c r="L1" s="557"/>
      <c r="M1" s="557"/>
      <c r="N1" s="557"/>
      <c r="P1" s="498"/>
    </row>
    <row r="2" spans="1:30">
      <c r="A2" s="93"/>
      <c r="B2" s="111"/>
      <c r="C2" s="112"/>
      <c r="D2" s="111"/>
      <c r="E2" s="113"/>
      <c r="F2" s="114"/>
      <c r="H2" s="557"/>
      <c r="I2" s="557"/>
      <c r="J2" s="557"/>
      <c r="K2" s="557"/>
      <c r="L2" s="557"/>
      <c r="M2" s="557"/>
      <c r="N2" s="557"/>
      <c r="P2" s="498"/>
    </row>
    <row r="3" spans="1:30" ht="14.25" customHeight="1">
      <c r="A3" s="39" t="str">
        <f>'2-Kosten per locatie'!A3</f>
        <v>Naam opdrachtgever</v>
      </c>
      <c r="B3" s="115" t="str">
        <f>'2-Kosten per locatie'!B3</f>
        <v>Gemeente Westerkwartier - Perceel 1</v>
      </c>
      <c r="C3" s="116"/>
      <c r="D3" s="111"/>
      <c r="E3" s="117"/>
      <c r="F3" s="118"/>
      <c r="H3" s="557"/>
      <c r="I3" s="557"/>
      <c r="J3" s="557"/>
      <c r="K3" s="557"/>
      <c r="L3" s="557"/>
      <c r="M3" s="557"/>
      <c r="N3" s="557"/>
      <c r="P3" s="498"/>
    </row>
    <row r="4" spans="1:30" ht="15.75" customHeight="1">
      <c r="A4" s="39" t="str">
        <f>'2-Kosten per locatie'!A4</f>
        <v>Calculatie onderdeel</v>
      </c>
      <c r="B4" s="119" t="e">
        <f ca="1">MID(CELL("bestandsnaam",$C$9),SEARCH("]",CELL("bestandsnaam",$C$9),1)+1,256)</f>
        <v>#VALUE!</v>
      </c>
      <c r="C4" s="120"/>
      <c r="D4" s="121"/>
      <c r="H4" s="557"/>
      <c r="I4" s="557"/>
      <c r="J4" s="557"/>
      <c r="K4" s="557"/>
      <c r="L4" s="557"/>
      <c r="M4" s="557"/>
      <c r="N4" s="557"/>
      <c r="P4" s="498"/>
    </row>
    <row r="5" spans="1:30" ht="15.6">
      <c r="A5" s="39" t="str">
        <f>'2-Kosten per locatie'!A5</f>
        <v>Gebouw/plaats</v>
      </c>
      <c r="B5" s="115" t="str">
        <f>'2-Kosten per locatie'!B5</f>
        <v>Divers</v>
      </c>
      <c r="C5" s="120"/>
      <c r="D5" s="121"/>
      <c r="H5" s="557"/>
      <c r="I5" s="557"/>
      <c r="J5" s="557"/>
      <c r="K5" s="557"/>
      <c r="L5" s="557"/>
      <c r="M5" s="557"/>
      <c r="N5" s="557"/>
      <c r="P5" s="498"/>
    </row>
    <row r="6" spans="1:30" ht="15.6">
      <c r="A6" s="39" t="str">
        <f>'2-Kosten per locatie'!A6</f>
        <v>Referentie nummer</v>
      </c>
      <c r="B6" s="115">
        <f>'2-Kosten per locatie'!B6</f>
        <v>0</v>
      </c>
      <c r="C6" s="120"/>
      <c r="D6" s="121"/>
      <c r="H6" s="122"/>
      <c r="I6" s="122"/>
      <c r="J6" s="122"/>
      <c r="K6" s="122"/>
      <c r="L6" s="122"/>
      <c r="M6" s="122"/>
      <c r="N6" s="122"/>
      <c r="P6" s="498"/>
    </row>
    <row r="7" spans="1:30" ht="15.6">
      <c r="A7" s="39" t="str">
        <f>'2-Kosten per locatie'!A7</f>
        <v>Naam dienstverlener</v>
      </c>
      <c r="B7" s="115">
        <f>'2-Kosten per locatie'!B7</f>
        <v>0</v>
      </c>
      <c r="C7" s="120"/>
      <c r="D7" s="121"/>
      <c r="H7" s="122"/>
      <c r="I7" s="122"/>
      <c r="J7" s="122"/>
      <c r="K7" s="122"/>
      <c r="L7" s="122"/>
      <c r="M7" s="122"/>
      <c r="N7" s="122"/>
      <c r="P7" s="498"/>
    </row>
    <row r="8" spans="1:30" ht="15.6">
      <c r="A8" s="39" t="str">
        <f>'2-Kosten per locatie'!A8</f>
        <v>Prijspeil</v>
      </c>
      <c r="B8" s="290">
        <f>'2-Kosten per locatie'!B8</f>
        <v>46023</v>
      </c>
      <c r="C8" s="120"/>
      <c r="D8" s="121"/>
      <c r="J8" s="122"/>
      <c r="K8" s="122"/>
      <c r="L8" s="122"/>
      <c r="M8" s="122"/>
      <c r="N8" s="122"/>
      <c r="O8" s="123"/>
      <c r="P8" s="498"/>
    </row>
    <row r="9" spans="1:30" ht="15.6">
      <c r="A9" s="124"/>
      <c r="B9" s="125"/>
      <c r="C9" s="126"/>
      <c r="D9" s="121"/>
      <c r="E9" s="127"/>
      <c r="F9" s="128"/>
      <c r="P9" s="498"/>
    </row>
    <row r="10" spans="1:30" s="22" customFormat="1" ht="30.75" customHeight="1">
      <c r="A10" s="214" t="s">
        <v>721</v>
      </c>
      <c r="B10" s="400"/>
      <c r="C10" s="401"/>
      <c r="D10" s="212"/>
      <c r="E10" s="555" t="s">
        <v>722</v>
      </c>
      <c r="F10" s="556"/>
      <c r="G10" s="213"/>
      <c r="H10" s="214" t="s">
        <v>723</v>
      </c>
      <c r="I10" s="553" t="s">
        <v>724</v>
      </c>
      <c r="J10" s="554"/>
      <c r="K10" s="554"/>
      <c r="L10" s="554"/>
      <c r="M10" s="554"/>
      <c r="N10" s="554"/>
      <c r="O10" s="123"/>
      <c r="P10" s="498"/>
      <c r="Q10" s="60"/>
      <c r="R10" s="60"/>
      <c r="S10" s="60"/>
      <c r="T10" s="60"/>
      <c r="U10" s="60"/>
      <c r="V10" s="2"/>
    </row>
    <row r="11" spans="1:30" ht="30" customHeight="1">
      <c r="A11" s="136"/>
      <c r="B11" s="402" t="s">
        <v>725</v>
      </c>
      <c r="C11" s="403" t="s">
        <v>725</v>
      </c>
      <c r="D11" s="121"/>
      <c r="E11" s="272"/>
      <c r="F11" s="404"/>
      <c r="H11" s="136"/>
      <c r="I11" s="293">
        <v>1</v>
      </c>
      <c r="J11" s="293">
        <v>2</v>
      </c>
      <c r="K11" s="293">
        <v>3</v>
      </c>
      <c r="L11" s="293">
        <v>4</v>
      </c>
      <c r="M11" s="293">
        <v>5</v>
      </c>
      <c r="N11" s="293">
        <v>6</v>
      </c>
      <c r="P11" s="499"/>
    </row>
    <row r="12" spans="1:30">
      <c r="A12" s="136" t="s">
        <v>726</v>
      </c>
      <c r="B12" s="405" t="s">
        <v>727</v>
      </c>
      <c r="C12" s="406"/>
      <c r="D12" s="121"/>
      <c r="E12" s="273">
        <f>SUM(I40:N40)</f>
        <v>0</v>
      </c>
      <c r="F12" s="274"/>
      <c r="H12" s="136" t="s">
        <v>728</v>
      </c>
      <c r="I12" s="294"/>
      <c r="J12" s="294"/>
      <c r="K12" s="294"/>
      <c r="L12" s="294"/>
      <c r="M12" s="294"/>
      <c r="N12" s="294"/>
      <c r="P12" s="500"/>
      <c r="W12" s="497"/>
      <c r="X12" s="497"/>
      <c r="Y12" s="497"/>
      <c r="Z12" s="497"/>
      <c r="AA12" s="497"/>
      <c r="AB12" s="497"/>
      <c r="AC12" s="497"/>
      <c r="AD12" s="497"/>
    </row>
    <row r="13" spans="1:30">
      <c r="A13" s="136" t="s">
        <v>729</v>
      </c>
      <c r="B13" s="405" t="s">
        <v>727</v>
      </c>
      <c r="C13" s="407"/>
      <c r="D13" s="121"/>
      <c r="E13" s="275"/>
      <c r="F13" s="274"/>
      <c r="H13" s="136" t="s">
        <v>730</v>
      </c>
      <c r="I13" s="294"/>
      <c r="J13" s="294"/>
      <c r="K13" s="294"/>
      <c r="L13" s="294"/>
      <c r="M13" s="294"/>
      <c r="N13" s="294"/>
      <c r="P13" s="501"/>
      <c r="W13" s="497"/>
      <c r="X13" s="497"/>
      <c r="Y13" s="497"/>
      <c r="Z13" s="497"/>
      <c r="AA13" s="497"/>
      <c r="AB13" s="497"/>
      <c r="AC13" s="497"/>
      <c r="AD13" s="497"/>
    </row>
    <row r="14" spans="1:30">
      <c r="A14" s="131" t="s">
        <v>731</v>
      </c>
      <c r="B14" s="405" t="s">
        <v>727</v>
      </c>
      <c r="C14" s="132"/>
      <c r="D14" s="121"/>
      <c r="E14" s="275"/>
      <c r="F14" s="274"/>
      <c r="H14" s="136" t="s">
        <v>732</v>
      </c>
      <c r="I14" s="294"/>
      <c r="J14" s="294"/>
      <c r="K14" s="294"/>
      <c r="L14" s="294"/>
      <c r="M14" s="294"/>
      <c r="N14" s="294"/>
      <c r="W14" s="497"/>
      <c r="X14" s="497"/>
      <c r="Y14" s="497"/>
      <c r="Z14" s="497"/>
      <c r="AA14" s="497"/>
      <c r="AB14" s="497"/>
      <c r="AC14" s="497"/>
      <c r="AD14" s="497"/>
    </row>
    <row r="15" spans="1:30">
      <c r="A15" s="408" t="s">
        <v>733</v>
      </c>
      <c r="B15" s="409"/>
      <c r="C15" s="410"/>
      <c r="D15" s="133"/>
      <c r="E15" s="276">
        <f>SUM(E12:E14)</f>
        <v>0</v>
      </c>
      <c r="F15" s="274"/>
      <c r="H15" s="136" t="s">
        <v>734</v>
      </c>
      <c r="I15" s="294"/>
      <c r="J15" s="294"/>
      <c r="K15" s="294"/>
      <c r="L15" s="294"/>
      <c r="M15" s="294"/>
      <c r="N15" s="294"/>
      <c r="W15" s="497"/>
      <c r="X15" s="497"/>
      <c r="Y15" s="497"/>
      <c r="Z15" s="497"/>
      <c r="AA15" s="497"/>
      <c r="AB15" s="497"/>
      <c r="AC15" s="497"/>
      <c r="AD15" s="497"/>
    </row>
    <row r="16" spans="1:30">
      <c r="A16" s="131"/>
      <c r="B16" s="411"/>
      <c r="C16" s="412"/>
      <c r="D16" s="121"/>
      <c r="E16" s="277"/>
      <c r="F16" s="274"/>
      <c r="H16" s="136" t="s">
        <v>735</v>
      </c>
      <c r="I16" s="294"/>
      <c r="J16" s="294"/>
      <c r="K16" s="294"/>
      <c r="L16" s="294"/>
      <c r="M16" s="294"/>
      <c r="N16" s="294"/>
      <c r="W16" s="497"/>
      <c r="X16" s="497"/>
      <c r="Y16" s="497"/>
      <c r="Z16" s="497"/>
      <c r="AA16" s="497"/>
      <c r="AB16" s="497"/>
      <c r="AC16" s="497"/>
      <c r="AD16" s="497"/>
    </row>
    <row r="17" spans="1:30">
      <c r="A17" s="413" t="s">
        <v>736</v>
      </c>
      <c r="B17" s="405" t="s">
        <v>727</v>
      </c>
      <c r="C17" s="414"/>
      <c r="D17" s="121"/>
      <c r="E17" s="278">
        <f>$C17*E15</f>
        <v>0</v>
      </c>
      <c r="F17" s="274"/>
      <c r="H17" s="136" t="s">
        <v>737</v>
      </c>
      <c r="I17" s="294"/>
      <c r="J17" s="294"/>
      <c r="K17" s="294"/>
      <c r="L17" s="294"/>
      <c r="M17" s="294"/>
      <c r="N17" s="294"/>
      <c r="W17" s="497"/>
      <c r="X17" s="497"/>
      <c r="Y17" s="497"/>
      <c r="Z17" s="497"/>
      <c r="AA17" s="497"/>
      <c r="AB17" s="497"/>
      <c r="AC17" s="497"/>
      <c r="AD17" s="497"/>
    </row>
    <row r="18" spans="1:30">
      <c r="A18" s="413" t="s">
        <v>738</v>
      </c>
      <c r="B18" s="405" t="s">
        <v>727</v>
      </c>
      <c r="C18" s="414"/>
      <c r="D18" s="121"/>
      <c r="E18" s="279">
        <f>$C18*E15</f>
        <v>0</v>
      </c>
      <c r="F18" s="274"/>
      <c r="H18" s="136" t="s">
        <v>739</v>
      </c>
      <c r="I18" s="294"/>
      <c r="J18" s="294"/>
      <c r="K18" s="294"/>
      <c r="L18" s="294"/>
      <c r="M18" s="294"/>
      <c r="N18" s="294"/>
      <c r="W18" s="497"/>
      <c r="X18" s="497"/>
      <c r="Y18" s="497"/>
      <c r="Z18" s="497"/>
      <c r="AA18" s="497"/>
      <c r="AB18" s="497"/>
      <c r="AC18" s="497"/>
      <c r="AD18" s="497"/>
    </row>
    <row r="19" spans="1:30">
      <c r="A19" s="408" t="s">
        <v>740</v>
      </c>
      <c r="B19" s="415"/>
      <c r="C19" s="132"/>
      <c r="D19" s="121"/>
      <c r="E19" s="276">
        <f>SUM(E15:E18)</f>
        <v>0</v>
      </c>
      <c r="F19" s="416">
        <f>IF(E19=0,0,E19/E$47)</f>
        <v>0</v>
      </c>
      <c r="W19" s="497"/>
      <c r="X19" s="497"/>
      <c r="Y19" s="497"/>
      <c r="Z19" s="497"/>
      <c r="AA19" s="497"/>
      <c r="AB19" s="497"/>
      <c r="AC19" s="497"/>
      <c r="AD19" s="497"/>
    </row>
    <row r="20" spans="1:30" ht="15">
      <c r="A20" s="131"/>
      <c r="B20" s="411"/>
      <c r="C20" s="412"/>
      <c r="D20" s="121"/>
      <c r="E20" s="277"/>
      <c r="F20" s="274"/>
      <c r="H20" s="214" t="s">
        <v>723</v>
      </c>
      <c r="I20" s="558" t="s">
        <v>741</v>
      </c>
      <c r="J20" s="559"/>
      <c r="K20" s="559"/>
      <c r="L20" s="559"/>
      <c r="M20" s="559"/>
      <c r="N20" s="560"/>
      <c r="W20" s="497"/>
      <c r="X20" s="497"/>
      <c r="Y20" s="497"/>
      <c r="Z20" s="497"/>
      <c r="AA20" s="497"/>
      <c r="AB20" s="497"/>
      <c r="AC20" s="497"/>
      <c r="AD20" s="497"/>
    </row>
    <row r="21" spans="1:30">
      <c r="A21" s="417" t="s">
        <v>742</v>
      </c>
      <c r="B21" s="418"/>
      <c r="C21" s="412"/>
      <c r="D21" s="134"/>
      <c r="E21" s="280">
        <f>E19*0.96</f>
        <v>0</v>
      </c>
      <c r="F21" s="281"/>
      <c r="G21" s="135"/>
      <c r="H21" s="136"/>
      <c r="I21" s="293">
        <v>1</v>
      </c>
      <c r="J21" s="293">
        <v>2</v>
      </c>
      <c r="K21" s="293">
        <v>3</v>
      </c>
      <c r="L21" s="293">
        <v>4</v>
      </c>
      <c r="M21" s="293">
        <v>5</v>
      </c>
      <c r="N21" s="293">
        <v>6</v>
      </c>
      <c r="O21" s="289"/>
      <c r="W21" s="497"/>
      <c r="X21" s="497"/>
      <c r="Y21" s="497"/>
      <c r="Z21" s="497"/>
      <c r="AA21" s="497"/>
      <c r="AB21" s="497"/>
      <c r="AC21" s="497"/>
      <c r="AD21" s="497"/>
    </row>
    <row r="22" spans="1:30" s="14" customFormat="1">
      <c r="A22" s="413" t="s">
        <v>743</v>
      </c>
      <c r="B22" s="418"/>
      <c r="C22" s="419" t="s">
        <v>744</v>
      </c>
      <c r="D22" s="121"/>
      <c r="E22" s="278" t="e">
        <f>E21*'5-Premies en opslagen'!$C24</f>
        <v>#DIV/0!</v>
      </c>
      <c r="F22" s="274"/>
      <c r="G22" s="60"/>
      <c r="H22" s="136" t="s">
        <v>728</v>
      </c>
      <c r="I22" s="506"/>
      <c r="J22" s="506"/>
      <c r="K22" s="506"/>
      <c r="L22" s="506"/>
      <c r="M22" s="506"/>
      <c r="N22" s="506"/>
      <c r="O22" s="258"/>
      <c r="P22" s="60"/>
      <c r="Q22" s="60"/>
      <c r="R22" s="60"/>
      <c r="S22" s="60"/>
      <c r="T22" s="60"/>
      <c r="U22" s="60"/>
      <c r="V22" s="2"/>
      <c r="W22" s="497"/>
      <c r="X22" s="497"/>
      <c r="Y22" s="497"/>
      <c r="Z22" s="497"/>
      <c r="AA22" s="497"/>
      <c r="AB22" s="497"/>
      <c r="AC22" s="497"/>
      <c r="AD22" s="497"/>
    </row>
    <row r="23" spans="1:30" ht="14.25" customHeight="1">
      <c r="A23" s="408" t="s">
        <v>745</v>
      </c>
      <c r="B23" s="421"/>
      <c r="C23" s="132"/>
      <c r="D23" s="121"/>
      <c r="E23" s="276" t="e">
        <f>E22+E19</f>
        <v>#DIV/0!</v>
      </c>
      <c r="F23" s="416" t="e">
        <f>IF(E23=0,0,E23/E$47)</f>
        <v>#DIV/0!</v>
      </c>
      <c r="H23" s="136" t="s">
        <v>730</v>
      </c>
      <c r="I23" s="507"/>
      <c r="J23" s="507"/>
      <c r="K23" s="507"/>
      <c r="L23" s="506"/>
      <c r="M23" s="506"/>
      <c r="N23" s="506"/>
      <c r="O23" s="258"/>
      <c r="W23" s="497"/>
      <c r="X23" s="497"/>
      <c r="Y23" s="497"/>
      <c r="Z23" s="497"/>
      <c r="AA23" s="497"/>
      <c r="AB23" s="497"/>
      <c r="AC23" s="497"/>
      <c r="AD23" s="497"/>
    </row>
    <row r="24" spans="1:30" ht="12.75" customHeight="1">
      <c r="A24" s="131"/>
      <c r="B24" s="415"/>
      <c r="C24" s="132"/>
      <c r="D24" s="121"/>
      <c r="E24" s="272"/>
      <c r="F24" s="274"/>
      <c r="H24" s="136" t="s">
        <v>732</v>
      </c>
      <c r="I24" s="507"/>
      <c r="J24" s="507"/>
      <c r="K24" s="507"/>
      <c r="L24" s="506"/>
      <c r="M24" s="506"/>
      <c r="N24" s="506"/>
      <c r="O24" s="258"/>
      <c r="W24" s="497"/>
      <c r="X24" s="497"/>
      <c r="Y24" s="497"/>
      <c r="Z24" s="497"/>
      <c r="AA24" s="497"/>
      <c r="AB24" s="497"/>
      <c r="AC24" s="497"/>
      <c r="AD24" s="497"/>
    </row>
    <row r="25" spans="1:30" ht="12.75" customHeight="1">
      <c r="A25" s="413" t="s">
        <v>746</v>
      </c>
      <c r="B25" s="418"/>
      <c r="C25" s="419" t="s">
        <v>744</v>
      </c>
      <c r="D25" s="121"/>
      <c r="E25" s="278" t="e">
        <f>E23*'5-Premies en opslagen'!$B53</f>
        <v>#DIV/0!</v>
      </c>
      <c r="F25" s="274"/>
      <c r="H25" s="136" t="s">
        <v>734</v>
      </c>
      <c r="I25" s="507"/>
      <c r="J25" s="507"/>
      <c r="K25" s="507"/>
      <c r="L25" s="506"/>
      <c r="M25" s="506"/>
      <c r="N25" s="506"/>
      <c r="O25" s="258"/>
    </row>
    <row r="26" spans="1:30">
      <c r="A26" s="408" t="s">
        <v>747</v>
      </c>
      <c r="B26" s="415"/>
      <c r="C26" s="132"/>
      <c r="D26" s="121"/>
      <c r="E26" s="276" t="e">
        <f>SUM(E23:E25)</f>
        <v>#DIV/0!</v>
      </c>
      <c r="F26" s="416" t="e">
        <f>IF(E26=0,0,E26/E$47)</f>
        <v>#DIV/0!</v>
      </c>
      <c r="H26" s="136" t="s">
        <v>735</v>
      </c>
      <c r="I26" s="507"/>
      <c r="J26" s="507"/>
      <c r="K26" s="507"/>
      <c r="L26" s="506"/>
      <c r="M26" s="506"/>
      <c r="N26" s="506"/>
      <c r="O26" s="258"/>
    </row>
    <row r="27" spans="1:30">
      <c r="A27" s="131"/>
      <c r="B27" s="415"/>
      <c r="C27" s="132"/>
      <c r="D27" s="121"/>
      <c r="E27" s="272"/>
      <c r="F27" s="274"/>
      <c r="H27" s="136" t="s">
        <v>737</v>
      </c>
      <c r="I27" s="507"/>
      <c r="J27" s="507"/>
      <c r="K27" s="507"/>
      <c r="L27" s="506"/>
      <c r="M27" s="506"/>
      <c r="N27" s="506"/>
      <c r="O27" s="258"/>
    </row>
    <row r="28" spans="1:30">
      <c r="A28" s="131" t="s">
        <v>748</v>
      </c>
      <c r="B28" s="422"/>
      <c r="C28" s="407" t="s">
        <v>749</v>
      </c>
      <c r="D28" s="121"/>
      <c r="E28" s="275"/>
      <c r="F28" s="274">
        <v>0</v>
      </c>
      <c r="H28" s="136" t="s">
        <v>739</v>
      </c>
      <c r="I28" s="507"/>
      <c r="J28" s="507"/>
      <c r="K28" s="507"/>
      <c r="L28" s="506"/>
      <c r="M28" s="506"/>
      <c r="N28" s="506"/>
      <c r="O28" s="258"/>
    </row>
    <row r="29" spans="1:30">
      <c r="A29" s="131" t="s">
        <v>750</v>
      </c>
      <c r="B29" s="423"/>
      <c r="C29" s="407" t="s">
        <v>749</v>
      </c>
      <c r="D29" s="121"/>
      <c r="E29" s="275"/>
      <c r="F29" s="274">
        <v>0</v>
      </c>
      <c r="H29" s="137" t="s">
        <v>751</v>
      </c>
      <c r="I29" s="424">
        <f t="shared" ref="I29:N29" si="0">SUM(I22:I28)</f>
        <v>0</v>
      </c>
      <c r="J29" s="424">
        <f t="shared" si="0"/>
        <v>0</v>
      </c>
      <c r="K29" s="424">
        <f t="shared" si="0"/>
        <v>0</v>
      </c>
      <c r="L29" s="424">
        <f t="shared" si="0"/>
        <v>0</v>
      </c>
      <c r="M29" s="424">
        <f t="shared" si="0"/>
        <v>0</v>
      </c>
      <c r="N29" s="424">
        <f t="shared" si="0"/>
        <v>0</v>
      </c>
      <c r="O29" s="425">
        <f>SUM(I29:N29)</f>
        <v>0</v>
      </c>
    </row>
    <row r="30" spans="1:30">
      <c r="A30" s="131" t="s">
        <v>752</v>
      </c>
      <c r="B30" s="415"/>
      <c r="C30" s="132" t="s">
        <v>725</v>
      </c>
      <c r="D30" s="121"/>
      <c r="E30" s="275"/>
      <c r="F30" s="274"/>
      <c r="H30" s="135"/>
      <c r="I30" s="135"/>
      <c r="J30" s="135"/>
      <c r="K30" s="135"/>
      <c r="L30" s="135"/>
      <c r="M30" s="135"/>
      <c r="N30" s="135"/>
    </row>
    <row r="31" spans="1:30" ht="12.75" customHeight="1">
      <c r="A31" s="426"/>
      <c r="B31" s="427"/>
      <c r="C31" s="428" t="s">
        <v>725</v>
      </c>
      <c r="D31" s="121"/>
      <c r="E31" s="275"/>
      <c r="F31" s="274"/>
      <c r="H31" s="214" t="s">
        <v>723</v>
      </c>
      <c r="I31" s="553" t="s">
        <v>753</v>
      </c>
      <c r="J31" s="554"/>
      <c r="K31" s="554"/>
      <c r="L31" s="554"/>
      <c r="M31" s="554"/>
      <c r="N31" s="554"/>
    </row>
    <row r="32" spans="1:30" ht="12.75" customHeight="1">
      <c r="A32" s="408" t="s">
        <v>754</v>
      </c>
      <c r="B32" s="415"/>
      <c r="C32" s="132"/>
      <c r="D32" s="121"/>
      <c r="E32" s="276" t="e">
        <f>SUM(E26:E31)</f>
        <v>#DIV/0!</v>
      </c>
      <c r="F32" s="416" t="e">
        <f>IF(E32=0,0,E32/E$47)</f>
        <v>#DIV/0!</v>
      </c>
      <c r="H32" s="136"/>
      <c r="I32" s="130">
        <v>1</v>
      </c>
      <c r="J32" s="130">
        <v>2</v>
      </c>
      <c r="K32" s="130">
        <v>3</v>
      </c>
      <c r="L32" s="130">
        <v>4</v>
      </c>
      <c r="M32" s="130">
        <v>5</v>
      </c>
      <c r="N32" s="130">
        <v>6</v>
      </c>
    </row>
    <row r="33" spans="1:15" ht="12.75" customHeight="1">
      <c r="A33" s="131"/>
      <c r="B33" s="415"/>
      <c r="C33" s="132"/>
      <c r="D33" s="121"/>
      <c r="E33" s="272"/>
      <c r="F33" s="274"/>
      <c r="H33" s="136" t="s">
        <v>728</v>
      </c>
      <c r="I33" s="291">
        <f>I22*I12</f>
        <v>0</v>
      </c>
      <c r="J33" s="291">
        <f t="shared" ref="J33:N33" si="1">J22*J12</f>
        <v>0</v>
      </c>
      <c r="K33" s="291">
        <f t="shared" si="1"/>
        <v>0</v>
      </c>
      <c r="L33" s="291">
        <f t="shared" si="1"/>
        <v>0</v>
      </c>
      <c r="M33" s="291">
        <f t="shared" si="1"/>
        <v>0</v>
      </c>
      <c r="N33" s="504">
        <f t="shared" si="1"/>
        <v>0</v>
      </c>
    </row>
    <row r="34" spans="1:15" ht="12.75" customHeight="1">
      <c r="A34" s="131" t="s">
        <v>755</v>
      </c>
      <c r="B34" s="415"/>
      <c r="C34" s="429"/>
      <c r="D34" s="121"/>
      <c r="E34" s="275"/>
      <c r="F34" s="282" t="e">
        <f t="shared" ref="F34:F42" si="2">E34/$E$47</f>
        <v>#DIV/0!</v>
      </c>
      <c r="H34" s="136" t="s">
        <v>730</v>
      </c>
      <c r="I34" s="291">
        <f t="shared" ref="I34:N34" si="3">I23*I13</f>
        <v>0</v>
      </c>
      <c r="J34" s="291">
        <f t="shared" si="3"/>
        <v>0</v>
      </c>
      <c r="K34" s="291">
        <f t="shared" si="3"/>
        <v>0</v>
      </c>
      <c r="L34" s="291">
        <f t="shared" si="3"/>
        <v>0</v>
      </c>
      <c r="M34" s="291">
        <f t="shared" si="3"/>
        <v>0</v>
      </c>
      <c r="N34" s="504">
        <f t="shared" si="3"/>
        <v>0</v>
      </c>
    </row>
    <row r="35" spans="1:15" ht="12.75" customHeight="1">
      <c r="A35" s="131" t="s">
        <v>756</v>
      </c>
      <c r="B35" s="415"/>
      <c r="C35" s="429"/>
      <c r="D35" s="121"/>
      <c r="E35" s="275"/>
      <c r="F35" s="282" t="e">
        <f t="shared" si="2"/>
        <v>#DIV/0!</v>
      </c>
      <c r="H35" s="136" t="s">
        <v>732</v>
      </c>
      <c r="I35" s="291">
        <f t="shared" ref="I35:N35" si="4">I24*I14</f>
        <v>0</v>
      </c>
      <c r="J35" s="291">
        <f t="shared" si="4"/>
        <v>0</v>
      </c>
      <c r="K35" s="291">
        <f t="shared" si="4"/>
        <v>0</v>
      </c>
      <c r="L35" s="291">
        <f t="shared" si="4"/>
        <v>0</v>
      </c>
      <c r="M35" s="291">
        <f t="shared" si="4"/>
        <v>0</v>
      </c>
      <c r="N35" s="504">
        <f t="shared" si="4"/>
        <v>0</v>
      </c>
      <c r="O35" s="135"/>
    </row>
    <row r="36" spans="1:15" ht="14.25" customHeight="1">
      <c r="A36" s="131" t="s">
        <v>757</v>
      </c>
      <c r="B36" s="415"/>
      <c r="C36" s="429"/>
      <c r="D36" s="121"/>
      <c r="E36" s="275"/>
      <c r="F36" s="282" t="e">
        <f t="shared" si="2"/>
        <v>#DIV/0!</v>
      </c>
      <c r="H36" s="136" t="s">
        <v>734</v>
      </c>
      <c r="I36" s="291">
        <f t="shared" ref="I36:N36" si="5">I25*I15</f>
        <v>0</v>
      </c>
      <c r="J36" s="291">
        <f t="shared" si="5"/>
        <v>0</v>
      </c>
      <c r="K36" s="291">
        <f t="shared" si="5"/>
        <v>0</v>
      </c>
      <c r="L36" s="291">
        <f t="shared" si="5"/>
        <v>0</v>
      </c>
      <c r="M36" s="291">
        <f t="shared" si="5"/>
        <v>0</v>
      </c>
      <c r="N36" s="504">
        <f t="shared" si="5"/>
        <v>0</v>
      </c>
      <c r="O36" s="135"/>
    </row>
    <row r="37" spans="1:15">
      <c r="A37" s="131" t="s">
        <v>758</v>
      </c>
      <c r="B37" s="415"/>
      <c r="C37" s="430"/>
      <c r="D37" s="121"/>
      <c r="E37" s="275"/>
      <c r="F37" s="282" t="e">
        <f t="shared" si="2"/>
        <v>#DIV/0!</v>
      </c>
      <c r="H37" s="136" t="s">
        <v>735</v>
      </c>
      <c r="I37" s="291">
        <f t="shared" ref="I37:N37" si="6">I26*I16</f>
        <v>0</v>
      </c>
      <c r="J37" s="291">
        <f t="shared" si="6"/>
        <v>0</v>
      </c>
      <c r="K37" s="291">
        <f t="shared" si="6"/>
        <v>0</v>
      </c>
      <c r="L37" s="291">
        <f t="shared" si="6"/>
        <v>0</v>
      </c>
      <c r="M37" s="291">
        <f t="shared" si="6"/>
        <v>0</v>
      </c>
      <c r="N37" s="504">
        <f t="shared" si="6"/>
        <v>0</v>
      </c>
      <c r="O37" s="135"/>
    </row>
    <row r="38" spans="1:15">
      <c r="A38" s="131" t="s">
        <v>759</v>
      </c>
      <c r="B38" s="415"/>
      <c r="C38" s="429"/>
      <c r="D38" s="121"/>
      <c r="E38" s="275"/>
      <c r="F38" s="282" t="e">
        <f t="shared" si="2"/>
        <v>#DIV/0!</v>
      </c>
      <c r="H38" s="136" t="s">
        <v>737</v>
      </c>
      <c r="I38" s="291">
        <f t="shared" ref="I38:N38" si="7">I27*I17</f>
        <v>0</v>
      </c>
      <c r="J38" s="291">
        <f t="shared" si="7"/>
        <v>0</v>
      </c>
      <c r="K38" s="291">
        <f t="shared" si="7"/>
        <v>0</v>
      </c>
      <c r="L38" s="291">
        <f t="shared" si="7"/>
        <v>0</v>
      </c>
      <c r="M38" s="291">
        <f t="shared" si="7"/>
        <v>0</v>
      </c>
      <c r="N38" s="504">
        <f t="shared" si="7"/>
        <v>0</v>
      </c>
      <c r="O38" s="135"/>
    </row>
    <row r="39" spans="1:15">
      <c r="A39" s="131" t="s">
        <v>760</v>
      </c>
      <c r="B39" s="415"/>
      <c r="C39" s="430"/>
      <c r="D39" s="121"/>
      <c r="E39" s="275"/>
      <c r="F39" s="282" t="e">
        <f t="shared" si="2"/>
        <v>#DIV/0!</v>
      </c>
      <c r="H39" s="136" t="s">
        <v>739</v>
      </c>
      <c r="I39" s="291">
        <f t="shared" ref="I39:N39" si="8">I28*I18</f>
        <v>0</v>
      </c>
      <c r="J39" s="291">
        <f t="shared" si="8"/>
        <v>0</v>
      </c>
      <c r="K39" s="291">
        <f t="shared" si="8"/>
        <v>0</v>
      </c>
      <c r="L39" s="291">
        <f t="shared" si="8"/>
        <v>0</v>
      </c>
      <c r="M39" s="291">
        <f t="shared" si="8"/>
        <v>0</v>
      </c>
      <c r="N39" s="504">
        <f t="shared" si="8"/>
        <v>0</v>
      </c>
      <c r="O39" s="135"/>
    </row>
    <row r="40" spans="1:15">
      <c r="A40" s="131" t="s">
        <v>761</v>
      </c>
      <c r="B40" s="415"/>
      <c r="C40" s="407" t="s">
        <v>749</v>
      </c>
      <c r="D40" s="121"/>
      <c r="E40" s="275"/>
      <c r="F40" s="282" t="e">
        <f t="shared" si="2"/>
        <v>#DIV/0!</v>
      </c>
      <c r="H40" s="137" t="s">
        <v>751</v>
      </c>
      <c r="I40" s="292">
        <f t="shared" ref="I40:N40" si="9">SUM(I33:I39)</f>
        <v>0</v>
      </c>
      <c r="J40" s="292">
        <f t="shared" si="9"/>
        <v>0</v>
      </c>
      <c r="K40" s="292">
        <f t="shared" si="9"/>
        <v>0</v>
      </c>
      <c r="L40" s="292">
        <f t="shared" si="9"/>
        <v>0</v>
      </c>
      <c r="M40" s="292">
        <f t="shared" si="9"/>
        <v>0</v>
      </c>
      <c r="N40" s="292">
        <f t="shared" si="9"/>
        <v>0</v>
      </c>
      <c r="O40" s="135"/>
    </row>
    <row r="41" spans="1:15">
      <c r="A41" s="131" t="s">
        <v>762</v>
      </c>
      <c r="B41" s="415"/>
      <c r="C41" s="407"/>
      <c r="D41" s="121"/>
      <c r="E41" s="275"/>
      <c r="F41" s="282" t="e">
        <f t="shared" si="2"/>
        <v>#DIV/0!</v>
      </c>
      <c r="H41" s="135"/>
      <c r="I41" s="135"/>
      <c r="J41" s="135"/>
      <c r="K41" s="135"/>
      <c r="L41" s="135"/>
      <c r="M41" s="135"/>
      <c r="N41" s="135"/>
      <c r="O41" s="135"/>
    </row>
    <row r="42" spans="1:15">
      <c r="A42" s="426"/>
      <c r="B42" s="427"/>
      <c r="C42" s="431"/>
      <c r="D42" s="121"/>
      <c r="E42" s="275"/>
      <c r="F42" s="274" t="e">
        <f t="shared" si="2"/>
        <v>#DIV/0!</v>
      </c>
      <c r="H42" s="135"/>
      <c r="I42" s="135"/>
      <c r="J42" s="135"/>
      <c r="K42" s="135"/>
      <c r="L42" s="135"/>
      <c r="M42" s="135"/>
      <c r="N42" s="135"/>
      <c r="O42" s="135"/>
    </row>
    <row r="43" spans="1:15" ht="45">
      <c r="A43" s="408" t="s">
        <v>763</v>
      </c>
      <c r="B43" s="415"/>
      <c r="C43" s="132"/>
      <c r="D43" s="121"/>
      <c r="E43" s="276" t="e">
        <f>SUM(E32:E42)</f>
        <v>#DIV/0!</v>
      </c>
      <c r="F43" s="416" t="e">
        <f>IF(E43=0,0,E43/E$47)</f>
        <v>#DIV/0!</v>
      </c>
      <c r="H43" s="214" t="s">
        <v>764</v>
      </c>
      <c r="I43" s="400"/>
      <c r="J43" s="401"/>
      <c r="K43" s="215" t="s">
        <v>722</v>
      </c>
      <c r="L43" s="135"/>
      <c r="M43" s="135"/>
      <c r="N43" s="135"/>
    </row>
    <row r="44" spans="1:15">
      <c r="A44" s="131"/>
      <c r="B44" s="415"/>
      <c r="C44" s="132"/>
      <c r="D44" s="121"/>
      <c r="E44" s="272"/>
      <c r="F44" s="283"/>
      <c r="H44" s="136"/>
      <c r="I44" s="402" t="s">
        <v>725</v>
      </c>
      <c r="J44" s="403" t="s">
        <v>725</v>
      </c>
      <c r="K44" s="272"/>
      <c r="L44" s="135"/>
      <c r="M44" s="135"/>
      <c r="N44" s="135"/>
    </row>
    <row r="45" spans="1:15">
      <c r="A45" s="131" t="s">
        <v>765</v>
      </c>
      <c r="B45" s="415"/>
      <c r="C45" s="430"/>
      <c r="D45" s="121"/>
      <c r="E45" s="275"/>
      <c r="F45" s="416">
        <f>(IF(E45=0,0,E45/E$47))</f>
        <v>0</v>
      </c>
      <c r="H45" s="139" t="s">
        <v>733</v>
      </c>
      <c r="I45" s="140"/>
      <c r="J45" s="141"/>
      <c r="K45" s="276">
        <f>E15</f>
        <v>0</v>
      </c>
      <c r="L45" s="135"/>
      <c r="M45" s="135"/>
      <c r="N45" s="135"/>
    </row>
    <row r="46" spans="1:15" ht="30" customHeight="1">
      <c r="A46" s="131"/>
      <c r="B46" s="432"/>
      <c r="C46" s="132"/>
      <c r="D46" s="121"/>
      <c r="E46" s="272"/>
      <c r="F46" s="274"/>
      <c r="H46" s="142" t="s">
        <v>736</v>
      </c>
      <c r="I46" s="143"/>
      <c r="J46" s="144"/>
      <c r="K46" s="278">
        <f>E17</f>
        <v>0</v>
      </c>
      <c r="L46" s="135"/>
      <c r="M46" s="135"/>
      <c r="N46" s="135"/>
    </row>
    <row r="47" spans="1:15">
      <c r="A47" s="408" t="s">
        <v>766</v>
      </c>
      <c r="B47" s="433"/>
      <c r="C47" s="434"/>
      <c r="D47" s="121"/>
      <c r="E47" s="284" t="e">
        <f>SUM(E43:E46)</f>
        <v>#DIV/0!</v>
      </c>
      <c r="F47" s="285" t="e">
        <f>SUM(F43:F46)</f>
        <v>#DIV/0!</v>
      </c>
      <c r="H47" s="413" t="s">
        <v>738</v>
      </c>
      <c r="I47" s="143"/>
      <c r="J47" s="144"/>
      <c r="K47" s="279">
        <f>E18</f>
        <v>0</v>
      </c>
      <c r="L47" s="135"/>
      <c r="M47" s="135"/>
      <c r="N47" s="135"/>
      <c r="O47" s="135"/>
    </row>
    <row r="48" spans="1:15">
      <c r="B48" s="138"/>
      <c r="C48" s="435"/>
      <c r="D48" s="121"/>
      <c r="E48" s="258"/>
      <c r="F48" s="286"/>
      <c r="H48" s="413" t="s">
        <v>743</v>
      </c>
      <c r="I48" s="143"/>
      <c r="J48" s="144"/>
      <c r="K48" s="278" t="e">
        <f>E22</f>
        <v>#DIV/0!</v>
      </c>
      <c r="L48" s="135"/>
      <c r="M48" s="135"/>
      <c r="N48" s="135"/>
      <c r="O48" s="135"/>
    </row>
    <row r="49" spans="1:26">
      <c r="A49" s="436" t="s">
        <v>767</v>
      </c>
      <c r="B49" s="437"/>
      <c r="C49" s="438"/>
      <c r="D49" s="135"/>
      <c r="E49" s="287" t="e">
        <f>(E$26*1.3)+($E$47-$E$26)</f>
        <v>#DIV/0!</v>
      </c>
      <c r="F49" s="288"/>
      <c r="G49" s="135"/>
      <c r="H49" s="413" t="s">
        <v>746</v>
      </c>
      <c r="I49" s="418"/>
      <c r="J49" s="419"/>
      <c r="K49" s="278" t="e">
        <f>E25</f>
        <v>#DIV/0!</v>
      </c>
      <c r="L49" s="135"/>
      <c r="M49" s="135"/>
      <c r="N49" s="135"/>
      <c r="O49" s="135"/>
    </row>
    <row r="50" spans="1:26" s="14" customFormat="1">
      <c r="A50" s="135"/>
      <c r="B50" s="145"/>
      <c r="C50" s="146"/>
      <c r="D50" s="135"/>
      <c r="E50" s="289"/>
      <c r="F50" s="289"/>
      <c r="G50" s="135"/>
      <c r="H50" s="131" t="s">
        <v>748</v>
      </c>
      <c r="I50" s="422"/>
      <c r="J50" s="407"/>
      <c r="K50" s="273">
        <f>E28</f>
        <v>0</v>
      </c>
      <c r="L50" s="135"/>
      <c r="M50" s="135"/>
      <c r="N50" s="135"/>
      <c r="O50" s="135"/>
      <c r="P50" s="60"/>
      <c r="Q50" s="60"/>
      <c r="R50" s="60"/>
      <c r="S50" s="60"/>
      <c r="T50" s="60"/>
      <c r="U50" s="60"/>
      <c r="V50" s="2"/>
      <c r="W50" s="2"/>
      <c r="X50" s="2"/>
      <c r="Y50" s="2"/>
      <c r="Z50" s="2"/>
    </row>
    <row r="51" spans="1:26" s="14" customFormat="1">
      <c r="A51" s="436" t="s">
        <v>768</v>
      </c>
      <c r="B51" s="437"/>
      <c r="C51" s="438"/>
      <c r="D51" s="135"/>
      <c r="E51" s="287" t="e">
        <f>(E$26*1.5)+($E$47-$E$26)</f>
        <v>#DIV/0!</v>
      </c>
      <c r="F51" s="288"/>
      <c r="G51" s="135"/>
      <c r="H51" s="131" t="s">
        <v>750</v>
      </c>
      <c r="I51" s="423"/>
      <c r="J51" s="407"/>
      <c r="K51" s="273">
        <f t="shared" ref="K51:K52" si="10">E29</f>
        <v>0</v>
      </c>
      <c r="L51" s="135"/>
      <c r="M51" s="60"/>
      <c r="N51" s="135"/>
      <c r="O51" s="135"/>
      <c r="P51" s="135"/>
      <c r="Q51" s="135"/>
      <c r="R51" s="135"/>
      <c r="S51" s="135"/>
      <c r="T51" s="135"/>
      <c r="U51" s="135"/>
    </row>
    <row r="52" spans="1:26" s="14" customFormat="1">
      <c r="A52" s="135"/>
      <c r="B52" s="145"/>
      <c r="C52" s="146"/>
      <c r="D52" s="135"/>
      <c r="E52" s="289"/>
      <c r="F52" s="289"/>
      <c r="G52" s="135"/>
      <c r="H52" s="131" t="s">
        <v>752</v>
      </c>
      <c r="I52" s="415"/>
      <c r="J52" s="132" t="s">
        <v>725</v>
      </c>
      <c r="K52" s="273">
        <f t="shared" si="10"/>
        <v>0</v>
      </c>
      <c r="L52" s="135"/>
      <c r="M52" s="60"/>
      <c r="N52" s="135"/>
      <c r="O52" s="135"/>
      <c r="P52" s="135"/>
      <c r="Q52" s="135"/>
      <c r="R52" s="135"/>
      <c r="S52" s="135"/>
      <c r="T52" s="135"/>
      <c r="U52" s="135"/>
    </row>
    <row r="53" spans="1:26" s="14" customFormat="1">
      <c r="A53" s="436" t="s">
        <v>769</v>
      </c>
      <c r="B53" s="437"/>
      <c r="C53" s="438"/>
      <c r="D53" s="135"/>
      <c r="E53" s="287" t="e">
        <f>(E$26*2.5)+($E$47-$E$26)</f>
        <v>#DIV/0!</v>
      </c>
      <c r="F53" s="289"/>
      <c r="G53" s="135"/>
      <c r="H53" s="131" t="s">
        <v>755</v>
      </c>
      <c r="I53" s="415"/>
      <c r="J53" s="429"/>
      <c r="K53" s="273">
        <f>E34</f>
        <v>0</v>
      </c>
      <c r="L53" s="135"/>
      <c r="M53" s="60"/>
      <c r="N53" s="135"/>
      <c r="O53" s="135"/>
      <c r="P53" s="135"/>
      <c r="Q53" s="135"/>
      <c r="R53" s="135"/>
      <c r="S53" s="135"/>
      <c r="T53" s="135"/>
      <c r="U53" s="135"/>
    </row>
    <row r="54" spans="1:26" s="14" customFormat="1">
      <c r="A54" s="135"/>
      <c r="B54" s="145"/>
      <c r="C54" s="147"/>
      <c r="D54" s="135"/>
      <c r="E54" s="135"/>
      <c r="F54" s="148"/>
      <c r="G54" s="135"/>
      <c r="H54" s="131" t="s">
        <v>756</v>
      </c>
      <c r="I54" s="415"/>
      <c r="J54" s="429"/>
      <c r="K54" s="273">
        <f t="shared" ref="K54:K60" si="11">E35</f>
        <v>0</v>
      </c>
      <c r="L54" s="135"/>
      <c r="M54" s="60"/>
      <c r="N54" s="135"/>
      <c r="O54" s="135"/>
      <c r="P54" s="135"/>
      <c r="Q54" s="135"/>
      <c r="R54" s="135"/>
      <c r="S54" s="135"/>
      <c r="T54" s="135"/>
      <c r="U54" s="135"/>
    </row>
    <row r="55" spans="1:26" s="14" customFormat="1">
      <c r="A55" s="135"/>
      <c r="B55" s="145"/>
      <c r="C55" s="147"/>
      <c r="D55" s="135"/>
      <c r="E55" s="135"/>
      <c r="F55" s="148"/>
      <c r="G55" s="135"/>
      <c r="H55" s="131" t="s">
        <v>757</v>
      </c>
      <c r="I55" s="415"/>
      <c r="J55" s="429"/>
      <c r="K55" s="273">
        <f t="shared" si="11"/>
        <v>0</v>
      </c>
      <c r="L55" s="135"/>
      <c r="M55" s="60"/>
      <c r="N55" s="135"/>
      <c r="O55" s="135"/>
      <c r="P55" s="135"/>
      <c r="Q55" s="135"/>
      <c r="R55" s="135"/>
      <c r="S55" s="135"/>
      <c r="T55" s="135"/>
      <c r="U55" s="135"/>
    </row>
    <row r="56" spans="1:26" s="14" customFormat="1">
      <c r="A56" s="135"/>
      <c r="B56" s="135"/>
      <c r="C56" s="149"/>
      <c r="D56" s="135"/>
      <c r="E56" s="135"/>
      <c r="F56" s="148"/>
      <c r="G56" s="135"/>
      <c r="H56" s="131" t="s">
        <v>758</v>
      </c>
      <c r="I56" s="415"/>
      <c r="J56" s="430"/>
      <c r="K56" s="273">
        <f t="shared" si="11"/>
        <v>0</v>
      </c>
      <c r="L56" s="135"/>
      <c r="M56" s="60"/>
      <c r="N56" s="135"/>
      <c r="O56" s="135"/>
      <c r="P56" s="135"/>
      <c r="Q56" s="135"/>
      <c r="R56" s="135"/>
      <c r="S56" s="135"/>
      <c r="T56" s="135"/>
      <c r="U56" s="135"/>
    </row>
    <row r="57" spans="1:26" s="14" customFormat="1">
      <c r="A57" s="135"/>
      <c r="B57" s="135"/>
      <c r="C57" s="149"/>
      <c r="D57" s="135"/>
      <c r="E57" s="135"/>
      <c r="F57" s="148"/>
      <c r="G57" s="135"/>
      <c r="H57" s="131" t="s">
        <v>759</v>
      </c>
      <c r="I57" s="415"/>
      <c r="J57" s="429"/>
      <c r="K57" s="273">
        <f t="shared" si="11"/>
        <v>0</v>
      </c>
      <c r="L57" s="135"/>
      <c r="M57" s="60"/>
      <c r="N57" s="135"/>
      <c r="O57" s="135"/>
      <c r="P57" s="135"/>
      <c r="Q57" s="135"/>
      <c r="R57" s="135"/>
      <c r="S57" s="135"/>
      <c r="T57" s="135"/>
      <c r="U57" s="135"/>
    </row>
    <row r="58" spans="1:26" s="14" customFormat="1">
      <c r="A58" s="60"/>
      <c r="B58" s="135"/>
      <c r="C58" s="149"/>
      <c r="D58" s="135"/>
      <c r="E58" s="135"/>
      <c r="F58" s="148"/>
      <c r="G58" s="135"/>
      <c r="H58" s="131" t="s">
        <v>760</v>
      </c>
      <c r="I58" s="415"/>
      <c r="J58" s="430"/>
      <c r="K58" s="273">
        <f t="shared" si="11"/>
        <v>0</v>
      </c>
      <c r="L58" s="135"/>
      <c r="M58" s="60"/>
      <c r="N58" s="60"/>
      <c r="O58" s="135"/>
      <c r="P58" s="135"/>
      <c r="Q58" s="135"/>
      <c r="R58" s="135"/>
      <c r="S58" s="135"/>
      <c r="T58" s="135"/>
      <c r="U58" s="135"/>
    </row>
    <row r="59" spans="1:26" s="14" customFormat="1">
      <c r="A59" s="135"/>
      <c r="B59" s="135"/>
      <c r="C59" s="149"/>
      <c r="D59" s="149"/>
      <c r="E59" s="149"/>
      <c r="F59" s="149"/>
      <c r="G59" s="135"/>
      <c r="H59" s="131" t="s">
        <v>761</v>
      </c>
      <c r="I59" s="415"/>
      <c r="J59" s="407"/>
      <c r="K59" s="273">
        <f t="shared" si="11"/>
        <v>0</v>
      </c>
      <c r="L59" s="135"/>
      <c r="M59" s="60"/>
      <c r="N59" s="60"/>
      <c r="O59" s="135"/>
      <c r="P59" s="135"/>
      <c r="Q59" s="135"/>
      <c r="R59" s="135"/>
      <c r="S59" s="135"/>
      <c r="T59" s="135"/>
      <c r="U59" s="135"/>
    </row>
    <row r="60" spans="1:26" s="14" customFormat="1">
      <c r="A60" s="135"/>
      <c r="B60" s="135"/>
      <c r="C60" s="149"/>
      <c r="D60" s="135"/>
      <c r="E60" s="135"/>
      <c r="F60" s="148"/>
      <c r="G60" s="135"/>
      <c r="H60" s="131" t="s">
        <v>762</v>
      </c>
      <c r="I60" s="415"/>
      <c r="J60" s="407"/>
      <c r="K60" s="273">
        <f t="shared" si="11"/>
        <v>0</v>
      </c>
      <c r="L60" s="135"/>
      <c r="M60" s="60"/>
      <c r="N60" s="60"/>
      <c r="O60" s="135"/>
      <c r="P60" s="135"/>
      <c r="Q60" s="135"/>
      <c r="R60" s="135"/>
      <c r="S60" s="135"/>
      <c r="T60" s="135"/>
      <c r="U60" s="135"/>
    </row>
    <row r="61" spans="1:26" s="14" customFormat="1">
      <c r="A61" s="135"/>
      <c r="B61" s="135"/>
      <c r="C61" s="149"/>
      <c r="D61" s="135"/>
      <c r="E61" s="135"/>
      <c r="F61" s="148"/>
      <c r="G61" s="135"/>
      <c r="H61" s="131" t="s">
        <v>765</v>
      </c>
      <c r="I61" s="415"/>
      <c r="J61" s="430"/>
      <c r="K61" s="273">
        <f>E45</f>
        <v>0</v>
      </c>
      <c r="L61" s="135"/>
      <c r="M61" s="60"/>
      <c r="N61" s="60"/>
      <c r="O61" s="135"/>
      <c r="P61" s="135"/>
      <c r="Q61" s="135"/>
      <c r="R61" s="135"/>
      <c r="S61" s="135"/>
      <c r="T61" s="135"/>
      <c r="U61" s="135"/>
    </row>
    <row r="62" spans="1:26" s="14" customFormat="1">
      <c r="A62" s="135"/>
      <c r="B62" s="135"/>
      <c r="C62" s="149"/>
      <c r="D62" s="135"/>
      <c r="E62" s="135"/>
      <c r="F62" s="148"/>
      <c r="G62" s="135"/>
      <c r="H62" s="131"/>
      <c r="I62" s="432"/>
      <c r="J62" s="132"/>
      <c r="K62" s="272"/>
      <c r="L62" s="135"/>
      <c r="M62" s="60"/>
      <c r="N62" s="60"/>
      <c r="O62" s="135"/>
      <c r="P62" s="135"/>
      <c r="Q62" s="135"/>
      <c r="R62" s="135"/>
      <c r="S62" s="135"/>
      <c r="T62" s="135"/>
      <c r="U62" s="135"/>
    </row>
    <row r="63" spans="1:26" s="14" customFormat="1">
      <c r="A63" s="135"/>
      <c r="B63" s="135"/>
      <c r="C63" s="149"/>
      <c r="D63" s="135"/>
      <c r="E63" s="135"/>
      <c r="F63" s="148"/>
      <c r="G63" s="135"/>
      <c r="H63" s="408" t="s">
        <v>766</v>
      </c>
      <c r="I63" s="433"/>
      <c r="J63" s="434"/>
      <c r="K63" s="284" t="e">
        <f>SUM(K45:K62)</f>
        <v>#DIV/0!</v>
      </c>
      <c r="L63" s="135"/>
      <c r="M63" s="60"/>
      <c r="N63" s="60"/>
      <c r="O63" s="135"/>
      <c r="P63" s="135"/>
      <c r="Q63" s="135"/>
      <c r="R63" s="135"/>
      <c r="S63" s="135"/>
      <c r="T63" s="135"/>
      <c r="U63" s="135"/>
    </row>
    <row r="64" spans="1:26" s="14" customFormat="1">
      <c r="A64" s="135"/>
      <c r="B64" s="135"/>
      <c r="C64" s="149"/>
      <c r="D64" s="135"/>
      <c r="E64" s="135"/>
      <c r="F64" s="148"/>
      <c r="G64" s="135"/>
      <c r="H64" s="60"/>
      <c r="I64" s="138"/>
      <c r="J64" s="435"/>
      <c r="K64" s="258"/>
      <c r="L64" s="135"/>
      <c r="M64" s="60"/>
      <c r="N64" s="60"/>
      <c r="O64" s="60"/>
      <c r="P64" s="135"/>
      <c r="Q64" s="135"/>
      <c r="R64" s="135"/>
      <c r="S64" s="135"/>
      <c r="T64" s="135"/>
      <c r="U64" s="135"/>
    </row>
    <row r="65" spans="1:22" s="14" customFormat="1">
      <c r="A65" s="135"/>
      <c r="B65" s="135"/>
      <c r="C65" s="149"/>
      <c r="D65" s="135"/>
      <c r="E65" s="60"/>
      <c r="F65" s="148"/>
      <c r="G65" s="135"/>
      <c r="H65" s="436" t="s">
        <v>767</v>
      </c>
      <c r="I65" s="437"/>
      <c r="J65" s="438"/>
      <c r="K65" s="287" t="e">
        <f>E49</f>
        <v>#DIV/0!</v>
      </c>
      <c r="L65" s="135"/>
      <c r="M65" s="60"/>
      <c r="N65" s="60"/>
      <c r="O65" s="60"/>
      <c r="P65" s="60"/>
      <c r="Q65" s="135"/>
      <c r="R65" s="135"/>
      <c r="S65" s="135"/>
      <c r="T65" s="135"/>
      <c r="U65" s="135"/>
    </row>
    <row r="66" spans="1:22" s="14" customFormat="1">
      <c r="A66" s="60"/>
      <c r="B66" s="60"/>
      <c r="C66" s="60"/>
      <c r="D66" s="60"/>
      <c r="E66" s="60"/>
      <c r="F66" s="60"/>
      <c r="G66" s="60"/>
      <c r="H66" s="135"/>
      <c r="I66" s="145"/>
      <c r="J66" s="146"/>
      <c r="K66" s="289"/>
      <c r="L66" s="135"/>
      <c r="M66" s="60"/>
      <c r="N66" s="60"/>
      <c r="O66" s="60"/>
      <c r="P66" s="60"/>
      <c r="Q66" s="60"/>
      <c r="R66" s="60"/>
      <c r="S66" s="60"/>
      <c r="T66" s="60"/>
      <c r="U66" s="60"/>
      <c r="V66" s="2"/>
    </row>
    <row r="67" spans="1:22">
      <c r="H67" s="436" t="s">
        <v>768</v>
      </c>
      <c r="I67" s="437"/>
      <c r="J67" s="438"/>
      <c r="K67" s="287" t="e">
        <f>E51</f>
        <v>#DIV/0!</v>
      </c>
      <c r="L67" s="135"/>
    </row>
    <row r="68" spans="1:22">
      <c r="H68" s="135"/>
      <c r="I68" s="145"/>
      <c r="J68" s="146"/>
      <c r="K68" s="289"/>
      <c r="L68" s="135"/>
    </row>
    <row r="69" spans="1:22">
      <c r="H69" s="436" t="s">
        <v>769</v>
      </c>
      <c r="I69" s="437"/>
      <c r="J69" s="438"/>
      <c r="K69" s="287" t="e">
        <f>E53</f>
        <v>#DIV/0!</v>
      </c>
      <c r="L69" s="135"/>
    </row>
    <row r="70" spans="1:22">
      <c r="L70" s="135"/>
    </row>
    <row r="71" spans="1:22">
      <c r="L71" s="135"/>
    </row>
    <row r="72" spans="1:22">
      <c r="L72" s="135"/>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pane="bottomLeft"/>
      <selection activeCell="B1" sqref="B1"/>
    </sheetView>
  </sheetViews>
  <sheetFormatPr defaultColWidth="11.42578125" defaultRowHeight="13.15"/>
  <cols>
    <col min="1" max="1" width="35.85546875" style="60" customWidth="1"/>
    <col min="2" max="2" width="21.28515625" style="60" customWidth="1"/>
    <col min="3" max="3" width="19.28515625" style="60" bestFit="1" customWidth="1"/>
    <col min="4" max="4" width="2" style="60" customWidth="1"/>
    <col min="5" max="5" width="14.42578125" style="60" customWidth="1"/>
    <col min="6" max="6" width="11.7109375" style="60" customWidth="1"/>
    <col min="7" max="7" width="6" style="60" customWidth="1"/>
    <col min="8" max="8" width="27.85546875" style="60" customWidth="1"/>
    <col min="9" max="15" width="11.42578125" style="60"/>
    <col min="16" max="16384" width="11.42578125" style="2"/>
  </cols>
  <sheetData>
    <row r="1" spans="1:15" ht="12.75" customHeight="1">
      <c r="A1" s="503" t="s">
        <v>5</v>
      </c>
      <c r="B1" s="92"/>
      <c r="C1" s="93"/>
      <c r="D1" s="93"/>
      <c r="E1" s="93"/>
      <c r="F1" s="93"/>
      <c r="H1" s="557"/>
      <c r="I1" s="557"/>
      <c r="J1" s="557"/>
      <c r="K1" s="557"/>
      <c r="L1" s="557"/>
      <c r="M1" s="557"/>
      <c r="N1" s="557"/>
    </row>
    <row r="2" spans="1:15">
      <c r="A2" s="93"/>
      <c r="B2" s="111"/>
      <c r="C2" s="112"/>
      <c r="D2" s="111"/>
      <c r="E2" s="113"/>
      <c r="F2" s="114"/>
      <c r="H2" s="557"/>
      <c r="I2" s="557"/>
      <c r="J2" s="557"/>
      <c r="K2" s="557"/>
      <c r="L2" s="557"/>
      <c r="M2" s="557"/>
      <c r="N2" s="557"/>
    </row>
    <row r="3" spans="1:15" ht="14.25" customHeight="1">
      <c r="A3" s="39" t="str">
        <f>'2-Kosten per locatie'!A3</f>
        <v>Naam opdrachtgever</v>
      </c>
      <c r="B3" s="115" t="str">
        <f>'2-Kosten per locatie'!B3</f>
        <v>Gemeente Westerkwartier - Perceel 1</v>
      </c>
      <c r="C3" s="116"/>
      <c r="D3" s="111"/>
      <c r="E3" s="117"/>
      <c r="F3" s="118"/>
      <c r="H3" s="557"/>
      <c r="I3" s="557"/>
      <c r="J3" s="557"/>
      <c r="K3" s="557"/>
      <c r="L3" s="557"/>
      <c r="M3" s="557"/>
      <c r="N3" s="557"/>
    </row>
    <row r="4" spans="1:15" ht="15.75" customHeight="1">
      <c r="A4" s="39" t="str">
        <f>'2-Kosten per locatie'!A4</f>
        <v>Calculatie onderdeel</v>
      </c>
      <c r="B4" s="119" t="e">
        <f ca="1">MID(CELL("bestandsnaam",$C$9),SEARCH("]",CELL("bestandsnaam",$C$9),1)+1,256)</f>
        <v>#VALUE!</v>
      </c>
      <c r="C4" s="120"/>
      <c r="D4" s="121"/>
      <c r="H4" s="557"/>
      <c r="I4" s="557"/>
      <c r="J4" s="557"/>
      <c r="K4" s="557"/>
      <c r="L4" s="557"/>
      <c r="M4" s="557"/>
      <c r="N4" s="557"/>
    </row>
    <row r="5" spans="1:15" ht="15.6">
      <c r="A5" s="39" t="str">
        <f>'2-Kosten per locatie'!A5</f>
        <v>Gebouw/plaats</v>
      </c>
      <c r="B5" s="115" t="str">
        <f>'2-Kosten per locatie'!B5</f>
        <v>Divers</v>
      </c>
      <c r="C5" s="120"/>
      <c r="D5" s="121"/>
      <c r="H5" s="557"/>
      <c r="I5" s="557"/>
      <c r="J5" s="557"/>
      <c r="K5" s="557"/>
      <c r="L5" s="557"/>
      <c r="M5" s="557"/>
      <c r="N5" s="557"/>
    </row>
    <row r="6" spans="1:15" ht="15.6">
      <c r="A6" s="39" t="str">
        <f>'2-Kosten per locatie'!A6</f>
        <v>Referentie nummer</v>
      </c>
      <c r="B6" s="115">
        <f>'2-Kosten per locatie'!B6</f>
        <v>0</v>
      </c>
      <c r="C6" s="120"/>
      <c r="D6" s="121"/>
      <c r="H6" s="122"/>
      <c r="I6" s="122"/>
      <c r="J6" s="122"/>
      <c r="K6" s="122"/>
      <c r="L6" s="122"/>
      <c r="M6" s="122"/>
      <c r="N6" s="122"/>
    </row>
    <row r="7" spans="1:15" ht="15.6">
      <c r="A7" s="39" t="str">
        <f>'2-Kosten per locatie'!A7</f>
        <v>Naam dienstverlener</v>
      </c>
      <c r="B7" s="115">
        <f>'2-Kosten per locatie'!B7</f>
        <v>0</v>
      </c>
      <c r="C7" s="120"/>
      <c r="D7" s="121"/>
      <c r="H7" s="122"/>
      <c r="I7" s="122"/>
      <c r="J7" s="122"/>
      <c r="K7" s="122"/>
      <c r="L7" s="122"/>
      <c r="M7" s="122"/>
      <c r="N7" s="122"/>
    </row>
    <row r="8" spans="1:15" ht="15.6">
      <c r="A8" s="39" t="str">
        <f>'2-Kosten per locatie'!A8</f>
        <v>Prijspeil</v>
      </c>
      <c r="B8" s="290">
        <f>'2-Kosten per locatie'!B8</f>
        <v>46023</v>
      </c>
      <c r="C8" s="120"/>
      <c r="D8" s="121"/>
      <c r="J8" s="122"/>
      <c r="K8" s="122"/>
      <c r="L8" s="122"/>
      <c r="M8" s="122"/>
      <c r="N8" s="122"/>
      <c r="O8" s="123"/>
    </row>
    <row r="9" spans="1:15" ht="15.6">
      <c r="A9" s="124"/>
      <c r="B9" s="125"/>
      <c r="C9" s="126"/>
      <c r="D9" s="121"/>
      <c r="E9" s="127"/>
      <c r="F9" s="128"/>
    </row>
    <row r="10" spans="1:15" s="22" customFormat="1" ht="30.75" customHeight="1">
      <c r="A10" s="439" t="s">
        <v>770</v>
      </c>
      <c r="B10" s="400"/>
      <c r="C10" s="401"/>
      <c r="D10" s="212"/>
      <c r="E10" s="555" t="s">
        <v>771</v>
      </c>
      <c r="F10" s="556"/>
      <c r="G10" s="123"/>
      <c r="H10" s="214" t="s">
        <v>723</v>
      </c>
      <c r="I10" s="553" t="s">
        <v>724</v>
      </c>
      <c r="J10" s="554"/>
      <c r="K10" s="554"/>
      <c r="L10" s="554"/>
      <c r="M10" s="554"/>
      <c r="N10" s="554"/>
      <c r="O10" s="123"/>
    </row>
    <row r="11" spans="1:15" ht="14.45" customHeight="1">
      <c r="A11" s="136"/>
      <c r="B11" s="402" t="s">
        <v>725</v>
      </c>
      <c r="C11" s="403" t="s">
        <v>725</v>
      </c>
      <c r="D11" s="121"/>
      <c r="E11" s="129"/>
      <c r="F11" s="440"/>
      <c r="H11" s="136"/>
      <c r="I11" s="293">
        <v>1</v>
      </c>
      <c r="J11" s="293">
        <v>2</v>
      </c>
      <c r="K11" s="293">
        <v>3</v>
      </c>
      <c r="L11" s="293">
        <v>4</v>
      </c>
      <c r="M11" s="293">
        <v>5</v>
      </c>
      <c r="N11" s="293">
        <v>6</v>
      </c>
    </row>
    <row r="12" spans="1:15" ht="12.75" customHeight="1">
      <c r="A12" s="136" t="s">
        <v>726</v>
      </c>
      <c r="B12" s="405" t="s">
        <v>727</v>
      </c>
      <c r="C12" s="406"/>
      <c r="D12" s="121"/>
      <c r="E12" s="273">
        <f>SUM(I31:N31)</f>
        <v>0</v>
      </c>
      <c r="F12" s="274"/>
      <c r="H12" s="136" t="s">
        <v>734</v>
      </c>
      <c r="I12" s="294"/>
      <c r="J12" s="294"/>
      <c r="K12" s="294"/>
      <c r="L12" s="294"/>
      <c r="M12" s="294"/>
      <c r="N12" s="294"/>
    </row>
    <row r="13" spans="1:15">
      <c r="A13" s="136" t="s">
        <v>729</v>
      </c>
      <c r="B13" s="405" t="s">
        <v>727</v>
      </c>
      <c r="C13" s="407"/>
      <c r="D13" s="121"/>
      <c r="E13" s="275"/>
      <c r="F13" s="274"/>
      <c r="H13" s="136" t="s">
        <v>735</v>
      </c>
      <c r="I13" s="294"/>
      <c r="J13" s="294"/>
      <c r="K13" s="294"/>
      <c r="L13" s="294"/>
      <c r="M13" s="294"/>
      <c r="N13" s="294"/>
    </row>
    <row r="14" spans="1:15">
      <c r="A14" s="131" t="s">
        <v>731</v>
      </c>
      <c r="B14" s="405" t="s">
        <v>727</v>
      </c>
      <c r="C14" s="132"/>
      <c r="D14" s="121"/>
      <c r="E14" s="275"/>
      <c r="F14" s="274"/>
      <c r="H14" s="136" t="s">
        <v>737</v>
      </c>
      <c r="I14" s="294"/>
      <c r="J14" s="294"/>
      <c r="K14" s="294"/>
      <c r="L14" s="294"/>
      <c r="M14" s="294"/>
      <c r="N14" s="294"/>
    </row>
    <row r="15" spans="1:15">
      <c r="A15" s="408" t="s">
        <v>733</v>
      </c>
      <c r="B15" s="409"/>
      <c r="C15" s="410"/>
      <c r="D15" s="133"/>
      <c r="E15" s="276">
        <f>SUM(E12:E14)</f>
        <v>0</v>
      </c>
      <c r="F15" s="274"/>
      <c r="H15" s="136" t="s">
        <v>739</v>
      </c>
      <c r="I15" s="294"/>
      <c r="J15" s="294"/>
      <c r="K15" s="294"/>
      <c r="L15" s="294"/>
      <c r="M15" s="294"/>
      <c r="N15" s="294"/>
    </row>
    <row r="16" spans="1:15">
      <c r="A16" s="131"/>
      <c r="B16" s="411"/>
      <c r="C16" s="412"/>
      <c r="D16" s="121"/>
      <c r="E16" s="277"/>
      <c r="F16" s="274"/>
    </row>
    <row r="17" spans="1:15" ht="14.45" customHeight="1">
      <c r="A17" s="413" t="s">
        <v>736</v>
      </c>
      <c r="B17" s="405" t="s">
        <v>727</v>
      </c>
      <c r="C17" s="414"/>
      <c r="D17" s="121"/>
      <c r="E17" s="278">
        <f>$C17*E15</f>
        <v>0</v>
      </c>
      <c r="F17" s="274"/>
      <c r="H17" s="214" t="s">
        <v>723</v>
      </c>
      <c r="I17" s="558" t="s">
        <v>741</v>
      </c>
      <c r="J17" s="561"/>
      <c r="K17" s="561"/>
      <c r="L17" s="561"/>
      <c r="M17" s="561"/>
      <c r="N17" s="562"/>
    </row>
    <row r="18" spans="1:15" ht="13.15" customHeight="1">
      <c r="A18" s="413" t="s">
        <v>738</v>
      </c>
      <c r="B18" s="405" t="s">
        <v>727</v>
      </c>
      <c r="C18" s="414"/>
      <c r="D18" s="121"/>
      <c r="E18" s="279">
        <f>$C18*E15</f>
        <v>0</v>
      </c>
      <c r="F18" s="274"/>
      <c r="H18" s="136"/>
      <c r="I18" s="293">
        <v>1</v>
      </c>
      <c r="J18" s="293">
        <v>2</v>
      </c>
      <c r="K18" s="293">
        <v>3</v>
      </c>
      <c r="L18" s="293">
        <v>4</v>
      </c>
      <c r="M18" s="293">
        <v>5</v>
      </c>
      <c r="N18" s="293">
        <v>6</v>
      </c>
      <c r="O18" s="258"/>
    </row>
    <row r="19" spans="1:15">
      <c r="A19" s="408" t="s">
        <v>740</v>
      </c>
      <c r="B19" s="415"/>
      <c r="C19" s="132"/>
      <c r="D19" s="121"/>
      <c r="E19" s="276">
        <f>SUM(E15:E18)</f>
        <v>0</v>
      </c>
      <c r="F19" s="416">
        <f>IF(E19=0,0,E19/E$47)</f>
        <v>0</v>
      </c>
      <c r="H19" s="136" t="s">
        <v>734</v>
      </c>
      <c r="I19" s="420"/>
      <c r="J19" s="420"/>
      <c r="K19" s="420"/>
      <c r="L19" s="420"/>
      <c r="M19" s="420"/>
      <c r="N19" s="420"/>
      <c r="O19" s="258"/>
    </row>
    <row r="20" spans="1:15">
      <c r="A20" s="131"/>
      <c r="B20" s="411"/>
      <c r="C20" s="412"/>
      <c r="D20" s="121"/>
      <c r="E20" s="277"/>
      <c r="F20" s="274"/>
      <c r="H20" s="136" t="s">
        <v>735</v>
      </c>
      <c r="I20" s="420"/>
      <c r="J20" s="420"/>
      <c r="K20" s="420"/>
      <c r="L20" s="420"/>
      <c r="M20" s="420"/>
      <c r="N20" s="420"/>
      <c r="O20" s="289"/>
    </row>
    <row r="21" spans="1:15">
      <c r="A21" s="417" t="s">
        <v>742</v>
      </c>
      <c r="B21" s="418"/>
      <c r="C21" s="412"/>
      <c r="D21" s="134"/>
      <c r="E21" s="280">
        <f>E19*0.96</f>
        <v>0</v>
      </c>
      <c r="F21" s="281"/>
      <c r="G21" s="135"/>
      <c r="H21" s="136" t="s">
        <v>737</v>
      </c>
      <c r="I21" s="420"/>
      <c r="J21" s="420"/>
      <c r="K21" s="420"/>
      <c r="L21" s="420"/>
      <c r="M21" s="420"/>
      <c r="N21" s="420"/>
      <c r="O21" s="258"/>
    </row>
    <row r="22" spans="1:15" s="14" customFormat="1">
      <c r="A22" s="413" t="s">
        <v>743</v>
      </c>
      <c r="B22" s="418"/>
      <c r="C22" s="419" t="s">
        <v>744</v>
      </c>
      <c r="D22" s="121"/>
      <c r="E22" s="278" t="e">
        <f>E21*'5-Premies en opslagen'!$C24</f>
        <v>#DIV/0!</v>
      </c>
      <c r="F22" s="274"/>
      <c r="G22" s="60"/>
      <c r="H22" s="136" t="s">
        <v>739</v>
      </c>
      <c r="I22" s="420"/>
      <c r="J22" s="420"/>
      <c r="K22" s="420"/>
      <c r="L22" s="420"/>
      <c r="M22" s="420"/>
      <c r="N22" s="420"/>
      <c r="O22" s="258"/>
    </row>
    <row r="23" spans="1:15" ht="14.25" customHeight="1">
      <c r="A23" s="408" t="s">
        <v>745</v>
      </c>
      <c r="B23" s="421"/>
      <c r="C23" s="132"/>
      <c r="D23" s="121"/>
      <c r="E23" s="276" t="e">
        <f>E22+E19</f>
        <v>#DIV/0!</v>
      </c>
      <c r="F23" s="416" t="e">
        <f>IF(E23=0,0,E23/E$47)</f>
        <v>#DIV/0!</v>
      </c>
      <c r="H23" s="137" t="s">
        <v>751</v>
      </c>
      <c r="I23" s="424">
        <f t="shared" ref="I23:N23" si="0">SUM(I19:I22)</f>
        <v>0</v>
      </c>
      <c r="J23" s="424">
        <f t="shared" si="0"/>
        <v>0</v>
      </c>
      <c r="K23" s="424">
        <f t="shared" si="0"/>
        <v>0</v>
      </c>
      <c r="L23" s="424">
        <f t="shared" si="0"/>
        <v>0</v>
      </c>
      <c r="M23" s="424">
        <f t="shared" si="0"/>
        <v>0</v>
      </c>
      <c r="N23" s="424">
        <f t="shared" si="0"/>
        <v>0</v>
      </c>
      <c r="O23" s="425">
        <f>SUM(I23:N23)</f>
        <v>0</v>
      </c>
    </row>
    <row r="24" spans="1:15" ht="12.75" customHeight="1">
      <c r="A24" s="131"/>
      <c r="B24" s="415"/>
      <c r="C24" s="132"/>
      <c r="D24" s="121"/>
      <c r="E24" s="272"/>
      <c r="F24" s="274"/>
    </row>
    <row r="25" spans="1:15" ht="12.75" customHeight="1">
      <c r="A25" s="413" t="s">
        <v>746</v>
      </c>
      <c r="B25" s="418"/>
      <c r="C25" s="419" t="s">
        <v>744</v>
      </c>
      <c r="D25" s="121"/>
      <c r="E25" s="278" t="e">
        <f>E23*'5-Premies en opslagen'!$B53</f>
        <v>#DIV/0!</v>
      </c>
      <c r="F25" s="274"/>
      <c r="H25" s="214" t="s">
        <v>723</v>
      </c>
      <c r="I25" s="553" t="s">
        <v>753</v>
      </c>
      <c r="J25" s="554"/>
      <c r="K25" s="554"/>
      <c r="L25" s="554"/>
      <c r="M25" s="554"/>
      <c r="N25" s="554"/>
    </row>
    <row r="26" spans="1:15">
      <c r="A26" s="408" t="s">
        <v>747</v>
      </c>
      <c r="B26" s="415"/>
      <c r="C26" s="132"/>
      <c r="D26" s="121"/>
      <c r="E26" s="276" t="e">
        <f>SUM(E23:E25)</f>
        <v>#DIV/0!</v>
      </c>
      <c r="F26" s="416" t="e">
        <f>IF(E26=0,0,E26/E$47)</f>
        <v>#DIV/0!</v>
      </c>
      <c r="H26" s="295"/>
      <c r="I26" s="293">
        <v>1</v>
      </c>
      <c r="J26" s="293">
        <v>2</v>
      </c>
      <c r="K26" s="293">
        <v>3</v>
      </c>
      <c r="L26" s="293">
        <v>4</v>
      </c>
      <c r="M26" s="293">
        <v>5</v>
      </c>
      <c r="N26" s="293">
        <v>6</v>
      </c>
    </row>
    <row r="27" spans="1:15" ht="13.15" customHeight="1">
      <c r="A27" s="131"/>
      <c r="B27" s="415"/>
      <c r="C27" s="132"/>
      <c r="D27" s="121"/>
      <c r="E27" s="272"/>
      <c r="F27" s="274"/>
      <c r="H27" s="136" t="s">
        <v>734</v>
      </c>
      <c r="I27" s="505">
        <f t="shared" ref="I27:N30" si="1">I19*I12</f>
        <v>0</v>
      </c>
      <c r="J27" s="505">
        <f t="shared" si="1"/>
        <v>0</v>
      </c>
      <c r="K27" s="505">
        <f t="shared" si="1"/>
        <v>0</v>
      </c>
      <c r="L27" s="505">
        <f t="shared" si="1"/>
        <v>0</v>
      </c>
      <c r="M27" s="505">
        <f t="shared" si="1"/>
        <v>0</v>
      </c>
      <c r="N27" s="505">
        <f t="shared" si="1"/>
        <v>0</v>
      </c>
    </row>
    <row r="28" spans="1:15">
      <c r="A28" s="131" t="s">
        <v>748</v>
      </c>
      <c r="B28" s="422"/>
      <c r="C28" s="407" t="s">
        <v>749</v>
      </c>
      <c r="D28" s="121"/>
      <c r="E28" s="275"/>
      <c r="F28" s="274">
        <v>0</v>
      </c>
      <c r="H28" s="136" t="s">
        <v>735</v>
      </c>
      <c r="I28" s="505">
        <f t="shared" si="1"/>
        <v>0</v>
      </c>
      <c r="J28" s="505">
        <f t="shared" si="1"/>
        <v>0</v>
      </c>
      <c r="K28" s="505">
        <f t="shared" si="1"/>
        <v>0</v>
      </c>
      <c r="L28" s="505">
        <f t="shared" si="1"/>
        <v>0</v>
      </c>
      <c r="M28" s="505">
        <f t="shared" si="1"/>
        <v>0</v>
      </c>
      <c r="N28" s="505">
        <f t="shared" si="1"/>
        <v>0</v>
      </c>
    </row>
    <row r="29" spans="1:15">
      <c r="A29" s="131" t="s">
        <v>750</v>
      </c>
      <c r="B29" s="423"/>
      <c r="C29" s="407" t="s">
        <v>749</v>
      </c>
      <c r="D29" s="121"/>
      <c r="E29" s="275"/>
      <c r="F29" s="274">
        <v>0</v>
      </c>
      <c r="H29" s="136" t="s">
        <v>737</v>
      </c>
      <c r="I29" s="505">
        <f t="shared" si="1"/>
        <v>0</v>
      </c>
      <c r="J29" s="505">
        <f t="shared" si="1"/>
        <v>0</v>
      </c>
      <c r="K29" s="505">
        <f t="shared" si="1"/>
        <v>0</v>
      </c>
      <c r="L29" s="505">
        <f t="shared" si="1"/>
        <v>0</v>
      </c>
      <c r="M29" s="505">
        <f t="shared" si="1"/>
        <v>0</v>
      </c>
      <c r="N29" s="505">
        <f t="shared" si="1"/>
        <v>0</v>
      </c>
    </row>
    <row r="30" spans="1:15">
      <c r="A30" s="131"/>
      <c r="B30" s="415"/>
      <c r="C30" s="132"/>
      <c r="D30" s="121"/>
      <c r="E30" s="275"/>
      <c r="F30" s="274"/>
      <c r="H30" s="136" t="s">
        <v>739</v>
      </c>
      <c r="I30" s="505">
        <f t="shared" si="1"/>
        <v>0</v>
      </c>
      <c r="J30" s="505">
        <f t="shared" si="1"/>
        <v>0</v>
      </c>
      <c r="K30" s="505">
        <f t="shared" si="1"/>
        <v>0</v>
      </c>
      <c r="L30" s="505">
        <f t="shared" si="1"/>
        <v>0</v>
      </c>
      <c r="M30" s="505">
        <f t="shared" si="1"/>
        <v>0</v>
      </c>
      <c r="N30" s="505">
        <f t="shared" si="1"/>
        <v>0</v>
      </c>
    </row>
    <row r="31" spans="1:15" ht="12.75" customHeight="1">
      <c r="A31" s="426"/>
      <c r="B31" s="427"/>
      <c r="C31" s="428" t="s">
        <v>725</v>
      </c>
      <c r="D31" s="121"/>
      <c r="E31" s="275"/>
      <c r="F31" s="274"/>
      <c r="H31" s="137" t="s">
        <v>751</v>
      </c>
      <c r="I31" s="441">
        <f t="shared" ref="I31:N31" si="2">SUM(I27:I30)</f>
        <v>0</v>
      </c>
      <c r="J31" s="441">
        <f t="shared" si="2"/>
        <v>0</v>
      </c>
      <c r="K31" s="441">
        <f t="shared" si="2"/>
        <v>0</v>
      </c>
      <c r="L31" s="441">
        <f t="shared" si="2"/>
        <v>0</v>
      </c>
      <c r="M31" s="441">
        <f t="shared" si="2"/>
        <v>0</v>
      </c>
      <c r="N31" s="441">
        <f t="shared" si="2"/>
        <v>0</v>
      </c>
    </row>
    <row r="32" spans="1:15" ht="12.75" customHeight="1">
      <c r="A32" s="408" t="s">
        <v>754</v>
      </c>
      <c r="B32" s="415"/>
      <c r="C32" s="132"/>
      <c r="D32" s="121"/>
      <c r="E32" s="276" t="e">
        <f>SUM(E26:E31)</f>
        <v>#DIV/0!</v>
      </c>
      <c r="F32" s="416" t="e">
        <f>IF(E32=0,0,E32/E$47)</f>
        <v>#DIV/0!</v>
      </c>
    </row>
    <row r="33" spans="1:15" ht="12.75" customHeight="1">
      <c r="A33" s="131"/>
      <c r="B33" s="415"/>
      <c r="C33" s="132"/>
      <c r="D33" s="121"/>
      <c r="E33" s="272"/>
      <c r="F33" s="274"/>
    </row>
    <row r="34" spans="1:15" ht="12.75" customHeight="1">
      <c r="A34" s="131" t="s">
        <v>755</v>
      </c>
      <c r="B34" s="415"/>
      <c r="C34" s="429"/>
      <c r="D34" s="121"/>
      <c r="E34" s="275"/>
      <c r="F34" s="282" t="e">
        <f>E34/$E$47</f>
        <v>#DIV/0!</v>
      </c>
    </row>
    <row r="35" spans="1:15" ht="12.75" customHeight="1">
      <c r="A35" s="131" t="s">
        <v>756</v>
      </c>
      <c r="B35" s="415"/>
      <c r="C35" s="429"/>
      <c r="D35" s="121"/>
      <c r="E35" s="275"/>
      <c r="F35" s="282" t="e">
        <f t="shared" ref="F35:F41" si="3">E35/$E$47</f>
        <v>#DIV/0!</v>
      </c>
    </row>
    <row r="36" spans="1:15" ht="14.25" customHeight="1">
      <c r="A36" s="131" t="s">
        <v>757</v>
      </c>
      <c r="B36" s="415"/>
      <c r="C36" s="429"/>
      <c r="D36" s="121"/>
      <c r="E36" s="275"/>
      <c r="F36" s="282" t="e">
        <f t="shared" si="3"/>
        <v>#DIV/0!</v>
      </c>
    </row>
    <row r="37" spans="1:15">
      <c r="A37" s="131" t="s">
        <v>758</v>
      </c>
      <c r="B37" s="415"/>
      <c r="C37" s="430"/>
      <c r="D37" s="121"/>
      <c r="E37" s="275"/>
      <c r="F37" s="282" t="e">
        <f t="shared" si="3"/>
        <v>#DIV/0!</v>
      </c>
    </row>
    <row r="38" spans="1:15">
      <c r="A38" s="131" t="s">
        <v>759</v>
      </c>
      <c r="B38" s="415"/>
      <c r="C38" s="429"/>
      <c r="D38" s="121"/>
      <c r="E38" s="275"/>
      <c r="F38" s="282" t="e">
        <f t="shared" si="3"/>
        <v>#DIV/0!</v>
      </c>
    </row>
    <row r="39" spans="1:15">
      <c r="A39" s="131" t="s">
        <v>760</v>
      </c>
      <c r="B39" s="415"/>
      <c r="C39" s="430"/>
      <c r="D39" s="121"/>
      <c r="E39" s="275"/>
      <c r="F39" s="282" t="e">
        <f t="shared" si="3"/>
        <v>#DIV/0!</v>
      </c>
    </row>
    <row r="40" spans="1:15">
      <c r="A40" s="131" t="s">
        <v>761</v>
      </c>
      <c r="B40" s="415"/>
      <c r="C40" s="407" t="s">
        <v>749</v>
      </c>
      <c r="D40" s="121"/>
      <c r="E40" s="275"/>
      <c r="F40" s="282" t="e">
        <f t="shared" si="3"/>
        <v>#DIV/0!</v>
      </c>
    </row>
    <row r="41" spans="1:15">
      <c r="A41" s="131" t="s">
        <v>762</v>
      </c>
      <c r="B41" s="415"/>
      <c r="C41" s="407"/>
      <c r="D41" s="121"/>
      <c r="E41" s="275"/>
      <c r="F41" s="282" t="e">
        <f t="shared" si="3"/>
        <v>#DIV/0!</v>
      </c>
      <c r="H41" s="135"/>
      <c r="I41" s="135"/>
      <c r="J41" s="135"/>
      <c r="K41" s="135"/>
      <c r="L41" s="135"/>
      <c r="M41" s="135"/>
      <c r="N41" s="135"/>
      <c r="O41" s="135"/>
    </row>
    <row r="42" spans="1:15">
      <c r="A42" s="426"/>
      <c r="B42" s="427"/>
      <c r="C42" s="431"/>
      <c r="D42" s="121"/>
      <c r="E42" s="275"/>
      <c r="F42" s="274"/>
      <c r="H42" s="135"/>
      <c r="I42" s="135"/>
      <c r="J42" s="135"/>
      <c r="K42" s="135"/>
      <c r="L42" s="135"/>
      <c r="M42" s="135"/>
      <c r="N42" s="135"/>
      <c r="O42" s="135"/>
    </row>
    <row r="43" spans="1:15" ht="45">
      <c r="A43" s="408" t="s">
        <v>763</v>
      </c>
      <c r="B43" s="415"/>
      <c r="C43" s="132"/>
      <c r="D43" s="121"/>
      <c r="E43" s="276" t="e">
        <f>SUM(E32:E42)</f>
        <v>#DIV/0!</v>
      </c>
      <c r="F43" s="416" t="e">
        <f>IF(E43=0,0,E43/E$47)</f>
        <v>#DIV/0!</v>
      </c>
      <c r="H43" s="439" t="s">
        <v>764</v>
      </c>
      <c r="I43" s="400"/>
      <c r="J43" s="401"/>
      <c r="K43" s="215" t="s">
        <v>722</v>
      </c>
      <c r="L43" s="135"/>
      <c r="M43" s="135"/>
      <c r="N43" s="135"/>
    </row>
    <row r="44" spans="1:15">
      <c r="A44" s="131"/>
      <c r="B44" s="415"/>
      <c r="C44" s="132"/>
      <c r="D44" s="121"/>
      <c r="E44" s="272"/>
      <c r="F44" s="283"/>
      <c r="H44" s="136"/>
      <c r="I44" s="402" t="s">
        <v>725</v>
      </c>
      <c r="J44" s="403" t="s">
        <v>725</v>
      </c>
      <c r="K44" s="272"/>
      <c r="L44" s="135"/>
      <c r="M44" s="135"/>
      <c r="N44" s="135"/>
    </row>
    <row r="45" spans="1:15">
      <c r="A45" s="131" t="s">
        <v>765</v>
      </c>
      <c r="B45" s="415"/>
      <c r="C45" s="430"/>
      <c r="D45" s="121"/>
      <c r="E45" s="275"/>
      <c r="F45" s="416">
        <f>(IF(E45=0,0,E45/E$47))</f>
        <v>0</v>
      </c>
      <c r="H45" s="139" t="s">
        <v>733</v>
      </c>
      <c r="I45" s="140"/>
      <c r="J45" s="141"/>
      <c r="K45" s="276">
        <f>E15</f>
        <v>0</v>
      </c>
      <c r="L45" s="135"/>
      <c r="M45" s="135"/>
      <c r="N45" s="135"/>
    </row>
    <row r="46" spans="1:15">
      <c r="A46" s="131"/>
      <c r="B46" s="432"/>
      <c r="C46" s="132"/>
      <c r="D46" s="121"/>
      <c r="E46" s="272"/>
      <c r="F46" s="274"/>
      <c r="H46" s="142" t="s">
        <v>736</v>
      </c>
      <c r="I46" s="143"/>
      <c r="J46" s="144"/>
      <c r="K46" s="278">
        <f>E17</f>
        <v>0</v>
      </c>
      <c r="L46" s="135"/>
      <c r="M46" s="135"/>
      <c r="N46" s="135"/>
    </row>
    <row r="47" spans="1:15">
      <c r="A47" s="408" t="s">
        <v>766</v>
      </c>
      <c r="B47" s="433"/>
      <c r="C47" s="434"/>
      <c r="D47" s="121"/>
      <c r="E47" s="284" t="e">
        <f>SUM(E43:E46)</f>
        <v>#DIV/0!</v>
      </c>
      <c r="F47" s="285" t="e">
        <f>SUM(F43:F46)</f>
        <v>#DIV/0!</v>
      </c>
      <c r="H47" s="413" t="s">
        <v>738</v>
      </c>
      <c r="I47" s="143"/>
      <c r="J47" s="144"/>
      <c r="K47" s="279">
        <f>E18</f>
        <v>0</v>
      </c>
      <c r="L47" s="135"/>
      <c r="M47" s="135"/>
      <c r="N47" s="135"/>
      <c r="O47" s="135"/>
    </row>
    <row r="48" spans="1:15">
      <c r="B48" s="138"/>
      <c r="C48" s="435"/>
      <c r="D48" s="121"/>
      <c r="E48" s="258"/>
      <c r="F48" s="286"/>
      <c r="H48" s="413" t="s">
        <v>743</v>
      </c>
      <c r="I48" s="143"/>
      <c r="J48" s="144"/>
      <c r="K48" s="278" t="e">
        <f>E22</f>
        <v>#DIV/0!</v>
      </c>
      <c r="L48" s="135"/>
      <c r="M48" s="135"/>
      <c r="N48" s="135"/>
      <c r="O48" s="135"/>
    </row>
    <row r="49" spans="1:15">
      <c r="A49" s="436" t="s">
        <v>767</v>
      </c>
      <c r="B49" s="437"/>
      <c r="C49" s="438"/>
      <c r="D49" s="135"/>
      <c r="E49" s="287" t="e">
        <f>(E$26*1.3)+($E$47-$E$26)</f>
        <v>#DIV/0!</v>
      </c>
      <c r="F49" s="288"/>
      <c r="G49" s="135"/>
      <c r="H49" s="413" t="s">
        <v>746</v>
      </c>
      <c r="I49" s="418"/>
      <c r="J49" s="419"/>
      <c r="K49" s="278" t="e">
        <f>E25</f>
        <v>#DIV/0!</v>
      </c>
      <c r="L49" s="135"/>
      <c r="M49" s="135"/>
      <c r="N49" s="135"/>
      <c r="O49" s="135"/>
    </row>
    <row r="50" spans="1:15" s="14" customFormat="1">
      <c r="A50" s="135"/>
      <c r="B50" s="145"/>
      <c r="C50" s="146"/>
      <c r="D50" s="135"/>
      <c r="E50" s="289"/>
      <c r="F50" s="289"/>
      <c r="G50" s="135"/>
      <c r="H50" s="131" t="s">
        <v>748</v>
      </c>
      <c r="I50" s="422"/>
      <c r="J50" s="407"/>
      <c r="K50" s="273">
        <f>E28</f>
        <v>0</v>
      </c>
      <c r="L50" s="135"/>
      <c r="M50" s="135"/>
      <c r="N50" s="135"/>
      <c r="O50" s="135"/>
    </row>
    <row r="51" spans="1:15" s="14" customFormat="1">
      <c r="A51" s="436" t="s">
        <v>768</v>
      </c>
      <c r="B51" s="437"/>
      <c r="C51" s="438"/>
      <c r="D51" s="135"/>
      <c r="E51" s="287" t="e">
        <f>(E$26*1.5)+($E$47-$E$26)</f>
        <v>#DIV/0!</v>
      </c>
      <c r="F51" s="288"/>
      <c r="G51" s="135"/>
      <c r="H51" s="131" t="s">
        <v>750</v>
      </c>
      <c r="I51" s="423"/>
      <c r="J51" s="407"/>
      <c r="K51" s="273">
        <f t="shared" ref="K51:K52" si="4">E29</f>
        <v>0</v>
      </c>
      <c r="L51" s="135"/>
      <c r="M51" s="60"/>
      <c r="N51" s="135"/>
      <c r="O51" s="135"/>
    </row>
    <row r="52" spans="1:15" s="14" customFormat="1">
      <c r="A52" s="135"/>
      <c r="B52" s="145"/>
      <c r="C52" s="146"/>
      <c r="D52" s="135"/>
      <c r="E52" s="289"/>
      <c r="F52" s="289"/>
      <c r="G52" s="135"/>
      <c r="H52" s="131" t="s">
        <v>752</v>
      </c>
      <c r="I52" s="415"/>
      <c r="J52" s="132" t="s">
        <v>725</v>
      </c>
      <c r="K52" s="273">
        <f t="shared" si="4"/>
        <v>0</v>
      </c>
      <c r="L52" s="135"/>
      <c r="M52" s="60"/>
      <c r="N52" s="135"/>
      <c r="O52" s="135"/>
    </row>
    <row r="53" spans="1:15" s="14" customFormat="1">
      <c r="A53" s="436" t="s">
        <v>769</v>
      </c>
      <c r="B53" s="437"/>
      <c r="C53" s="438"/>
      <c r="D53" s="135"/>
      <c r="E53" s="287" t="e">
        <f>(E$26*2.5)+($E$47-$E$26)</f>
        <v>#DIV/0!</v>
      </c>
      <c r="F53" s="289"/>
      <c r="G53" s="135"/>
      <c r="H53" s="131" t="s">
        <v>755</v>
      </c>
      <c r="I53" s="415"/>
      <c r="J53" s="429"/>
      <c r="K53" s="273">
        <f>E34</f>
        <v>0</v>
      </c>
      <c r="L53" s="135"/>
      <c r="M53" s="60"/>
      <c r="N53" s="135"/>
      <c r="O53" s="135"/>
    </row>
    <row r="54" spans="1:15" s="14" customFormat="1">
      <c r="A54" s="135"/>
      <c r="B54" s="145"/>
      <c r="C54" s="147"/>
      <c r="D54" s="135"/>
      <c r="E54" s="135"/>
      <c r="F54" s="148"/>
      <c r="G54" s="135"/>
      <c r="H54" s="131" t="s">
        <v>756</v>
      </c>
      <c r="I54" s="415"/>
      <c r="J54" s="429"/>
      <c r="K54" s="273">
        <f t="shared" ref="K54:K60" si="5">E35</f>
        <v>0</v>
      </c>
      <c r="L54" s="135"/>
      <c r="M54" s="60"/>
      <c r="N54" s="135"/>
      <c r="O54" s="135"/>
    </row>
    <row r="55" spans="1:15" s="14" customFormat="1">
      <c r="A55" s="135"/>
      <c r="B55" s="145"/>
      <c r="C55" s="147"/>
      <c r="D55" s="135"/>
      <c r="E55" s="135"/>
      <c r="F55" s="148"/>
      <c r="G55" s="135"/>
      <c r="H55" s="131" t="s">
        <v>757</v>
      </c>
      <c r="I55" s="415"/>
      <c r="J55" s="429"/>
      <c r="K55" s="273">
        <f t="shared" si="5"/>
        <v>0</v>
      </c>
      <c r="L55" s="135"/>
      <c r="M55" s="60"/>
      <c r="N55" s="135"/>
      <c r="O55" s="135"/>
    </row>
    <row r="56" spans="1:15" s="14" customFormat="1">
      <c r="A56" s="135"/>
      <c r="B56" s="135"/>
      <c r="C56" s="149"/>
      <c r="D56" s="135"/>
      <c r="E56" s="135"/>
      <c r="F56" s="148"/>
      <c r="G56" s="135"/>
      <c r="H56" s="131" t="s">
        <v>758</v>
      </c>
      <c r="I56" s="415"/>
      <c r="J56" s="430"/>
      <c r="K56" s="273">
        <f t="shared" si="5"/>
        <v>0</v>
      </c>
      <c r="L56" s="135"/>
      <c r="M56" s="60"/>
      <c r="N56" s="135"/>
      <c r="O56" s="135"/>
    </row>
    <row r="57" spans="1:15" s="14" customFormat="1">
      <c r="A57" s="135"/>
      <c r="B57" s="135"/>
      <c r="C57" s="149"/>
      <c r="D57" s="135"/>
      <c r="E57" s="135"/>
      <c r="F57" s="148"/>
      <c r="G57" s="135"/>
      <c r="H57" s="131" t="s">
        <v>759</v>
      </c>
      <c r="I57" s="415"/>
      <c r="J57" s="429"/>
      <c r="K57" s="273">
        <f t="shared" si="5"/>
        <v>0</v>
      </c>
      <c r="L57" s="135"/>
      <c r="M57" s="60"/>
      <c r="N57" s="135"/>
      <c r="O57" s="135"/>
    </row>
    <row r="58" spans="1:15" s="14" customFormat="1">
      <c r="A58" s="60"/>
      <c r="B58" s="135"/>
      <c r="C58" s="149"/>
      <c r="D58" s="135"/>
      <c r="E58" s="135"/>
      <c r="F58" s="148"/>
      <c r="G58" s="135"/>
      <c r="H58" s="131" t="s">
        <v>760</v>
      </c>
      <c r="I58" s="415"/>
      <c r="J58" s="430"/>
      <c r="K58" s="273">
        <f t="shared" si="5"/>
        <v>0</v>
      </c>
      <c r="L58" s="135"/>
      <c r="M58" s="60"/>
      <c r="N58" s="60"/>
      <c r="O58" s="135"/>
    </row>
    <row r="59" spans="1:15" s="14" customFormat="1">
      <c r="A59" s="135"/>
      <c r="B59" s="135"/>
      <c r="C59" s="149"/>
      <c r="D59" s="135"/>
      <c r="E59" s="135"/>
      <c r="F59" s="148"/>
      <c r="G59" s="135"/>
      <c r="H59" s="131" t="s">
        <v>761</v>
      </c>
      <c r="I59" s="415"/>
      <c r="J59" s="407"/>
      <c r="K59" s="273">
        <f t="shared" si="5"/>
        <v>0</v>
      </c>
      <c r="L59" s="135"/>
      <c r="M59" s="60"/>
      <c r="N59" s="60"/>
      <c r="O59" s="135"/>
    </row>
    <row r="60" spans="1:15" s="14" customFormat="1">
      <c r="A60" s="135"/>
      <c r="B60" s="135"/>
      <c r="C60" s="149"/>
      <c r="D60" s="135"/>
      <c r="E60" s="135"/>
      <c r="F60" s="148"/>
      <c r="G60" s="135"/>
      <c r="H60" s="131" t="s">
        <v>762</v>
      </c>
      <c r="I60" s="415"/>
      <c r="J60" s="407"/>
      <c r="K60" s="273">
        <f t="shared" si="5"/>
        <v>0</v>
      </c>
      <c r="L60" s="135"/>
      <c r="M60" s="60"/>
      <c r="N60" s="60"/>
      <c r="O60" s="135"/>
    </row>
    <row r="61" spans="1:15" s="14" customFormat="1">
      <c r="A61" s="135"/>
      <c r="B61" s="135"/>
      <c r="C61" s="149"/>
      <c r="D61" s="135"/>
      <c r="E61" s="135"/>
      <c r="F61" s="148"/>
      <c r="G61" s="135"/>
      <c r="H61" s="131" t="s">
        <v>765</v>
      </c>
      <c r="I61" s="415"/>
      <c r="J61" s="430"/>
      <c r="K61" s="273">
        <f>E45</f>
        <v>0</v>
      </c>
      <c r="L61" s="135"/>
      <c r="M61" s="60"/>
      <c r="N61" s="60"/>
      <c r="O61" s="135"/>
    </row>
    <row r="62" spans="1:15" s="14" customFormat="1">
      <c r="A62" s="135"/>
      <c r="B62" s="135"/>
      <c r="C62" s="149"/>
      <c r="D62" s="135"/>
      <c r="E62" s="135"/>
      <c r="F62" s="148"/>
      <c r="G62" s="135"/>
      <c r="H62" s="131"/>
      <c r="I62" s="432"/>
      <c r="J62" s="132"/>
      <c r="K62" s="272"/>
      <c r="L62" s="135"/>
      <c r="M62" s="60"/>
      <c r="N62" s="60"/>
      <c r="O62" s="135"/>
    </row>
    <row r="63" spans="1:15" s="14" customFormat="1">
      <c r="A63" s="135"/>
      <c r="B63" s="135"/>
      <c r="C63" s="149"/>
      <c r="D63" s="135"/>
      <c r="E63" s="135"/>
      <c r="F63" s="148"/>
      <c r="G63" s="135"/>
      <c r="H63" s="408" t="s">
        <v>766</v>
      </c>
      <c r="I63" s="433"/>
      <c r="J63" s="434"/>
      <c r="K63" s="284" t="e">
        <f>SUM(K45:K62)</f>
        <v>#DIV/0!</v>
      </c>
      <c r="L63" s="135"/>
      <c r="M63" s="60"/>
      <c r="N63" s="60"/>
      <c r="O63" s="135"/>
    </row>
    <row r="64" spans="1:15" s="14" customFormat="1">
      <c r="A64" s="135"/>
      <c r="B64" s="135"/>
      <c r="C64" s="149"/>
      <c r="D64" s="135"/>
      <c r="E64" s="135"/>
      <c r="F64" s="148"/>
      <c r="G64" s="135"/>
      <c r="H64" s="60"/>
      <c r="I64" s="138"/>
      <c r="J64" s="435"/>
      <c r="K64" s="258"/>
      <c r="L64" s="135"/>
      <c r="M64" s="60"/>
      <c r="N64" s="60"/>
      <c r="O64" s="60"/>
    </row>
    <row r="65" spans="1:15" s="14" customFormat="1">
      <c r="A65" s="135"/>
      <c r="B65" s="135"/>
      <c r="C65" s="149"/>
      <c r="D65" s="135"/>
      <c r="E65" s="60"/>
      <c r="F65" s="148"/>
      <c r="G65" s="135"/>
      <c r="H65" s="436" t="s">
        <v>767</v>
      </c>
      <c r="I65" s="437"/>
      <c r="J65" s="438"/>
      <c r="K65" s="287" t="e">
        <f>E49</f>
        <v>#DIV/0!</v>
      </c>
      <c r="L65" s="135"/>
      <c r="M65" s="60"/>
      <c r="N65" s="60"/>
      <c r="O65" s="60"/>
    </row>
    <row r="66" spans="1:15">
      <c r="H66" s="135"/>
      <c r="I66" s="145"/>
      <c r="J66" s="146"/>
      <c r="K66" s="289"/>
      <c r="L66" s="135"/>
    </row>
    <row r="67" spans="1:15">
      <c r="H67" s="436" t="s">
        <v>768</v>
      </c>
      <c r="I67" s="437"/>
      <c r="J67" s="438"/>
      <c r="K67" s="287" t="e">
        <f>E51</f>
        <v>#DIV/0!</v>
      </c>
      <c r="L67" s="135"/>
    </row>
    <row r="68" spans="1:15">
      <c r="H68" s="135"/>
      <c r="I68" s="145"/>
      <c r="J68" s="146"/>
      <c r="K68" s="289"/>
      <c r="L68" s="135"/>
    </row>
    <row r="69" spans="1:15">
      <c r="H69" s="436" t="s">
        <v>769</v>
      </c>
      <c r="I69" s="437"/>
      <c r="J69" s="438"/>
      <c r="K69" s="287" t="e">
        <f>E53</f>
        <v>#DIV/0!</v>
      </c>
      <c r="L69" s="135"/>
    </row>
    <row r="70" spans="1:15">
      <c r="L70" s="135"/>
      <c r="O70" s="135"/>
    </row>
    <row r="71" spans="1:15">
      <c r="O71" s="135"/>
    </row>
    <row r="72" spans="1:15">
      <c r="O72" s="135"/>
    </row>
    <row r="73" spans="1:15">
      <c r="O73" s="135"/>
    </row>
    <row r="74" spans="1:15">
      <c r="O74" s="135"/>
    </row>
    <row r="75" spans="1:15">
      <c r="O75" s="135"/>
    </row>
    <row r="76" spans="1:15">
      <c r="O76" s="135"/>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1"/>
  <sheetViews>
    <sheetView showGridLines="0" zoomScaleNormal="100" workbookViewId="0">
      <pane ySplit="10" topLeftCell="A11" activePane="bottomLeft" state="frozen"/>
      <selection pane="bottomLeft" activeCell="A11" sqref="A11:XFD11"/>
      <selection activeCell="B1" sqref="B1"/>
    </sheetView>
  </sheetViews>
  <sheetFormatPr defaultColWidth="9.140625" defaultRowHeight="13.15"/>
  <cols>
    <col min="1" max="1" width="35.42578125" style="60" bestFit="1" customWidth="1"/>
    <col min="2" max="2" width="69.42578125" style="60" bestFit="1" customWidth="1"/>
    <col min="3" max="3" width="12.85546875" style="60" customWidth="1"/>
    <col min="4" max="4" width="18.85546875" style="60" customWidth="1"/>
    <col min="5" max="5" width="15.28515625" style="60" customWidth="1"/>
    <col min="6" max="6" width="12.85546875" style="60" customWidth="1"/>
    <col min="7" max="7" width="12.28515625" style="60" bestFit="1" customWidth="1"/>
    <col min="8" max="8" width="13.7109375" style="60" bestFit="1" customWidth="1"/>
    <col min="9" max="9" width="19.85546875" style="2" customWidth="1"/>
    <col min="10" max="16384" width="9.140625" style="2"/>
  </cols>
  <sheetData>
    <row r="1" spans="1:9" ht="16.149999999999999">
      <c r="A1" s="503" t="s">
        <v>5</v>
      </c>
      <c r="D1" s="216" t="s">
        <v>772</v>
      </c>
      <c r="E1" s="217"/>
      <c r="F1" s="217"/>
      <c r="G1" s="218"/>
      <c r="H1" s="219" t="s">
        <v>773</v>
      </c>
    </row>
    <row r="2" spans="1:9">
      <c r="A2" s="93"/>
      <c r="D2" s="150" t="s">
        <v>774</v>
      </c>
      <c r="E2" s="151"/>
      <c r="F2" s="151"/>
      <c r="G2" s="152"/>
      <c r="H2" s="296"/>
    </row>
    <row r="3" spans="1:9" ht="15.6">
      <c r="A3" s="39" t="str">
        <f>'2-Kosten per locatie'!A3</f>
        <v>Naam opdrachtgever</v>
      </c>
      <c r="B3" s="154" t="str">
        <f>'2-Kosten per locatie'!B3</f>
        <v>Gemeente Westerkwartier - Perceel 1</v>
      </c>
      <c r="D3" s="150" t="s">
        <v>775</v>
      </c>
      <c r="E3" s="151"/>
      <c r="F3" s="151"/>
      <c r="G3" s="152"/>
      <c r="H3" s="296"/>
    </row>
    <row r="4" spans="1:9" ht="15.6">
      <c r="A4" s="39" t="str">
        <f>'2-Kosten per locatie'!A4</f>
        <v>Calculatie onderdeel</v>
      </c>
      <c r="B4" s="48" t="e">
        <f ca="1">MID(CELL("bestandsnaam",$C$9),SEARCH("]",CELL("bestandsnaam",$C$9),1)+1,256)</f>
        <v>#VALUE!</v>
      </c>
      <c r="D4" s="150" t="s">
        <v>776</v>
      </c>
      <c r="E4" s="151"/>
      <c r="F4" s="151"/>
      <c r="G4" s="152"/>
      <c r="H4" s="296"/>
    </row>
    <row r="5" spans="1:9" ht="15.6">
      <c r="A5" s="39" t="str">
        <f>'2-Kosten per locatie'!A5</f>
        <v>Gebouw/plaats</v>
      </c>
      <c r="B5" s="154" t="str">
        <f>'2-Kosten per locatie'!B5</f>
        <v>Divers</v>
      </c>
      <c r="I5" s="60"/>
    </row>
    <row r="6" spans="1:9" ht="15.6">
      <c r="A6" s="39" t="str">
        <f>'2-Kosten per locatie'!A6</f>
        <v>Referentie nummer</v>
      </c>
      <c r="B6" s="154">
        <f>'2-Kosten per locatie'!B6</f>
        <v>0</v>
      </c>
      <c r="I6" s="60"/>
    </row>
    <row r="7" spans="1:9" ht="15" customHeight="1">
      <c r="A7" s="39" t="str">
        <f>'2-Kosten per locatie'!A7</f>
        <v>Naam dienstverlener</v>
      </c>
      <c r="B7" s="154">
        <f>'2-Kosten per locatie'!B7</f>
        <v>0</v>
      </c>
      <c r="I7" s="60"/>
    </row>
    <row r="8" spans="1:9" ht="15.6">
      <c r="A8" s="39" t="str">
        <f>'2-Kosten per locatie'!A8</f>
        <v>Prijspeil</v>
      </c>
      <c r="B8" s="297">
        <f>'2-Kosten per locatie'!B8</f>
        <v>46023</v>
      </c>
      <c r="I8" s="60"/>
    </row>
    <row r="10" spans="1:9" ht="32.450000000000003">
      <c r="A10" s="442" t="s">
        <v>24</v>
      </c>
      <c r="B10" s="442" t="s">
        <v>777</v>
      </c>
      <c r="C10" s="442" t="s">
        <v>778</v>
      </c>
      <c r="D10" s="442" t="s">
        <v>779</v>
      </c>
      <c r="E10" s="442" t="s">
        <v>780</v>
      </c>
      <c r="F10" s="442" t="s">
        <v>781</v>
      </c>
      <c r="G10" s="442" t="s">
        <v>782</v>
      </c>
      <c r="H10" s="442" t="s">
        <v>783</v>
      </c>
    </row>
    <row r="11" spans="1:9">
      <c r="A11" s="325" t="s">
        <v>55</v>
      </c>
      <c r="B11" s="74" t="s">
        <v>784</v>
      </c>
      <c r="C11" s="510">
        <v>1</v>
      </c>
      <c r="D11" s="443">
        <v>255</v>
      </c>
      <c r="E11" s="511"/>
      <c r="F11" s="444">
        <f t="shared" ref="F11" si="0">E11*D11</f>
        <v>0</v>
      </c>
      <c r="G11" s="445">
        <f>H2</f>
        <v>0</v>
      </c>
      <c r="H11" s="242">
        <f t="shared" ref="H11:H12" si="1">G11*F11</f>
        <v>0</v>
      </c>
    </row>
    <row r="12" spans="1:9">
      <c r="A12" s="325" t="s">
        <v>55</v>
      </c>
      <c r="B12" s="74" t="s">
        <v>785</v>
      </c>
      <c r="C12" s="510">
        <v>1</v>
      </c>
      <c r="D12" s="443">
        <v>255</v>
      </c>
      <c r="E12" s="511"/>
      <c r="F12" s="444">
        <f t="shared" ref="F12:F18" si="2">E12*D12</f>
        <v>0</v>
      </c>
      <c r="G12" s="445">
        <f>H2</f>
        <v>0</v>
      </c>
      <c r="H12" s="242">
        <f t="shared" si="1"/>
        <v>0</v>
      </c>
    </row>
    <row r="13" spans="1:9">
      <c r="A13" s="325" t="s">
        <v>55</v>
      </c>
      <c r="B13" s="74" t="s">
        <v>786</v>
      </c>
      <c r="C13" s="510">
        <v>1</v>
      </c>
      <c r="D13" s="443">
        <v>255</v>
      </c>
      <c r="E13" s="528">
        <v>1.75</v>
      </c>
      <c r="F13" s="444">
        <f t="shared" si="2"/>
        <v>446.25</v>
      </c>
      <c r="G13" s="445">
        <f>H2</f>
        <v>0</v>
      </c>
      <c r="H13" s="242">
        <f t="shared" ref="H13:H18" si="3">G13*F13</f>
        <v>0</v>
      </c>
    </row>
    <row r="14" spans="1:9">
      <c r="A14" s="325" t="s">
        <v>54</v>
      </c>
      <c r="B14" s="74" t="s">
        <v>787</v>
      </c>
      <c r="C14" s="510">
        <v>1</v>
      </c>
      <c r="D14" s="443">
        <v>255</v>
      </c>
      <c r="E14" s="511"/>
      <c r="F14" s="444">
        <f t="shared" si="2"/>
        <v>0</v>
      </c>
      <c r="G14" s="445">
        <f>H2</f>
        <v>0</v>
      </c>
      <c r="H14" s="242">
        <f t="shared" si="3"/>
        <v>0</v>
      </c>
    </row>
    <row r="15" spans="1:9">
      <c r="A15" s="325" t="s">
        <v>54</v>
      </c>
      <c r="B15" s="74" t="s">
        <v>788</v>
      </c>
      <c r="C15" s="510">
        <v>1</v>
      </c>
      <c r="D15" s="443">
        <v>255</v>
      </c>
      <c r="E15" s="511"/>
      <c r="F15" s="444">
        <f t="shared" si="2"/>
        <v>0</v>
      </c>
      <c r="G15" s="445">
        <f>H2</f>
        <v>0</v>
      </c>
      <c r="H15" s="242">
        <f t="shared" si="3"/>
        <v>0</v>
      </c>
    </row>
    <row r="16" spans="1:9">
      <c r="A16" s="325" t="s">
        <v>57</v>
      </c>
      <c r="B16" s="74" t="s">
        <v>789</v>
      </c>
      <c r="C16" s="443">
        <v>1</v>
      </c>
      <c r="D16" s="443">
        <v>255</v>
      </c>
      <c r="E16" s="511"/>
      <c r="F16" s="444">
        <f t="shared" si="2"/>
        <v>0</v>
      </c>
      <c r="G16" s="445">
        <f>H2</f>
        <v>0</v>
      </c>
      <c r="H16" s="242">
        <f t="shared" si="3"/>
        <v>0</v>
      </c>
    </row>
    <row r="17" spans="1:8">
      <c r="A17" s="325" t="s">
        <v>51</v>
      </c>
      <c r="B17" s="74" t="s">
        <v>789</v>
      </c>
      <c r="C17" s="443">
        <v>1</v>
      </c>
      <c r="D17" s="443">
        <v>255</v>
      </c>
      <c r="E17" s="511"/>
      <c r="F17" s="444">
        <f t="shared" si="2"/>
        <v>0</v>
      </c>
      <c r="G17" s="445">
        <f>H2</f>
        <v>0</v>
      </c>
      <c r="H17" s="242">
        <f t="shared" si="3"/>
        <v>0</v>
      </c>
    </row>
    <row r="18" spans="1:8">
      <c r="A18" s="325" t="s">
        <v>58</v>
      </c>
      <c r="B18" s="74" t="s">
        <v>789</v>
      </c>
      <c r="C18" s="443">
        <v>1</v>
      </c>
      <c r="D18" s="443">
        <v>255</v>
      </c>
      <c r="E18" s="511"/>
      <c r="F18" s="444">
        <f t="shared" si="2"/>
        <v>0</v>
      </c>
      <c r="G18" s="445">
        <f>H2</f>
        <v>0</v>
      </c>
      <c r="H18" s="242">
        <f t="shared" si="3"/>
        <v>0</v>
      </c>
    </row>
    <row r="19" spans="1:8">
      <c r="A19" s="91"/>
      <c r="C19" s="86"/>
      <c r="D19" s="86"/>
      <c r="E19" s="86"/>
      <c r="F19" s="86"/>
      <c r="G19" s="86"/>
      <c r="H19" s="86"/>
    </row>
    <row r="20" spans="1:8">
      <c r="H20" s="258"/>
    </row>
    <row r="21" spans="1:8" s="13" customFormat="1">
      <c r="A21" s="371" t="s">
        <v>68</v>
      </c>
      <c r="B21" s="383"/>
      <c r="C21" s="383"/>
      <c r="D21" s="383"/>
      <c r="E21" s="383"/>
      <c r="F21" s="446">
        <f>SUM(F11:F18)</f>
        <v>446.25</v>
      </c>
      <c r="G21" s="383"/>
      <c r="H21" s="292">
        <f>SUM(H11:H20)</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8"/>
  <sheetViews>
    <sheetView showGridLines="0" showZeros="0" zoomScaleNormal="100" zoomScaleSheetLayoutView="75" zoomScalePageLayoutView="50" workbookViewId="0">
      <pane ySplit="10" topLeftCell="A11" activePane="bottomLeft" state="frozen"/>
      <selection pane="bottomLeft"/>
      <selection activeCell="B1" sqref="B1"/>
    </sheetView>
  </sheetViews>
  <sheetFormatPr defaultColWidth="11.42578125" defaultRowHeight="13.15"/>
  <cols>
    <col min="1" max="1" width="39" style="60" customWidth="1"/>
    <col min="2" max="2" width="20.28515625" style="60" customWidth="1"/>
    <col min="3" max="6" width="17.5703125" style="60" customWidth="1"/>
    <col min="7" max="16384" width="11.42578125" style="2"/>
  </cols>
  <sheetData>
    <row r="1" spans="1:6">
      <c r="A1" s="503" t="s">
        <v>5</v>
      </c>
      <c r="B1" s="155"/>
      <c r="C1" s="155"/>
      <c r="D1" s="156"/>
    </row>
    <row r="2" spans="1:6">
      <c r="A2" s="93"/>
    </row>
    <row r="3" spans="1:6" ht="15.6">
      <c r="A3" s="39" t="str">
        <f>'2-Kosten per locatie'!A3</f>
        <v>Naam opdrachtgever</v>
      </c>
      <c r="B3" s="48" t="str">
        <f>'2-Kosten per locatie'!B3</f>
        <v>Gemeente Westerkwartier - Perceel 1</v>
      </c>
      <c r="C3" s="157"/>
      <c r="D3" s="157"/>
    </row>
    <row r="4" spans="1:6" ht="15.6">
      <c r="A4" s="39" t="str">
        <f>'2-Kosten per locatie'!A4</f>
        <v>Calculatie onderdeel</v>
      </c>
      <c r="B4" s="48" t="e">
        <f ca="1">MID(CELL("bestandsnaam",$C$9),SEARCH("]",CELL("bestandsnaam",$C$9),1)+1,256)</f>
        <v>#VALUE!</v>
      </c>
      <c r="C4" s="158"/>
      <c r="D4" s="159"/>
    </row>
    <row r="5" spans="1:6" ht="15.6">
      <c r="A5" s="39" t="str">
        <f>'2-Kosten per locatie'!A5</f>
        <v>Gebouw/plaats</v>
      </c>
      <c r="B5" s="48" t="str">
        <f>'2-Kosten per locatie'!B5</f>
        <v>Divers</v>
      </c>
      <c r="C5" s="158"/>
      <c r="D5" s="159"/>
    </row>
    <row r="6" spans="1:6" ht="15.6">
      <c r="A6" s="39" t="str">
        <f>'2-Kosten per locatie'!A6</f>
        <v>Referentie nummer</v>
      </c>
      <c r="B6" s="48">
        <f>'2-Kosten per locatie'!B6</f>
        <v>0</v>
      </c>
      <c r="C6" s="158"/>
      <c r="D6" s="159"/>
    </row>
    <row r="7" spans="1:6" ht="15.6">
      <c r="A7" s="39" t="str">
        <f>'2-Kosten per locatie'!A7</f>
        <v>Naam dienstverlener</v>
      </c>
      <c r="B7" s="48">
        <f>'2-Kosten per locatie'!B7</f>
        <v>0</v>
      </c>
      <c r="C7" s="158"/>
      <c r="D7" s="159"/>
    </row>
    <row r="8" spans="1:6" ht="15.6">
      <c r="A8" s="39" t="str">
        <f>'2-Kosten per locatie'!A8</f>
        <v>Prijspeil</v>
      </c>
      <c r="B8" s="268">
        <f>'2-Kosten per locatie'!B8</f>
        <v>46023</v>
      </c>
      <c r="C8" s="158"/>
      <c r="D8" s="159"/>
    </row>
    <row r="9" spans="1:6" ht="15.6">
      <c r="A9" s="160"/>
      <c r="B9" s="161"/>
      <c r="C9" s="158"/>
      <c r="D9" s="159"/>
    </row>
    <row r="10" spans="1:6">
      <c r="A10" s="162"/>
      <c r="B10" s="163"/>
      <c r="C10" s="163"/>
      <c r="D10" s="163"/>
    </row>
    <row r="11" spans="1:6" ht="18.600000000000001">
      <c r="A11" s="447" t="s">
        <v>790</v>
      </c>
      <c r="B11" s="448"/>
      <c r="C11" s="448"/>
      <c r="D11" s="449"/>
      <c r="E11" s="449"/>
      <c r="F11" s="450"/>
    </row>
    <row r="13" spans="1:6">
      <c r="A13" s="451"/>
      <c r="B13" s="452"/>
      <c r="C13" s="563" t="s">
        <v>791</v>
      </c>
      <c r="D13" s="564"/>
      <c r="E13" s="564"/>
      <c r="F13" s="565"/>
    </row>
    <row r="14" spans="1:6">
      <c r="A14" s="453" t="s">
        <v>792</v>
      </c>
      <c r="B14" s="453" t="s">
        <v>793</v>
      </c>
      <c r="C14" s="454" t="s">
        <v>794</v>
      </c>
      <c r="D14" s="443" t="s">
        <v>795</v>
      </c>
      <c r="E14" s="443" t="s">
        <v>796</v>
      </c>
      <c r="F14" s="443" t="s">
        <v>797</v>
      </c>
    </row>
    <row r="15" spans="1:6">
      <c r="A15" s="455" t="s">
        <v>798</v>
      </c>
      <c r="B15" s="455" t="s">
        <v>799</v>
      </c>
      <c r="C15" s="456"/>
      <c r="D15" s="456"/>
      <c r="E15" s="456"/>
      <c r="F15" s="456"/>
    </row>
    <row r="16" spans="1:6">
      <c r="A16" s="455" t="s">
        <v>800</v>
      </c>
      <c r="B16" s="455" t="s">
        <v>799</v>
      </c>
      <c r="C16" s="456"/>
      <c r="D16" s="456"/>
      <c r="E16" s="456"/>
      <c r="F16" s="456"/>
    </row>
    <row r="17" spans="1:6">
      <c r="A17" s="455" t="s">
        <v>801</v>
      </c>
      <c r="B17" s="455" t="s">
        <v>802</v>
      </c>
      <c r="C17" s="456"/>
      <c r="D17" s="456"/>
      <c r="E17" s="456"/>
      <c r="F17" s="456"/>
    </row>
    <row r="18" spans="1:6">
      <c r="A18" s="453" t="s">
        <v>803</v>
      </c>
      <c r="B18" s="457"/>
      <c r="C18" s="456"/>
      <c r="D18" s="456"/>
      <c r="E18" s="456"/>
      <c r="F18" s="456"/>
    </row>
    <row r="19" spans="1:6">
      <c r="A19" s="453" t="s">
        <v>804</v>
      </c>
      <c r="B19" s="457"/>
      <c r="C19" s="456"/>
      <c r="D19" s="456"/>
      <c r="E19" s="456"/>
      <c r="F19" s="456"/>
    </row>
    <row r="20" spans="1:6">
      <c r="A20" s="164"/>
      <c r="B20" s="164"/>
      <c r="C20" s="164"/>
      <c r="D20" s="155"/>
    </row>
    <row r="21" spans="1:6" ht="18.600000000000001">
      <c r="A21" s="447" t="s">
        <v>805</v>
      </c>
      <c r="B21" s="458"/>
      <c r="C21" s="458"/>
      <c r="D21" s="458"/>
      <c r="E21" s="458"/>
      <c r="F21" s="459"/>
    </row>
    <row r="22" spans="1:6">
      <c r="A22" s="165"/>
      <c r="B22" s="164"/>
      <c r="C22" s="164"/>
      <c r="D22" s="155"/>
      <c r="E22" s="563" t="s">
        <v>806</v>
      </c>
      <c r="F22" s="565"/>
    </row>
    <row r="23" spans="1:6">
      <c r="A23" s="453" t="s">
        <v>807</v>
      </c>
      <c r="B23" s="460" t="s">
        <v>793</v>
      </c>
      <c r="C23" s="461"/>
      <c r="D23" s="462"/>
      <c r="E23" s="463" t="s">
        <v>808</v>
      </c>
      <c r="F23" s="463" t="s">
        <v>809</v>
      </c>
    </row>
    <row r="24" spans="1:6">
      <c r="A24" s="455" t="s">
        <v>810</v>
      </c>
      <c r="B24" s="457" t="s">
        <v>811</v>
      </c>
      <c r="C24" s="199"/>
      <c r="D24" s="199"/>
      <c r="E24" s="456"/>
      <c r="F24" s="456"/>
    </row>
    <row r="25" spans="1:6">
      <c r="A25" s="455" t="s">
        <v>812</v>
      </c>
      <c r="B25" s="457" t="s">
        <v>811</v>
      </c>
      <c r="C25" s="464"/>
      <c r="D25" s="464"/>
      <c r="E25" s="456"/>
      <c r="F25" s="456"/>
    </row>
    <row r="26" spans="1:6">
      <c r="A26" s="455" t="s">
        <v>813</v>
      </c>
      <c r="B26" s="457" t="s">
        <v>811</v>
      </c>
      <c r="C26" s="464"/>
      <c r="D26" s="464"/>
      <c r="E26" s="456"/>
      <c r="F26" s="456"/>
    </row>
    <row r="27" spans="1:6">
      <c r="A27" s="455" t="s">
        <v>814</v>
      </c>
      <c r="B27" s="457" t="s">
        <v>811</v>
      </c>
      <c r="C27" s="465"/>
      <c r="D27" s="464"/>
      <c r="E27" s="456"/>
      <c r="F27" s="456"/>
    </row>
    <row r="28" spans="1:6">
      <c r="A28" s="455" t="s">
        <v>815</v>
      </c>
      <c r="B28" s="457" t="s">
        <v>811</v>
      </c>
      <c r="C28" s="465"/>
      <c r="D28" s="464"/>
      <c r="E28" s="456"/>
      <c r="F28" s="456"/>
    </row>
    <row r="29" spans="1:6">
      <c r="A29" s="166"/>
      <c r="B29" s="167"/>
      <c r="C29" s="167"/>
      <c r="D29" s="166"/>
    </row>
    <row r="30" spans="1:6" ht="18.600000000000001">
      <c r="A30" s="447" t="s">
        <v>816</v>
      </c>
      <c r="B30" s="458"/>
      <c r="C30" s="458"/>
      <c r="D30" s="458"/>
      <c r="E30" s="458"/>
      <c r="F30" s="459"/>
    </row>
    <row r="31" spans="1:6">
      <c r="A31" s="466"/>
      <c r="B31" s="466"/>
      <c r="C31" s="466"/>
      <c r="D31" s="466"/>
    </row>
    <row r="32" spans="1:6" ht="26.45">
      <c r="A32" s="467" t="s">
        <v>817</v>
      </c>
      <c r="B32" s="468" t="s">
        <v>793</v>
      </c>
      <c r="C32" s="461"/>
      <c r="D32" s="462"/>
      <c r="E32" s="469" t="s">
        <v>818</v>
      </c>
      <c r="F32" s="470" t="s">
        <v>819</v>
      </c>
    </row>
    <row r="33" spans="1:6">
      <c r="A33" s="455" t="s">
        <v>820</v>
      </c>
      <c r="B33" s="457" t="s">
        <v>811</v>
      </c>
      <c r="C33" s="199"/>
      <c r="D33" s="199"/>
      <c r="E33" s="456"/>
      <c r="F33" s="456"/>
    </row>
    <row r="34" spans="1:6">
      <c r="A34" s="455" t="s">
        <v>821</v>
      </c>
      <c r="B34" s="457" t="s">
        <v>811</v>
      </c>
      <c r="C34" s="464"/>
      <c r="D34" s="464"/>
      <c r="E34" s="456"/>
      <c r="F34" s="456"/>
    </row>
    <row r="35" spans="1:6">
      <c r="A35" s="455" t="s">
        <v>822</v>
      </c>
      <c r="B35" s="457" t="s">
        <v>811</v>
      </c>
      <c r="C35" s="465"/>
      <c r="D35" s="464"/>
      <c r="E35" s="456"/>
      <c r="F35" s="456"/>
    </row>
    <row r="36" spans="1:6">
      <c r="A36" s="455" t="s">
        <v>823</v>
      </c>
      <c r="B36" s="457" t="s">
        <v>811</v>
      </c>
      <c r="C36" s="465"/>
      <c r="D36" s="464"/>
      <c r="E36" s="456"/>
      <c r="F36" s="456"/>
    </row>
    <row r="37" spans="1:6">
      <c r="A37" s="455" t="s">
        <v>824</v>
      </c>
      <c r="B37" s="457" t="s">
        <v>811</v>
      </c>
      <c r="C37" s="465"/>
      <c r="D37" s="464"/>
      <c r="E37" s="456"/>
      <c r="F37" s="456"/>
    </row>
    <row r="39" spans="1:6" ht="18.600000000000001">
      <c r="A39" s="447" t="s">
        <v>825</v>
      </c>
      <c r="B39" s="458"/>
      <c r="C39" s="458"/>
      <c r="D39" s="458"/>
      <c r="E39" s="458"/>
      <c r="F39" s="459"/>
    </row>
    <row r="40" spans="1:6">
      <c r="A40" s="165"/>
      <c r="B40" s="164"/>
      <c r="C40" s="164"/>
      <c r="D40" s="155"/>
    </row>
    <row r="41" spans="1:6">
      <c r="A41" s="453" t="s">
        <v>792</v>
      </c>
      <c r="B41" s="451" t="s">
        <v>793</v>
      </c>
      <c r="C41" s="466"/>
      <c r="D41" s="466"/>
      <c r="E41" s="466"/>
      <c r="F41" s="471" t="s">
        <v>826</v>
      </c>
    </row>
    <row r="42" spans="1:6">
      <c r="A42" s="455" t="s">
        <v>827</v>
      </c>
      <c r="B42" s="168" t="s">
        <v>774</v>
      </c>
      <c r="C42" s="168"/>
      <c r="D42" s="168"/>
      <c r="E42" s="168"/>
      <c r="F42" s="456"/>
    </row>
    <row r="43" spans="1:6">
      <c r="A43" s="455" t="s">
        <v>827</v>
      </c>
      <c r="B43" s="168" t="s">
        <v>775</v>
      </c>
      <c r="C43" s="168"/>
      <c r="D43" s="168"/>
      <c r="E43" s="168"/>
      <c r="F43" s="456"/>
    </row>
    <row r="44" spans="1:6">
      <c r="A44" s="455" t="s">
        <v>827</v>
      </c>
      <c r="B44" s="168" t="s">
        <v>776</v>
      </c>
      <c r="C44" s="168"/>
      <c r="D44" s="168"/>
      <c r="E44" s="168"/>
      <c r="F44" s="456"/>
    </row>
    <row r="45" spans="1:6">
      <c r="A45" s="455" t="s">
        <v>828</v>
      </c>
      <c r="B45" s="168" t="s">
        <v>774</v>
      </c>
      <c r="C45" s="168"/>
      <c r="D45" s="168"/>
      <c r="E45" s="168"/>
      <c r="F45" s="456"/>
    </row>
    <row r="46" spans="1:6">
      <c r="A46" s="164"/>
      <c r="B46" s="155"/>
      <c r="C46" s="155"/>
      <c r="D46" s="164"/>
    </row>
    <row r="47" spans="1:6" s="12" customFormat="1">
      <c r="A47" s="164"/>
      <c r="B47" s="164"/>
      <c r="C47" s="41"/>
      <c r="D47" s="41"/>
      <c r="E47" s="41"/>
      <c r="F47" s="41"/>
    </row>
    <row r="48" spans="1:6" ht="15.6">
      <c r="A48" s="220" t="s">
        <v>829</v>
      </c>
      <c r="B48" s="155"/>
      <c r="C48" s="155"/>
      <c r="D48" s="164"/>
    </row>
    <row r="49" spans="1:4">
      <c r="A49" s="164" t="s">
        <v>830</v>
      </c>
    </row>
    <row r="50" spans="1:4">
      <c r="A50" s="164" t="s">
        <v>831</v>
      </c>
      <c r="B50" s="155"/>
      <c r="C50" s="155"/>
      <c r="D50" s="164"/>
    </row>
    <row r="51" spans="1:4" ht="12.75" customHeight="1">
      <c r="A51" s="164"/>
      <c r="B51" s="155"/>
      <c r="C51" s="155"/>
      <c r="D51" s="164"/>
    </row>
    <row r="52" spans="1:4">
      <c r="A52" s="164"/>
      <c r="B52" s="155"/>
      <c r="C52" s="155"/>
      <c r="D52" s="164"/>
    </row>
    <row r="53" spans="1:4">
      <c r="A53" s="164"/>
      <c r="B53" s="155"/>
      <c r="C53" s="155"/>
      <c r="D53" s="164"/>
    </row>
    <row r="55" spans="1:4">
      <c r="A55" s="169"/>
      <c r="B55" s="155"/>
      <c r="C55" s="155"/>
      <c r="D55" s="155"/>
    </row>
    <row r="56" spans="1:4">
      <c r="A56" s="169"/>
    </row>
    <row r="57" spans="1:4">
      <c r="A57" s="169"/>
    </row>
    <row r="58" spans="1:4">
      <c r="A58" s="169"/>
    </row>
  </sheetData>
  <mergeCells count="2">
    <mergeCell ref="C13:F13"/>
    <mergeCell ref="E22:F22"/>
  </mergeCells>
  <phoneticPr fontId="11"/>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51A0487DC660498D91D72092D9D42B" ma:contentTypeVersion="3" ma:contentTypeDescription="Een nieuw document maken." ma:contentTypeScope="" ma:versionID="ff1a2be79990da09ae57ac044e267df6">
  <xsd:schema xmlns:xsd="http://www.w3.org/2001/XMLSchema" xmlns:xs="http://www.w3.org/2001/XMLSchema" xmlns:p="http://schemas.microsoft.com/office/2006/metadata/properties" xmlns:ns2="28408a7f-0aa2-4e5e-9955-8bd8376ec665" targetNamespace="http://schemas.microsoft.com/office/2006/metadata/properties" ma:root="true" ma:fieldsID="b998fa3833adf9568331a0968fa82fcb" ns2:_="">
    <xsd:import namespace="28408a7f-0aa2-4e5e-9955-8bd8376ec66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08a7f-0aa2-4e5e-9955-8bd8376ec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file>

<file path=customXml/itemProps2.xml><?xml version="1.0" encoding="utf-8"?>
<ds:datastoreItem xmlns:ds="http://schemas.openxmlformats.org/officeDocument/2006/customXml" ds:itemID="{CB9357A0-74EE-4EF5-91F0-DC5FEC2CAEE1}"/>
</file>

<file path=customXml/itemProps3.xml><?xml version="1.0" encoding="utf-8"?>
<ds:datastoreItem xmlns:ds="http://schemas.openxmlformats.org/officeDocument/2006/customXml" ds:itemID="{8CFC6E78-020E-417D-A576-7783DBA9F8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Margriet van Dijken</cp:lastModifiedBy>
  <cp:revision/>
  <dcterms:created xsi:type="dcterms:W3CDTF">1999-10-05T12:28:40Z</dcterms:created>
  <dcterms:modified xsi:type="dcterms:W3CDTF">2025-10-17T14:52:44Z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0x0101002E51A0487DC660498D91D72092D9D42B</vt:lpwstr>
  </property>
  <property fmtid="{D5CDD505-2E9C-101B-9397-08002B2CF9AE}" pid="3" name="MediaServiceImageTags">
    <vt:lpwstr/>
  </property>
</Properties>
</file>