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koop\Projecten\03. GWW\ROK Onderhoud buitengebied P3 I250300010\02 Specificatie\01 Aanvraag\02 Definitief\"/>
    </mc:Choice>
  </mc:AlternateContent>
  <xr:revisionPtr revIDLastSave="0" documentId="13_ncr:1_{72B5BD8C-CE6A-46EC-9B14-973BFE2266D4}" xr6:coauthVersionLast="47" xr6:coauthVersionMax="47" xr10:uidLastSave="{00000000-0000-0000-0000-000000000000}"/>
  <bookViews>
    <workbookView xWindow="1860" yWindow="1860" windowWidth="21600" windowHeight="11385" tabRatio="761" xr2:uid="{00000000-000D-0000-FFFF-FFFF00000000}"/>
  </bookViews>
  <sheets>
    <sheet name="rekenmodel" sheetId="5" r:id="rId1"/>
    <sheet name="Projectbeoordelingsformulier" sheetId="6" r:id="rId2"/>
  </sheets>
  <definedNames>
    <definedName name="_xlnm.Print_Area" localSheetId="1">Projectbeoordelingsformulier!$A$1:$I$47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6" l="1"/>
  <c r="D44" i="6"/>
  <c r="E44" i="6"/>
  <c r="G44" i="6"/>
  <c r="D48" i="6"/>
  <c r="D47" i="6"/>
  <c r="D43" i="6"/>
  <c r="D42" i="6"/>
  <c r="D37" i="6"/>
  <c r="D38" i="6"/>
  <c r="D39" i="6"/>
  <c r="D36" i="6"/>
  <c r="D24" i="6"/>
  <c r="D25" i="6"/>
  <c r="D26" i="6"/>
  <c r="D27" i="6"/>
  <c r="D28" i="6"/>
  <c r="D29" i="6"/>
  <c r="D30" i="6"/>
  <c r="D31" i="6"/>
  <c r="D32" i="6"/>
  <c r="D33" i="6"/>
  <c r="D23" i="6"/>
  <c r="D16" i="6"/>
  <c r="D17" i="6"/>
  <c r="D18" i="6"/>
  <c r="D19" i="6"/>
  <c r="D20" i="6"/>
  <c r="D15" i="6"/>
  <c r="D12" i="6"/>
  <c r="D11" i="6"/>
  <c r="E48" i="6"/>
  <c r="E47" i="6"/>
  <c r="E43" i="6"/>
  <c r="E42" i="6"/>
  <c r="E39" i="6"/>
  <c r="E38" i="6"/>
  <c r="E37" i="6"/>
  <c r="E36" i="6"/>
  <c r="E24" i="6"/>
  <c r="E25" i="6"/>
  <c r="E26" i="6"/>
  <c r="E27" i="6"/>
  <c r="E28" i="6"/>
  <c r="E29" i="6"/>
  <c r="E30" i="6"/>
  <c r="E31" i="6"/>
  <c r="E32" i="6"/>
  <c r="E33" i="6"/>
  <c r="E23" i="6"/>
  <c r="E16" i="6"/>
  <c r="E17" i="6"/>
  <c r="E18" i="6"/>
  <c r="E19" i="6"/>
  <c r="E20" i="6"/>
  <c r="E15" i="6"/>
  <c r="E12" i="6"/>
  <c r="E11" i="6"/>
  <c r="G43" i="6"/>
  <c r="G38" i="6"/>
  <c r="G39" i="6"/>
  <c r="G24" i="6"/>
  <c r="G25" i="6"/>
  <c r="G26" i="6"/>
  <c r="G27" i="6"/>
  <c r="G28" i="6"/>
  <c r="G29" i="6"/>
  <c r="G30" i="6"/>
  <c r="G31" i="6"/>
  <c r="G17" i="6"/>
  <c r="G18" i="6"/>
  <c r="G19" i="6"/>
  <c r="G20" i="6"/>
  <c r="G42" i="6"/>
  <c r="A4" i="6"/>
  <c r="A5" i="6"/>
  <c r="A6" i="6"/>
  <c r="A3" i="6"/>
  <c r="B4" i="6"/>
  <c r="B5" i="6"/>
  <c r="B6" i="6"/>
  <c r="B3" i="6"/>
  <c r="G48" i="6"/>
  <c r="G37" i="6"/>
  <c r="G33" i="6"/>
  <c r="G11" i="6"/>
  <c r="G12" i="6"/>
  <c r="G15" i="6"/>
  <c r="G16" i="6"/>
  <c r="G32" i="6"/>
  <c r="G23" i="6"/>
  <c r="G36" i="6"/>
  <c r="G47" i="6"/>
  <c r="B10" i="5"/>
  <c r="I46" i="6" s="1"/>
  <c r="I41" i="6"/>
  <c r="I10" i="6"/>
  <c r="I35" i="6"/>
  <c r="I22" i="6"/>
  <c r="I14" i="6"/>
  <c r="E46" i="6" l="1"/>
  <c r="I47" i="6" s="1"/>
  <c r="D35" i="6"/>
  <c r="E35" i="6"/>
  <c r="D22" i="6"/>
  <c r="I9" i="6"/>
  <c r="D14" i="6"/>
  <c r="D41" i="6"/>
  <c r="D46" i="6"/>
  <c r="E10" i="6"/>
  <c r="G14" i="6"/>
  <c r="G35" i="6"/>
  <c r="H35" i="6" s="1"/>
  <c r="G10" i="6"/>
  <c r="E14" i="6"/>
  <c r="E22" i="6"/>
  <c r="E41" i="6"/>
  <c r="I42" i="6" s="1"/>
  <c r="G41" i="6"/>
  <c r="G22" i="6"/>
  <c r="G46" i="6"/>
  <c r="D10" i="6"/>
  <c r="I48" i="6" l="1"/>
  <c r="H46" i="6"/>
  <c r="I39" i="6"/>
  <c r="I38" i="6"/>
  <c r="I37" i="6"/>
  <c r="H41" i="6"/>
  <c r="I36" i="6"/>
  <c r="I24" i="6"/>
  <c r="I29" i="6"/>
  <c r="I27" i="6"/>
  <c r="I26" i="6"/>
  <c r="I25" i="6"/>
  <c r="I31" i="6"/>
  <c r="I30" i="6"/>
  <c r="I16" i="6"/>
  <c r="I23" i="6"/>
  <c r="H22" i="6"/>
  <c r="I28" i="6"/>
  <c r="I32" i="6"/>
  <c r="I33" i="6"/>
  <c r="D9" i="6"/>
  <c r="H14" i="6"/>
  <c r="I43" i="6"/>
  <c r="I44" i="6"/>
  <c r="I18" i="6"/>
  <c r="I17" i="6"/>
  <c r="H10" i="6"/>
  <c r="I11" i="6"/>
  <c r="I20" i="6"/>
  <c r="I19" i="6"/>
  <c r="I15" i="6"/>
  <c r="I12" i="6"/>
  <c r="H9" i="6" l="1"/>
  <c r="B11" i="5" s="1"/>
  <c r="B13" i="5" s="1"/>
  <c r="B14" i="5" s="1"/>
</calcChain>
</file>

<file path=xl/sharedStrings.xml><?xml version="1.0" encoding="utf-8"?>
<sst xmlns="http://schemas.openxmlformats.org/spreadsheetml/2006/main" count="99" uniqueCount="99">
  <si>
    <t>PROJECTBEOORDELINGSFORMULIER</t>
  </si>
  <si>
    <t>Datum</t>
  </si>
  <si>
    <t>totaal gescoorde waarde</t>
  </si>
  <si>
    <t>Verschil</t>
  </si>
  <si>
    <t>Te verrekenen bedrag</t>
  </si>
  <si>
    <t>voldaan zonder herstel of tekortkoming</t>
  </si>
  <si>
    <t>Maximaal te behalen punten</t>
  </si>
  <si>
    <t>Behaalde punten</t>
  </si>
  <si>
    <t xml:space="preserve"> Rekenmodel prestatiemeting</t>
  </si>
  <si>
    <t>Bestek</t>
  </si>
  <si>
    <t>Factor</t>
  </si>
  <si>
    <t>Toetsingsonderdelen</t>
  </si>
  <si>
    <t>Rekenwaarde prestatiemeting</t>
  </si>
  <si>
    <t>Behaald % prestatiemeting</t>
  </si>
  <si>
    <t>Aangeboden %  prestatiemeting</t>
  </si>
  <si>
    <t>Max. rekenwaarde</t>
  </si>
  <si>
    <t>Factor bij bonus</t>
  </si>
  <si>
    <t>Factor bij malus</t>
  </si>
  <si>
    <t>Projectgegevens</t>
  </si>
  <si>
    <t>Wegings- factor</t>
  </si>
  <si>
    <t>Beoorde-lings waarde</t>
  </si>
  <si>
    <t>Gescoorde waarde in procenten</t>
  </si>
  <si>
    <t>1.1</t>
  </si>
  <si>
    <t>1.2</t>
  </si>
  <si>
    <t>2.1</t>
  </si>
  <si>
    <t>3.1</t>
  </si>
  <si>
    <t>3.2</t>
  </si>
  <si>
    <t>3.3</t>
  </si>
  <si>
    <t>3.4</t>
  </si>
  <si>
    <t>4.1</t>
  </si>
  <si>
    <t>4.2</t>
  </si>
  <si>
    <t>4.3</t>
  </si>
  <si>
    <t>5.1</t>
  </si>
  <si>
    <t>2.</t>
  </si>
  <si>
    <t>3.</t>
  </si>
  <si>
    <t>4.</t>
  </si>
  <si>
    <t>5.</t>
  </si>
  <si>
    <t>Aanneemsom</t>
  </si>
  <si>
    <t>De gele cellen zijn invulbaar</t>
  </si>
  <si>
    <t>2.2</t>
  </si>
  <si>
    <t>3.5</t>
  </si>
  <si>
    <t>3.6</t>
  </si>
  <si>
    <t>3.7</t>
  </si>
  <si>
    <t>4.4</t>
  </si>
  <si>
    <t>2.3</t>
  </si>
  <si>
    <t>2.4</t>
  </si>
  <si>
    <t>2.5</t>
  </si>
  <si>
    <t>2.6</t>
  </si>
  <si>
    <t>Naam</t>
  </si>
  <si>
    <t>Dossier</t>
  </si>
  <si>
    <t>6.1</t>
  </si>
  <si>
    <t>6.</t>
  </si>
  <si>
    <t>6.2</t>
  </si>
  <si>
    <t>3.8</t>
  </si>
  <si>
    <t>3.9</t>
  </si>
  <si>
    <t>3.10</t>
  </si>
  <si>
    <t>3.11</t>
  </si>
  <si>
    <t>5.2</t>
  </si>
  <si>
    <t>5.3</t>
  </si>
  <si>
    <t>voldaan na incidentele tekortkoming</t>
  </si>
  <si>
    <t>voldaan na meerder verzoek of meerder herstel of meerdere tekortkomingen of gevolgen voor TGKIO</t>
  </si>
  <si>
    <t>voldaan na herhaaldelijk verzoek of herhaaldelijk herstel of met grote gevolgen voor TGKIO</t>
  </si>
  <si>
    <t>WF ter info en controle in %</t>
  </si>
  <si>
    <t>Aanleveren documenten</t>
  </si>
  <si>
    <t>Algemeen tijdschema, werkplan / projectadministratie</t>
  </si>
  <si>
    <t>Projectkwaliteit en uitvoering</t>
  </si>
  <si>
    <t>Communicatie</t>
  </si>
  <si>
    <t>Werkterrein / veilig werken</t>
  </si>
  <si>
    <t>Nakoming toezeggingen subgunningscriteria</t>
  </si>
  <si>
    <t>Voor alle aan te leveren documenten geldt dat deze juist en conform contract aangeleverd dienen te worden. (Denk aan gedetailleerd werkplan, algemeen tijdschema, kwaliteits- en keuringsplan, V&amp;G plan, werkplannen voor specifieke onderwerpen, omgaan met vrijgekomen materialen, verkeersplan, etc.</t>
  </si>
  <si>
    <t xml:space="preserve">Algemeen tijdschema en gedetailleerd werkplan voldoet aan de eisen van het contract. </t>
  </si>
  <si>
    <t>Wijzigingen in het algemeen tijdschema worden dagelijks gemeld bij de directie.</t>
  </si>
  <si>
    <t>Afwijkingen worden tijdig gemeld, duidelijk omschreven en goed gemotiveerd. Na verzoek indienen van open begroting met marktconforme prijzen.</t>
  </si>
  <si>
    <t>Indienen onderbouwde termijnen, herleidbaar berekend, met aantoonbare hoeveelhedenverklaring, bonnen en schetsen tijdig en compleet indienen.</t>
  </si>
  <si>
    <t>Dagrapporten worden wekelijks en compleet ingediend.</t>
  </si>
  <si>
    <t>Proactief voorkomen van schade aan werk en omgeving (bermen/bomen).</t>
  </si>
  <si>
    <t xml:space="preserve">Grondstromen tijdig melden bij Meldpunt Bodemkwaliteit conform het Besluit Bodemkwaliteit. </t>
  </si>
  <si>
    <t xml:space="preserve">Resultaten buiten voldoen aan bestekseisen. </t>
  </si>
  <si>
    <t>Opdrachtnemer komt afspraken met en aanwijzingen van de directie juist en tijdig na.</t>
  </si>
  <si>
    <t>De opdrachtnemer voorkomt discussie door afspraken met de directie dagelijks per mail te bevestigen.</t>
  </si>
  <si>
    <t xml:space="preserve">Maatregelen uit V&amp;G-plan worden nagekomen. </t>
  </si>
  <si>
    <t>Veilig werken en voorkomen gevaarlijke situaties voor medewerkers, omwonenden en weggebruikers.</t>
  </si>
  <si>
    <t>De opdrachtnemer maakt voor de aanvang van de uitvoering zijn toezeggingen SMART en kenbaar bij de directie.</t>
  </si>
  <si>
    <t>De opdrachtnemer komt zijn toezeggingen uit de aanbesteding juist en tijdig na.</t>
  </si>
  <si>
    <t>Kwaliteitsborging wordt zodanig uitgevoerd dat bij (vermoeden van) onvoldoend werk, de opdrachtnemer dit zelf, proactief, signaleert en meldt, voordat onvoldoende werk door de directie is gesignaleerd.</t>
  </si>
  <si>
    <t>Stop- en bijwoonpunten tijdig aanmelden.</t>
  </si>
  <si>
    <t>Indienen onderbouwde weekstaten, herleidbaar berekend, met aantoonbare hoeveelhedenverklaring, bonnen en schetsen tijdig en compleet indienen.</t>
  </si>
  <si>
    <t>Werkzaamheden worden conform goedgekeurd gedetailleerd werkplan uitgevoerd.</t>
  </si>
  <si>
    <t>Calamiteiten worden binnen 2 dagen opgelost.</t>
  </si>
  <si>
    <t>Proactief herstellen van onvoldoend werk en schade.</t>
  </si>
  <si>
    <t>Verdichting ondergrond, sleuven, aanvullingen zandwegen en de fundering voldoen aan bestekeisen.</t>
  </si>
  <si>
    <t xml:space="preserve">Aanvullen bermen wordt snel en aaneengesloten uitgevoerd. </t>
  </si>
  <si>
    <t>Proactief uitvoeren inspectie (voor opdrachtgever zelf met de opmerkingen komt).</t>
  </si>
  <si>
    <t>Uitvoerder en/of projectleider is telefonisch goed bereikbaar en reageert dagelijks op vragen en opmerkingen.</t>
  </si>
  <si>
    <t>Opdrachtnemer heeft oog voor de sociale aspecten naar de omgeving.</t>
  </si>
  <si>
    <t>Verkeersmaatregelen worden dagelijks in stand gehouden conform goedgekeurd verkeersplan.</t>
  </si>
  <si>
    <t>bescherming flora en fauna wordt juist en conform nieuwe natuurwet en gedragscode soortenbescherming van Stadswerk uitgevoerd</t>
  </si>
  <si>
    <t>ROK Onderhoud buitengebied P3</t>
  </si>
  <si>
    <t>18-2025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</si>
</sst>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&quot;€&quot;\ #,##0.00"/>
    <numFmt numFmtId="166" formatCode="[$-413]dd\ mmmm\ yyyy;@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24"/>
      <color indexed="8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0" fontId="3" fillId="0" borderId="0" xfId="0" applyFont="1" applyAlignment="1">
      <alignment vertical="top"/>
    </xf>
    <xf numFmtId="9" fontId="4" fillId="2" borderId="6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vertical="top" wrapText="1"/>
    </xf>
    <xf numFmtId="4" fontId="3" fillId="0" borderId="11" xfId="0" applyNumberFormat="1" applyFont="1" applyBorder="1" applyAlignment="1">
      <alignment horizontal="left" vertical="top" wrapText="1"/>
    </xf>
    <xf numFmtId="165" fontId="3" fillId="4" borderId="11" xfId="0" applyNumberFormat="1" applyFont="1" applyFill="1" applyBorder="1" applyAlignment="1" applyProtection="1">
      <alignment horizontal="left" vertical="top" wrapText="1"/>
      <protection locked="0"/>
    </xf>
    <xf numFmtId="165" fontId="3" fillId="2" borderId="11" xfId="0" applyNumberFormat="1" applyFont="1" applyFill="1" applyBorder="1" applyAlignment="1">
      <alignment horizontal="left" vertical="top" wrapText="1"/>
    </xf>
    <xf numFmtId="9" fontId="3" fillId="2" borderId="11" xfId="0" applyNumberFormat="1" applyFont="1" applyFill="1" applyBorder="1" applyAlignment="1">
      <alignment horizontal="left" vertical="top" wrapText="1"/>
    </xf>
    <xf numFmtId="9" fontId="3" fillId="4" borderId="11" xfId="0" applyNumberFormat="1" applyFont="1" applyFill="1" applyBorder="1" applyAlignment="1" applyProtection="1">
      <alignment horizontal="left" vertical="top" wrapText="1"/>
      <protection locked="0"/>
    </xf>
    <xf numFmtId="9" fontId="3" fillId="0" borderId="11" xfId="0" applyNumberFormat="1" applyFont="1" applyBorder="1" applyAlignment="1">
      <alignment horizontal="left" vertical="top"/>
    </xf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10" fontId="3" fillId="3" borderId="6" xfId="0" applyNumberFormat="1" applyFont="1" applyFill="1" applyBorder="1" applyAlignment="1">
      <alignment horizontal="center" vertical="center" wrapText="1"/>
    </xf>
    <xf numFmtId="44" fontId="3" fillId="3" borderId="11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44" fontId="3" fillId="0" borderId="12" xfId="1" applyFont="1" applyBorder="1" applyAlignment="1" applyProtection="1">
      <alignment horizontal="center"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3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/>
    <xf numFmtId="0" fontId="3" fillId="0" borderId="15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44" fontId="3" fillId="0" borderId="16" xfId="1" applyFont="1" applyBorder="1" applyAlignment="1" applyProtection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>
      <alignment vertical="top"/>
    </xf>
    <xf numFmtId="0" fontId="3" fillId="0" borderId="21" xfId="0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26" xfId="0" applyFont="1" applyFill="1" applyBorder="1" applyAlignment="1">
      <alignment horizontal="left" vertical="top" wrapText="1"/>
    </xf>
    <xf numFmtId="0" fontId="4" fillId="5" borderId="10" xfId="0" applyFont="1" applyFill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5" borderId="27" xfId="0" applyFont="1" applyFill="1" applyBorder="1" applyAlignment="1">
      <alignment horizontal="left" vertical="center" wrapText="1"/>
    </xf>
    <xf numFmtId="166" fontId="4" fillId="3" borderId="28" xfId="0" applyNumberFormat="1" applyFont="1" applyFill="1" applyBorder="1" applyAlignment="1">
      <alignment horizontal="left" vertical="top" wrapText="1"/>
    </xf>
    <xf numFmtId="4" fontId="10" fillId="0" borderId="11" xfId="0" applyNumberFormat="1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10" fontId="11" fillId="0" borderId="13" xfId="2" applyNumberFormat="1" applyFont="1" applyFill="1" applyBorder="1" applyAlignment="1" applyProtection="1">
      <alignment horizontal="center" vertical="top" wrapText="1"/>
    </xf>
    <xf numFmtId="0" fontId="4" fillId="0" borderId="11" xfId="0" applyFont="1" applyFill="1" applyBorder="1" applyAlignment="1" applyProtection="1">
      <alignment horizontal="left" vertical="top" wrapText="1"/>
    </xf>
    <xf numFmtId="49" fontId="4" fillId="0" borderId="11" xfId="0" applyNumberFormat="1" applyFont="1" applyFill="1" applyBorder="1" applyAlignment="1" applyProtection="1">
      <alignment horizontal="left" vertical="top" wrapText="1"/>
    </xf>
    <xf numFmtId="166" fontId="4" fillId="0" borderId="11" xfId="0" applyNumberFormat="1" applyFont="1" applyFill="1" applyBorder="1" applyAlignment="1" applyProtection="1">
      <alignment horizontal="left" vertical="top" wrapText="1"/>
    </xf>
    <xf numFmtId="0" fontId="4" fillId="6" borderId="10" xfId="0" applyFont="1" applyFill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center" vertical="top" wrapText="1"/>
    </xf>
    <xf numFmtId="0" fontId="11" fillId="0" borderId="29" xfId="0" applyFont="1" applyBorder="1" applyAlignment="1" applyProtection="1">
      <alignment horizontal="center" vertical="top" wrapText="1"/>
    </xf>
    <xf numFmtId="9" fontId="3" fillId="0" borderId="6" xfId="0" applyNumberFormat="1" applyFont="1" applyBorder="1" applyAlignment="1" applyProtection="1">
      <alignment horizontal="center" vertical="center"/>
    </xf>
    <xf numFmtId="9" fontId="11" fillId="0" borderId="6" xfId="0" applyNumberFormat="1" applyFont="1" applyBorder="1" applyAlignment="1" applyProtection="1">
      <alignment horizontal="center" vertical="center"/>
    </xf>
    <xf numFmtId="0" fontId="4" fillId="6" borderId="6" xfId="0" applyFont="1" applyFill="1" applyBorder="1" applyAlignment="1" applyProtection="1">
      <alignment vertical="center" wrapText="1"/>
    </xf>
    <xf numFmtId="9" fontId="4" fillId="6" borderId="6" xfId="2" applyFont="1" applyFill="1" applyBorder="1" applyAlignment="1" applyProtection="1">
      <alignment horizontal="center" vertical="center" wrapText="1"/>
    </xf>
    <xf numFmtId="9" fontId="11" fillId="5" borderId="6" xfId="0" applyNumberFormat="1" applyFont="1" applyFill="1" applyBorder="1" applyAlignment="1" applyProtection="1">
      <alignment horizontal="center" vertical="center" wrapText="1"/>
    </xf>
    <xf numFmtId="1" fontId="4" fillId="5" borderId="6" xfId="0" applyNumberFormat="1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left" vertical="top" wrapText="1"/>
    </xf>
    <xf numFmtId="0" fontId="3" fillId="0" borderId="13" xfId="0" applyFont="1" applyFill="1" applyBorder="1" applyAlignment="1" applyProtection="1">
      <alignment horizontal="center" vertical="top" wrapText="1"/>
    </xf>
    <xf numFmtId="0" fontId="3" fillId="0" borderId="13" xfId="0" applyFont="1" applyBorder="1" applyAlignment="1" applyProtection="1">
      <alignment horizontal="center" vertical="top" wrapText="1"/>
    </xf>
    <xf numFmtId="0" fontId="3" fillId="0" borderId="13" xfId="0" applyFont="1" applyFill="1" applyBorder="1" applyAlignment="1" applyProtection="1">
      <alignment horizontal="left" vertical="top" wrapText="1"/>
    </xf>
    <xf numFmtId="0" fontId="3" fillId="0" borderId="23" xfId="0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9" fontId="4" fillId="6" borderId="6" xfId="0" applyNumberFormat="1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vertical="top" wrapText="1"/>
    </xf>
    <xf numFmtId="0" fontId="3" fillId="0" borderId="24" xfId="0" applyFont="1" applyBorder="1" applyAlignment="1" applyProtection="1">
      <alignment horizontal="center" vertical="top" wrapText="1"/>
    </xf>
    <xf numFmtId="0" fontId="3" fillId="0" borderId="13" xfId="0" applyFont="1" applyFill="1" applyBorder="1" applyAlignment="1" applyProtection="1">
      <alignment vertical="top" wrapText="1"/>
    </xf>
    <xf numFmtId="0" fontId="4" fillId="0" borderId="23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vertical="top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13" xfId="0" applyFont="1" applyFill="1" applyBorder="1" applyProtection="1"/>
    <xf numFmtId="0" fontId="3" fillId="0" borderId="13" xfId="0" applyFont="1" applyFill="1" applyBorder="1" applyAlignment="1" applyProtection="1">
      <alignment wrapText="1"/>
    </xf>
    <xf numFmtId="0" fontId="3" fillId="0" borderId="13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top" wrapText="1"/>
    </xf>
    <xf numFmtId="0" fontId="3" fillId="0" borderId="21" xfId="0" applyFont="1" applyBorder="1" applyAlignment="1" applyProtection="1">
      <alignment horizontal="center"/>
    </xf>
    <xf numFmtId="0" fontId="11" fillId="0" borderId="21" xfId="0" applyFont="1" applyBorder="1" applyAlignment="1" applyProtection="1">
      <alignment horizontal="center"/>
    </xf>
    <xf numFmtId="0" fontId="3" fillId="0" borderId="21" xfId="0" applyFont="1" applyBorder="1" applyProtection="1"/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vertical="top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0" borderId="37" xfId="0" applyFont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3" fillId="0" borderId="29" xfId="0" applyFont="1" applyBorder="1" applyAlignment="1" applyProtection="1">
      <alignment vertical="top" wrapText="1"/>
    </xf>
    <xf numFmtId="0" fontId="3" fillId="0" borderId="23" xfId="0" applyFont="1" applyBorder="1" applyAlignment="1" applyProtection="1">
      <alignment wrapText="1"/>
    </xf>
    <xf numFmtId="0" fontId="3" fillId="0" borderId="29" xfId="0" applyFont="1" applyBorder="1" applyAlignment="1" applyProtection="1">
      <alignment horizontal="center" vertical="top" wrapText="1"/>
    </xf>
    <xf numFmtId="0" fontId="3" fillId="0" borderId="23" xfId="0" applyFont="1" applyBorder="1" applyAlignment="1" applyProtection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4" fillId="3" borderId="39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40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</cellXfs>
  <cellStyles count="3">
    <cellStyle name="Euro" xfId="1" xr:uid="{00000000-0005-0000-0000-000000000000}"/>
    <cellStyle name="Procent" xfId="2" builtinId="5"/>
    <cellStyle name="Standaard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B9" sqref="B9"/>
    </sheetView>
  </sheetViews>
  <sheetFormatPr defaultRowHeight="12.75" x14ac:dyDescent="0.2"/>
  <cols>
    <col min="1" max="1" width="40.7109375" style="1" customWidth="1"/>
    <col min="2" max="2" width="42.140625" style="1" bestFit="1" customWidth="1"/>
    <col min="3" max="16384" width="9.140625" style="1"/>
  </cols>
  <sheetData>
    <row r="1" spans="1:2" ht="30.75" thickBot="1" x14ac:dyDescent="0.25">
      <c r="A1" s="111" t="s">
        <v>8</v>
      </c>
      <c r="B1" s="112"/>
    </row>
    <row r="2" spans="1:2" ht="15" customHeight="1" x14ac:dyDescent="0.2">
      <c r="A2" s="115" t="s">
        <v>18</v>
      </c>
      <c r="B2" s="116"/>
    </row>
    <row r="3" spans="1:2" ht="15" customHeight="1" x14ac:dyDescent="0.2">
      <c r="A3" s="18" t="s">
        <v>48</v>
      </c>
      <c r="B3" s="69" t="s">
        <v>97</v>
      </c>
    </row>
    <row r="4" spans="1:2" ht="15" customHeight="1" x14ac:dyDescent="0.2">
      <c r="A4" s="18" t="s">
        <v>9</v>
      </c>
      <c r="B4" s="70" t="s">
        <v>98</v>
      </c>
    </row>
    <row r="5" spans="1:2" ht="15" customHeight="1" x14ac:dyDescent="0.2">
      <c r="A5" s="18" t="s">
        <v>49</v>
      </c>
      <c r="B5" s="69">
        <v>3496</v>
      </c>
    </row>
    <row r="6" spans="1:2" ht="15" customHeight="1" x14ac:dyDescent="0.2">
      <c r="A6" s="18" t="s">
        <v>1</v>
      </c>
      <c r="B6" s="71">
        <v>45902</v>
      </c>
    </row>
    <row r="7" spans="1:2" ht="15" customHeight="1" x14ac:dyDescent="0.2">
      <c r="A7" s="113"/>
      <c r="B7" s="114"/>
    </row>
    <row r="8" spans="1:2" ht="15" customHeight="1" x14ac:dyDescent="0.2">
      <c r="A8" s="19" t="s">
        <v>10</v>
      </c>
      <c r="B8" s="20">
        <v>0.15</v>
      </c>
    </row>
    <row r="9" spans="1:2" ht="15" customHeight="1" x14ac:dyDescent="0.2">
      <c r="A9" s="19" t="s">
        <v>37</v>
      </c>
      <c r="B9" s="21">
        <v>250000</v>
      </c>
    </row>
    <row r="10" spans="1:2" ht="15" customHeight="1" x14ac:dyDescent="0.2">
      <c r="A10" s="19" t="s">
        <v>12</v>
      </c>
      <c r="B10" s="22">
        <f>B9*B8</f>
        <v>37500</v>
      </c>
    </row>
    <row r="11" spans="1:2" ht="15" customHeight="1" x14ac:dyDescent="0.2">
      <c r="A11" s="19" t="s">
        <v>13</v>
      </c>
      <c r="B11" s="23">
        <f>Projectbeoordelingsformulier!H9</f>
        <v>1</v>
      </c>
    </row>
    <row r="12" spans="1:2" ht="15" customHeight="1" x14ac:dyDescent="0.2">
      <c r="A12" s="19" t="s">
        <v>14</v>
      </c>
      <c r="B12" s="24">
        <v>0.8</v>
      </c>
    </row>
    <row r="13" spans="1:2" ht="15" customHeight="1" x14ac:dyDescent="0.2">
      <c r="A13" s="19" t="s">
        <v>3</v>
      </c>
      <c r="B13" s="25">
        <f>ROUND(B11-B12,2)</f>
        <v>0.2</v>
      </c>
    </row>
    <row r="14" spans="1:2" ht="15" customHeight="1" x14ac:dyDescent="0.2">
      <c r="A14" s="19" t="s">
        <v>4</v>
      </c>
      <c r="B14" s="22">
        <f>IF(B13&lt;=0%,B8*B9*B13*B17,B8*B9*B13*B16)</f>
        <v>5625</v>
      </c>
    </row>
    <row r="15" spans="1:2" ht="15" customHeight="1" x14ac:dyDescent="0.2">
      <c r="A15" s="113"/>
      <c r="B15" s="114"/>
    </row>
    <row r="16" spans="1:2" ht="15.75" x14ac:dyDescent="0.2">
      <c r="A16" s="19" t="s">
        <v>16</v>
      </c>
      <c r="B16" s="64">
        <v>0.75</v>
      </c>
    </row>
    <row r="17" spans="1:2" ht="15.75" x14ac:dyDescent="0.2">
      <c r="A17" s="19" t="s">
        <v>17</v>
      </c>
      <c r="B17" s="64">
        <v>2.5</v>
      </c>
    </row>
    <row r="18" spans="1:2" ht="15" customHeight="1" thickBot="1" x14ac:dyDescent="0.25">
      <c r="A18" s="109"/>
      <c r="B18" s="110"/>
    </row>
    <row r="20" spans="1:2" x14ac:dyDescent="0.2">
      <c r="A20" s="2" t="s">
        <v>38</v>
      </c>
    </row>
  </sheetData>
  <sheetProtection algorithmName="SHA-512" hashValue="K7p7Mr25pXicy4pFWuhPFAvnKGsM5c+OZZ4pRBF6ZXAcp8l0DPC5l5wNvE5jIuGcFyXHjkjQ0CKUW7pcuvBtWQ==" saltValue="wp6J6NSbJr3VTTcckYOTBA==" spinCount="100000" sheet="1" selectLockedCells="1"/>
  <mergeCells count="5">
    <mergeCell ref="A18:B18"/>
    <mergeCell ref="A1:B1"/>
    <mergeCell ref="A7:B7"/>
    <mergeCell ref="A2:B2"/>
    <mergeCell ref="A15:B1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46"/>
  <sheetViews>
    <sheetView zoomScaleNormal="115" zoomScaleSheetLayoutView="85" workbookViewId="0">
      <selection activeCell="F11" sqref="F11"/>
    </sheetView>
  </sheetViews>
  <sheetFormatPr defaultRowHeight="12.75" x14ac:dyDescent="0.2"/>
  <cols>
    <col min="1" max="1" width="9.7109375" style="12" bestFit="1" customWidth="1"/>
    <col min="2" max="2" width="61.5703125" style="6" customWidth="1"/>
    <col min="3" max="3" width="9.85546875" style="7" bestFit="1" customWidth="1"/>
    <col min="4" max="4" width="9.42578125" style="66" bestFit="1" customWidth="1"/>
    <col min="5" max="5" width="9.85546875" style="1" customWidth="1"/>
    <col min="6" max="6" width="8.7109375" style="1" customWidth="1"/>
    <col min="7" max="7" width="23.42578125" style="7" bestFit="1" customWidth="1"/>
    <col min="8" max="8" width="20.28515625" style="7" bestFit="1" customWidth="1"/>
    <col min="9" max="9" width="24" style="7" customWidth="1"/>
    <col min="10" max="16384" width="9.140625" style="1"/>
  </cols>
  <sheetData>
    <row r="1" spans="1:9" ht="13.5" thickBot="1" x14ac:dyDescent="0.25">
      <c r="A1" s="119" t="s">
        <v>0</v>
      </c>
      <c r="B1" s="120"/>
      <c r="C1" s="120"/>
      <c r="D1" s="120"/>
      <c r="E1" s="120"/>
      <c r="F1" s="120"/>
      <c r="G1" s="120"/>
      <c r="H1" s="120"/>
      <c r="I1" s="121"/>
    </row>
    <row r="2" spans="1:9" s="6" customFormat="1" x14ac:dyDescent="0.2">
      <c r="A2" s="3"/>
      <c r="B2" s="4"/>
      <c r="C2" s="5"/>
      <c r="D2" s="65"/>
      <c r="E2" s="4"/>
      <c r="F2" s="16">
        <v>5</v>
      </c>
      <c r="G2" s="131" t="s">
        <v>5</v>
      </c>
      <c r="H2" s="131"/>
      <c r="I2" s="131"/>
    </row>
    <row r="3" spans="1:9" x14ac:dyDescent="0.2">
      <c r="A3" s="54" t="str">
        <f>IF(rekenmodel!A3="","",rekenmodel!A3)</f>
        <v>Naam</v>
      </c>
      <c r="B3" s="14" t="str">
        <f>IF(rekenmodel!B3="","",rekenmodel!B3)</f>
        <v>ROK Onderhoud buitengebied P3</v>
      </c>
      <c r="E3" s="7"/>
      <c r="F3" s="16">
        <v>3</v>
      </c>
      <c r="G3" s="128" t="s">
        <v>59</v>
      </c>
      <c r="H3" s="129"/>
      <c r="I3" s="130"/>
    </row>
    <row r="4" spans="1:9" ht="12.75" customHeight="1" x14ac:dyDescent="0.2">
      <c r="A4" s="55" t="str">
        <f>IF(rekenmodel!A4="","",rekenmodel!A4)</f>
        <v>Bestek</v>
      </c>
      <c r="B4" s="15" t="str">
        <f>IF(rekenmodel!B4="","",rekenmodel!B4)</f>
        <v>18-2025</v>
      </c>
      <c r="E4" s="7"/>
      <c r="F4" s="117">
        <v>1</v>
      </c>
      <c r="G4" s="118" t="s">
        <v>60</v>
      </c>
      <c r="H4" s="118"/>
      <c r="I4" s="118"/>
    </row>
    <row r="5" spans="1:9" x14ac:dyDescent="0.2">
      <c r="A5" s="55" t="str">
        <f>IF(rekenmodel!A5="","",rekenmodel!A5)</f>
        <v>Dossier</v>
      </c>
      <c r="B5" s="15">
        <f>IF(rekenmodel!B5="","",rekenmodel!B5)</f>
        <v>3496</v>
      </c>
      <c r="E5" s="7"/>
      <c r="F5" s="117"/>
      <c r="G5" s="118"/>
      <c r="H5" s="118"/>
      <c r="I5" s="118"/>
    </row>
    <row r="6" spans="1:9" ht="12.75" customHeight="1" x14ac:dyDescent="0.2">
      <c r="A6" s="56" t="str">
        <f>IF(rekenmodel!A6="","",rekenmodel!A6)</f>
        <v>Datum</v>
      </c>
      <c r="B6" s="63">
        <f>IF(rekenmodel!B6="","",rekenmodel!B6)</f>
        <v>45902</v>
      </c>
      <c r="E6" s="7"/>
      <c r="F6" s="117">
        <v>0</v>
      </c>
      <c r="G6" s="118" t="s">
        <v>61</v>
      </c>
      <c r="H6" s="118"/>
      <c r="I6" s="118"/>
    </row>
    <row r="7" spans="1:9" ht="13.5" thickBot="1" x14ac:dyDescent="0.25">
      <c r="A7" s="8"/>
      <c r="B7" s="9"/>
      <c r="C7" s="43"/>
      <c r="D7" s="67"/>
      <c r="E7" s="43"/>
      <c r="F7" s="117"/>
      <c r="G7" s="118"/>
      <c r="H7" s="118"/>
      <c r="I7" s="118"/>
    </row>
    <row r="8" spans="1:9" ht="38.25" customHeight="1" x14ac:dyDescent="0.2">
      <c r="A8" s="40"/>
      <c r="B8" s="122" t="s">
        <v>11</v>
      </c>
      <c r="C8" s="73" t="s">
        <v>19</v>
      </c>
      <c r="D8" s="74" t="s">
        <v>62</v>
      </c>
      <c r="E8" s="124" t="s">
        <v>6</v>
      </c>
      <c r="F8" s="126" t="s">
        <v>20</v>
      </c>
      <c r="G8" s="41" t="s">
        <v>7</v>
      </c>
      <c r="H8" s="41" t="s">
        <v>21</v>
      </c>
      <c r="I8" s="17" t="s">
        <v>15</v>
      </c>
    </row>
    <row r="9" spans="1:9" x14ac:dyDescent="0.2">
      <c r="A9" s="10"/>
      <c r="B9" s="123"/>
      <c r="C9" s="75">
        <f>C10+C14+C22+C35+C41+C46</f>
        <v>1</v>
      </c>
      <c r="D9" s="76">
        <f>D10+D14+D22+D35+D41+D46</f>
        <v>1</v>
      </c>
      <c r="E9" s="125"/>
      <c r="F9" s="127"/>
      <c r="G9" s="11" t="s">
        <v>2</v>
      </c>
      <c r="H9" s="13">
        <f>H10+H14+H22+H35+H41+H46</f>
        <v>1</v>
      </c>
      <c r="I9" s="42">
        <f>I10+I14+I22+I35+I41+I46</f>
        <v>37500</v>
      </c>
    </row>
    <row r="10" spans="1:9" s="30" customFormat="1" ht="15" customHeight="1" x14ac:dyDescent="0.25">
      <c r="A10" s="72">
        <v>1</v>
      </c>
      <c r="B10" s="77" t="s">
        <v>63</v>
      </c>
      <c r="C10" s="78">
        <v>0.05</v>
      </c>
      <c r="D10" s="79">
        <f>SUM(D11:D12)</f>
        <v>0.05</v>
      </c>
      <c r="E10" s="80">
        <f>SUM(E11:E12)</f>
        <v>40</v>
      </c>
      <c r="F10" s="26"/>
      <c r="G10" s="27">
        <f>SUM(G11:G12)</f>
        <v>40</v>
      </c>
      <c r="H10" s="28">
        <f>G10/E10*C10</f>
        <v>0.05</v>
      </c>
      <c r="I10" s="29">
        <f>C10*rekenmodel!B10</f>
        <v>1875</v>
      </c>
    </row>
    <row r="11" spans="1:9" s="30" customFormat="1" ht="63.75" x14ac:dyDescent="0.25">
      <c r="A11" s="58" t="s">
        <v>22</v>
      </c>
      <c r="B11" s="81" t="s">
        <v>69</v>
      </c>
      <c r="C11" s="82">
        <v>5</v>
      </c>
      <c r="D11" s="68">
        <f>$C$10/(SUM($C$11:$C$12))*C11</f>
        <v>3.125E-2</v>
      </c>
      <c r="E11" s="83">
        <f>C11*$F$2</f>
        <v>25</v>
      </c>
      <c r="F11" s="31">
        <v>5</v>
      </c>
      <c r="G11" s="53">
        <f>C11*F11</f>
        <v>25</v>
      </c>
      <c r="H11" s="33"/>
      <c r="I11" s="32">
        <f>$I$10/$E$10*E11</f>
        <v>1171.875</v>
      </c>
    </row>
    <row r="12" spans="1:9" s="30" customFormat="1" x14ac:dyDescent="0.25">
      <c r="A12" s="59" t="s">
        <v>23</v>
      </c>
      <c r="B12" s="84" t="s">
        <v>85</v>
      </c>
      <c r="C12" s="82">
        <v>3</v>
      </c>
      <c r="D12" s="68">
        <f>$C$10/(SUM($C$11:$C$12))*C12</f>
        <v>1.8750000000000003E-2</v>
      </c>
      <c r="E12" s="83">
        <f t="shared" ref="E12" si="0">C12*$F$2</f>
        <v>15</v>
      </c>
      <c r="F12" s="31">
        <v>5</v>
      </c>
      <c r="G12" s="53">
        <f>C12*F12</f>
        <v>15</v>
      </c>
      <c r="H12" s="33"/>
      <c r="I12" s="32">
        <f>$I$10/$E$10*E12</f>
        <v>703.125</v>
      </c>
    </row>
    <row r="13" spans="1:9" s="30" customFormat="1" ht="15" customHeight="1" x14ac:dyDescent="0.25">
      <c r="A13" s="50"/>
      <c r="B13" s="85"/>
      <c r="C13" s="86"/>
      <c r="D13" s="87"/>
      <c r="E13" s="88"/>
      <c r="F13" s="53"/>
      <c r="G13" s="53"/>
      <c r="H13" s="33"/>
      <c r="I13" s="34"/>
    </row>
    <row r="14" spans="1:9" s="35" customFormat="1" x14ac:dyDescent="0.25">
      <c r="A14" s="57" t="s">
        <v>33</v>
      </c>
      <c r="B14" s="77" t="s">
        <v>64</v>
      </c>
      <c r="C14" s="89">
        <v>0.15</v>
      </c>
      <c r="D14" s="79">
        <f>SUM(D15:D20)</f>
        <v>0.15</v>
      </c>
      <c r="E14" s="80">
        <f>SUM(E15:E20)</f>
        <v>75</v>
      </c>
      <c r="F14" s="26"/>
      <c r="G14" s="27">
        <f>SUM(G15:G20)</f>
        <v>75</v>
      </c>
      <c r="H14" s="28">
        <f>G14/E14*C14</f>
        <v>0.15</v>
      </c>
      <c r="I14" s="29">
        <f>C14*rekenmodel!B10</f>
        <v>5625</v>
      </c>
    </row>
    <row r="15" spans="1:9" s="35" customFormat="1" ht="25.5" x14ac:dyDescent="0.25">
      <c r="A15" s="58" t="s">
        <v>24</v>
      </c>
      <c r="B15" s="90" t="s">
        <v>70</v>
      </c>
      <c r="C15" s="82">
        <v>2</v>
      </c>
      <c r="D15" s="68">
        <f t="shared" ref="D15:D20" si="1">$C$14/(SUM($C$15:$C$20))*C15</f>
        <v>0.02</v>
      </c>
      <c r="E15" s="91">
        <f>C15*$F$2</f>
        <v>10</v>
      </c>
      <c r="F15" s="31">
        <v>5</v>
      </c>
      <c r="G15" s="53">
        <f>F15*C15</f>
        <v>10</v>
      </c>
      <c r="H15" s="36"/>
      <c r="I15" s="32">
        <f t="shared" ref="I15:I20" si="2">$I$14/$E$14*E15</f>
        <v>750</v>
      </c>
    </row>
    <row r="16" spans="1:9" s="35" customFormat="1" ht="25.5" x14ac:dyDescent="0.25">
      <c r="A16" s="61" t="s">
        <v>39</v>
      </c>
      <c r="B16" s="92" t="s">
        <v>71</v>
      </c>
      <c r="C16" s="82">
        <v>2</v>
      </c>
      <c r="D16" s="68">
        <f t="shared" si="1"/>
        <v>0.02</v>
      </c>
      <c r="E16" s="83">
        <f t="shared" ref="E16:E20" si="3">C16*$F$2</f>
        <v>10</v>
      </c>
      <c r="F16" s="31">
        <v>5</v>
      </c>
      <c r="G16" s="53">
        <f>F16*C16</f>
        <v>10</v>
      </c>
      <c r="H16" s="36"/>
      <c r="I16" s="32">
        <f t="shared" si="2"/>
        <v>750</v>
      </c>
    </row>
    <row r="17" spans="1:11" s="35" customFormat="1" ht="38.25" x14ac:dyDescent="0.25">
      <c r="A17" s="61" t="s">
        <v>44</v>
      </c>
      <c r="B17" s="92" t="s">
        <v>72</v>
      </c>
      <c r="C17" s="82">
        <v>2</v>
      </c>
      <c r="D17" s="68">
        <f t="shared" si="1"/>
        <v>0.02</v>
      </c>
      <c r="E17" s="83">
        <f t="shared" si="3"/>
        <v>10</v>
      </c>
      <c r="F17" s="31">
        <v>5</v>
      </c>
      <c r="G17" s="53">
        <f t="shared" ref="G17:G20" si="4">F17*C17</f>
        <v>10</v>
      </c>
      <c r="H17" s="36"/>
      <c r="I17" s="32">
        <f t="shared" si="2"/>
        <v>750</v>
      </c>
    </row>
    <row r="18" spans="1:11" s="35" customFormat="1" ht="38.25" x14ac:dyDescent="0.25">
      <c r="A18" s="61" t="s">
        <v>45</v>
      </c>
      <c r="B18" s="92" t="s">
        <v>73</v>
      </c>
      <c r="C18" s="82">
        <v>3</v>
      </c>
      <c r="D18" s="68">
        <f t="shared" si="1"/>
        <v>0.03</v>
      </c>
      <c r="E18" s="83">
        <f t="shared" si="3"/>
        <v>15</v>
      </c>
      <c r="F18" s="31">
        <v>5</v>
      </c>
      <c r="G18" s="53">
        <f t="shared" si="4"/>
        <v>15</v>
      </c>
      <c r="H18" s="36"/>
      <c r="I18" s="32">
        <f t="shared" si="2"/>
        <v>1125</v>
      </c>
    </row>
    <row r="19" spans="1:11" s="35" customFormat="1" x14ac:dyDescent="0.25">
      <c r="A19" s="61" t="s">
        <v>46</v>
      </c>
      <c r="B19" s="92" t="s">
        <v>74</v>
      </c>
      <c r="C19" s="82">
        <v>3</v>
      </c>
      <c r="D19" s="68">
        <f t="shared" si="1"/>
        <v>0.03</v>
      </c>
      <c r="E19" s="83">
        <f t="shared" si="3"/>
        <v>15</v>
      </c>
      <c r="F19" s="31">
        <v>5</v>
      </c>
      <c r="G19" s="53">
        <f t="shared" si="4"/>
        <v>15</v>
      </c>
      <c r="H19" s="36"/>
      <c r="I19" s="32">
        <f t="shared" si="2"/>
        <v>1125</v>
      </c>
    </row>
    <row r="20" spans="1:11" s="35" customFormat="1" ht="38.25" x14ac:dyDescent="0.25">
      <c r="A20" s="61" t="s">
        <v>47</v>
      </c>
      <c r="B20" s="92" t="s">
        <v>86</v>
      </c>
      <c r="C20" s="82">
        <v>3</v>
      </c>
      <c r="D20" s="68">
        <f t="shared" si="1"/>
        <v>0.03</v>
      </c>
      <c r="E20" s="83">
        <f t="shared" si="3"/>
        <v>15</v>
      </c>
      <c r="F20" s="31">
        <v>5</v>
      </c>
      <c r="G20" s="53">
        <f t="shared" si="4"/>
        <v>15</v>
      </c>
      <c r="H20" s="36"/>
      <c r="I20" s="32">
        <f t="shared" si="2"/>
        <v>1125</v>
      </c>
    </row>
    <row r="21" spans="1:11" s="35" customFormat="1" ht="15" customHeight="1" x14ac:dyDescent="0.25">
      <c r="A21" s="51"/>
      <c r="B21" s="93"/>
      <c r="C21" s="94"/>
      <c r="D21" s="95"/>
      <c r="E21" s="88"/>
      <c r="F21" s="53"/>
      <c r="G21" s="53"/>
      <c r="H21" s="36"/>
      <c r="I21" s="34"/>
    </row>
    <row r="22" spans="1:11" s="35" customFormat="1" ht="15" customHeight="1" x14ac:dyDescent="0.25">
      <c r="A22" s="57" t="s">
        <v>34</v>
      </c>
      <c r="B22" s="77" t="s">
        <v>65</v>
      </c>
      <c r="C22" s="89">
        <v>0.5</v>
      </c>
      <c r="D22" s="79">
        <f>SUM(D23:D33)</f>
        <v>0.5</v>
      </c>
      <c r="E22" s="80">
        <f>SUM(E23:E33)</f>
        <v>160</v>
      </c>
      <c r="F22" s="26"/>
      <c r="G22" s="27">
        <f>SUM(G23:G33)</f>
        <v>160</v>
      </c>
      <c r="H22" s="28">
        <f>G22/E22*C22</f>
        <v>0.5</v>
      </c>
      <c r="I22" s="29">
        <f>C22*rekenmodel!B10</f>
        <v>18750</v>
      </c>
    </row>
    <row r="23" spans="1:11" s="35" customFormat="1" ht="38.25" x14ac:dyDescent="0.25">
      <c r="A23" s="60" t="s">
        <v>25</v>
      </c>
      <c r="B23" s="96" t="s">
        <v>84</v>
      </c>
      <c r="C23" s="82">
        <v>3</v>
      </c>
      <c r="D23" s="68">
        <f t="shared" ref="D23:D33" si="5">$C$22/(SUM($C$23:$C$33))*C23</f>
        <v>4.6875E-2</v>
      </c>
      <c r="E23" s="97">
        <f>C23*$F$2</f>
        <v>15</v>
      </c>
      <c r="F23" s="31">
        <v>5</v>
      </c>
      <c r="G23" s="53">
        <f>F23*C23</f>
        <v>15</v>
      </c>
      <c r="H23" s="39"/>
      <c r="I23" s="32">
        <f>$I$22/$E$22*E23</f>
        <v>1757.8125</v>
      </c>
      <c r="J23" s="37"/>
      <c r="K23" s="37"/>
    </row>
    <row r="24" spans="1:11" s="35" customFormat="1" ht="25.5" x14ac:dyDescent="0.25">
      <c r="A24" s="61" t="s">
        <v>26</v>
      </c>
      <c r="B24" s="92" t="s">
        <v>75</v>
      </c>
      <c r="C24" s="82">
        <v>2</v>
      </c>
      <c r="D24" s="68">
        <f t="shared" si="5"/>
        <v>3.125E-2</v>
      </c>
      <c r="E24" s="88">
        <f t="shared" ref="E24:E33" si="6">C24*$F$2</f>
        <v>10</v>
      </c>
      <c r="F24" s="31">
        <v>5</v>
      </c>
      <c r="G24" s="53">
        <f t="shared" ref="G24:G31" si="7">F24*C24</f>
        <v>10</v>
      </c>
      <c r="H24" s="39"/>
      <c r="I24" s="32">
        <f t="shared" ref="I24:I31" si="8">$I$22/$E$22*E24</f>
        <v>1171.875</v>
      </c>
      <c r="J24" s="37"/>
      <c r="K24" s="37"/>
    </row>
    <row r="25" spans="1:11" s="35" customFormat="1" ht="25.5" x14ac:dyDescent="0.25">
      <c r="A25" s="61" t="s">
        <v>27</v>
      </c>
      <c r="B25" s="92" t="s">
        <v>76</v>
      </c>
      <c r="C25" s="82">
        <v>1</v>
      </c>
      <c r="D25" s="68">
        <f t="shared" si="5"/>
        <v>1.5625E-2</v>
      </c>
      <c r="E25" s="88">
        <f t="shared" si="6"/>
        <v>5</v>
      </c>
      <c r="F25" s="31">
        <v>5</v>
      </c>
      <c r="G25" s="53">
        <f t="shared" si="7"/>
        <v>5</v>
      </c>
      <c r="H25" s="39"/>
      <c r="I25" s="32">
        <f t="shared" si="8"/>
        <v>585.9375</v>
      </c>
      <c r="J25" s="37"/>
      <c r="K25" s="37"/>
    </row>
    <row r="26" spans="1:11" s="35" customFormat="1" x14ac:dyDescent="0.25">
      <c r="A26" s="61" t="s">
        <v>28</v>
      </c>
      <c r="B26" s="92" t="s">
        <v>77</v>
      </c>
      <c r="C26" s="82">
        <v>3</v>
      </c>
      <c r="D26" s="68">
        <f t="shared" si="5"/>
        <v>4.6875E-2</v>
      </c>
      <c r="E26" s="88">
        <f t="shared" si="6"/>
        <v>15</v>
      </c>
      <c r="F26" s="31">
        <v>5</v>
      </c>
      <c r="G26" s="53">
        <f t="shared" si="7"/>
        <v>15</v>
      </c>
      <c r="H26" s="39"/>
      <c r="I26" s="32">
        <f t="shared" si="8"/>
        <v>1757.8125</v>
      </c>
      <c r="J26" s="37"/>
      <c r="K26" s="37"/>
    </row>
    <row r="27" spans="1:11" s="35" customFormat="1" ht="25.5" x14ac:dyDescent="0.25">
      <c r="A27" s="61" t="s">
        <v>40</v>
      </c>
      <c r="B27" s="92" t="s">
        <v>87</v>
      </c>
      <c r="C27" s="82">
        <v>3</v>
      </c>
      <c r="D27" s="68">
        <f t="shared" si="5"/>
        <v>4.6875E-2</v>
      </c>
      <c r="E27" s="88">
        <f t="shared" si="6"/>
        <v>15</v>
      </c>
      <c r="F27" s="31">
        <v>5</v>
      </c>
      <c r="G27" s="53">
        <f t="shared" si="7"/>
        <v>15</v>
      </c>
      <c r="H27" s="39"/>
      <c r="I27" s="32">
        <f t="shared" si="8"/>
        <v>1757.8125</v>
      </c>
      <c r="J27" s="37"/>
      <c r="K27" s="37"/>
    </row>
    <row r="28" spans="1:11" s="35" customFormat="1" x14ac:dyDescent="0.2">
      <c r="A28" s="61" t="s">
        <v>41</v>
      </c>
      <c r="B28" s="98" t="s">
        <v>88</v>
      </c>
      <c r="C28" s="82">
        <v>3</v>
      </c>
      <c r="D28" s="68">
        <f t="shared" si="5"/>
        <v>4.6875E-2</v>
      </c>
      <c r="E28" s="88">
        <f t="shared" si="6"/>
        <v>15</v>
      </c>
      <c r="F28" s="31">
        <v>5</v>
      </c>
      <c r="G28" s="53">
        <f t="shared" si="7"/>
        <v>15</v>
      </c>
      <c r="H28" s="39"/>
      <c r="I28" s="32">
        <f t="shared" si="8"/>
        <v>1757.8125</v>
      </c>
      <c r="J28" s="37"/>
      <c r="K28" s="37"/>
    </row>
    <row r="29" spans="1:11" s="35" customFormat="1" x14ac:dyDescent="0.2">
      <c r="A29" s="61" t="s">
        <v>42</v>
      </c>
      <c r="B29" s="98" t="s">
        <v>89</v>
      </c>
      <c r="C29" s="82">
        <v>4</v>
      </c>
      <c r="D29" s="68">
        <f t="shared" si="5"/>
        <v>6.25E-2</v>
      </c>
      <c r="E29" s="88">
        <f t="shared" si="6"/>
        <v>20</v>
      </c>
      <c r="F29" s="31">
        <v>5</v>
      </c>
      <c r="G29" s="53">
        <f t="shared" si="7"/>
        <v>20</v>
      </c>
      <c r="H29" s="39"/>
      <c r="I29" s="32">
        <f t="shared" si="8"/>
        <v>2343.75</v>
      </c>
      <c r="J29" s="37"/>
      <c r="K29" s="37"/>
    </row>
    <row r="30" spans="1:11" s="35" customFormat="1" ht="25.5" x14ac:dyDescent="0.2">
      <c r="A30" s="61" t="s">
        <v>53</v>
      </c>
      <c r="B30" s="99" t="s">
        <v>90</v>
      </c>
      <c r="C30" s="82">
        <v>2</v>
      </c>
      <c r="D30" s="68">
        <f t="shared" si="5"/>
        <v>3.125E-2</v>
      </c>
      <c r="E30" s="88">
        <f t="shared" si="6"/>
        <v>10</v>
      </c>
      <c r="F30" s="31">
        <v>5</v>
      </c>
      <c r="G30" s="53">
        <f t="shared" si="7"/>
        <v>10</v>
      </c>
      <c r="H30" s="39"/>
      <c r="I30" s="32">
        <f t="shared" si="8"/>
        <v>1171.875</v>
      </c>
      <c r="J30" s="37"/>
      <c r="K30" s="37"/>
    </row>
    <row r="31" spans="1:11" s="35" customFormat="1" x14ac:dyDescent="0.2">
      <c r="A31" s="61" t="s">
        <v>54</v>
      </c>
      <c r="B31" s="99" t="s">
        <v>91</v>
      </c>
      <c r="C31" s="82">
        <v>3</v>
      </c>
      <c r="D31" s="68">
        <f t="shared" si="5"/>
        <v>4.6875E-2</v>
      </c>
      <c r="E31" s="88">
        <f t="shared" si="6"/>
        <v>15</v>
      </c>
      <c r="F31" s="31">
        <v>5</v>
      </c>
      <c r="G31" s="53">
        <f t="shared" si="7"/>
        <v>15</v>
      </c>
      <c r="H31" s="39"/>
      <c r="I31" s="32">
        <f t="shared" si="8"/>
        <v>1757.8125</v>
      </c>
      <c r="J31" s="37"/>
      <c r="K31" s="37"/>
    </row>
    <row r="32" spans="1:11" s="35" customFormat="1" ht="25.5" x14ac:dyDescent="0.2">
      <c r="A32" s="61" t="s">
        <v>55</v>
      </c>
      <c r="B32" s="99" t="s">
        <v>92</v>
      </c>
      <c r="C32" s="82">
        <v>3</v>
      </c>
      <c r="D32" s="68">
        <f t="shared" si="5"/>
        <v>4.6875E-2</v>
      </c>
      <c r="E32" s="88">
        <f t="shared" si="6"/>
        <v>15</v>
      </c>
      <c r="F32" s="31">
        <v>5</v>
      </c>
      <c r="G32" s="53">
        <f t="shared" ref="G32:G33" si="9">F32*C32</f>
        <v>15</v>
      </c>
      <c r="H32" s="39"/>
      <c r="I32" s="32">
        <f>$I$22/$E$22*E32</f>
        <v>1757.8125</v>
      </c>
      <c r="J32" s="37"/>
      <c r="K32" s="37"/>
    </row>
    <row r="33" spans="1:11" s="35" customFormat="1" ht="25.5" x14ac:dyDescent="0.25">
      <c r="A33" s="61" t="s">
        <v>56</v>
      </c>
      <c r="B33" s="92" t="s">
        <v>96</v>
      </c>
      <c r="C33" s="82">
        <v>5</v>
      </c>
      <c r="D33" s="68">
        <f t="shared" si="5"/>
        <v>7.8125E-2</v>
      </c>
      <c r="E33" s="88">
        <f t="shared" si="6"/>
        <v>25</v>
      </c>
      <c r="F33" s="31">
        <v>5</v>
      </c>
      <c r="G33" s="53">
        <f t="shared" si="9"/>
        <v>25</v>
      </c>
      <c r="H33" s="39"/>
      <c r="I33" s="32">
        <f>$I$22/$E$22*E33</f>
        <v>2929.6875</v>
      </c>
      <c r="J33" s="37"/>
      <c r="K33" s="37"/>
    </row>
    <row r="34" spans="1:11" s="35" customFormat="1" ht="15" customHeight="1" x14ac:dyDescent="0.25">
      <c r="A34" s="38"/>
      <c r="B34" s="100"/>
      <c r="C34" s="94"/>
      <c r="D34" s="95"/>
      <c r="E34" s="88"/>
      <c r="F34" s="53"/>
      <c r="G34" s="53"/>
      <c r="H34" s="39"/>
      <c r="I34" s="34"/>
    </row>
    <row r="35" spans="1:11" s="35" customFormat="1" ht="15" customHeight="1" x14ac:dyDescent="0.25">
      <c r="A35" s="57" t="s">
        <v>35</v>
      </c>
      <c r="B35" s="77" t="s">
        <v>66</v>
      </c>
      <c r="C35" s="89">
        <v>0.12</v>
      </c>
      <c r="D35" s="79">
        <f>SUM(D36:D39)</f>
        <v>0.12</v>
      </c>
      <c r="E35" s="80">
        <f>SUM(E36:E39)</f>
        <v>50</v>
      </c>
      <c r="F35" s="26"/>
      <c r="G35" s="27">
        <f>SUM(G36:G39)</f>
        <v>50</v>
      </c>
      <c r="H35" s="28">
        <f>G35/E35*C35</f>
        <v>0.12</v>
      </c>
      <c r="I35" s="29">
        <f>C35*rekenmodel!B10</f>
        <v>4500</v>
      </c>
    </row>
    <row r="36" spans="1:11" s="35" customFormat="1" ht="25.5" x14ac:dyDescent="0.25">
      <c r="A36" s="61" t="s">
        <v>29</v>
      </c>
      <c r="B36" s="92" t="s">
        <v>78</v>
      </c>
      <c r="C36" s="82">
        <v>3</v>
      </c>
      <c r="D36" s="68">
        <f>$C$35/(SUM($C$36:$C$39))*C36</f>
        <v>3.6000000000000004E-2</v>
      </c>
      <c r="E36" s="88">
        <f>C36*$F$2</f>
        <v>15</v>
      </c>
      <c r="F36" s="31">
        <v>5</v>
      </c>
      <c r="G36" s="53">
        <f>F36*C36</f>
        <v>15</v>
      </c>
      <c r="H36" s="39"/>
      <c r="I36" s="32">
        <f>$I$35/$E$35*E36</f>
        <v>1350</v>
      </c>
      <c r="J36" s="37"/>
      <c r="K36" s="37"/>
    </row>
    <row r="37" spans="1:11" s="35" customFormat="1" ht="25.5" x14ac:dyDescent="0.25">
      <c r="A37" s="61" t="s">
        <v>30</v>
      </c>
      <c r="B37" s="92" t="s">
        <v>93</v>
      </c>
      <c r="C37" s="82">
        <v>3</v>
      </c>
      <c r="D37" s="68">
        <f>$C$35/(SUM($C$36:$C$39))*C37</f>
        <v>3.6000000000000004E-2</v>
      </c>
      <c r="E37" s="88">
        <f t="shared" ref="E37:E39" si="10">C37*$F$2</f>
        <v>15</v>
      </c>
      <c r="F37" s="31">
        <v>5</v>
      </c>
      <c r="G37" s="53">
        <f>F37*C37</f>
        <v>15</v>
      </c>
      <c r="H37" s="39"/>
      <c r="I37" s="32">
        <f>$I$35/$E$35*E37</f>
        <v>1350</v>
      </c>
      <c r="J37" s="37"/>
      <c r="K37" s="37"/>
    </row>
    <row r="38" spans="1:11" s="35" customFormat="1" ht="25.5" x14ac:dyDescent="0.25">
      <c r="A38" s="61" t="s">
        <v>31</v>
      </c>
      <c r="B38" s="92" t="s">
        <v>79</v>
      </c>
      <c r="C38" s="82">
        <v>2</v>
      </c>
      <c r="D38" s="68">
        <f>$C$35/(SUM($C$36:$C$39))*C38</f>
        <v>2.4E-2</v>
      </c>
      <c r="E38" s="88">
        <f t="shared" si="10"/>
        <v>10</v>
      </c>
      <c r="F38" s="31">
        <v>5</v>
      </c>
      <c r="G38" s="53">
        <f t="shared" ref="G38:G39" si="11">F38*C38</f>
        <v>10</v>
      </c>
      <c r="H38" s="39"/>
      <c r="I38" s="32">
        <f>$I$35/$E$35*E38</f>
        <v>900</v>
      </c>
      <c r="J38" s="37"/>
      <c r="K38" s="37"/>
    </row>
    <row r="39" spans="1:11" s="35" customFormat="1" x14ac:dyDescent="0.25">
      <c r="A39" s="61" t="s">
        <v>43</v>
      </c>
      <c r="B39" s="92" t="s">
        <v>94</v>
      </c>
      <c r="C39" s="82">
        <v>2</v>
      </c>
      <c r="D39" s="68">
        <f>$C$35/(SUM($C$36:$C$39))*C39</f>
        <v>2.4E-2</v>
      </c>
      <c r="E39" s="88">
        <f t="shared" si="10"/>
        <v>10</v>
      </c>
      <c r="F39" s="31">
        <v>5</v>
      </c>
      <c r="G39" s="53">
        <f t="shared" si="11"/>
        <v>10</v>
      </c>
      <c r="H39" s="39"/>
      <c r="I39" s="32">
        <f>$I$35/$E$35*E39</f>
        <v>900</v>
      </c>
      <c r="J39" s="37"/>
      <c r="K39" s="37"/>
    </row>
    <row r="40" spans="1:11" s="35" customFormat="1" ht="15" customHeight="1" x14ac:dyDescent="0.25">
      <c r="A40" s="38"/>
      <c r="B40" s="100"/>
      <c r="C40" s="94"/>
      <c r="D40" s="95"/>
      <c r="E40" s="88"/>
      <c r="F40" s="53"/>
      <c r="G40" s="53"/>
      <c r="H40" s="39"/>
      <c r="I40" s="34"/>
    </row>
    <row r="41" spans="1:11" s="35" customFormat="1" ht="15" customHeight="1" x14ac:dyDescent="0.25">
      <c r="A41" s="57" t="s">
        <v>36</v>
      </c>
      <c r="B41" s="77" t="s">
        <v>67</v>
      </c>
      <c r="C41" s="89">
        <v>0.13</v>
      </c>
      <c r="D41" s="79">
        <f>SUM(D42:D44)</f>
        <v>0.13</v>
      </c>
      <c r="E41" s="80">
        <f>SUM(E42:E44)</f>
        <v>40</v>
      </c>
      <c r="F41" s="26"/>
      <c r="G41" s="27">
        <f>SUM(G42:G44)</f>
        <v>40</v>
      </c>
      <c r="H41" s="28">
        <f>G41/E41*C41</f>
        <v>0.13</v>
      </c>
      <c r="I41" s="29">
        <f>C41*rekenmodel!B10</f>
        <v>4875</v>
      </c>
    </row>
    <row r="42" spans="1:11" s="35" customFormat="1" x14ac:dyDescent="0.25">
      <c r="A42" s="61" t="s">
        <v>32</v>
      </c>
      <c r="B42" s="96" t="s">
        <v>80</v>
      </c>
      <c r="C42" s="82">
        <v>2</v>
      </c>
      <c r="D42" s="68">
        <f>$C$41/(SUM($C$42:$C$44))*C42</f>
        <v>3.2500000000000001E-2</v>
      </c>
      <c r="E42" s="88">
        <f>C42*$F$2</f>
        <v>10</v>
      </c>
      <c r="F42" s="31">
        <v>5</v>
      </c>
      <c r="G42" s="53">
        <f>F42*C42</f>
        <v>10</v>
      </c>
      <c r="H42" s="39"/>
      <c r="I42" s="32">
        <f>$I$41/$E$41*E42</f>
        <v>1218.75</v>
      </c>
      <c r="J42" s="37"/>
      <c r="K42" s="37"/>
    </row>
    <row r="43" spans="1:11" s="35" customFormat="1" ht="25.5" x14ac:dyDescent="0.25">
      <c r="A43" s="61" t="s">
        <v>57</v>
      </c>
      <c r="B43" s="92" t="s">
        <v>81</v>
      </c>
      <c r="C43" s="82">
        <v>3</v>
      </c>
      <c r="D43" s="68">
        <f>$C$41/(SUM($C$42:$C$44))*C43</f>
        <v>4.8750000000000002E-2</v>
      </c>
      <c r="E43" s="88">
        <f>C43*$F$2</f>
        <v>15</v>
      </c>
      <c r="F43" s="31">
        <v>5</v>
      </c>
      <c r="G43" s="53">
        <f>F43*C43</f>
        <v>15</v>
      </c>
      <c r="H43" s="39"/>
      <c r="I43" s="32">
        <f>$I$41/$E$41*E43</f>
        <v>1828.125</v>
      </c>
      <c r="J43" s="37"/>
      <c r="K43" s="37"/>
    </row>
    <row r="44" spans="1:11" s="35" customFormat="1" ht="25.5" x14ac:dyDescent="0.25">
      <c r="A44" s="61" t="s">
        <v>58</v>
      </c>
      <c r="B44" s="84" t="s">
        <v>95</v>
      </c>
      <c r="C44" s="82">
        <v>3</v>
      </c>
      <c r="D44" s="68">
        <f>$C$41/(SUM($C$42:$C$44))*C44</f>
        <v>4.8750000000000002E-2</v>
      </c>
      <c r="E44" s="88">
        <f t="shared" ref="E44" si="12">C44*$F$2</f>
        <v>15</v>
      </c>
      <c r="F44" s="31">
        <v>5</v>
      </c>
      <c r="G44" s="53">
        <f t="shared" ref="G44" si="13">F44*C44</f>
        <v>15</v>
      </c>
      <c r="H44" s="39"/>
      <c r="I44" s="32">
        <f>$I$41/$E$41*E44</f>
        <v>1828.125</v>
      </c>
      <c r="J44" s="37"/>
      <c r="K44" s="37"/>
    </row>
    <row r="45" spans="1:11" s="35" customFormat="1" ht="15" customHeight="1" x14ac:dyDescent="0.25">
      <c r="A45" s="38"/>
      <c r="B45" s="100"/>
      <c r="C45" s="94"/>
      <c r="D45" s="95"/>
      <c r="E45" s="88"/>
      <c r="F45" s="53"/>
      <c r="G45" s="53"/>
      <c r="H45" s="39"/>
      <c r="I45" s="34"/>
    </row>
    <row r="46" spans="1:11" s="35" customFormat="1" ht="15" customHeight="1" x14ac:dyDescent="0.25">
      <c r="A46" s="62" t="s">
        <v>51</v>
      </c>
      <c r="B46" s="77" t="s">
        <v>68</v>
      </c>
      <c r="C46" s="89">
        <v>0.05</v>
      </c>
      <c r="D46" s="79">
        <f>SUM(D47:D48)</f>
        <v>0.05</v>
      </c>
      <c r="E46" s="80">
        <f>SUM(E47:E48)</f>
        <v>25</v>
      </c>
      <c r="F46" s="26"/>
      <c r="G46" s="27">
        <f>SUM(G47:G48)</f>
        <v>25</v>
      </c>
      <c r="H46" s="28">
        <f>G46/E46*C46</f>
        <v>0.05</v>
      </c>
      <c r="I46" s="29">
        <f>C46*rekenmodel!B10</f>
        <v>1875</v>
      </c>
    </row>
    <row r="47" spans="1:11" s="35" customFormat="1" ht="25.5" x14ac:dyDescent="0.25">
      <c r="A47" s="60" t="s">
        <v>50</v>
      </c>
      <c r="B47" s="81" t="s">
        <v>82</v>
      </c>
      <c r="C47" s="82">
        <v>2</v>
      </c>
      <c r="D47" s="68">
        <f>$C$46/(SUM($C$47:$C$48))*C47</f>
        <v>0.02</v>
      </c>
      <c r="E47" s="97">
        <f t="shared" ref="E47:E48" si="14">C47*$F$2</f>
        <v>10</v>
      </c>
      <c r="F47" s="46">
        <v>5</v>
      </c>
      <c r="G47" s="52">
        <f>F47*C47</f>
        <v>10</v>
      </c>
      <c r="H47" s="37"/>
      <c r="I47" s="44">
        <f>$I$46/$E$46*E47</f>
        <v>750</v>
      </c>
    </row>
    <row r="48" spans="1:11" s="35" customFormat="1" ht="25.5" x14ac:dyDescent="0.25">
      <c r="A48" s="38" t="s">
        <v>52</v>
      </c>
      <c r="B48" s="84" t="s">
        <v>83</v>
      </c>
      <c r="C48" s="82">
        <v>3</v>
      </c>
      <c r="D48" s="68">
        <f>$C$46/(SUM($C$47:$C$48))*C48</f>
        <v>0.03</v>
      </c>
      <c r="E48" s="88">
        <f t="shared" si="14"/>
        <v>15</v>
      </c>
      <c r="F48" s="46">
        <v>5</v>
      </c>
      <c r="G48" s="53">
        <f>F48*C48</f>
        <v>15</v>
      </c>
      <c r="H48" s="37"/>
      <c r="I48" s="32">
        <f>$I$46/$E$46*E48</f>
        <v>1125</v>
      </c>
    </row>
    <row r="49" spans="1:9" ht="13.5" thickBot="1" x14ac:dyDescent="0.25">
      <c r="A49" s="47"/>
      <c r="B49" s="101"/>
      <c r="C49" s="102"/>
      <c r="D49" s="103"/>
      <c r="E49" s="104"/>
      <c r="F49" s="48"/>
      <c r="G49" s="49"/>
      <c r="H49" s="43"/>
      <c r="I49" s="45"/>
    </row>
    <row r="50" spans="1:9" x14ac:dyDescent="0.2">
      <c r="B50" s="105"/>
      <c r="C50" s="106"/>
      <c r="D50" s="107"/>
      <c r="E50" s="108"/>
    </row>
    <row r="51" spans="1:9" x14ac:dyDescent="0.2">
      <c r="B51" s="105"/>
      <c r="C51" s="106"/>
      <c r="D51" s="107"/>
      <c r="E51" s="108"/>
    </row>
    <row r="52" spans="1:9" x14ac:dyDescent="0.2">
      <c r="B52" s="105"/>
      <c r="C52" s="106"/>
      <c r="D52" s="107"/>
      <c r="E52" s="108"/>
    </row>
    <row r="53" spans="1:9" x14ac:dyDescent="0.2">
      <c r="B53" s="105"/>
      <c r="C53" s="106"/>
      <c r="D53" s="107"/>
      <c r="E53" s="108"/>
    </row>
    <row r="54" spans="1:9" x14ac:dyDescent="0.2">
      <c r="B54" s="105"/>
      <c r="C54" s="106"/>
      <c r="D54" s="107"/>
      <c r="E54" s="108"/>
    </row>
    <row r="55" spans="1:9" x14ac:dyDescent="0.2">
      <c r="B55" s="105"/>
      <c r="C55" s="106"/>
      <c r="D55" s="107"/>
      <c r="E55" s="108"/>
    </row>
    <row r="56" spans="1:9" x14ac:dyDescent="0.2">
      <c r="B56" s="105"/>
      <c r="C56" s="106"/>
      <c r="D56" s="107"/>
      <c r="E56" s="108"/>
    </row>
    <row r="57" spans="1:9" x14ac:dyDescent="0.2">
      <c r="B57" s="105"/>
      <c r="C57" s="106"/>
      <c r="D57" s="107"/>
      <c r="E57" s="108"/>
    </row>
    <row r="58" spans="1:9" x14ac:dyDescent="0.2">
      <c r="B58" s="105"/>
      <c r="C58" s="106"/>
      <c r="D58" s="107"/>
      <c r="E58" s="108"/>
    </row>
    <row r="59" spans="1:9" x14ac:dyDescent="0.2">
      <c r="B59" s="105"/>
      <c r="C59" s="106"/>
      <c r="D59" s="107"/>
      <c r="E59" s="108"/>
    </row>
    <row r="60" spans="1:9" x14ac:dyDescent="0.2">
      <c r="B60" s="105"/>
      <c r="C60" s="106"/>
      <c r="D60" s="107"/>
      <c r="E60" s="108"/>
    </row>
    <row r="61" spans="1:9" x14ac:dyDescent="0.2">
      <c r="B61" s="105"/>
      <c r="C61" s="106"/>
      <c r="D61" s="107"/>
      <c r="E61" s="108"/>
    </row>
    <row r="62" spans="1:9" x14ac:dyDescent="0.2">
      <c r="B62" s="105"/>
      <c r="C62" s="106"/>
      <c r="D62" s="107"/>
      <c r="E62" s="108"/>
    </row>
    <row r="63" spans="1:9" x14ac:dyDescent="0.2">
      <c r="B63" s="105"/>
      <c r="C63" s="106"/>
      <c r="D63" s="107"/>
      <c r="E63" s="108"/>
    </row>
    <row r="64" spans="1:9" x14ac:dyDescent="0.2">
      <c r="B64" s="105"/>
      <c r="C64" s="106"/>
      <c r="D64" s="107"/>
      <c r="E64" s="108"/>
    </row>
    <row r="65" spans="2:5" x14ac:dyDescent="0.2">
      <c r="B65" s="105"/>
      <c r="C65" s="106"/>
      <c r="D65" s="107"/>
      <c r="E65" s="108"/>
    </row>
    <row r="66" spans="2:5" x14ac:dyDescent="0.2">
      <c r="B66" s="105"/>
      <c r="C66" s="106"/>
      <c r="D66" s="107"/>
      <c r="E66" s="108"/>
    </row>
    <row r="67" spans="2:5" x14ac:dyDescent="0.2">
      <c r="B67" s="105"/>
      <c r="C67" s="106"/>
      <c r="D67" s="107"/>
      <c r="E67" s="108"/>
    </row>
    <row r="68" spans="2:5" x14ac:dyDescent="0.2">
      <c r="B68" s="105"/>
      <c r="C68" s="106"/>
      <c r="D68" s="107"/>
      <c r="E68" s="108"/>
    </row>
    <row r="69" spans="2:5" x14ac:dyDescent="0.2">
      <c r="B69" s="105"/>
      <c r="C69" s="106"/>
      <c r="D69" s="107"/>
      <c r="E69" s="108"/>
    </row>
    <row r="70" spans="2:5" x14ac:dyDescent="0.2">
      <c r="B70" s="105"/>
      <c r="C70" s="106"/>
      <c r="D70" s="107"/>
      <c r="E70" s="108"/>
    </row>
    <row r="71" spans="2:5" x14ac:dyDescent="0.2">
      <c r="B71" s="105"/>
      <c r="C71" s="106"/>
      <c r="D71" s="107"/>
      <c r="E71" s="108"/>
    </row>
    <row r="72" spans="2:5" x14ac:dyDescent="0.2">
      <c r="B72" s="105"/>
      <c r="C72" s="106"/>
      <c r="D72" s="107"/>
      <c r="E72" s="108"/>
    </row>
    <row r="73" spans="2:5" x14ac:dyDescent="0.2">
      <c r="B73" s="105"/>
      <c r="C73" s="106"/>
      <c r="D73" s="107"/>
      <c r="E73" s="108"/>
    </row>
    <row r="74" spans="2:5" x14ac:dyDescent="0.2">
      <c r="B74" s="105"/>
      <c r="C74" s="106"/>
      <c r="D74" s="107"/>
      <c r="E74" s="108"/>
    </row>
    <row r="75" spans="2:5" x14ac:dyDescent="0.2">
      <c r="B75" s="105"/>
      <c r="C75" s="106"/>
      <c r="D75" s="107"/>
      <c r="E75" s="108"/>
    </row>
    <row r="76" spans="2:5" x14ac:dyDescent="0.2">
      <c r="B76" s="105"/>
      <c r="C76" s="106"/>
      <c r="D76" s="107"/>
      <c r="E76" s="108"/>
    </row>
    <row r="77" spans="2:5" x14ac:dyDescent="0.2">
      <c r="B77" s="105"/>
      <c r="C77" s="106"/>
      <c r="D77" s="107"/>
      <c r="E77" s="108"/>
    </row>
    <row r="78" spans="2:5" x14ac:dyDescent="0.2">
      <c r="B78" s="105"/>
      <c r="C78" s="106"/>
      <c r="D78" s="107"/>
      <c r="E78" s="108"/>
    </row>
    <row r="79" spans="2:5" x14ac:dyDescent="0.2">
      <c r="B79" s="105"/>
      <c r="C79" s="106"/>
      <c r="D79" s="107"/>
      <c r="E79" s="108"/>
    </row>
    <row r="80" spans="2:5" x14ac:dyDescent="0.2">
      <c r="B80" s="105"/>
      <c r="C80" s="106"/>
      <c r="D80" s="107"/>
      <c r="E80" s="108"/>
    </row>
    <row r="81" spans="2:5" x14ac:dyDescent="0.2">
      <c r="B81" s="105"/>
      <c r="C81" s="106"/>
      <c r="D81" s="107"/>
      <c r="E81" s="108"/>
    </row>
    <row r="82" spans="2:5" x14ac:dyDescent="0.2">
      <c r="B82" s="105"/>
      <c r="C82" s="106"/>
      <c r="D82" s="107"/>
      <c r="E82" s="108"/>
    </row>
    <row r="83" spans="2:5" x14ac:dyDescent="0.2">
      <c r="B83" s="105"/>
      <c r="C83" s="106"/>
      <c r="D83" s="107"/>
      <c r="E83" s="108"/>
    </row>
    <row r="84" spans="2:5" x14ac:dyDescent="0.2">
      <c r="B84" s="105"/>
      <c r="C84" s="106"/>
      <c r="D84" s="107"/>
      <c r="E84" s="108"/>
    </row>
    <row r="85" spans="2:5" x14ac:dyDescent="0.2">
      <c r="B85" s="105"/>
      <c r="C85" s="106"/>
      <c r="D85" s="107"/>
      <c r="E85" s="108"/>
    </row>
    <row r="86" spans="2:5" x14ac:dyDescent="0.2">
      <c r="B86" s="105"/>
      <c r="C86" s="106"/>
      <c r="D86" s="107"/>
      <c r="E86" s="108"/>
    </row>
    <row r="87" spans="2:5" x14ac:dyDescent="0.2">
      <c r="B87" s="105"/>
      <c r="C87" s="106"/>
      <c r="D87" s="107"/>
      <c r="E87" s="108"/>
    </row>
    <row r="88" spans="2:5" x14ac:dyDescent="0.2">
      <c r="B88" s="105"/>
      <c r="C88" s="106"/>
      <c r="D88" s="107"/>
      <c r="E88" s="108"/>
    </row>
    <row r="89" spans="2:5" x14ac:dyDescent="0.2">
      <c r="B89" s="105"/>
      <c r="C89" s="106"/>
      <c r="D89" s="107"/>
      <c r="E89" s="108"/>
    </row>
    <row r="90" spans="2:5" x14ac:dyDescent="0.2">
      <c r="B90" s="105"/>
      <c r="C90" s="106"/>
      <c r="D90" s="107"/>
      <c r="E90" s="108"/>
    </row>
    <row r="91" spans="2:5" x14ac:dyDescent="0.2">
      <c r="B91" s="105"/>
      <c r="C91" s="106"/>
      <c r="D91" s="107"/>
      <c r="E91" s="108"/>
    </row>
    <row r="92" spans="2:5" x14ac:dyDescent="0.2">
      <c r="B92" s="105"/>
      <c r="C92" s="106"/>
      <c r="D92" s="107"/>
      <c r="E92" s="108"/>
    </row>
    <row r="93" spans="2:5" x14ac:dyDescent="0.2">
      <c r="B93" s="105"/>
      <c r="C93" s="106"/>
      <c r="D93" s="107"/>
      <c r="E93" s="108"/>
    </row>
    <row r="94" spans="2:5" x14ac:dyDescent="0.2">
      <c r="B94" s="105"/>
      <c r="C94" s="106"/>
      <c r="D94" s="107"/>
      <c r="E94" s="108"/>
    </row>
    <row r="95" spans="2:5" x14ac:dyDescent="0.2">
      <c r="B95" s="105"/>
      <c r="C95" s="106"/>
      <c r="D95" s="107"/>
      <c r="E95" s="108"/>
    </row>
    <row r="96" spans="2:5" x14ac:dyDescent="0.2">
      <c r="B96" s="105"/>
      <c r="C96" s="106"/>
      <c r="D96" s="107"/>
      <c r="E96" s="108"/>
    </row>
    <row r="97" spans="2:5" x14ac:dyDescent="0.2">
      <c r="B97" s="105"/>
      <c r="C97" s="106"/>
      <c r="D97" s="107"/>
      <c r="E97" s="108"/>
    </row>
    <row r="98" spans="2:5" x14ac:dyDescent="0.2">
      <c r="B98" s="105"/>
      <c r="C98" s="106"/>
      <c r="D98" s="107"/>
      <c r="E98" s="108"/>
    </row>
    <row r="99" spans="2:5" x14ac:dyDescent="0.2">
      <c r="B99" s="105"/>
      <c r="C99" s="106"/>
      <c r="D99" s="107"/>
      <c r="E99" s="108"/>
    </row>
    <row r="100" spans="2:5" x14ac:dyDescent="0.2">
      <c r="B100" s="105"/>
      <c r="C100" s="106"/>
      <c r="D100" s="107"/>
      <c r="E100" s="108"/>
    </row>
    <row r="101" spans="2:5" x14ac:dyDescent="0.2">
      <c r="B101" s="105"/>
      <c r="C101" s="106"/>
      <c r="D101" s="107"/>
      <c r="E101" s="108"/>
    </row>
    <row r="102" spans="2:5" x14ac:dyDescent="0.2">
      <c r="B102" s="105"/>
      <c r="C102" s="106"/>
      <c r="D102" s="107"/>
      <c r="E102" s="108"/>
    </row>
    <row r="103" spans="2:5" x14ac:dyDescent="0.2">
      <c r="B103" s="105"/>
      <c r="C103" s="106"/>
      <c r="D103" s="107"/>
      <c r="E103" s="108"/>
    </row>
    <row r="104" spans="2:5" x14ac:dyDescent="0.2">
      <c r="B104" s="105"/>
      <c r="C104" s="106"/>
      <c r="D104" s="107"/>
      <c r="E104" s="108"/>
    </row>
    <row r="105" spans="2:5" x14ac:dyDescent="0.2">
      <c r="B105" s="105"/>
      <c r="C105" s="106"/>
      <c r="D105" s="107"/>
      <c r="E105" s="108"/>
    </row>
    <row r="106" spans="2:5" x14ac:dyDescent="0.2">
      <c r="B106" s="105"/>
      <c r="C106" s="106"/>
      <c r="D106" s="107"/>
      <c r="E106" s="108"/>
    </row>
    <row r="107" spans="2:5" x14ac:dyDescent="0.2">
      <c r="B107" s="105"/>
      <c r="C107" s="106"/>
      <c r="D107" s="107"/>
      <c r="E107" s="108"/>
    </row>
    <row r="108" spans="2:5" x14ac:dyDescent="0.2">
      <c r="B108" s="105"/>
      <c r="C108" s="106"/>
      <c r="D108" s="107"/>
      <c r="E108" s="108"/>
    </row>
    <row r="109" spans="2:5" x14ac:dyDescent="0.2">
      <c r="B109" s="105"/>
      <c r="C109" s="106"/>
      <c r="D109" s="107"/>
      <c r="E109" s="108"/>
    </row>
    <row r="110" spans="2:5" x14ac:dyDescent="0.2">
      <c r="B110" s="105"/>
      <c r="C110" s="106"/>
      <c r="D110" s="107"/>
      <c r="E110" s="108"/>
    </row>
    <row r="111" spans="2:5" x14ac:dyDescent="0.2">
      <c r="B111" s="105"/>
      <c r="C111" s="106"/>
      <c r="D111" s="107"/>
      <c r="E111" s="108"/>
    </row>
    <row r="112" spans="2:5" x14ac:dyDescent="0.2">
      <c r="B112" s="105"/>
      <c r="C112" s="106"/>
      <c r="D112" s="107"/>
      <c r="E112" s="108"/>
    </row>
    <row r="113" spans="2:5" x14ac:dyDescent="0.2">
      <c r="B113" s="105"/>
      <c r="C113" s="106"/>
      <c r="D113" s="107"/>
      <c r="E113" s="108"/>
    </row>
    <row r="114" spans="2:5" x14ac:dyDescent="0.2">
      <c r="B114" s="105"/>
      <c r="C114" s="106"/>
      <c r="D114" s="107"/>
      <c r="E114" s="108"/>
    </row>
    <row r="115" spans="2:5" x14ac:dyDescent="0.2">
      <c r="B115" s="105"/>
      <c r="C115" s="106"/>
      <c r="D115" s="107"/>
      <c r="E115" s="108"/>
    </row>
    <row r="116" spans="2:5" x14ac:dyDescent="0.2">
      <c r="B116" s="105"/>
      <c r="C116" s="106"/>
      <c r="D116" s="107"/>
      <c r="E116" s="108"/>
    </row>
    <row r="117" spans="2:5" x14ac:dyDescent="0.2">
      <c r="B117" s="105"/>
      <c r="C117" s="106"/>
      <c r="D117" s="107"/>
      <c r="E117" s="108"/>
    </row>
    <row r="118" spans="2:5" x14ac:dyDescent="0.2">
      <c r="B118" s="105"/>
      <c r="C118" s="106"/>
      <c r="D118" s="107"/>
      <c r="E118" s="108"/>
    </row>
    <row r="119" spans="2:5" x14ac:dyDescent="0.2">
      <c r="B119" s="105"/>
      <c r="C119" s="106"/>
      <c r="D119" s="107"/>
      <c r="E119" s="108"/>
    </row>
    <row r="120" spans="2:5" x14ac:dyDescent="0.2">
      <c r="B120" s="105"/>
      <c r="C120" s="106"/>
      <c r="D120" s="107"/>
      <c r="E120" s="108"/>
    </row>
    <row r="121" spans="2:5" x14ac:dyDescent="0.2">
      <c r="B121" s="105"/>
      <c r="C121" s="106"/>
      <c r="D121" s="107"/>
      <c r="E121" s="108"/>
    </row>
    <row r="122" spans="2:5" x14ac:dyDescent="0.2">
      <c r="B122" s="105"/>
      <c r="C122" s="106"/>
      <c r="D122" s="107"/>
      <c r="E122" s="108"/>
    </row>
    <row r="123" spans="2:5" x14ac:dyDescent="0.2">
      <c r="B123" s="105"/>
      <c r="C123" s="106"/>
      <c r="D123" s="107"/>
      <c r="E123" s="108"/>
    </row>
    <row r="124" spans="2:5" x14ac:dyDescent="0.2">
      <c r="B124" s="105"/>
      <c r="C124" s="106"/>
      <c r="D124" s="107"/>
      <c r="E124" s="108"/>
    </row>
    <row r="125" spans="2:5" x14ac:dyDescent="0.2">
      <c r="B125" s="105"/>
      <c r="C125" s="106"/>
      <c r="D125" s="107"/>
      <c r="E125" s="108"/>
    </row>
    <row r="126" spans="2:5" x14ac:dyDescent="0.2">
      <c r="B126" s="105"/>
      <c r="C126" s="106"/>
      <c r="D126" s="107"/>
      <c r="E126" s="108"/>
    </row>
    <row r="127" spans="2:5" x14ac:dyDescent="0.2">
      <c r="B127" s="105"/>
      <c r="C127" s="106"/>
      <c r="D127" s="107"/>
      <c r="E127" s="108"/>
    </row>
    <row r="128" spans="2:5" x14ac:dyDescent="0.2">
      <c r="B128" s="105"/>
      <c r="C128" s="106"/>
      <c r="D128" s="107"/>
      <c r="E128" s="108"/>
    </row>
    <row r="129" spans="2:5" x14ac:dyDescent="0.2">
      <c r="B129" s="105"/>
      <c r="C129" s="106"/>
      <c r="D129" s="107"/>
      <c r="E129" s="108"/>
    </row>
    <row r="130" spans="2:5" x14ac:dyDescent="0.2">
      <c r="B130" s="105"/>
      <c r="C130" s="106"/>
      <c r="D130" s="107"/>
      <c r="E130" s="108"/>
    </row>
    <row r="131" spans="2:5" x14ac:dyDescent="0.2">
      <c r="B131" s="105"/>
      <c r="C131" s="106"/>
      <c r="D131" s="107"/>
      <c r="E131" s="108"/>
    </row>
    <row r="132" spans="2:5" x14ac:dyDescent="0.2">
      <c r="B132" s="105"/>
      <c r="C132" s="106"/>
      <c r="D132" s="107"/>
      <c r="E132" s="108"/>
    </row>
    <row r="133" spans="2:5" x14ac:dyDescent="0.2">
      <c r="B133" s="105"/>
      <c r="C133" s="106"/>
      <c r="D133" s="107"/>
      <c r="E133" s="108"/>
    </row>
    <row r="134" spans="2:5" x14ac:dyDescent="0.2">
      <c r="B134" s="105"/>
      <c r="C134" s="106"/>
      <c r="D134" s="107"/>
      <c r="E134" s="108"/>
    </row>
    <row r="135" spans="2:5" x14ac:dyDescent="0.2">
      <c r="B135" s="105"/>
      <c r="C135" s="106"/>
      <c r="D135" s="107"/>
      <c r="E135" s="108"/>
    </row>
    <row r="136" spans="2:5" x14ac:dyDescent="0.2">
      <c r="B136" s="105"/>
      <c r="C136" s="106"/>
      <c r="D136" s="107"/>
      <c r="E136" s="108"/>
    </row>
    <row r="137" spans="2:5" x14ac:dyDescent="0.2">
      <c r="B137" s="105"/>
      <c r="C137" s="106"/>
      <c r="D137" s="107"/>
      <c r="E137" s="108"/>
    </row>
    <row r="138" spans="2:5" x14ac:dyDescent="0.2">
      <c r="B138" s="105"/>
      <c r="C138" s="106"/>
      <c r="D138" s="107"/>
      <c r="E138" s="108"/>
    </row>
    <row r="139" spans="2:5" x14ac:dyDescent="0.2">
      <c r="B139" s="105"/>
      <c r="C139" s="106"/>
      <c r="D139" s="107"/>
      <c r="E139" s="108"/>
    </row>
    <row r="140" spans="2:5" x14ac:dyDescent="0.2">
      <c r="B140" s="105"/>
      <c r="C140" s="106"/>
      <c r="D140" s="107"/>
      <c r="E140" s="108"/>
    </row>
    <row r="141" spans="2:5" x14ac:dyDescent="0.2">
      <c r="B141" s="105"/>
      <c r="C141" s="106"/>
      <c r="D141" s="107"/>
      <c r="E141" s="108"/>
    </row>
    <row r="142" spans="2:5" x14ac:dyDescent="0.2">
      <c r="B142" s="105"/>
      <c r="C142" s="106"/>
      <c r="D142" s="107"/>
      <c r="E142" s="108"/>
    </row>
    <row r="143" spans="2:5" x14ac:dyDescent="0.2">
      <c r="B143" s="105"/>
      <c r="C143" s="106"/>
      <c r="D143" s="107"/>
      <c r="E143" s="108"/>
    </row>
    <row r="144" spans="2:5" x14ac:dyDescent="0.2">
      <c r="B144" s="105"/>
      <c r="C144" s="106"/>
      <c r="D144" s="107"/>
      <c r="E144" s="108"/>
    </row>
    <row r="145" spans="2:5" x14ac:dyDescent="0.2">
      <c r="B145" s="105"/>
      <c r="C145" s="106"/>
      <c r="D145" s="107"/>
      <c r="E145" s="108"/>
    </row>
    <row r="146" spans="2:5" x14ac:dyDescent="0.2">
      <c r="B146" s="105"/>
      <c r="C146" s="106"/>
      <c r="D146" s="107"/>
      <c r="E146" s="108"/>
    </row>
  </sheetData>
  <sheetProtection algorithmName="SHA-512" hashValue="ot9LiIWpS+JIQBopL18ade/ZLEs1zld6P+tu6Q/nN7OFwAESS+SDOw+OXSsexMLpE78bzFOpvvowyeYRl0lqKw==" saltValue="AeRKktkH4FssZ+/rJ++2Yw==" spinCount="100000" sheet="1" selectLockedCells="1"/>
  <mergeCells count="10">
    <mergeCell ref="F6:F7"/>
    <mergeCell ref="G6:I7"/>
    <mergeCell ref="A1:I1"/>
    <mergeCell ref="B8:B9"/>
    <mergeCell ref="E8:E9"/>
    <mergeCell ref="F8:F9"/>
    <mergeCell ref="G3:I3"/>
    <mergeCell ref="G2:I2"/>
    <mergeCell ref="F4:F5"/>
    <mergeCell ref="G4:I5"/>
  </mergeCells>
  <phoneticPr fontId="2" type="noConversion"/>
  <conditionalFormatting sqref="C9:D9">
    <cfRule type="cellIs" dxfId="0" priority="1" operator="notEqual">
      <formula>100%</formula>
    </cfRule>
  </conditionalFormatting>
  <dataValidations xWindow="760" yWindow="409" count="2">
    <dataValidation type="list" allowBlank="1" showInputMessage="1" showErrorMessage="1" promptTitle="Keuzevak" prompt="Klik op pijl en maak keuze" sqref="F15:F20 F47:F48 F36:F39 F23:F33 F11:F12 F42:F44" xr:uid="{00000000-0002-0000-0100-000000000000}">
      <formula1>$F$2:$F$7</formula1>
    </dataValidation>
    <dataValidation type="list" allowBlank="1" showInputMessage="1" showErrorMessage="1" sqref="C11:C12 C15:C20 C36:C39 C23:C33 C47:C48 C42:C44" xr:uid="{00000000-0002-0000-0100-000001000000}">
      <formula1>"0,1,2,3,4,5"</formula1>
    </dataValidation>
  </dataValidations>
  <pageMargins left="0.47244094488188981" right="0.11811023622047245" top="0.35433070866141736" bottom="0.35433070866141736" header="0.19685039370078741" footer="0.31496062992125984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rekenmodel</vt:lpstr>
      <vt:lpstr>Projectbeoordelingsformulier</vt:lpstr>
      <vt:lpstr>Projectbeoordelingsformulier!Afdrukbereik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Bolt, Dick</dc:creator>
  <cp:lastModifiedBy>Bolt, Dick</cp:lastModifiedBy>
  <cp:lastPrinted>2014-08-20T11:49:47Z</cp:lastPrinted>
  <dcterms:created xsi:type="dcterms:W3CDTF">2012-10-01T10:22:02Z</dcterms:created>
  <dcterms:modified xsi:type="dcterms:W3CDTF">2025-09-02T10:51:24Z</dcterms:modified>
</cp:coreProperties>
</file>